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53 VZ PhD Infra ZČU KA 04‐12 Rekonstrukce UL 603\2 PŘÍPRAVA - PRACUJI\TL2 upravený rozpočet\"/>
    </mc:Choice>
  </mc:AlternateContent>
  <xr:revisionPtr revIDLastSave="0" documentId="8_{E5F4E093-FDB8-49CD-82F8-8A28A774AD5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A - Stavební úpravy" sheetId="2" r:id="rId2"/>
    <sheet name="D - Silnoproud" sheetId="3" r:id="rId3"/>
    <sheet name="E - Slaboproud" sheetId="4" r:id="rId4"/>
    <sheet name="V - VRN" sheetId="5" r:id="rId5"/>
  </sheets>
  <definedNames>
    <definedName name="_xlnm._FilterDatabase" localSheetId="1" hidden="1">'A - Stavební úpravy'!$C$100:$K$327</definedName>
    <definedName name="_xlnm._FilterDatabase" localSheetId="2" hidden="1">'D - Silnoproud'!$C$90:$K$147</definedName>
    <definedName name="_xlnm._FilterDatabase" localSheetId="3" hidden="1">'E - Slaboproud'!$C$84:$K$113</definedName>
    <definedName name="_xlnm._FilterDatabase" localSheetId="4" hidden="1">'V - VRN'!$C$83:$K$102</definedName>
    <definedName name="_xlnm.Print_Titles" localSheetId="1">'A - Stavební úpravy'!$100:$100</definedName>
    <definedName name="_xlnm.Print_Titles" localSheetId="2">'D - Silnoproud'!$90:$90</definedName>
    <definedName name="_xlnm.Print_Titles" localSheetId="3">'E - Slaboproud'!$84:$84</definedName>
    <definedName name="_xlnm.Print_Titles" localSheetId="0">'Rekapitulace stavby'!$52:$52</definedName>
    <definedName name="_xlnm.Print_Titles" localSheetId="4">'V - VRN'!$83:$83</definedName>
    <definedName name="_xlnm.Print_Area" localSheetId="1">'A - Stavební úpravy'!$C$4:$J$39,'A - Stavební úpravy'!$C$88:$K$327</definedName>
    <definedName name="_xlnm.Print_Area" localSheetId="2">'D - Silnoproud'!$C$4:$J$39,'D - Silnoproud'!$C$78:$K$147</definedName>
    <definedName name="_xlnm.Print_Area" localSheetId="3">'E - Slaboproud'!$C$4:$J$39,'E - Slaboproud'!$C$72:$K$113</definedName>
    <definedName name="_xlnm.Print_Area" localSheetId="0">'Rekapitulace stavby'!$D$4:$AO$36,'Rekapitulace stavby'!$C$42:$AQ$59</definedName>
    <definedName name="_xlnm.Print_Area" localSheetId="4">'V - VRN'!$C$4:$J$39,'V - VRN'!$C$71:$K$102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/>
  <c r="BI101" i="5"/>
  <c r="BH101" i="5"/>
  <c r="BG101" i="5"/>
  <c r="BF101" i="5"/>
  <c r="T101" i="5"/>
  <c r="T100" i="5" s="1"/>
  <c r="R101" i="5"/>
  <c r="R100" i="5" s="1"/>
  <c r="P101" i="5"/>
  <c r="P100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3" i="5"/>
  <c r="BH93" i="5"/>
  <c r="BG93" i="5"/>
  <c r="BF93" i="5"/>
  <c r="T93" i="5"/>
  <c r="T92" i="5" s="1"/>
  <c r="R93" i="5"/>
  <c r="R92" i="5" s="1"/>
  <c r="P93" i="5"/>
  <c r="P92" i="5" s="1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/>
  <c r="J17" i="5"/>
  <c r="J12" i="5"/>
  <c r="J52" i="5" s="1"/>
  <c r="E7" i="5"/>
  <c r="E74" i="5" s="1"/>
  <c r="J37" i="4"/>
  <c r="J36" i="4"/>
  <c r="AY57" i="1" s="1"/>
  <c r="J35" i="4"/>
  <c r="AX57" i="1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 s="1"/>
  <c r="J17" i="4"/>
  <c r="J12" i="4"/>
  <c r="J79" i="4"/>
  <c r="E7" i="4"/>
  <c r="E75" i="4" s="1"/>
  <c r="J37" i="3"/>
  <c r="J36" i="3"/>
  <c r="AY56" i="1"/>
  <c r="J35" i="3"/>
  <c r="AX56" i="1" s="1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T138" i="3" s="1"/>
  <c r="R139" i="3"/>
  <c r="R138" i="3" s="1"/>
  <c r="P139" i="3"/>
  <c r="P138" i="3" s="1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T111" i="3" s="1"/>
  <c r="R112" i="3"/>
  <c r="R111" i="3"/>
  <c r="P112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J88" i="3"/>
  <c r="J87" i="3"/>
  <c r="F87" i="3"/>
  <c r="F85" i="3"/>
  <c r="E83" i="3"/>
  <c r="J55" i="3"/>
  <c r="J54" i="3"/>
  <c r="F54" i="3"/>
  <c r="F52" i="3"/>
  <c r="E50" i="3"/>
  <c r="J18" i="3"/>
  <c r="E18" i="3"/>
  <c r="F88" i="3"/>
  <c r="J17" i="3"/>
  <c r="J12" i="3"/>
  <c r="J85" i="3" s="1"/>
  <c r="E7" i="3"/>
  <c r="E81" i="3" s="1"/>
  <c r="J37" i="2"/>
  <c r="J36" i="2"/>
  <c r="AY55" i="1" s="1"/>
  <c r="J35" i="2"/>
  <c r="AX55" i="1" s="1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17" i="2"/>
  <c r="BH317" i="2"/>
  <c r="BG317" i="2"/>
  <c r="BF317" i="2"/>
  <c r="T317" i="2"/>
  <c r="T316" i="2" s="1"/>
  <c r="R317" i="2"/>
  <c r="R316" i="2" s="1"/>
  <c r="P317" i="2"/>
  <c r="P316" i="2" s="1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T226" i="2" s="1"/>
  <c r="R227" i="2"/>
  <c r="R226" i="2" s="1"/>
  <c r="P227" i="2"/>
  <c r="P226" i="2" s="1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T149" i="2" s="1"/>
  <c r="R150" i="2"/>
  <c r="R149" i="2" s="1"/>
  <c r="P150" i="2"/>
  <c r="P149" i="2" s="1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T110" i="2" s="1"/>
  <c r="R111" i="2"/>
  <c r="R110" i="2" s="1"/>
  <c r="P111" i="2"/>
  <c r="P110" i="2" s="1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98" i="2" s="1"/>
  <c r="J17" i="2"/>
  <c r="J12" i="2"/>
  <c r="J52" i="2"/>
  <c r="E7" i="2"/>
  <c r="E91" i="2" s="1"/>
  <c r="L50" i="1"/>
  <c r="AM50" i="1"/>
  <c r="AM49" i="1"/>
  <c r="L49" i="1"/>
  <c r="AM47" i="1"/>
  <c r="L47" i="1"/>
  <c r="L45" i="1"/>
  <c r="L44" i="1"/>
  <c r="J126" i="2"/>
  <c r="BK317" i="2"/>
  <c r="J307" i="2"/>
  <c r="J294" i="2"/>
  <c r="J283" i="2"/>
  <c r="J275" i="2"/>
  <c r="J269" i="2"/>
  <c r="BK258" i="2"/>
  <c r="J251" i="2"/>
  <c r="J240" i="2"/>
  <c r="BK223" i="2"/>
  <c r="BK211" i="2"/>
  <c r="J205" i="2"/>
  <c r="J197" i="2"/>
  <c r="BK179" i="2"/>
  <c r="J158" i="2"/>
  <c r="J124" i="2"/>
  <c r="J150" i="2"/>
  <c r="J115" i="2"/>
  <c r="BK154" i="2"/>
  <c r="BK182" i="2"/>
  <c r="BK117" i="2"/>
  <c r="J139" i="3"/>
  <c r="J125" i="3"/>
  <c r="J95" i="3"/>
  <c r="J127" i="3"/>
  <c r="J136" i="3"/>
  <c r="BK112" i="3"/>
  <c r="BK128" i="3"/>
  <c r="BK116" i="3"/>
  <c r="BK100" i="3"/>
  <c r="BK145" i="3"/>
  <c r="J112" i="3"/>
  <c r="J106" i="4"/>
  <c r="BK112" i="4"/>
  <c r="J97" i="4"/>
  <c r="J101" i="4"/>
  <c r="J93" i="4"/>
  <c r="J102" i="4"/>
  <c r="J89" i="5"/>
  <c r="J170" i="2"/>
  <c r="J323" i="2"/>
  <c r="J309" i="2"/>
  <c r="J298" i="2"/>
  <c r="J285" i="2"/>
  <c r="J272" i="2"/>
  <c r="BK261" i="2"/>
  <c r="J252" i="2"/>
  <c r="BK245" i="2"/>
  <c r="J227" i="2"/>
  <c r="J211" i="2"/>
  <c r="J200" i="2"/>
  <c r="J188" i="2"/>
  <c r="J154" i="2"/>
  <c r="J117" i="2"/>
  <c r="J139" i="2"/>
  <c r="J104" i="2"/>
  <c r="BK150" i="2"/>
  <c r="BK111" i="2"/>
  <c r="J167" i="2"/>
  <c r="BK115" i="2"/>
  <c r="J131" i="3"/>
  <c r="J116" i="3"/>
  <c r="J137" i="3"/>
  <c r="BK105" i="3"/>
  <c r="J98" i="3"/>
  <c r="BK133" i="3"/>
  <c r="BK102" i="3"/>
  <c r="BK123" i="3"/>
  <c r="BK106" i="3"/>
  <c r="J141" i="3"/>
  <c r="J110" i="3"/>
  <c r="BK111" i="4"/>
  <c r="J88" i="4"/>
  <c r="J91" i="4"/>
  <c r="BK91" i="4"/>
  <c r="BK90" i="4"/>
  <c r="J95" i="4"/>
  <c r="J101" i="5"/>
  <c r="BK131" i="2"/>
  <c r="BK323" i="2"/>
  <c r="J311" i="2"/>
  <c r="J301" i="2"/>
  <c r="BK287" i="2"/>
  <c r="J281" i="2"/>
  <c r="BK271" i="2"/>
  <c r="J261" i="2"/>
  <c r="BK248" i="2"/>
  <c r="J230" i="2"/>
  <c r="BK217" i="2"/>
  <c r="BK205" i="2"/>
  <c r="BK197" i="2"/>
  <c r="J185" i="2"/>
  <c r="BK146" i="2"/>
  <c r="AS54" i="1"/>
  <c r="J131" i="2"/>
  <c r="J135" i="2"/>
  <c r="J144" i="3"/>
  <c r="BK126" i="3"/>
  <c r="J99" i="3"/>
  <c r="J129" i="3"/>
  <c r="J145" i="3"/>
  <c r="BK124" i="3"/>
  <c r="J97" i="3"/>
  <c r="BK121" i="3"/>
  <c r="BK98" i="3"/>
  <c r="BK144" i="3"/>
  <c r="BK122" i="3"/>
  <c r="BK100" i="4"/>
  <c r="J108" i="4"/>
  <c r="J96" i="4"/>
  <c r="BK105" i="4"/>
  <c r="BK103" i="4"/>
  <c r="BK88" i="4"/>
  <c r="J98" i="5"/>
  <c r="BK98" i="5"/>
  <c r="J107" i="2"/>
  <c r="BK314" i="2"/>
  <c r="BK309" i="2"/>
  <c r="J304" i="2"/>
  <c r="J290" i="2"/>
  <c r="BK281" i="2"/>
  <c r="BK272" i="2"/>
  <c r="J263" i="2"/>
  <c r="J258" i="2"/>
  <c r="BK251" i="2"/>
  <c r="BK235" i="2"/>
  <c r="J223" i="2"/>
  <c r="BK214" i="2"/>
  <c r="BK202" i="2"/>
  <c r="BK193" i="2"/>
  <c r="J182" i="2"/>
  <c r="J160" i="2"/>
  <c r="BK126" i="2"/>
  <c r="BK144" i="2"/>
  <c r="BK107" i="2"/>
  <c r="BK135" i="2"/>
  <c r="BK104" i="2"/>
  <c r="BK121" i="2"/>
  <c r="BK143" i="3"/>
  <c r="J128" i="3"/>
  <c r="J109" i="3"/>
  <c r="J123" i="3"/>
  <c r="J143" i="3"/>
  <c r="J142" i="3"/>
  <c r="J114" i="3"/>
  <c r="BK139" i="3"/>
  <c r="BK107" i="3"/>
  <c r="J94" i="3"/>
  <c r="BK131" i="3"/>
  <c r="BK101" i="3"/>
  <c r="BK95" i="4"/>
  <c r="BK102" i="4"/>
  <c r="J109" i="4"/>
  <c r="J100" i="4"/>
  <c r="BK108" i="4"/>
  <c r="J87" i="5"/>
  <c r="J34" i="2"/>
  <c r="J164" i="2"/>
  <c r="J146" i="3"/>
  <c r="BK129" i="3"/>
  <c r="BK104" i="3"/>
  <c r="J124" i="3"/>
  <c r="BK95" i="3"/>
  <c r="J126" i="3"/>
  <c r="BK99" i="3"/>
  <c r="BK118" i="3"/>
  <c r="J101" i="3"/>
  <c r="BK132" i="3"/>
  <c r="J105" i="3"/>
  <c r="BK96" i="4"/>
  <c r="BK101" i="4"/>
  <c r="BK107" i="4"/>
  <c r="BK109" i="4"/>
  <c r="BK92" i="4"/>
  <c r="J96" i="5"/>
  <c r="BK89" i="5"/>
  <c r="J179" i="2"/>
  <c r="J325" i="2"/>
  <c r="BK311" i="2"/>
  <c r="BK301" i="2"/>
  <c r="BK290" i="2"/>
  <c r="BK283" i="2"/>
  <c r="J278" i="2"/>
  <c r="BK269" i="2"/>
  <c r="BK252" i="2"/>
  <c r="J248" i="2"/>
  <c r="J235" i="2"/>
  <c r="BK220" i="2"/>
  <c r="J214" i="2"/>
  <c r="J202" i="2"/>
  <c r="BK188" i="2"/>
  <c r="J176" i="2"/>
  <c r="J144" i="2"/>
  <c r="BK173" i="2"/>
  <c r="BK119" i="2"/>
  <c r="BK158" i="2"/>
  <c r="J121" i="2"/>
  <c r="BK176" i="2"/>
  <c r="J119" i="2"/>
  <c r="BK142" i="3"/>
  <c r="BK127" i="3"/>
  <c r="J106" i="3"/>
  <c r="J117" i="3"/>
  <c r="BK110" i="3"/>
  <c r="BK137" i="3"/>
  <c r="BK109" i="3"/>
  <c r="BK141" i="3"/>
  <c r="J115" i="3"/>
  <c r="BK97" i="3"/>
  <c r="BK136" i="3"/>
  <c r="J102" i="3"/>
  <c r="J104" i="4"/>
  <c r="BK106" i="4"/>
  <c r="J113" i="4"/>
  <c r="BK97" i="4"/>
  <c r="BK89" i="4"/>
  <c r="J107" i="4"/>
  <c r="BK96" i="5"/>
  <c r="J93" i="5"/>
  <c r="BK167" i="2"/>
  <c r="BK325" i="2"/>
  <c r="J314" i="2"/>
  <c r="BK304" i="2"/>
  <c r="BK294" i="2"/>
  <c r="BK285" i="2"/>
  <c r="BK275" i="2"/>
  <c r="BK263" i="2"/>
  <c r="J254" i="2"/>
  <c r="BK240" i="2"/>
  <c r="BK230" i="2"/>
  <c r="J220" i="2"/>
  <c r="J208" i="2"/>
  <c r="BK200" i="2"/>
  <c r="BK185" i="2"/>
  <c r="J173" i="2"/>
  <c r="BK129" i="2"/>
  <c r="BK170" i="2"/>
  <c r="J129" i="2"/>
  <c r="BK160" i="2"/>
  <c r="BK124" i="2"/>
  <c r="BK139" i="2"/>
  <c r="J111" i="2"/>
  <c r="BK134" i="3"/>
  <c r="J121" i="3"/>
  <c r="J133" i="3"/>
  <c r="BK96" i="3"/>
  <c r="BK146" i="3"/>
  <c r="J118" i="3"/>
  <c r="J147" i="3"/>
  <c r="J122" i="3"/>
  <c r="J104" i="3"/>
  <c r="BK147" i="3"/>
  <c r="BK115" i="3"/>
  <c r="BK94" i="3"/>
  <c r="J90" i="4"/>
  <c r="BK104" i="4"/>
  <c r="J112" i="4"/>
  <c r="BK93" i="4"/>
  <c r="J111" i="4"/>
  <c r="BK101" i="5"/>
  <c r="BK93" i="5"/>
  <c r="J146" i="2"/>
  <c r="J317" i="2"/>
  <c r="BK307" i="2"/>
  <c r="BK298" i="2"/>
  <c r="J287" i="2"/>
  <c r="BK278" i="2"/>
  <c r="J271" i="2"/>
  <c r="BK254" i="2"/>
  <c r="J245" i="2"/>
  <c r="BK227" i="2"/>
  <c r="J217" i="2"/>
  <c r="BK208" i="2"/>
  <c r="J193" i="2"/>
  <c r="BK164" i="2"/>
  <c r="BK117" i="3"/>
  <c r="J134" i="3"/>
  <c r="J107" i="3"/>
  <c r="J132" i="3"/>
  <c r="BK114" i="3"/>
  <c r="J96" i="3"/>
  <c r="BK125" i="3"/>
  <c r="J100" i="3"/>
  <c r="J92" i="4"/>
  <c r="J89" i="4"/>
  <c r="BK113" i="4"/>
  <c r="J105" i="4"/>
  <c r="J103" i="4"/>
  <c r="BK87" i="5"/>
  <c r="P114" i="2" l="1"/>
  <c r="T128" i="2"/>
  <c r="P163" i="2"/>
  <c r="P196" i="2"/>
  <c r="R247" i="2"/>
  <c r="BK274" i="2"/>
  <c r="J274" i="2" s="1"/>
  <c r="J77" i="2" s="1"/>
  <c r="BK306" i="2"/>
  <c r="J306" i="2" s="1"/>
  <c r="J79" i="2" s="1"/>
  <c r="BK322" i="2"/>
  <c r="J322" i="2" s="1"/>
  <c r="J81" i="2" s="1"/>
  <c r="T93" i="3"/>
  <c r="BK108" i="3"/>
  <c r="J108" i="3"/>
  <c r="J63" i="3" s="1"/>
  <c r="T113" i="3"/>
  <c r="R130" i="3"/>
  <c r="T87" i="4"/>
  <c r="T86" i="4" s="1"/>
  <c r="T94" i="4"/>
  <c r="T110" i="4"/>
  <c r="T98" i="4" s="1"/>
  <c r="T103" i="2"/>
  <c r="P134" i="2"/>
  <c r="T163" i="2"/>
  <c r="R196" i="2"/>
  <c r="BK247" i="2"/>
  <c r="J247" i="2"/>
  <c r="J74" i="2" s="1"/>
  <c r="R268" i="2"/>
  <c r="R293" i="2"/>
  <c r="R93" i="3"/>
  <c r="P113" i="3"/>
  <c r="R140" i="3"/>
  <c r="T99" i="4"/>
  <c r="R103" i="2"/>
  <c r="T134" i="2"/>
  <c r="T153" i="2"/>
  <c r="BK207" i="2"/>
  <c r="J207" i="2" s="1"/>
  <c r="J71" i="2" s="1"/>
  <c r="P229" i="2"/>
  <c r="R260" i="2"/>
  <c r="T274" i="2"/>
  <c r="T306" i="2"/>
  <c r="R322" i="2"/>
  <c r="BK113" i="3"/>
  <c r="J113" i="3"/>
  <c r="J65" i="3" s="1"/>
  <c r="T135" i="3"/>
  <c r="R110" i="4"/>
  <c r="T114" i="2"/>
  <c r="P128" i="2"/>
  <c r="BK153" i="2"/>
  <c r="J153" i="2" s="1"/>
  <c r="J68" i="2" s="1"/>
  <c r="P207" i="2"/>
  <c r="P247" i="2"/>
  <c r="P268" i="2"/>
  <c r="T293" i="2"/>
  <c r="P103" i="3"/>
  <c r="T108" i="3"/>
  <c r="R120" i="3"/>
  <c r="P135" i="3"/>
  <c r="P140" i="3"/>
  <c r="P87" i="4"/>
  <c r="P99" i="4"/>
  <c r="BK95" i="5"/>
  <c r="J95" i="5"/>
  <c r="J63" i="5" s="1"/>
  <c r="BK103" i="2"/>
  <c r="J103" i="2" s="1"/>
  <c r="J61" i="2" s="1"/>
  <c r="R114" i="2"/>
  <c r="R128" i="2"/>
  <c r="R153" i="2"/>
  <c r="T207" i="2"/>
  <c r="R229" i="2"/>
  <c r="T260" i="2"/>
  <c r="P274" i="2"/>
  <c r="R306" i="2"/>
  <c r="P322" i="2"/>
  <c r="BK103" i="3"/>
  <c r="J103" i="3" s="1"/>
  <c r="J62" i="3" s="1"/>
  <c r="R108" i="3"/>
  <c r="T120" i="3"/>
  <c r="R135" i="3"/>
  <c r="BK87" i="4"/>
  <c r="J87" i="4"/>
  <c r="J61" i="4" s="1"/>
  <c r="R99" i="4"/>
  <c r="R98" i="4" s="1"/>
  <c r="BK86" i="5"/>
  <c r="J86" i="5"/>
  <c r="J61" i="5"/>
  <c r="R134" i="2"/>
  <c r="P153" i="2"/>
  <c r="R207" i="2"/>
  <c r="T229" i="2"/>
  <c r="P260" i="2"/>
  <c r="R274" i="2"/>
  <c r="P306" i="2"/>
  <c r="T322" i="2"/>
  <c r="P93" i="3"/>
  <c r="P92" i="3" s="1"/>
  <c r="P108" i="3"/>
  <c r="P120" i="3"/>
  <c r="T130" i="3"/>
  <c r="BK94" i="4"/>
  <c r="J94" i="4" s="1"/>
  <c r="J62" i="4" s="1"/>
  <c r="R94" i="4"/>
  <c r="BK110" i="4"/>
  <c r="J110" i="4" s="1"/>
  <c r="J65" i="4" s="1"/>
  <c r="T86" i="5"/>
  <c r="R95" i="5"/>
  <c r="P103" i="2"/>
  <c r="P102" i="2"/>
  <c r="BK134" i="2"/>
  <c r="BK163" i="2"/>
  <c r="J163" i="2" s="1"/>
  <c r="J69" i="2" s="1"/>
  <c r="BK196" i="2"/>
  <c r="J196" i="2"/>
  <c r="J70" i="2" s="1"/>
  <c r="T247" i="2"/>
  <c r="BK268" i="2"/>
  <c r="J268" i="2" s="1"/>
  <c r="J76" i="2" s="1"/>
  <c r="BK293" i="2"/>
  <c r="J293" i="2"/>
  <c r="J78" i="2"/>
  <c r="BK93" i="3"/>
  <c r="J93" i="3" s="1"/>
  <c r="J61" i="3" s="1"/>
  <c r="T103" i="3"/>
  <c r="R113" i="3"/>
  <c r="BK130" i="3"/>
  <c r="BK119" i="3" s="1"/>
  <c r="J119" i="3" s="1"/>
  <c r="J66" i="3" s="1"/>
  <c r="BK135" i="3"/>
  <c r="J135" i="3"/>
  <c r="J69" i="3"/>
  <c r="T140" i="3"/>
  <c r="BK99" i="4"/>
  <c r="J99" i="4" s="1"/>
  <c r="J64" i="4" s="1"/>
  <c r="P86" i="5"/>
  <c r="BK114" i="2"/>
  <c r="J114" i="2"/>
  <c r="J63" i="2" s="1"/>
  <c r="BK128" i="2"/>
  <c r="J128" i="2"/>
  <c r="J64" i="2"/>
  <c r="R163" i="2"/>
  <c r="T196" i="2"/>
  <c r="BK229" i="2"/>
  <c r="J229" i="2" s="1"/>
  <c r="J73" i="2" s="1"/>
  <c r="BK260" i="2"/>
  <c r="J260" i="2" s="1"/>
  <c r="J75" i="2" s="1"/>
  <c r="T268" i="2"/>
  <c r="P293" i="2"/>
  <c r="R103" i="3"/>
  <c r="BK120" i="3"/>
  <c r="J120" i="3"/>
  <c r="J67" i="3"/>
  <c r="P130" i="3"/>
  <c r="BK140" i="3"/>
  <c r="J140" i="3" s="1"/>
  <c r="J71" i="3" s="1"/>
  <c r="R87" i="4"/>
  <c r="R86" i="4"/>
  <c r="R85" i="4" s="1"/>
  <c r="P94" i="4"/>
  <c r="P110" i="4"/>
  <c r="R86" i="5"/>
  <c r="R85" i="5"/>
  <c r="R84" i="5"/>
  <c r="P95" i="5"/>
  <c r="T95" i="5"/>
  <c r="BK316" i="2"/>
  <c r="J316" i="2"/>
  <c r="J80" i="2" s="1"/>
  <c r="BK149" i="2"/>
  <c r="J149" i="2" s="1"/>
  <c r="J67" i="2" s="1"/>
  <c r="BK138" i="3"/>
  <c r="J138" i="3"/>
  <c r="J70" i="3"/>
  <c r="BK110" i="2"/>
  <c r="J110" i="2" s="1"/>
  <c r="J62" i="2" s="1"/>
  <c r="BK226" i="2"/>
  <c r="J226" i="2"/>
  <c r="J72" i="2" s="1"/>
  <c r="BK111" i="3"/>
  <c r="J111" i="3" s="1"/>
  <c r="J64" i="3" s="1"/>
  <c r="BK92" i="5"/>
  <c r="J92" i="5"/>
  <c r="J62" i="5"/>
  <c r="BK100" i="5"/>
  <c r="J100" i="5" s="1"/>
  <c r="J64" i="5" s="1"/>
  <c r="F55" i="5"/>
  <c r="BE101" i="5"/>
  <c r="J78" i="5"/>
  <c r="BE87" i="5"/>
  <c r="BE93" i="5"/>
  <c r="E48" i="5"/>
  <c r="BE98" i="5"/>
  <c r="BE89" i="5"/>
  <c r="BE96" i="5"/>
  <c r="BE90" i="4"/>
  <c r="BE101" i="4"/>
  <c r="BE91" i="4"/>
  <c r="BE97" i="4"/>
  <c r="BE92" i="4"/>
  <c r="BE93" i="4"/>
  <c r="BE104" i="4"/>
  <c r="BE105" i="4"/>
  <c r="BE106" i="4"/>
  <c r="BE113" i="4"/>
  <c r="E48" i="4"/>
  <c r="F55" i="4"/>
  <c r="BE88" i="4"/>
  <c r="BE102" i="4"/>
  <c r="BE108" i="4"/>
  <c r="BE112" i="4"/>
  <c r="J52" i="4"/>
  <c r="BE95" i="4"/>
  <c r="BE96" i="4"/>
  <c r="BE111" i="4"/>
  <c r="BE100" i="4"/>
  <c r="BE107" i="4"/>
  <c r="BE89" i="4"/>
  <c r="BE103" i="4"/>
  <c r="BE109" i="4"/>
  <c r="E48" i="3"/>
  <c r="J52" i="3"/>
  <c r="BE99" i="3"/>
  <c r="BE104" i="3"/>
  <c r="BE121" i="3"/>
  <c r="BE133" i="3"/>
  <c r="J134" i="2"/>
  <c r="J66" i="2"/>
  <c r="F55" i="3"/>
  <c r="BE95" i="3"/>
  <c r="BE105" i="3"/>
  <c r="BE109" i="3"/>
  <c r="BE112" i="3"/>
  <c r="BE126" i="3"/>
  <c r="BE129" i="3"/>
  <c r="BE134" i="3"/>
  <c r="BE144" i="3"/>
  <c r="BE145" i="3"/>
  <c r="BE96" i="3"/>
  <c r="BE98" i="3"/>
  <c r="BE110" i="3"/>
  <c r="BE116" i="3"/>
  <c r="BE117" i="3"/>
  <c r="BE131" i="3"/>
  <c r="BE141" i="3"/>
  <c r="BE142" i="3"/>
  <c r="BE143" i="3"/>
  <c r="BE115" i="3"/>
  <c r="BE139" i="3"/>
  <c r="BE127" i="3"/>
  <c r="BE132" i="3"/>
  <c r="BE136" i="3"/>
  <c r="BE102" i="3"/>
  <c r="BE125" i="3"/>
  <c r="BE128" i="3"/>
  <c r="BE100" i="3"/>
  <c r="BE106" i="3"/>
  <c r="BE94" i="3"/>
  <c r="BE97" i="3"/>
  <c r="BE101" i="3"/>
  <c r="BE107" i="3"/>
  <c r="BE114" i="3"/>
  <c r="BE118" i="3"/>
  <c r="BE122" i="3"/>
  <c r="BE123" i="3"/>
  <c r="BE124" i="3"/>
  <c r="BE137" i="3"/>
  <c r="BE146" i="3"/>
  <c r="BE147" i="3"/>
  <c r="F55" i="2"/>
  <c r="J95" i="2"/>
  <c r="BE104" i="2"/>
  <c r="BE117" i="2"/>
  <c r="BE131" i="2"/>
  <c r="BE154" i="2"/>
  <c r="BE160" i="2"/>
  <c r="AW55" i="1"/>
  <c r="BE107" i="2"/>
  <c r="BE129" i="2"/>
  <c r="BE139" i="2"/>
  <c r="BE170" i="2"/>
  <c r="BE173" i="2"/>
  <c r="BE179" i="2"/>
  <c r="E48" i="2"/>
  <c r="BE111" i="2"/>
  <c r="BE121" i="2"/>
  <c r="BE126" i="2"/>
  <c r="BE146" i="2"/>
  <c r="BE167" i="2"/>
  <c r="BE182" i="2"/>
  <c r="BE115" i="2"/>
  <c r="BE150" i="2"/>
  <c r="BE185" i="2"/>
  <c r="BE188" i="2"/>
  <c r="BE193" i="2"/>
  <c r="BE197" i="2"/>
  <c r="BE200" i="2"/>
  <c r="BE202" i="2"/>
  <c r="BE205" i="2"/>
  <c r="BE208" i="2"/>
  <c r="BE211" i="2"/>
  <c r="BE214" i="2"/>
  <c r="BE217" i="2"/>
  <c r="BE220" i="2"/>
  <c r="BE223" i="2"/>
  <c r="BE227" i="2"/>
  <c r="BE230" i="2"/>
  <c r="BE235" i="2"/>
  <c r="BE240" i="2"/>
  <c r="BE245" i="2"/>
  <c r="BE248" i="2"/>
  <c r="BE251" i="2"/>
  <c r="BE252" i="2"/>
  <c r="BE254" i="2"/>
  <c r="BE258" i="2"/>
  <c r="BE261" i="2"/>
  <c r="BE263" i="2"/>
  <c r="BE269" i="2"/>
  <c r="BE271" i="2"/>
  <c r="BE272" i="2"/>
  <c r="BE275" i="2"/>
  <c r="BE278" i="2"/>
  <c r="BE281" i="2"/>
  <c r="BE283" i="2"/>
  <c r="BE285" i="2"/>
  <c r="BE287" i="2"/>
  <c r="BE290" i="2"/>
  <c r="BE294" i="2"/>
  <c r="BE298" i="2"/>
  <c r="BE301" i="2"/>
  <c r="BE304" i="2"/>
  <c r="BE307" i="2"/>
  <c r="BE309" i="2"/>
  <c r="BE311" i="2"/>
  <c r="BE314" i="2"/>
  <c r="BE317" i="2"/>
  <c r="BE323" i="2"/>
  <c r="BE325" i="2"/>
  <c r="BE119" i="2"/>
  <c r="BE124" i="2"/>
  <c r="BE135" i="2"/>
  <c r="BE144" i="2"/>
  <c r="BE158" i="2"/>
  <c r="BE164" i="2"/>
  <c r="BE176" i="2"/>
  <c r="F37" i="2"/>
  <c r="BD55" i="1" s="1"/>
  <c r="F36" i="3"/>
  <c r="BC56" i="1"/>
  <c r="J34" i="5"/>
  <c r="AW58" i="1"/>
  <c r="F34" i="5"/>
  <c r="BA58" i="1" s="1"/>
  <c r="F36" i="2"/>
  <c r="BC55" i="1"/>
  <c r="J34" i="4"/>
  <c r="AW57" i="1"/>
  <c r="F35" i="5"/>
  <c r="BB58" i="1" s="1"/>
  <c r="F37" i="5"/>
  <c r="BD58" i="1"/>
  <c r="F34" i="2"/>
  <c r="BA55" i="1"/>
  <c r="F37" i="3"/>
  <c r="BD56" i="1" s="1"/>
  <c r="F35" i="3"/>
  <c r="BB56" i="1"/>
  <c r="J34" i="3"/>
  <c r="AW56" i="1"/>
  <c r="F34" i="4"/>
  <c r="BA57" i="1" s="1"/>
  <c r="F35" i="4"/>
  <c r="BB57" i="1"/>
  <c r="F35" i="2"/>
  <c r="BB55" i="1"/>
  <c r="F34" i="3"/>
  <c r="BA56" i="1" s="1"/>
  <c r="F37" i="4"/>
  <c r="BD57" i="1"/>
  <c r="F36" i="4"/>
  <c r="BC57" i="1"/>
  <c r="F36" i="5"/>
  <c r="BC58" i="1" s="1"/>
  <c r="J130" i="3" l="1"/>
  <c r="J68" i="3" s="1"/>
  <c r="BK98" i="4"/>
  <c r="BK102" i="2"/>
  <c r="J102" i="2" s="1"/>
  <c r="J60" i="2" s="1"/>
  <c r="BK133" i="2"/>
  <c r="J133" i="2" s="1"/>
  <c r="J65" i="2" s="1"/>
  <c r="R119" i="3"/>
  <c r="P86" i="4"/>
  <c r="T133" i="2"/>
  <c r="T102" i="2"/>
  <c r="P98" i="4"/>
  <c r="R92" i="3"/>
  <c r="R91" i="3" s="1"/>
  <c r="T85" i="4"/>
  <c r="P85" i="5"/>
  <c r="P84" i="5"/>
  <c r="AU58" i="1"/>
  <c r="T85" i="5"/>
  <c r="T84" i="5"/>
  <c r="P119" i="3"/>
  <c r="P91" i="3"/>
  <c r="AU56" i="1" s="1"/>
  <c r="R133" i="2"/>
  <c r="T119" i="3"/>
  <c r="R102" i="2"/>
  <c r="P133" i="2"/>
  <c r="P101" i="2"/>
  <c r="AU55" i="1"/>
  <c r="T92" i="3"/>
  <c r="T91" i="3" s="1"/>
  <c r="BK85" i="5"/>
  <c r="J85" i="5"/>
  <c r="J60" i="5"/>
  <c r="BK86" i="4"/>
  <c r="J86" i="4"/>
  <c r="J60" i="4" s="1"/>
  <c r="BK92" i="3"/>
  <c r="J92" i="3"/>
  <c r="J60" i="3"/>
  <c r="J98" i="4"/>
  <c r="J63" i="4"/>
  <c r="BK91" i="3"/>
  <c r="J91" i="3"/>
  <c r="J59" i="3"/>
  <c r="BK101" i="2"/>
  <c r="J101" i="2"/>
  <c r="BA54" i="1"/>
  <c r="AW54" i="1"/>
  <c r="AK30" i="1" s="1"/>
  <c r="BB54" i="1"/>
  <c r="AX54" i="1"/>
  <c r="F33" i="2"/>
  <c r="AZ55" i="1"/>
  <c r="J33" i="2"/>
  <c r="AV55" i="1"/>
  <c r="AT55" i="1" s="1"/>
  <c r="F33" i="3"/>
  <c r="AZ56" i="1"/>
  <c r="J30" i="2"/>
  <c r="AG55" i="1"/>
  <c r="J33" i="3"/>
  <c r="AV56" i="1"/>
  <c r="AT56" i="1"/>
  <c r="J33" i="4"/>
  <c r="AV57" i="1"/>
  <c r="AT57" i="1" s="1"/>
  <c r="J33" i="5"/>
  <c r="AV58" i="1" s="1"/>
  <c r="AT58" i="1" s="1"/>
  <c r="F33" i="5"/>
  <c r="AZ58" i="1"/>
  <c r="BD54" i="1"/>
  <c r="W33" i="1" s="1"/>
  <c r="BC54" i="1"/>
  <c r="W32" i="1"/>
  <c r="F33" i="4"/>
  <c r="AZ57" i="1"/>
  <c r="R101" i="2" l="1"/>
  <c r="T101" i="2"/>
  <c r="P85" i="4"/>
  <c r="AU57" i="1"/>
  <c r="AU54" i="1" s="1"/>
  <c r="BK84" i="5"/>
  <c r="J84" i="5" s="1"/>
  <c r="J59" i="5" s="1"/>
  <c r="BK85" i="4"/>
  <c r="J85" i="4"/>
  <c r="J59" i="4"/>
  <c r="AN55" i="1"/>
  <c r="J59" i="2"/>
  <c r="J39" i="2"/>
  <c r="J30" i="3"/>
  <c r="AG56" i="1"/>
  <c r="AY54" i="1"/>
  <c r="W30" i="1"/>
  <c r="AZ54" i="1"/>
  <c r="AV54" i="1" s="1"/>
  <c r="AK29" i="1" s="1"/>
  <c r="W31" i="1"/>
  <c r="J39" i="3" l="1"/>
  <c r="AN56" i="1"/>
  <c r="J30" i="5"/>
  <c r="AG58" i="1"/>
  <c r="J30" i="4"/>
  <c r="AG57" i="1"/>
  <c r="AN57" i="1" s="1"/>
  <c r="W29" i="1"/>
  <c r="AT54" i="1"/>
  <c r="J39" i="5" l="1"/>
  <c r="J39" i="4"/>
  <c r="AN58" i="1"/>
  <c r="AG54" i="1"/>
  <c r="AK26" i="1"/>
  <c r="AK35" i="1" l="1"/>
  <c r="AN54" i="1"/>
</calcChain>
</file>

<file path=xl/sharedStrings.xml><?xml version="1.0" encoding="utf-8"?>
<sst xmlns="http://schemas.openxmlformats.org/spreadsheetml/2006/main" count="3939" uniqueCount="831">
  <si>
    <t>Export Komplet</t>
  </si>
  <si>
    <t>VZ</t>
  </si>
  <si>
    <t>2.0</t>
  </si>
  <si>
    <t>ZAMOK</t>
  </si>
  <si>
    <t>False</t>
  </si>
  <si>
    <t>{9eee0816-dd36-47e2-85ea-25a26372964f}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</si>
  <si>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</si>
  <si>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</si>
  <si>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</si>
  <si>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</si>
  <si>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</si>
  <si>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</si>
  <si>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</si>
  <si>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</si>
  <si>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Z2301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</si>
  <si>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</si>
  <si>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</si>
  <si>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ZČU - Stavební úpravy místnosti UL603</t>
  </si>
  <si>
    <t>KSO:</t>
  </si>
  <si>
    <t/>
  </si>
  <si>
    <t>CC-CZ:</t>
  </si>
  <si>
    <t>Místo:</t>
  </si>
  <si>
    <t>Univerzitní 22, Plzeň</t>
  </si>
  <si>
    <t>Datum:</t>
  </si>
  <si>
    <t>2. 1. 2023</t>
  </si>
  <si>
    <t>Zadavatel:</t>
  </si>
  <si>
    <t>IČ:</t>
  </si>
  <si>
    <t>49777513</t>
  </si>
  <si>
    <t>Západočeská univerzita v Plzni</t>
  </si>
  <si>
    <t>DIČ:</t>
  </si>
  <si>
    <t>CZ49777513</t>
  </si>
  <si>
    <t>Uchazeč:</t>
  </si>
  <si>
    <t>Vyplň údaj</t>
  </si>
  <si>
    <t>Projektant:</t>
  </si>
  <si>
    <t>64360938</t>
  </si>
  <si>
    <t>HBH atelier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</si>
  <si>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</si>
  <si>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</si>
  <si>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</si>
  <si>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</si>
  <si>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</si>
  <si>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</si>
  <si>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</si>
  <si>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</si>
  <si>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</si>
  <si>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</si>
  <si>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</si>
  <si>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</si>
  <si>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</si>
  <si>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</si>
  <si>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</si>
  <si>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</si>
  <si>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</si>
  <si>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</si>
  <si>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</si>
  <si>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</si>
  <si>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</si>
  <si>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</si>
  <si>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</si>
  <si>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</si>
  <si>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</si>
  <si>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</si>
  <si>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</si>
  <si>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</si>
  <si>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</si>
  <si>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</si>
  <si>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</si>
  <si>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</si>
  <si>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</si>
  <si>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</si>
  <si>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</si>
  <si>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</si>
  <si>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</si>
  <si>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</si>
  <si>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</si>
  <si>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</si>
  <si>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</si>
  <si>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</si>
  <si>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</si>
  <si>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</si>
  <si>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Stavební úpravy</t>
  </si>
  <si>
    <t>STA</t>
  </si>
  <si>
    <t>1</t>
  </si>
  <si>
    <t>{cccf982d-487c-451b-a44f-b28dd94a3951}</t>
  </si>
  <si>
    <t>2</t>
  </si>
  <si>
    <t>Silnoproud</t>
  </si>
  <si>
    <t>{3adf4c13-7ae2-4268-a701-560b0727253a}</t>
  </si>
  <si>
    <t>E</t>
  </si>
  <si>
    <t>Slaboproud</t>
  </si>
  <si>
    <t>{810863b9-1793-49e2-bc00-d435180f7902}</t>
  </si>
  <si>
    <t>V</t>
  </si>
  <si>
    <t>VRN</t>
  </si>
  <si>
    <t>{9ef2cee9-2754-4613-9fec-d00eb9b59d5f}</t>
  </si>
  <si>
    <t>KRYCÍ LIST SOUPISU PRACÍ</t>
  </si>
  <si>
    <t>Objekt:</t>
  </si>
  <si>
    <t>A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</si>
  <si>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</si>
  <si>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</si>
  <si>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</si>
  <si>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</si>
  <si>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</si>
  <si>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</si>
  <si>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</si>
  <si>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</si>
  <si>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</si>
  <si>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A - Položky</t>
  </si>
  <si>
    <t xml:space="preserve">    Pol1 - Demontáž stávajícího parapetu č.1 + zakrytování č.91</t>
  </si>
  <si>
    <t xml:space="preserve">    Pol3 - Repase stávajících okenních křídel</t>
  </si>
  <si>
    <t xml:space="preserve">    Pol4 - Nátěr revizních dvířek</t>
  </si>
  <si>
    <t xml:space="preserve">    Pol5 - Demontáž stávajícího umyvadla</t>
  </si>
  <si>
    <t xml:space="preserve">    Pol6 - Demontáž stávajícího keramického obkladu</t>
  </si>
  <si>
    <t xml:space="preserve">    Pol7 - Demontáž stávající nášlapné vrstvy + příprava podkladu</t>
  </si>
  <si>
    <t xml:space="preserve">    Pol14 - Rozvaděč - polep</t>
  </si>
  <si>
    <t xml:space="preserve">    Pol15_16 - Chytrá zeď</t>
  </si>
  <si>
    <t xml:space="preserve">    Pol17 - Parapet, zákrytové desky</t>
  </si>
  <si>
    <t xml:space="preserve">    Pol18 - Vertikální žaluzie č.18+ demontáž žaluzií č.2</t>
  </si>
  <si>
    <t xml:space="preserve">    Pol21 - Šatní systém</t>
  </si>
  <si>
    <t xml:space="preserve">    Pol23 - Vymalování prostor a oprava podkladu - místnosti</t>
  </si>
  <si>
    <t xml:space="preserve">    Pol24 - Nové nášlapné vrstvy VINYL-PVC v rolích</t>
  </si>
  <si>
    <t xml:space="preserve">    Pol28 - Zakrytování odvodu kandenzátu</t>
  </si>
  <si>
    <t xml:space="preserve">    Pol92 - Kontrola systému topení/chlazení</t>
  </si>
  <si>
    <t xml:space="preserve">    Pol93 - Bezpečnostní samolepky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</si>
  <si>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</si>
  <si>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</si>
  <si>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</si>
  <si>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</si>
  <si>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</si>
  <si>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</si>
  <si>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</si>
  <si>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</si>
  <si>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</si>
  <si>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</si>
  <si>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</si>
  <si>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</si>
  <si>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</si>
  <si>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</si>
  <si>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</si>
  <si>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</si>
  <si>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</si>
  <si>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</si>
  <si>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</si>
  <si>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</si>
  <si>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vnitřních ploch před znečištěním včetně pozdějšího odkrytí podlah fólií přilepenou lepící páskou</t>
  </si>
  <si>
    <t>m2</t>
  </si>
  <si>
    <t>CS ÚRS 2023 01</t>
  </si>
  <si>
    <t>4</t>
  </si>
  <si>
    <t>1708236855</t>
  </si>
  <si>
    <t>Online PSC</t>
  </si>
  <si>
    <t>https://podminky.urs.cz/item/CS_URS_2023_01/619991001</t>
  </si>
  <si>
    <t>VV</t>
  </si>
  <si>
    <t>7*7</t>
  </si>
  <si>
    <t>629991011</t>
  </si>
  <si>
    <t>Zakrytí vnějších ploch před znečištěním včetně pozdějšího odkrytí výplní otvorů a svislých ploch fólií přilepenou lepící páskou</t>
  </si>
  <si>
    <t>-149240493</t>
  </si>
  <si>
    <t>https://podminky.urs.cz/item/CS_URS_2023_01/629991011</t>
  </si>
  <si>
    <t>"okna"5*(1,1*2,1)</t>
  </si>
  <si>
    <t>9</t>
  </si>
  <si>
    <t>Ostatní konstrukce a práce, bourání</t>
  </si>
  <si>
    <t>3</t>
  </si>
  <si>
    <t>952901111</t>
  </si>
  <si>
    <t>Vyčištění budov nebo objektů před předáním do užívání budov bytové nebo občanské výstavby, světlé výšky podlaží do 4 m</t>
  </si>
  <si>
    <t>-616454383</t>
  </si>
  <si>
    <t>https://podminky.urs.cz/item/CS_URS_2023_01/952901111</t>
  </si>
  <si>
    <t>997</t>
  </si>
  <si>
    <t>Přesun sutě</t>
  </si>
  <si>
    <t>997013217</t>
  </si>
  <si>
    <t>Vnitrostaveništní doprava suti a vybouraných hmot vodorovně do 50 m svisle ručně pro budovy a haly výšky přes 21 do 24 m</t>
  </si>
  <si>
    <t>t</t>
  </si>
  <si>
    <t>1092508192</t>
  </si>
  <si>
    <t>https://podminky.urs.cz/item/CS_URS_2023_01/997013217</t>
  </si>
  <si>
    <t>5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</si>
  <si>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</si>
  <si>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</si>
  <si>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1637524294</t>
  </si>
  <si>
    <t>https://podminky.urs.cz/item/CS_URS_2023_01/997013219</t>
  </si>
  <si>
    <t>997013501</t>
  </si>
  <si>
    <t>Odvoz suti a vybouraných hmot na skládku nebo meziskládku se složením, na vzdálenost do 1 km</t>
  </si>
  <si>
    <t>1862284475</t>
  </si>
  <si>
    <t>https://podminky.urs.cz/item/CS_URS_2023_01/997013501</t>
  </si>
  <si>
    <t>7</t>
  </si>
  <si>
    <t>997013509</t>
  </si>
  <si>
    <t>Odvoz suti a vybouraných hmot na skládku nebo meziskládku se složením, na vzdálenost Příplatek k ceně za každý další i započatý 1 km přes 1 km</t>
  </si>
  <si>
    <t>-1218202826</t>
  </si>
  <si>
    <t>https://podminky.urs.cz/item/CS_URS_2023_01/997013509</t>
  </si>
  <si>
    <t>0,521*15 "Přepočtené koeficientem množství</t>
  </si>
  <si>
    <t>8</t>
  </si>
  <si>
    <t>997013511</t>
  </si>
  <si>
    <t>Odvoz suti a vybouraných hmot z meziskládky na skládku s naložením a se složením, na vzdálenost do 1 km</t>
  </si>
  <si>
    <t>1670758742</t>
  </si>
  <si>
    <t>https://podminky.urs.cz/item/CS_URS_2023_01/997013511</t>
  </si>
  <si>
    <t>997013631</t>
  </si>
  <si>
    <t>Poplatek za uložení stavebního odpadu na skládce (skládkovné) směsného stavebního a demoličního zatříděného do Katalogu odpadů pod kódem 17 09 04</t>
  </si>
  <si>
    <t>200534922</t>
  </si>
  <si>
    <t>https://podminky.urs.cz/item/CS_URS_2023_01/997013631</t>
  </si>
  <si>
    <t>998</t>
  </si>
  <si>
    <t>Přesun hmot</t>
  </si>
  <si>
    <t>10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</si>
  <si>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</si>
  <si>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</si>
  <si>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1128909114</t>
  </si>
  <si>
    <t>https://podminky.urs.cz/item/CS_URS_2023_01/998011003</t>
  </si>
  <si>
    <t>11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</si>
  <si>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</si>
  <si>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</si>
  <si>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748188916</t>
  </si>
  <si>
    <t>https://podminky.urs.cz/item/CS_URS_2023_01/998018003</t>
  </si>
  <si>
    <t>Položky</t>
  </si>
  <si>
    <t>Pol1</t>
  </si>
  <si>
    <t>Demontáž stávajícího parapetu č.1 + zakrytování č.91</t>
  </si>
  <si>
    <t>12</t>
  </si>
  <si>
    <t>766441812</t>
  </si>
  <si>
    <t>Demontáž parapetních desek dřevěných nebo plastových šířky přes 300 mm, délky do 1000 mm</t>
  </si>
  <si>
    <t>kus</t>
  </si>
  <si>
    <t>16</t>
  </si>
  <si>
    <t>1486120732</t>
  </si>
  <si>
    <t>https://podminky.urs.cz/item/CS_URS_2023_01/766441812</t>
  </si>
  <si>
    <t>P</t>
  </si>
  <si>
    <t>Poznámka k položce:_x000D_
Plochy dotčené při demontáži budou zbaveny zbytků lepidel a jiných hmot</t>
  </si>
  <si>
    <t>7"pol. 1</t>
  </si>
  <si>
    <t>13</t>
  </si>
  <si>
    <t>766901091R</t>
  </si>
  <si>
    <t>Zakrytování stávajících rozvodů</t>
  </si>
  <si>
    <t>Kč</t>
  </si>
  <si>
    <t>79553129</t>
  </si>
  <si>
    <t>Poznámka k položce:_x000D_
Stávající zakrytování technologických rozvodů (topení, chlazení, odvod kondenzátu, elektro atd.) v prostoru okenního parapetu bude v rámci navrhovaných úprav demontována. Vnitřní prostor bude vyčištěn (vysát) a zkontrolovány rozvody. V rámci pozice bude provedena kontrola všech rozvodů, ventilů a dalších ovládacích prvků. V místě ovládacích prvků obou parapetních jednotek budou osazena nová revizní dvířka o rozměru cca 300 x 300 mm tak, aby umožňovaly přístup k těmto ovládacím prvkům – vč. vyříznutí potřebného otvoru do zákrytových desek. _x000D_
Revizní dvířka (2 ks) – systémové řešení: Rám revizních dvířek je vyroben z hliníkových profilů. Jako výplň jsou použity sádrokartonové desky tl. 12,5 mm. Dvířka vybavena kvalitními tlačnými zámky – snadné otvírání dvířek pomocí skrytých zámků. Viditelná mezera mezi pohyblivými dvířky a pevným rámem je max. 1,5 mm._x000D_
Horní vodorovná zákrytová deska bude nová - viz poz.17._x000D_
Celkové množství:_x000D_
	demontáž a  montáž nové desky		                             …	cca 7,0 bm_x000D_
	revizní dvířka 300/300 vč. rámečku a výřezu v DTD desce		…	2 ks_x000D_
 (místo osazení je nutné upřesnit na místě)</t>
  </si>
  <si>
    <t>poz91</t>
  </si>
  <si>
    <t>Součet</t>
  </si>
  <si>
    <t>14</t>
  </si>
  <si>
    <t>783314203R</t>
  </si>
  <si>
    <t>Základní antikorozní nátěr zámečnických konstrukcí jednonásobný syntetický samozákladující - pol.91</t>
  </si>
  <si>
    <t>ks</t>
  </si>
  <si>
    <t>-946391480</t>
  </si>
  <si>
    <t>1" poz. 91</t>
  </si>
  <si>
    <t>783317105</t>
  </si>
  <si>
    <t>Krycí nátěr (email) zámečnických konstrukcí jednonásobný syntetický samozákladující</t>
  </si>
  <si>
    <t>398922930</t>
  </si>
  <si>
    <t>https://podminky.urs.cz/item/CS_URS_2023_01/783317105</t>
  </si>
  <si>
    <t>Pol3</t>
  </si>
  <si>
    <t>Repase stávajících okenních křídel</t>
  </si>
  <si>
    <t>72</t>
  </si>
  <si>
    <t>766691932R</t>
  </si>
  <si>
    <t>-729583695</t>
  </si>
  <si>
    <t>Poznámka k položce:_x000D_
Stávající okenní křídla (5x otevíravé a 5x sklopné) budou repasována, bude provedena kontrola jejich bezvadné funkčnosti, provedeno seřízení vč. event. doplnění chybějících prvků, všechny prvky budou vyčištěny. _x000D_
Celkové množství:		…		5 + 5 ks = 10 ks okenních křídel - cca 13,5m2 plochy</t>
  </si>
  <si>
    <t xml:space="preserve">"pol.3" 1,2*(1,6+0,65)*5 </t>
  </si>
  <si>
    <t>Pol4</t>
  </si>
  <si>
    <t>Nátěr revizních dvířek</t>
  </si>
  <si>
    <t>783314203</t>
  </si>
  <si>
    <t>Základní antikorozní nátěr zámečnických konstrukcí jednonásobný syntetický samozákladující - pol.4</t>
  </si>
  <si>
    <t>CS ÚRS 2022 02</t>
  </si>
  <si>
    <t>938162525</t>
  </si>
  <si>
    <t>https://podminky.urs.cz/item/CS_URS_2022_02/783314203</t>
  </si>
  <si>
    <t>Poznámka k položce:_x000D_
Stávající revizní dvířka (cca 150x300 mm) vč. rámečku do instalační šachty budou natřena bílou barvou</t>
  </si>
  <si>
    <t>"nátěr revizních dvířek  cca 150x300mm pol. 4" 1</t>
  </si>
  <si>
    <t>17</t>
  </si>
  <si>
    <t>783301303R</t>
  </si>
  <si>
    <t>Příprava podkladu zámečnických konstrukcí před provedením nátěru odrezivění odrezovačem bezoplachovým</t>
  </si>
  <si>
    <t>-670468309</t>
  </si>
  <si>
    <t>1"pol.4</t>
  </si>
  <si>
    <t>18</t>
  </si>
  <si>
    <t>783301401R</t>
  </si>
  <si>
    <t>Příprava podkladu zámečnických konstrukcí před provedením nátěru ometení</t>
  </si>
  <si>
    <t>1468804783</t>
  </si>
  <si>
    <t>https://podminky.urs.cz/item/CS_URS_2023_01/783301401R</t>
  </si>
  <si>
    <t>Pol5</t>
  </si>
  <si>
    <t>Demontáž stávajícího umyvadla</t>
  </si>
  <si>
    <t>19</t>
  </si>
  <si>
    <t>725210821</t>
  </si>
  <si>
    <t>Demontáž umyvadel bez výtokových armatur umyvadel</t>
  </si>
  <si>
    <t>soubor</t>
  </si>
  <si>
    <t>-207839011</t>
  </si>
  <si>
    <t>https://podminky.urs.cz/item/CS_URS_2023_01/725210821</t>
  </si>
  <si>
    <t>1"pol.5</t>
  </si>
  <si>
    <t>20</t>
  </si>
  <si>
    <t>725820801</t>
  </si>
  <si>
    <t>Demontáž baterií nástěnných do G 3/4</t>
  </si>
  <si>
    <t>112950638</t>
  </si>
  <si>
    <t>https://podminky.urs.cz/item/CS_URS_2023_01/725820801</t>
  </si>
  <si>
    <t>725860811</t>
  </si>
  <si>
    <t>Demontáž zápachových uzávěrek pro zařizovací předměty jednoduchých</t>
  </si>
  <si>
    <t>958303451</t>
  </si>
  <si>
    <t>https://podminky.urs.cz/item/CS_URS_2023_01/725860811</t>
  </si>
  <si>
    <t>22</t>
  </si>
  <si>
    <t>722190901</t>
  </si>
  <si>
    <t>Opravy ostatní uzavření nebo otevření vodovodního potrubí při opravách včetně vypuštění a napuštění</t>
  </si>
  <si>
    <t>-1953941328</t>
  </si>
  <si>
    <t>https://podminky.urs.cz/item/CS_URS_2023_01/722190901</t>
  </si>
  <si>
    <t>23</t>
  </si>
  <si>
    <t>722170801</t>
  </si>
  <si>
    <t>Demontáž rozvodů vody z plastů do Ø 25 mm</t>
  </si>
  <si>
    <t>m</t>
  </si>
  <si>
    <t>1549096539</t>
  </si>
  <si>
    <t>https://podminky.urs.cz/item/CS_URS_2023_01/722170801</t>
  </si>
  <si>
    <t>2*2"pol.5 T+S</t>
  </si>
  <si>
    <t>24</t>
  </si>
  <si>
    <t>722170804</t>
  </si>
  <si>
    <t>Demontáž rozvodů vody z plastů přes 25 do Ø 50 mm</t>
  </si>
  <si>
    <t>-425921067</t>
  </si>
  <si>
    <t>https://podminky.urs.cz/item/CS_URS_2023_01/722170804</t>
  </si>
  <si>
    <t>2"pol.5 kanál</t>
  </si>
  <si>
    <t>25</t>
  </si>
  <si>
    <t>734191981</t>
  </si>
  <si>
    <t>Opravy armatur přírubových zaslepení přírubového spoje a armatur do DN 25</t>
  </si>
  <si>
    <t>1992426115</t>
  </si>
  <si>
    <t>https://podminky.urs.cz/item/CS_URS_2023_01/734191981</t>
  </si>
  <si>
    <t>2,000"pol.5 zátkování</t>
  </si>
  <si>
    <t>26</t>
  </si>
  <si>
    <t>734191982</t>
  </si>
  <si>
    <t>Opravy armatur přírubových zaslepení přírubového spoje a armatur přes 25 do DN 80</t>
  </si>
  <si>
    <t>1137984091</t>
  </si>
  <si>
    <t>https://podminky.urs.cz/item/CS_URS_2023_01/734191982</t>
  </si>
  <si>
    <t>1"pol. 5 kanal</t>
  </si>
  <si>
    <t>27</t>
  </si>
  <si>
    <t>612135101</t>
  </si>
  <si>
    <t>Hrubá výplň rýh maltou jakékoli šířky rýhy ve stěnách</t>
  </si>
  <si>
    <t>167682540</t>
  </si>
  <si>
    <t>https://podminky.urs.cz/item/CS_URS_2023_01/612135101</t>
  </si>
  <si>
    <t>2*0,5" pol.5 S+T</t>
  </si>
  <si>
    <t>2*0,5" pol.5 kanal</t>
  </si>
  <si>
    <t>28</t>
  </si>
  <si>
    <t>612321131</t>
  </si>
  <si>
    <t>Potažení vnitřních ploch vápenocementovým štukem tloušťky do 3 mm svislých konstrukcí stěn</t>
  </si>
  <si>
    <t>-62009999</t>
  </si>
  <si>
    <t>https://podminky.urs.cz/item/CS_URS_2023_01/612321131</t>
  </si>
  <si>
    <t xml:space="preserve">2,000"pol 5 </t>
  </si>
  <si>
    <t>Pol6</t>
  </si>
  <si>
    <t>Demontáž stávajícího keramického obkladu</t>
  </si>
  <si>
    <t>29</t>
  </si>
  <si>
    <t>978059541</t>
  </si>
  <si>
    <t>Odsekání obkladů stěn včetně otlučení podkladní omítky až na zdivo z obkládaček vnitřních, z jakýchkoliv materiálů, plochy přes 1 m2</t>
  </si>
  <si>
    <t>1694238287</t>
  </si>
  <si>
    <t>https://podminky.urs.cz/item/CS_URS_2023_01/978059541</t>
  </si>
  <si>
    <t>1,5*0,9+1,5*0,75</t>
  </si>
  <si>
    <t>30</t>
  </si>
  <si>
    <t>612131121</t>
  </si>
  <si>
    <t>Podkladní a spojovací vrstva vnitřních omítaných ploch penetrace disperzní nanášená ručně stěn</t>
  </si>
  <si>
    <t>138563991</t>
  </si>
  <si>
    <t>https://podminky.urs.cz/item/CS_URS_2023_01/612131121</t>
  </si>
  <si>
    <t>31</t>
  </si>
  <si>
    <t>612325215</t>
  </si>
  <si>
    <t>Vápenocementová omítka jednotlivých malých ploch hladká na stěnách, plochy jednotlivě přes 1,0 do 4 m2</t>
  </si>
  <si>
    <t>-1779094758</t>
  </si>
  <si>
    <t>https://podminky.urs.cz/item/CS_URS_2023_01/612325215</t>
  </si>
  <si>
    <t>1" pol. 6 vyrovnání po odsekání</t>
  </si>
  <si>
    <t>32</t>
  </si>
  <si>
    <t>-558013916</t>
  </si>
  <si>
    <t>Pol7</t>
  </si>
  <si>
    <t>Demontáž stávající nášlapné vrstvy + příprava podkladu</t>
  </si>
  <si>
    <t>33</t>
  </si>
  <si>
    <t>776121112</t>
  </si>
  <si>
    <t>Příprava podkladu penetrace vodou ředitelná podlah</t>
  </si>
  <si>
    <t>-903959852</t>
  </si>
  <si>
    <t>https://podminky.urs.cz/item/CS_URS_2023_01/776121112</t>
  </si>
  <si>
    <t>41,300"pol.7</t>
  </si>
  <si>
    <t>34</t>
  </si>
  <si>
    <t>776111116</t>
  </si>
  <si>
    <t>Příprava podkladu broušení podlah stávajícího podkladu pro odstranění lepidla (po starých krytinách)</t>
  </si>
  <si>
    <t>484505644</t>
  </si>
  <si>
    <t>https://podminky.urs.cz/item/CS_URS_2023_01/776111116</t>
  </si>
  <si>
    <t>41,3"pol.7</t>
  </si>
  <si>
    <t>35</t>
  </si>
  <si>
    <t>776111311</t>
  </si>
  <si>
    <t>Příprava podkladu vysátí podlah</t>
  </si>
  <si>
    <t>-21847183</t>
  </si>
  <si>
    <t>https://podminky.urs.cz/item/CS_URS_2023_01/776111311</t>
  </si>
  <si>
    <t>41,300"pol7</t>
  </si>
  <si>
    <t>36</t>
  </si>
  <si>
    <t>776141112</t>
  </si>
  <si>
    <t>Příprava podkladu vyrovnání samonivelační stěrkou podlah min.pevnosti 20 MPa, tloušťky přes 3 do 5 mm</t>
  </si>
  <si>
    <t>-442707018</t>
  </si>
  <si>
    <t>https://podminky.urs.cz/item/CS_URS_2023_01/776141112</t>
  </si>
  <si>
    <t>7*5,9"pol.7</t>
  </si>
  <si>
    <t>37</t>
  </si>
  <si>
    <t>776201812</t>
  </si>
  <si>
    <t>Demontáž povlakových podlahovin lepených ručně s podložkou</t>
  </si>
  <si>
    <t>27740395</t>
  </si>
  <si>
    <t>https://podminky.urs.cz/item/CS_URS_2023_01/776201812</t>
  </si>
  <si>
    <t>38</t>
  </si>
  <si>
    <t>776410811</t>
  </si>
  <si>
    <t>Demontáž soklíků nebo lišt pryžových nebo plastových</t>
  </si>
  <si>
    <t>862805814</t>
  </si>
  <si>
    <t>https://podminky.urs.cz/item/CS_URS_2023_01/776410811</t>
  </si>
  <si>
    <t>(7+5,9)*2"pol.7</t>
  </si>
  <si>
    <t>Pol14</t>
  </si>
  <si>
    <t>Rozvaděč - polep</t>
  </si>
  <si>
    <t>39</t>
  </si>
  <si>
    <t>14 01R</t>
  </si>
  <si>
    <t>Dveře rozvaděč - polep_x000D_
Stávající elektrorozvodné skříně umístěné v rohu vedle instalační šachty budou polepeny fólií – „design“ – nebo nátěr bílý (čelní strana + boční strana) - plocha cca m2</t>
  </si>
  <si>
    <t>1109521943</t>
  </si>
  <si>
    <t>1"pol.14</t>
  </si>
  <si>
    <t>Pol15_16</t>
  </si>
  <si>
    <t>Chytrá zeď</t>
  </si>
  <si>
    <t>40</t>
  </si>
  <si>
    <t>783 15R</t>
  </si>
  <si>
    <t>D+M Chytrá zeď – popisovatelný, magnetický povrch vč. olemování páskou</t>
  </si>
  <si>
    <t>982379342</t>
  </si>
  <si>
    <t>Poznámka k položce:_x000D_
Multifunkční povrch, který je popisovatelný, magnetický; umožňuje psát běžnými fixami na bílé tabule, čištění pomocí mikrovláknové utěrky a čistícího spreje. Přechod mezi zdí a multifunkčním povrchem olemovat speciální páskou._x000D_
Kompletní dodávka a montáž vč. přípravy podkladu: plocha musí být čistá, suchá a zbavena všech předešlých nátěrů; nesoudržné nátěry je třeba odstranit a nerovnosti vyrovnat; stěna musí být dokonale hladká (přebrousit); součástí aplikace je i penetrace podkladovou barvou nebo penetračním nátěrem (sjednocení savosti povrchu). Aplikace v souladu s technologickým postupem výrobce. Provedení až po hrubých povrchových úpravách stěn a stropů._x000D_
Doporučený výrobek dle výběru architekta: www.chytrazed.cz</t>
  </si>
  <si>
    <t>5,5+0,5"pol. 15</t>
  </si>
  <si>
    <t>5,5+0,5"pol. 16</t>
  </si>
  <si>
    <t>41</t>
  </si>
  <si>
    <t>783806801</t>
  </si>
  <si>
    <t>Odstranění nátěrů z omítek obroušením</t>
  </si>
  <si>
    <t>2021864362</t>
  </si>
  <si>
    <t>https://podminky.urs.cz/item/CS_URS_2023_01/783806801</t>
  </si>
  <si>
    <t>5,5"pol. 15</t>
  </si>
  <si>
    <t>5,5"pol. 16</t>
  </si>
  <si>
    <t>42</t>
  </si>
  <si>
    <t>783803130</t>
  </si>
  <si>
    <t>Provedení penetračního nátěru omítek hladkých omítek hladkých, zrnitých tenkovrstvých nebo štukových stupně členitosti 1 a 2</t>
  </si>
  <si>
    <t>-568495016</t>
  </si>
  <si>
    <t>https://podminky.urs.cz/item/CS_URS_2023_01/783803130</t>
  </si>
  <si>
    <t>43</t>
  </si>
  <si>
    <t>M</t>
  </si>
  <si>
    <t>58124973</t>
  </si>
  <si>
    <t>hmota nátěrová akrylátová penetrační pro interiér a exteriér</t>
  </si>
  <si>
    <t>kg</t>
  </si>
  <si>
    <t>-279144542</t>
  </si>
  <si>
    <t>11*0,1 "Přepočtené koeficientem množství</t>
  </si>
  <si>
    <t>Pol17</t>
  </si>
  <si>
    <t>Parapet, zákrytové desky</t>
  </si>
  <si>
    <t>44</t>
  </si>
  <si>
    <t>766694126</t>
  </si>
  <si>
    <t>Montáž ostatních truhlářských konstrukcí parapetních desek dřevěných nebo plastových šířky přes 300 mm</t>
  </si>
  <si>
    <t>605603575</t>
  </si>
  <si>
    <t>https://podminky.urs.cz/item/CS_URS_2023_01/766694126</t>
  </si>
  <si>
    <t>7"pol.17</t>
  </si>
  <si>
    <t>45</t>
  </si>
  <si>
    <t>60794121</t>
  </si>
  <si>
    <t>koncovka PVC k parapetním dřevotřískovým deskám 600mm</t>
  </si>
  <si>
    <t>-396258666</t>
  </si>
  <si>
    <t>46</t>
  </si>
  <si>
    <t>60794105R</t>
  </si>
  <si>
    <t>parapet s nosem DTDL barva bílá - š. 400mm</t>
  </si>
  <si>
    <t>6000349</t>
  </si>
  <si>
    <t>7*1,02 "Přepočtené koeficientem množství</t>
  </si>
  <si>
    <t>47</t>
  </si>
  <si>
    <t>766699611</t>
  </si>
  <si>
    <t>Montáž ostatních truhlářských konstrukcí krytů dřevěných povrchově upravených</t>
  </si>
  <si>
    <t>-1546378252</t>
  </si>
  <si>
    <t>https://podminky.urs.cz/item/CS_URS_2023_01/766699611</t>
  </si>
  <si>
    <t>Poznámka k položce:_x000D_
Zákrytové desky k této pomocné nosné konstrukci kotvit pomocí kotvení umožňující dodatečnou demontáž (pro případný přístup v ponechávaným rozvodům) např. pomocí magnetických závěsů (v dostatečném počtu na každou zákrytovou desku). V parapetní desce bude proveden odnímatelný prvek (celkem 4 ks) pro přístup k ovládacím prvkům parapetní jednotky. Kompletní dodávka a montáž vč. potřebných pomocných nosných a ztužujících profilů, kotevních a závěsných prvků v potřebném množství a odpovídajících parametrů. _x000D_
Doporučený výrobek: DTDL bílá</t>
  </si>
  <si>
    <t>7*(0,2+0,5)"pol.17</t>
  </si>
  <si>
    <t>48</t>
  </si>
  <si>
    <t>60722280R</t>
  </si>
  <si>
    <t>deska dřevotřísková lamino tl 18mm - barva bílá</t>
  </si>
  <si>
    <t>-527521485</t>
  </si>
  <si>
    <t>4,9*1,1 "Přepočtené koeficientem množství</t>
  </si>
  <si>
    <t>Pol18</t>
  </si>
  <si>
    <t>Vertikální žaluzie č.18+ demontáž žaluzií č.2</t>
  </si>
  <si>
    <t>49</t>
  </si>
  <si>
    <t>786 02R</t>
  </si>
  <si>
    <t xml:space="preserve">Demontáž vnitřních předokenních žaluzií vč. event. kotvících prvků (šroubů), kovových držáků apod. </t>
  </si>
  <si>
    <t>-641158261</t>
  </si>
  <si>
    <t>Poznámka k položce:_x000D_
Demontovaný materiál bude ekologicky zlikvidován, resp. uložen na skládku.</t>
  </si>
  <si>
    <t>50</t>
  </si>
  <si>
    <t>786 18R</t>
  </si>
  <si>
    <t>D+M Vertikální žaluzie - popis viz Soupis</t>
  </si>
  <si>
    <t>1553968894</t>
  </si>
  <si>
    <t>Poznámka k položce:_x000D_
Před okenní sestavu bude v celé délce (7000 mm) instalována vertikální žaluzie._x000D_
Vertikální žaluzie od stropu (+3120 mm) do úrovně parapetu (+ 890 mm) =&gt; výška cca 2230 mm (rozměry nutno ověřit na místě), tj. cca 15,61 m2, způsob montáže – do stropu, tvořena ze dvou sekcí (dělení ½ + ½), stahovatelné k bočním stěnám, umístění ovládání u stěn, délka ovládání cca 2200 mm, lamely 89 mm jsou umístěny v hliníkovém profilu, ovládání je zajištěno pomocí řetízku, užší lamela 89 mm,_x000D_
barva lamely: bílá, 100% polyester, gramáž 0,19.</t>
  </si>
  <si>
    <t>3,5*(3,12-0,89)" pol.18 1.polovina</t>
  </si>
  <si>
    <t>3,5*(3,12-0,89)" pol.18 2.polovina</t>
  </si>
  <si>
    <t>Pol21</t>
  </si>
  <si>
    <t>Šatní systém</t>
  </si>
  <si>
    <t>51</t>
  </si>
  <si>
    <t>76621R</t>
  </si>
  <si>
    <t>Šatní systém - deska DTDL vč. ukotvení</t>
  </si>
  <si>
    <t>-732423037</t>
  </si>
  <si>
    <t>Poznámka k položce:_x000D_
osazena deska DTDL o rozměru š. 1 m x v. 2 m, tl. 18mm, odstín - struktura dřeva dle výběru investora_x000D_
V rovnoměrných vzdálenostech budou osazeny šatní háčky</t>
  </si>
  <si>
    <t>52</t>
  </si>
  <si>
    <t>767995111R</t>
  </si>
  <si>
    <t>Montáž ostatních atypických zámečnických konstrukcí hmotnosti do 5 kg</t>
  </si>
  <si>
    <t>608536136</t>
  </si>
  <si>
    <t>53</t>
  </si>
  <si>
    <t>76701r</t>
  </si>
  <si>
    <t>Šatní háček</t>
  </si>
  <si>
    <t>457386669</t>
  </si>
  <si>
    <t>Poznámka k položce:_x000D_
Šatní háček – doporučený výrobek: háček na šaty, nerez; rose Ø 45 mm; materiál: nerez, třída 1.4301; povrchová úprava: satinovaně kartáčované;</t>
  </si>
  <si>
    <t>Pol23</t>
  </si>
  <si>
    <t>Vymalování prostor a oprava podkladu - místnosti</t>
  </si>
  <si>
    <t>54</t>
  </si>
  <si>
    <t>612142001</t>
  </si>
  <si>
    <t>Potažení vnitřních ploch pletivem v ploše nebo pruzích, na plném podkladu sklovláknitým vtlačením do tmelu stěn</t>
  </si>
  <si>
    <t>-1416000207</t>
  </si>
  <si>
    <t>https://podminky.urs.cz/item/CS_URS_2023_01/612142001</t>
  </si>
  <si>
    <t>(5*2+7)*3,2*0,5"poz 23</t>
  </si>
  <si>
    <t>55</t>
  </si>
  <si>
    <t>784111001</t>
  </si>
  <si>
    <t>Oprášení (ometení) podkladu v místnostech výšky do 3,80 m</t>
  </si>
  <si>
    <t>1889156093</t>
  </si>
  <si>
    <t>https://podminky.urs.cz/item/CS_URS_2023_01/784111001</t>
  </si>
  <si>
    <t>150"pol.23</t>
  </si>
  <si>
    <t>56</t>
  </si>
  <si>
    <t>784111011</t>
  </si>
  <si>
    <t>Obroušení podkladu omítky v místnostech výšky do 3,80 m</t>
  </si>
  <si>
    <t>-1402595299</t>
  </si>
  <si>
    <t>https://podminky.urs.cz/item/CS_URS_2023_01/784111011</t>
  </si>
  <si>
    <t>57</t>
  </si>
  <si>
    <t>784121001</t>
  </si>
  <si>
    <t>Oškrabání malby v místnostech výšky do 3,80 m</t>
  </si>
  <si>
    <t>1006707226</t>
  </si>
  <si>
    <t>https://podminky.urs.cz/item/CS_URS_2023_01/784121001</t>
  </si>
  <si>
    <t>58</t>
  </si>
  <si>
    <t>784181121</t>
  </si>
  <si>
    <t>Penetrace podkladu jednonásobná hloubková akrylátová bezbarvá v místnostech výšky do 3,80 m</t>
  </si>
  <si>
    <t>1799498188</t>
  </si>
  <si>
    <t>https://podminky.urs.cz/item/CS_URS_2023_01/784181121</t>
  </si>
  <si>
    <t>59</t>
  </si>
  <si>
    <t>1902376133</t>
  </si>
  <si>
    <t>45"poz 23</t>
  </si>
  <si>
    <t>60</t>
  </si>
  <si>
    <t>949101111</t>
  </si>
  <si>
    <t>Lešení pomocné pracovní pro objekty pozemních staveb pro zatížení do 150 kg/m2, o výšce lešeňové podlahy do 1,9 m</t>
  </si>
  <si>
    <t>1085264912</t>
  </si>
  <si>
    <t>https://podminky.urs.cz/item/CS_URS_2023_01/949101111</t>
  </si>
  <si>
    <t>7*7"poz 23</t>
  </si>
  <si>
    <t>Pol24</t>
  </si>
  <si>
    <t>Nové nášlapné vrstvy VINYL-PVC v rolích</t>
  </si>
  <si>
    <t>61</t>
  </si>
  <si>
    <t>776251311</t>
  </si>
  <si>
    <t>Montáž podlahovin z přírodního linolea (marmolea) lepením 2-složkovým lepidlem z pásů</t>
  </si>
  <si>
    <t>-125440512</t>
  </si>
  <si>
    <t>https://podminky.urs.cz/item/CS_URS_2023_01/776251311</t>
  </si>
  <si>
    <t>Poznámka k položce:_x000D_
Nová podlahová krytina, která obsahuje širokou nabídku vzorů v provedení vhodném pro komerční zátěžové, resp. lehké průmyslové použití, tzn. ve školství (specifikace materiálu – viz SpVIN). Provedení pokládky (lepení) a spojení (chemický spoj) bude provedeno tak, aby odpovídalo požadavku na zamezení viditelnosti spár v ploše, tzv. bezesparé provedení, pokládka je vč. přípravy podkladu (stávající betonová konstrukce podlahy – úroveň +/-0,000) – obroušení, penetrování, tmelení vč. event. samonivelační stěrky, finálního přebroušení, vysátí podkladu - tzn. kompletní provedení vč. ošetření podkladu – tolerance podkladu +/- 2 mm (měřeno 2 m latí). Pokládka vč. lepení soklu výšky 50 mm po celém obvodu dotčených ploch. Podlahová krytina bude vybrána investorem z dodavatelem předložených vzorků.</t>
  </si>
  <si>
    <t>40,5"pol.24</t>
  </si>
  <si>
    <t>62</t>
  </si>
  <si>
    <t>77655R</t>
  </si>
  <si>
    <t>Nášlapná vrstva - SpVIN</t>
  </si>
  <si>
    <t>779394448</t>
  </si>
  <si>
    <t>Poznámka k položce:_x000D_
SpVIN_x000D_
Nová nášlapná vrstva heterogenní VINIL-PVC v rolích:_x000D_
- celková tloušťka: 2,0 mm_x000D_
- tloušťka nášlapné vrstvy: 0,7 mm_x000D_
- šířka role: 2 m / možno i ve 4 m šířce_x000D_
- povrchová úprava: PUR Pearl_x000D_
- třídy zátěže dle EN 874: 34/43_x000D_
- protiskluznost dle DIN: R10_x000D_
- součinitel smykového tření dle ČSN 744507: µ ≥ 0,6_x000D_
- hodnoty zbytkového otlaku dle EN 433: 0,05 mm_x000D_
- rozměrová stálost dle EN 434: &lt; 0,1%_x000D_
- odolnost proti opotřebení dle EN 660-1: třída T_x000D_
- odolnost proti chemikáliím dle EN 987: velmi dobrý_x000D_
- reakce na oheň dle EN13501-1: třída Bƒl-s1_x000D_
- elektrostatický náboj dle EN 1815 je &lt; 2kV_x000D_
- vhodné pro kolečkovou židli dle EN 425_x000D_
Lze ho event. spojovat vícebarevnou svařovací šnůrou - „svařování“, resp. spojování lze provést též chemicky „za studena“, preferována je varianta – spojování švem za studena, která zamezuje viditelnost spár v ploše, a to vč. soklíku po obvodě místnosti._x000D_
 Finální design a odstín upřesní investor na stavbě z předloženého vzorníku podlahovin v závislosti na nábytku._x000D_
Součástí položky jsou i event. přechodové lišty při napojování na jiný druh podlahoviny!</t>
  </si>
  <si>
    <t>40,5*1,15 "Přepočtené koeficientem množství</t>
  </si>
  <si>
    <t>63</t>
  </si>
  <si>
    <t>776411221</t>
  </si>
  <si>
    <t>Montáž soklíků tahaných (fabiony) z linolea (marmolea) obvodových, výšky do 80 mm</t>
  </si>
  <si>
    <t>-1723221445</t>
  </si>
  <si>
    <t>https://podminky.urs.cz/item/CS_URS_2023_01/776411221</t>
  </si>
  <si>
    <t>4*7"sokl</t>
  </si>
  <si>
    <t>64</t>
  </si>
  <si>
    <t>28411009</t>
  </si>
  <si>
    <t>lišta soklová PVC 18x80mm</t>
  </si>
  <si>
    <t>-700290509</t>
  </si>
  <si>
    <t>28*1,02 "Přepočtené koeficientem množství</t>
  </si>
  <si>
    <t>Pol28</t>
  </si>
  <si>
    <t>Zakrytování odvodu kandenzátu</t>
  </si>
  <si>
    <t>65</t>
  </si>
  <si>
    <t>766811221R</t>
  </si>
  <si>
    <t>Vyřezání otvoru do desky parapetní(včetně zaměření)</t>
  </si>
  <si>
    <t>-1735649214</t>
  </si>
  <si>
    <t>Poznámka k položce:_x000D_
V rámci položky  - je její součástí nutno počítat s možnou úpravou trasy tohoto vedení – drobný zásah cca 0,5 m PE trubky a potřebné armatury, resp. tímto vedením vyvolaným nutným prostupem parapetní deskou.</t>
  </si>
  <si>
    <t>66</t>
  </si>
  <si>
    <t>763164511</t>
  </si>
  <si>
    <t>Obklad konstrukcí sádrokartonovými deskami včetně ochranných úhelníků ve tvaru L rozvinuté šíře do 0,4 m, opláštěný deskou standardní A, tl. 12,5 mm</t>
  </si>
  <si>
    <t>402566724</t>
  </si>
  <si>
    <t>https://podminky.urs.cz/item/CS_URS_2023_01/763164511</t>
  </si>
  <si>
    <t>67</t>
  </si>
  <si>
    <t>763121714</t>
  </si>
  <si>
    <t>Stěna předsazená ze sádrokartonových desek ostatní konstrukce a práce na předsazených stěnách ze sádrokartonových desek základní penetrační nátěr</t>
  </si>
  <si>
    <t>-1535447530</t>
  </si>
  <si>
    <t>https://podminky.urs.cz/item/CS_URS_2023_01/763121714</t>
  </si>
  <si>
    <t>3,15*0,4</t>
  </si>
  <si>
    <t>68</t>
  </si>
  <si>
    <t>763121751</t>
  </si>
  <si>
    <t>Stěna předsazená ze sádrokartonových desek Příplatek k cenám za plochu do 6 m2 jednotlivě</t>
  </si>
  <si>
    <t>-809228040</t>
  </si>
  <si>
    <t>https://podminky.urs.cz/item/CS_URS_2023_01/763121751</t>
  </si>
  <si>
    <t>Pol92</t>
  </si>
  <si>
    <t>Kontrola systému topení/chlazení</t>
  </si>
  <si>
    <t>69</t>
  </si>
  <si>
    <t>751901092R</t>
  </si>
  <si>
    <t>hod</t>
  </si>
  <si>
    <t>2077366476</t>
  </si>
  <si>
    <t>Poznámka k položce:_x000D_
Kontrola funkčnosti (revizi) a seřízení parapetních jednotek – systém topení a chlazení vč. kontroly funkčnosti všech ovládacích prvků – termostatických hlavic, vypínačů, ovladačů apod._x000D_
v dotčených prostorech – součást stavby (odborná osoba v předpokládané pracnosti – množství hodin a hodinové sazbě)</t>
  </si>
  <si>
    <t>poz92</t>
  </si>
  <si>
    <t>Pol93</t>
  </si>
  <si>
    <t>Bezpečnostní samolepky</t>
  </si>
  <si>
    <t>70</t>
  </si>
  <si>
    <t>953993311</t>
  </si>
  <si>
    <t>Osazení bezpečnostní, orientační nebo informační tabulky samolepicí</t>
  </si>
  <si>
    <t>1112852310</t>
  </si>
  <si>
    <t>https://podminky.urs.cz/item/CS_URS_2023_01/953993311</t>
  </si>
  <si>
    <t>71</t>
  </si>
  <si>
    <t>73534511</t>
  </si>
  <si>
    <t>tabulka bezpečnostní s tiskem 2 barvy A4 210x297mm samolepící</t>
  </si>
  <si>
    <t>-890685588</t>
  </si>
  <si>
    <t>Poznámka k položce:_x000D_
Bezpečnostní samolepky – symbol silnoproudu (1 ks)</t>
  </si>
  <si>
    <t>1"poz.93</t>
  </si>
  <si>
    <t>D - Silnoproud</t>
  </si>
  <si>
    <t>S10 - Silnoproudé rozvody - dodávka</t>
  </si>
  <si>
    <t xml:space="preserve">    D2 - A.) ÚLOŽNÝ A UPEVŇOVACÍ MATERIÁL</t>
  </si>
  <si>
    <t xml:space="preserve">    D3 - B.) PŘÍSTROJE A ZAŘÍZENÍ</t>
  </si>
  <si>
    <t xml:space="preserve">    D4 - C.) KABELY</t>
  </si>
  <si>
    <t xml:space="preserve">    D5 - D.) SVÍTIDLA</t>
  </si>
  <si>
    <t xml:space="preserve">    D6 - E.) OSTATNÍ</t>
  </si>
  <si>
    <t>S11 - Silnoproudé rozvody - montáž</t>
  </si>
  <si>
    <t>S10</t>
  </si>
  <si>
    <t>Silnoproudé rozvody - dodávka</t>
  </si>
  <si>
    <t>D2</t>
  </si>
  <si>
    <t>A.) ÚLOŽNÝ A UPEVŇOVACÍ MATERIÁL</t>
  </si>
  <si>
    <t>A-01/D</t>
  </si>
  <si>
    <t>Parapetní kanál dvoukomorový 160/65mm pro přístroje modulu 45x45mm, plastový, bílá barva, s kovovou přepážkou pro oddělení silového a sdělovacího vedení, kompletní vč. spojek, tvarových dílů, upevňovacích prvků na nábytkovou parapetní desku nebo stěnu, no</t>
  </si>
  <si>
    <t>-2078456524</t>
  </si>
  <si>
    <t>A-02/D</t>
  </si>
  <si>
    <t>Elektroinstalační kanál 100x60mm, s možností vestavby přístroje, plastový, bílá barva, kompletní vč. spojek, koncovek a tvarových dílů</t>
  </si>
  <si>
    <t>2041336312</t>
  </si>
  <si>
    <t>A-03/D</t>
  </si>
  <si>
    <t>Elektroinstalační kanál 60x60mm, plastový, bílá barva, kompletní vč. spojek, koncovek a tvarových dílů</t>
  </si>
  <si>
    <t>-567227060</t>
  </si>
  <si>
    <t>A-04/D</t>
  </si>
  <si>
    <t>Elektroinstalační lišta 40x20mm, plastová, bílá barva, komplet</t>
  </si>
  <si>
    <t>1040091177</t>
  </si>
  <si>
    <t>A-05/D</t>
  </si>
  <si>
    <t>Přístrojová krabice pro vestavbu do elektroinstalačního plastového kanálu</t>
  </si>
  <si>
    <t>-294190999</t>
  </si>
  <si>
    <t>A-06/D</t>
  </si>
  <si>
    <t>Přístrojová podložka pro zakrytí montážního prostoru u elektroinstalačního plastového kanálu, pro 3 pozice</t>
  </si>
  <si>
    <t>1081822172</t>
  </si>
  <si>
    <t>A-07/D</t>
  </si>
  <si>
    <t>Lištová instalační krabice pro montáž spínacího přístroje nebo zásuvky, komplet</t>
  </si>
  <si>
    <t>1384517406</t>
  </si>
  <si>
    <t>A-08/D</t>
  </si>
  <si>
    <t>Drobný nosný a spojovací materiál k lištovému systému, komplet</t>
  </si>
  <si>
    <t>-2015289889</t>
  </si>
  <si>
    <t>A-09/D</t>
  </si>
  <si>
    <t>Drobný úložný a montážní materiál, komplet</t>
  </si>
  <si>
    <t>-1866255441</t>
  </si>
  <si>
    <t>D3</t>
  </si>
  <si>
    <t>B.) PŘÍSTROJE A ZAŘÍZENÍ</t>
  </si>
  <si>
    <t>B-01/D</t>
  </si>
  <si>
    <t>Jednopólový vypínač 250V/10A, pod omítku, IP20, kompletní včetně krytu a rámečku, v designu dle výběru investora</t>
  </si>
  <si>
    <t>422193998</t>
  </si>
  <si>
    <t>B-02/D</t>
  </si>
  <si>
    <t>Zásuvka jednonásobná 250V/16A, pod omítku/do lištové krabice, IP20, s ochranným kolíkem a clonkami, kompletní včetně krytu a rámečku, v designu dle výběru investora</t>
  </si>
  <si>
    <t>-1306041356</t>
  </si>
  <si>
    <t>B-03/D</t>
  </si>
  <si>
    <t>Zásuvka jednonásobná, 16A/250V, modul "45x45mm", do parapetního kanálu, kompletní, IP20</t>
  </si>
  <si>
    <t>777495995</t>
  </si>
  <si>
    <t>B-04/D</t>
  </si>
  <si>
    <t>Zásuvka jednonásobná pro PC techniku, 16A/250V, modul "45x45mm",  s přepěťovou ochranou a optickou signalizací poruchy, do parapetního kanálu, kompletní, IP20</t>
  </si>
  <si>
    <t>571689851</t>
  </si>
  <si>
    <t>D4</t>
  </si>
  <si>
    <t>C.) KABELY</t>
  </si>
  <si>
    <t>C-01/D</t>
  </si>
  <si>
    <t>Kabel CYKY-J 3x1,5, vč. ukončení</t>
  </si>
  <si>
    <t>-2082487858</t>
  </si>
  <si>
    <t>C-02/D</t>
  </si>
  <si>
    <t>Kabel CYKY-J 3x2,5, vč. ukončení</t>
  </si>
  <si>
    <t>-1334577086</t>
  </si>
  <si>
    <t>D5</t>
  </si>
  <si>
    <t>D.) SVÍTIDLA</t>
  </si>
  <si>
    <t>D-01/D</t>
  </si>
  <si>
    <t>Svítidlo - LED zdroj 26W, sv. tok 3200lm, UGR&lt;19, CRI=80, 4000K, optický systém z vysoce leštěného hliníku s opálovým krytem LED modulu, těleso z bíle lakovaného ocelového plechu, proudový "LED-driver", přisazené stropní, IP20, kompletní včetně světelného</t>
  </si>
  <si>
    <t>-309790027</t>
  </si>
  <si>
    <t>D6</t>
  </si>
  <si>
    <t>E.) OSTATNÍ</t>
  </si>
  <si>
    <t>E-01</t>
  </si>
  <si>
    <t>Doprava materiálu na stavbu komplet</t>
  </si>
  <si>
    <t>-1811809710</t>
  </si>
  <si>
    <t>E-02</t>
  </si>
  <si>
    <t>Doprava techniků na stavbu komplet</t>
  </si>
  <si>
    <t>-503621411</t>
  </si>
  <si>
    <t>E-03</t>
  </si>
  <si>
    <t>Výrobní a dílenská dokumentace</t>
  </si>
  <si>
    <t>361628514</t>
  </si>
  <si>
    <t>E-04</t>
  </si>
  <si>
    <t>Dokumentace skutečného provedení</t>
  </si>
  <si>
    <t>-1116485736</t>
  </si>
  <si>
    <t>E-05</t>
  </si>
  <si>
    <t>Výchozí revize</t>
  </si>
  <si>
    <t>889518353</t>
  </si>
  <si>
    <t>S11</t>
  </si>
  <si>
    <t>Silnoproudé rozvody - montáž</t>
  </si>
  <si>
    <t>A-01/M</t>
  </si>
  <si>
    <t>1147572428</t>
  </si>
  <si>
    <t>A-02/M</t>
  </si>
  <si>
    <t>Elektroinstalační kanál 100x60mm, s možností vestavby přístroje, plastový, bílá barva, kompletní</t>
  </si>
  <si>
    <t>-873630415</t>
  </si>
  <si>
    <t>A-03/M</t>
  </si>
  <si>
    <t>Elektroinstalační kanál 60x60mm, plastový, bílá barva, kompletní</t>
  </si>
  <si>
    <t>-315754104</t>
  </si>
  <si>
    <t>A-04/M</t>
  </si>
  <si>
    <t>-1795738924</t>
  </si>
  <si>
    <t>A-05/M</t>
  </si>
  <si>
    <t>2041085984</t>
  </si>
  <si>
    <t>A-06/M</t>
  </si>
  <si>
    <t>-964313595</t>
  </si>
  <si>
    <t>A-07/M</t>
  </si>
  <si>
    <t>-235243437</t>
  </si>
  <si>
    <t>A-08/M</t>
  </si>
  <si>
    <t>1622984265</t>
  </si>
  <si>
    <t>A-09/M</t>
  </si>
  <si>
    <t>-1263046633</t>
  </si>
  <si>
    <t>B-01/M</t>
  </si>
  <si>
    <t>-1474950205</t>
  </si>
  <si>
    <t>B-02/M</t>
  </si>
  <si>
    <t>-1931762995</t>
  </si>
  <si>
    <t>B-03/M</t>
  </si>
  <si>
    <t>597669871</t>
  </si>
  <si>
    <t>B-04/M</t>
  </si>
  <si>
    <t>Zásuvka jednonásobná pro PC techniku, 16A/250V, modul "45x45mm", s přepěťovou ochranou a optickou signalizací poruchy, do parapetního kanálu, kompletní, IP20</t>
  </si>
  <si>
    <t>-943248994</t>
  </si>
  <si>
    <t>C-01/M</t>
  </si>
  <si>
    <t>369456849</t>
  </si>
  <si>
    <t>C-02/M</t>
  </si>
  <si>
    <t>-1110965032</t>
  </si>
  <si>
    <t>D-01/M</t>
  </si>
  <si>
    <t>-1386840846</t>
  </si>
  <si>
    <t>E-06</t>
  </si>
  <si>
    <t>Úpravy stávající rozvodnice UL603, v místě</t>
  </si>
  <si>
    <t>-361124498</t>
  </si>
  <si>
    <t>E-07</t>
  </si>
  <si>
    <t>Zjištění stávajícího stavu a proměření stávající elektroinstalace</t>
  </si>
  <si>
    <t>-1127082490</t>
  </si>
  <si>
    <t>E-08</t>
  </si>
  <si>
    <t>Úpravy stávající elektroinstalace</t>
  </si>
  <si>
    <t>1613678652</t>
  </si>
  <si>
    <t>E-09</t>
  </si>
  <si>
    <t>Demontáž a ekologická likvidace stávající nepotřebné elektroinstalace</t>
  </si>
  <si>
    <t>-1966885664</t>
  </si>
  <si>
    <t>E-10</t>
  </si>
  <si>
    <t>Koordinace s dodavatelem stavby</t>
  </si>
  <si>
    <t>-1892606801</t>
  </si>
  <si>
    <t>E-11</t>
  </si>
  <si>
    <t>Koordinace s profesemi SLA</t>
  </si>
  <si>
    <t>-612533024</t>
  </si>
  <si>
    <t>E-12</t>
  </si>
  <si>
    <t>Uvedení do provozu</t>
  </si>
  <si>
    <t>1622737301</t>
  </si>
  <si>
    <t>E - Slaboproud</t>
  </si>
  <si>
    <t>S1 - Slaboproudé rozvody - dodávka</t>
  </si>
  <si>
    <t xml:space="preserve">    SL1 - Strukturovaná kabeláž - dodávka</t>
  </si>
  <si>
    <t xml:space="preserve">    SL2 - Audiovizuální technika - dodávka</t>
  </si>
  <si>
    <t>S2 - Slaboproudé rozvody - montáž</t>
  </si>
  <si>
    <t xml:space="preserve">    SL3 - Strukturovaná kabeláž - montáž</t>
  </si>
  <si>
    <t xml:space="preserve">    SL4 - Audiovizuální technika - montáž</t>
  </si>
  <si>
    <t>S1</t>
  </si>
  <si>
    <t>Slaboproudé rozvody - dodávka</t>
  </si>
  <si>
    <t>SL1</t>
  </si>
  <si>
    <t>Strukturovaná kabeláž - dodávka</t>
  </si>
  <si>
    <t>zásuvka 2xRJ45/u, kat.5 - do parapetního kanálu (profil 45)</t>
  </si>
  <si>
    <t>1256611753</t>
  </si>
  <si>
    <t>Pol2</t>
  </si>
  <si>
    <t>zásuvka 2xRJ45/u, kat.5 - na omítku</t>
  </si>
  <si>
    <t>-1343570531</t>
  </si>
  <si>
    <t>zásuvka 1xRJ12 - do parapetního kanálu (profil 45)</t>
  </si>
  <si>
    <t>1881184726</t>
  </si>
  <si>
    <t>popiska zásuvky, kabelu</t>
  </si>
  <si>
    <t>1674173481</t>
  </si>
  <si>
    <t>lišta elektroinstalační PVC LHD 40x20</t>
  </si>
  <si>
    <t>1238389371</t>
  </si>
  <si>
    <t>drobný montážní, úložný + podružný materiál</t>
  </si>
  <si>
    <t>kpl</t>
  </si>
  <si>
    <t>29979833</t>
  </si>
  <si>
    <t>SL2</t>
  </si>
  <si>
    <t>Audiovizuální technika - dodávka</t>
  </si>
  <si>
    <t>kabel HDMI A-A, typ HDMI 2.0 (UHD) Cat.2 Premium High Speed - 4K60 (18 Gb/s), délka 12 m</t>
  </si>
  <si>
    <t>535785023</t>
  </si>
  <si>
    <t>Pol8</t>
  </si>
  <si>
    <t>zásuvka HDMI A, 2.0 (UHD) Cat.2 Premium High Speed (s prodlužovacím kabelem 20 cm) - do parapetního kanálu (profil 45)</t>
  </si>
  <si>
    <t>346974127</t>
  </si>
  <si>
    <t>Pol9</t>
  </si>
  <si>
    <t>-577426980</t>
  </si>
  <si>
    <t>S2</t>
  </si>
  <si>
    <t>Slaboproudé rozvody - montáž</t>
  </si>
  <si>
    <t>SL3</t>
  </si>
  <si>
    <t>Strukturovaná kabeláž - montáž</t>
  </si>
  <si>
    <t>Pol10</t>
  </si>
  <si>
    <t>demontáž stávající zásuvky 2xRJ45/u, kat.5</t>
  </si>
  <si>
    <t>-497475173</t>
  </si>
  <si>
    <t>Pol11</t>
  </si>
  <si>
    <t>demontáž stávající zásuvky 1xRJ12</t>
  </si>
  <si>
    <t>1799167049</t>
  </si>
  <si>
    <t>Pol12</t>
  </si>
  <si>
    <t>kabel 4P/UTP/kat.5 - stávající, překládka ze stávajících (demontovaných) parapetních kanálů do nových parapetních kanálů a elektroinstalačních lišt</t>
  </si>
  <si>
    <t>-1420875</t>
  </si>
  <si>
    <t>Pol13</t>
  </si>
  <si>
    <t>1096105812</t>
  </si>
  <si>
    <t>644857169</t>
  </si>
  <si>
    <t>Pol15</t>
  </si>
  <si>
    <t>-1375622769</t>
  </si>
  <si>
    <t>Pol16</t>
  </si>
  <si>
    <t>měření metalické kabeláže (UTP/kat.5), měř. protokol</t>
  </si>
  <si>
    <t>4P</t>
  </si>
  <si>
    <t>-1495166521</t>
  </si>
  <si>
    <t>-1080049514</t>
  </si>
  <si>
    <t>-2019140871</t>
  </si>
  <si>
    <t>Pol19</t>
  </si>
  <si>
    <t>-1296346808</t>
  </si>
  <si>
    <t>SL4</t>
  </si>
  <si>
    <t>Audiovizuální technika - montáž</t>
  </si>
  <si>
    <t>Pol20</t>
  </si>
  <si>
    <t>-725654546</t>
  </si>
  <si>
    <t>1817898985</t>
  </si>
  <si>
    <t>Pol22</t>
  </si>
  <si>
    <t>366265161</t>
  </si>
  <si>
    <t>V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</si>
  <si>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</si>
  <si>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</si>
  <si>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</si>
  <si>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</si>
  <si>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</si>
  <si>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</si>
  <si>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</si>
  <si>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</si>
  <si>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013244000</t>
  </si>
  <si>
    <t>Dokumentace pro provádění stavby</t>
  </si>
  <si>
    <t>1024</t>
  </si>
  <si>
    <t>1976461443</t>
  </si>
  <si>
    <t>https://podminky.urs.cz/item/CS_URS_2023_01/013244000</t>
  </si>
  <si>
    <t>013254000</t>
  </si>
  <si>
    <t>Dokumentace skutečného provedení stavby</t>
  </si>
  <si>
    <t>-2109758100</t>
  </si>
  <si>
    <t>https://podminky.urs.cz/item/CS_URS_2023_01/013254000</t>
  </si>
  <si>
    <t>3"pol.94</t>
  </si>
  <si>
    <t>VRN3</t>
  </si>
  <si>
    <t>Zařízení staveniště</t>
  </si>
  <si>
    <t>030001000</t>
  </si>
  <si>
    <t>-82926500</t>
  </si>
  <si>
    <t>https://podminky.urs.cz/item/CS_URS_2023_01/030001000</t>
  </si>
  <si>
    <t>VRN4</t>
  </si>
  <si>
    <t>Inženýrská činnost</t>
  </si>
  <si>
    <t>043002000</t>
  </si>
  <si>
    <t>Zkoušky a ostatní měření</t>
  </si>
  <si>
    <t>-1237236993</t>
  </si>
  <si>
    <t>https://podminky.urs.cz/item/CS_URS_2023_01/043002000</t>
  </si>
  <si>
    <t>045002000</t>
  </si>
  <si>
    <t>Kompletační a koordinační činnost</t>
  </si>
  <si>
    <t>2008485524</t>
  </si>
  <si>
    <t>https://podminky.urs.cz/item/CS_URS_2023_01/045002000</t>
  </si>
  <si>
    <t>VRN7</t>
  </si>
  <si>
    <t>Provozní vlivy</t>
  </si>
  <si>
    <t>070001000</t>
  </si>
  <si>
    <t>-1070360453</t>
  </si>
  <si>
    <t>https://podminky.urs.cz/item/CS_URS_2023_01/070001000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</si>
</sst>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83317105" TargetMode="External"/><Relationship Id="rId18" Type="http://schemas.openxmlformats.org/officeDocument/2006/relationships/hyperlink" Target="https://podminky.urs.cz/item/CS_URS_2023_01/725860811" TargetMode="External"/><Relationship Id="rId26" Type="http://schemas.openxmlformats.org/officeDocument/2006/relationships/hyperlink" Target="https://podminky.urs.cz/item/CS_URS_2023_01/978059541" TargetMode="External"/><Relationship Id="rId39" Type="http://schemas.openxmlformats.org/officeDocument/2006/relationships/hyperlink" Target="https://podminky.urs.cz/item/CS_URS_2023_01/766699611" TargetMode="External"/><Relationship Id="rId21" Type="http://schemas.openxmlformats.org/officeDocument/2006/relationships/hyperlink" Target="https://podminky.urs.cz/item/CS_URS_2023_01/722170804" TargetMode="External"/><Relationship Id="rId34" Type="http://schemas.openxmlformats.org/officeDocument/2006/relationships/hyperlink" Target="https://podminky.urs.cz/item/CS_URS_2023_01/776201812" TargetMode="External"/><Relationship Id="rId42" Type="http://schemas.openxmlformats.org/officeDocument/2006/relationships/hyperlink" Target="https://podminky.urs.cz/item/CS_URS_2023_01/784111011" TargetMode="External"/><Relationship Id="rId47" Type="http://schemas.openxmlformats.org/officeDocument/2006/relationships/hyperlink" Target="https://podminky.urs.cz/item/CS_URS_2023_01/776251311" TargetMode="External"/><Relationship Id="rId50" Type="http://schemas.openxmlformats.org/officeDocument/2006/relationships/hyperlink" Target="https://podminky.urs.cz/item/CS_URS_2023_01/763121714" TargetMode="External"/><Relationship Id="rId7" Type="http://schemas.openxmlformats.org/officeDocument/2006/relationships/hyperlink" Target="https://podminky.urs.cz/item/CS_URS_2023_01/997013509" TargetMode="External"/><Relationship Id="rId2" Type="http://schemas.openxmlformats.org/officeDocument/2006/relationships/hyperlink" Target="https://podminky.urs.cz/item/CS_URS_2023_01/629991011" TargetMode="External"/><Relationship Id="rId16" Type="http://schemas.openxmlformats.org/officeDocument/2006/relationships/hyperlink" Target="https://podminky.urs.cz/item/CS_URS_2023_01/725210821" TargetMode="External"/><Relationship Id="rId29" Type="http://schemas.openxmlformats.org/officeDocument/2006/relationships/hyperlink" Target="https://podminky.urs.cz/item/CS_URS_2023_01/612321131" TargetMode="External"/><Relationship Id="rId11" Type="http://schemas.openxmlformats.org/officeDocument/2006/relationships/hyperlink" Target="https://podminky.urs.cz/item/CS_URS_2023_01/998018003" TargetMode="External"/><Relationship Id="rId24" Type="http://schemas.openxmlformats.org/officeDocument/2006/relationships/hyperlink" Target="https://podminky.urs.cz/item/CS_URS_2023_01/612135101" TargetMode="External"/><Relationship Id="rId32" Type="http://schemas.openxmlformats.org/officeDocument/2006/relationships/hyperlink" Target="https://podminky.urs.cz/item/CS_URS_2023_01/776111311" TargetMode="External"/><Relationship Id="rId37" Type="http://schemas.openxmlformats.org/officeDocument/2006/relationships/hyperlink" Target="https://podminky.urs.cz/item/CS_URS_2023_01/783803130" TargetMode="External"/><Relationship Id="rId40" Type="http://schemas.openxmlformats.org/officeDocument/2006/relationships/hyperlink" Target="https://podminky.urs.cz/item/CS_URS_2023_01/612142001" TargetMode="External"/><Relationship Id="rId45" Type="http://schemas.openxmlformats.org/officeDocument/2006/relationships/hyperlink" Target="https://podminky.urs.cz/item/CS_URS_2023_01/612321131" TargetMode="External"/><Relationship Id="rId53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997013219" TargetMode="External"/><Relationship Id="rId10" Type="http://schemas.openxmlformats.org/officeDocument/2006/relationships/hyperlink" Target="https://podminky.urs.cz/item/CS_URS_2023_01/998011003" TargetMode="External"/><Relationship Id="rId19" Type="http://schemas.openxmlformats.org/officeDocument/2006/relationships/hyperlink" Target="https://podminky.urs.cz/item/CS_URS_2023_01/722190901" TargetMode="External"/><Relationship Id="rId31" Type="http://schemas.openxmlformats.org/officeDocument/2006/relationships/hyperlink" Target="https://podminky.urs.cz/item/CS_URS_2023_01/776111116" TargetMode="External"/><Relationship Id="rId44" Type="http://schemas.openxmlformats.org/officeDocument/2006/relationships/hyperlink" Target="https://podminky.urs.cz/item/CS_URS_2023_01/784181121" TargetMode="External"/><Relationship Id="rId52" Type="http://schemas.openxmlformats.org/officeDocument/2006/relationships/hyperlink" Target="https://podminky.urs.cz/item/CS_URS_2023_01/953993311" TargetMode="External"/><Relationship Id="rId4" Type="http://schemas.openxmlformats.org/officeDocument/2006/relationships/hyperlink" Target="https://podminky.urs.cz/item/CS_URS_2023_01/997013217" TargetMode="External"/><Relationship Id="rId9" Type="http://schemas.openxmlformats.org/officeDocument/2006/relationships/hyperlink" Target="https://podminky.urs.cz/item/CS_URS_2023_01/997013631" TargetMode="External"/><Relationship Id="rId14" Type="http://schemas.openxmlformats.org/officeDocument/2006/relationships/hyperlink" Target="https://podminky.urs.cz/item/CS_URS_2022_02/783314203" TargetMode="External"/><Relationship Id="rId22" Type="http://schemas.openxmlformats.org/officeDocument/2006/relationships/hyperlink" Target="https://podminky.urs.cz/item/CS_URS_2023_01/734191981" TargetMode="External"/><Relationship Id="rId27" Type="http://schemas.openxmlformats.org/officeDocument/2006/relationships/hyperlink" Target="https://podminky.urs.cz/item/CS_URS_2023_01/612131121" TargetMode="External"/><Relationship Id="rId30" Type="http://schemas.openxmlformats.org/officeDocument/2006/relationships/hyperlink" Target="https://podminky.urs.cz/item/CS_URS_2023_01/776121112" TargetMode="External"/><Relationship Id="rId35" Type="http://schemas.openxmlformats.org/officeDocument/2006/relationships/hyperlink" Target="https://podminky.urs.cz/item/CS_URS_2023_01/776410811" TargetMode="External"/><Relationship Id="rId43" Type="http://schemas.openxmlformats.org/officeDocument/2006/relationships/hyperlink" Target="https://podminky.urs.cz/item/CS_URS_2023_01/784121001" TargetMode="External"/><Relationship Id="rId48" Type="http://schemas.openxmlformats.org/officeDocument/2006/relationships/hyperlink" Target="https://podminky.urs.cz/item/CS_URS_2023_01/776411221" TargetMode="External"/><Relationship Id="rId8" Type="http://schemas.openxmlformats.org/officeDocument/2006/relationships/hyperlink" Target="https://podminky.urs.cz/item/CS_URS_2023_01/997013511" TargetMode="External"/><Relationship Id="rId51" Type="http://schemas.openxmlformats.org/officeDocument/2006/relationships/hyperlink" Target="https://podminky.urs.cz/item/CS_URS_2023_01/763121751" TargetMode="External"/><Relationship Id="rId3" Type="http://schemas.openxmlformats.org/officeDocument/2006/relationships/hyperlink" Target="https://podminky.urs.cz/item/CS_URS_2023_01/952901111" TargetMode="External"/><Relationship Id="rId12" Type="http://schemas.openxmlformats.org/officeDocument/2006/relationships/hyperlink" Target="https://podminky.urs.cz/item/CS_URS_2023_01/766441812" TargetMode="External"/><Relationship Id="rId17" Type="http://schemas.openxmlformats.org/officeDocument/2006/relationships/hyperlink" Target="https://podminky.urs.cz/item/CS_URS_2023_01/725820801" TargetMode="External"/><Relationship Id="rId25" Type="http://schemas.openxmlformats.org/officeDocument/2006/relationships/hyperlink" Target="https://podminky.urs.cz/item/CS_URS_2023_01/612321131" TargetMode="External"/><Relationship Id="rId33" Type="http://schemas.openxmlformats.org/officeDocument/2006/relationships/hyperlink" Target="https://podminky.urs.cz/item/CS_URS_2023_01/776141112" TargetMode="External"/><Relationship Id="rId38" Type="http://schemas.openxmlformats.org/officeDocument/2006/relationships/hyperlink" Target="https://podminky.urs.cz/item/CS_URS_2023_01/766694126" TargetMode="External"/><Relationship Id="rId46" Type="http://schemas.openxmlformats.org/officeDocument/2006/relationships/hyperlink" Target="https://podminky.urs.cz/item/CS_URS_2023_01/949101111" TargetMode="External"/><Relationship Id="rId20" Type="http://schemas.openxmlformats.org/officeDocument/2006/relationships/hyperlink" Target="https://podminky.urs.cz/item/CS_URS_2023_01/722170801" TargetMode="External"/><Relationship Id="rId41" Type="http://schemas.openxmlformats.org/officeDocument/2006/relationships/hyperlink" Target="https://podminky.urs.cz/item/CS_URS_2023_01/784111001" TargetMode="External"/><Relationship Id="rId1" Type="http://schemas.openxmlformats.org/officeDocument/2006/relationships/hyperlink" Target="https://podminky.urs.cz/item/CS_URS_2023_01/619991001" TargetMode="External"/><Relationship Id="rId6" Type="http://schemas.openxmlformats.org/officeDocument/2006/relationships/hyperlink" Target="https://podminky.urs.cz/item/CS_URS_2023_01/997013501" TargetMode="External"/><Relationship Id="rId15" Type="http://schemas.openxmlformats.org/officeDocument/2006/relationships/hyperlink" Target="https://podminky.urs.cz/item/CS_URS_2023_01/783301401R" TargetMode="External"/><Relationship Id="rId23" Type="http://schemas.openxmlformats.org/officeDocument/2006/relationships/hyperlink" Target="https://podminky.urs.cz/item/CS_URS_2023_01/734191982" TargetMode="External"/><Relationship Id="rId28" Type="http://schemas.openxmlformats.org/officeDocument/2006/relationships/hyperlink" Target="https://podminky.urs.cz/item/CS_URS_2023_01/612325215" TargetMode="External"/><Relationship Id="rId36" Type="http://schemas.openxmlformats.org/officeDocument/2006/relationships/hyperlink" Target="https://podminky.urs.cz/item/CS_URS_2023_01/783806801" TargetMode="External"/><Relationship Id="rId49" Type="http://schemas.openxmlformats.org/officeDocument/2006/relationships/hyperlink" Target="https://podminky.urs.cz/item/CS_URS_2023_01/7631645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30001000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013254000" TargetMode="External"/><Relationship Id="rId1" Type="http://schemas.openxmlformats.org/officeDocument/2006/relationships/hyperlink" Target="https://podminky.urs.cz/item/CS_URS_2023_01/013244000" TargetMode="External"/><Relationship Id="rId6" Type="http://schemas.openxmlformats.org/officeDocument/2006/relationships/hyperlink" Target="https://podminky.urs.cz/item/CS_URS_2023_01/070001000" TargetMode="External"/><Relationship Id="rId5" Type="http://schemas.openxmlformats.org/officeDocument/2006/relationships/hyperlink" Target="https://podminky.urs.cz/item/CS_URS_2023_01/045002000" TargetMode="External"/><Relationship Id="rId4" Type="http://schemas.openxmlformats.org/officeDocument/2006/relationships/hyperlink" Target="https://podminky.urs.cz/item/CS_URS_2023_01/043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55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.049999999999997" customHeight="1"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6" t="s">
        <v>6</v>
      </c>
      <c r="BT2" s="16" t="s">
        <v>7</v>
      </c>
    </row>
    <row r="3" spans="1:74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.0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6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9"/>
      <c r="BE5" s="193" t="s">
        <v>15</v>
      </c>
      <c r="BS5" s="16" t="s">
        <v>6</v>
      </c>
    </row>
    <row r="6" spans="1:74" ht="37.049999999999997" customHeight="1">
      <c r="B6" s="19"/>
      <c r="D6" s="25" t="s">
        <v>16</v>
      </c>
      <c r="K6" s="197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9"/>
      <c r="BE6" s="194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194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194"/>
      <c r="BS8" s="16" t="s">
        <v>6</v>
      </c>
    </row>
    <row r="9" spans="1:74" ht="14.4" customHeight="1">
      <c r="B9" s="19"/>
      <c r="AR9" s="19"/>
      <c r="BE9" s="194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194"/>
      <c r="BS10" s="16" t="s">
        <v>6</v>
      </c>
    </row>
    <row r="11" spans="1:74" ht="18.45" customHeight="1">
      <c r="B11" s="19"/>
      <c r="E11" s="24" t="s">
        <v>28</v>
      </c>
      <c r="AK11" s="26" t="s">
        <v>29</v>
      </c>
      <c r="AN11" s="24" t="s">
        <v>30</v>
      </c>
      <c r="AR11" s="19"/>
      <c r="BE11" s="194"/>
      <c r="BS11" s="16" t="s">
        <v>6</v>
      </c>
    </row>
    <row r="12" spans="1:74" ht="7.05" customHeight="1">
      <c r="B12" s="19"/>
      <c r="AR12" s="19"/>
      <c r="BE12" s="194"/>
      <c r="BS12" s="16" t="s">
        <v>6</v>
      </c>
    </row>
    <row r="13" spans="1:74" ht="12" customHeight="1">
      <c r="B13" s="19"/>
      <c r="D13" s="26" t="s">
        <v>31</v>
      </c>
      <c r="AK13" s="26" t="s">
        <v>26</v>
      </c>
      <c r="AN13" s="28" t="s">
        <v>32</v>
      </c>
      <c r="AR13" s="19"/>
      <c r="BE13" s="194"/>
      <c r="BS13" s="16" t="s">
        <v>6</v>
      </c>
    </row>
    <row r="14" spans="1:74" ht="13.2">
      <c r="B14" s="19"/>
      <c r="E14" s="198" t="s">
        <v>32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26" t="s">
        <v>29</v>
      </c>
      <c r="AN14" s="28" t="s">
        <v>32</v>
      </c>
      <c r="AR14" s="19"/>
      <c r="BE14" s="194"/>
      <c r="BS14" s="16" t="s">
        <v>6</v>
      </c>
    </row>
    <row r="15" spans="1:74" ht="7.05" customHeight="1">
      <c r="B15" s="19"/>
      <c r="AR15" s="19"/>
      <c r="BE15" s="194"/>
      <c r="BS15" s="16" t="s">
        <v>4</v>
      </c>
    </row>
    <row r="16" spans="1:74" ht="12" customHeight="1">
      <c r="B16" s="19"/>
      <c r="D16" s="26" t="s">
        <v>33</v>
      </c>
      <c r="AK16" s="26" t="s">
        <v>26</v>
      </c>
      <c r="AN16" s="24" t="s">
        <v>34</v>
      </c>
      <c r="AR16" s="19"/>
      <c r="BE16" s="194"/>
      <c r="BS16" s="16" t="s">
        <v>4</v>
      </c>
    </row>
    <row r="17" spans="2:71" ht="18.45" customHeight="1">
      <c r="B17" s="19"/>
      <c r="E17" s="24" t="s">
        <v>35</v>
      </c>
      <c r="AK17" s="26" t="s">
        <v>29</v>
      </c>
      <c r="AN17" s="24" t="s">
        <v>19</v>
      </c>
      <c r="AR17" s="19"/>
      <c r="BE17" s="194"/>
      <c r="BS17" s="16" t="s">
        <v>36</v>
      </c>
    </row>
    <row r="18" spans="2:71" ht="7.05" customHeight="1">
      <c r="B18" s="19"/>
      <c r="AR18" s="19"/>
      <c r="BE18" s="194"/>
      <c r="BS18" s="16" t="s">
        <v>6</v>
      </c>
    </row>
    <row r="19" spans="2:71" ht="12" customHeight="1">
      <c r="B19" s="19"/>
      <c r="D19" s="26" t="s">
        <v>37</v>
      </c>
      <c r="AK19" s="26" t="s">
        <v>26</v>
      </c>
      <c r="AN19" s="24" t="s">
        <v>19</v>
      </c>
      <c r="AR19" s="19"/>
      <c r="BE19" s="194"/>
      <c r="BS19" s="16" t="s">
        <v>6</v>
      </c>
    </row>
    <row r="20" spans="2:71" ht="18.45" customHeight="1">
      <c r="B20" s="19"/>
      <c r="E20" s="24" t="s">
        <v>35</v>
      </c>
      <c r="AK20" s="26" t="s">
        <v>29</v>
      </c>
      <c r="AN20" s="24" t="s">
        <v>19</v>
      </c>
      <c r="AR20" s="19"/>
      <c r="BE20" s="194"/>
      <c r="BS20" s="16" t="s">
        <v>4</v>
      </c>
    </row>
    <row r="21" spans="2:71" ht="7.05" customHeight="1">
      <c r="B21" s="19"/>
      <c r="AR21" s="19"/>
      <c r="BE21" s="194"/>
    </row>
    <row r="22" spans="2:71" ht="12" customHeight="1">
      <c r="B22" s="19"/>
      <c r="D22" s="26" t="s">
        <v>38</v>
      </c>
      <c r="AR22" s="19"/>
      <c r="BE22" s="194"/>
    </row>
    <row r="23" spans="2:71" ht="47.25" customHeight="1">
      <c r="B23" s="19"/>
      <c r="E23" s="200" t="s">
        <v>39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9"/>
      <c r="BE23" s="194"/>
    </row>
    <row r="24" spans="2:71" ht="7.05" customHeight="1">
      <c r="B24" s="19"/>
      <c r="AR24" s="19"/>
      <c r="BE24" s="194"/>
    </row>
    <row r="25" spans="2:71" ht="7.0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4"/>
    </row>
    <row r="26" spans="2:71" s="1" customFormat="1" ht="25.95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1">
        <f>ROUND(AG54,2)</f>
        <v>0</v>
      </c>
      <c r="AL26" s="202"/>
      <c r="AM26" s="202"/>
      <c r="AN26" s="202"/>
      <c r="AO26" s="202"/>
      <c r="AR26" s="31"/>
      <c r="BE26" s="194"/>
    </row>
    <row r="27" spans="2:71" s="1" customFormat="1" ht="7.05" customHeight="1">
      <c r="B27" s="31"/>
      <c r="AR27" s="31"/>
      <c r="BE27" s="194"/>
    </row>
    <row r="28" spans="2:71" s="1" customFormat="1" ht="13.2">
      <c r="B28" s="31"/>
      <c r="L28" s="203" t="s">
        <v>41</v>
      </c>
      <c r="M28" s="203"/>
      <c r="N28" s="203"/>
      <c r="O28" s="203"/>
      <c r="P28" s="203"/>
      <c r="W28" s="203" t="s">
        <v>42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43</v>
      </c>
      <c r="AL28" s="203"/>
      <c r="AM28" s="203"/>
      <c r="AN28" s="203"/>
      <c r="AO28" s="203"/>
      <c r="AR28" s="31"/>
      <c r="BE28" s="194"/>
    </row>
    <row r="29" spans="2:71" s="2" customFormat="1" ht="14.4" customHeight="1">
      <c r="B29" s="35"/>
      <c r="D29" s="26" t="s">
        <v>44</v>
      </c>
      <c r="F29" s="26" t="s">
        <v>45</v>
      </c>
      <c r="L29" s="188">
        <v>0.21</v>
      </c>
      <c r="M29" s="187"/>
      <c r="N29" s="187"/>
      <c r="O29" s="187"/>
      <c r="P29" s="187"/>
      <c r="W29" s="186">
        <f>ROUND(AZ54,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ROUND(AV54, 2)</f>
        <v>0</v>
      </c>
      <c r="AL29" s="187"/>
      <c r="AM29" s="187"/>
      <c r="AN29" s="187"/>
      <c r="AO29" s="187"/>
      <c r="AR29" s="35"/>
      <c r="BE29" s="195"/>
    </row>
    <row r="30" spans="2:71" s="2" customFormat="1" ht="14.4" customHeight="1">
      <c r="B30" s="35"/>
      <c r="F30" s="26" t="s">
        <v>46</v>
      </c>
      <c r="L30" s="188">
        <v>0.15</v>
      </c>
      <c r="M30" s="187"/>
      <c r="N30" s="187"/>
      <c r="O30" s="187"/>
      <c r="P30" s="187"/>
      <c r="W30" s="186">
        <f>ROUND(BA54,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ROUND(AW54, 2)</f>
        <v>0</v>
      </c>
      <c r="AL30" s="187"/>
      <c r="AM30" s="187"/>
      <c r="AN30" s="187"/>
      <c r="AO30" s="187"/>
      <c r="AR30" s="35"/>
      <c r="BE30" s="195"/>
    </row>
    <row r="31" spans="2:71" s="2" customFormat="1" ht="14.4" hidden="1" customHeight="1">
      <c r="B31" s="35"/>
      <c r="F31" s="26" t="s">
        <v>47</v>
      </c>
      <c r="L31" s="188">
        <v>0.21</v>
      </c>
      <c r="M31" s="187"/>
      <c r="N31" s="187"/>
      <c r="O31" s="187"/>
      <c r="P31" s="187"/>
      <c r="W31" s="186">
        <f>ROUND(BB54,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5"/>
      <c r="BE31" s="195"/>
    </row>
    <row r="32" spans="2:71" s="2" customFormat="1" ht="14.4" hidden="1" customHeight="1">
      <c r="B32" s="35"/>
      <c r="F32" s="26" t="s">
        <v>48</v>
      </c>
      <c r="L32" s="188">
        <v>0.15</v>
      </c>
      <c r="M32" s="187"/>
      <c r="N32" s="187"/>
      <c r="O32" s="187"/>
      <c r="P32" s="187"/>
      <c r="W32" s="186">
        <f>ROUND(BC54,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5"/>
      <c r="BE32" s="195"/>
    </row>
    <row r="33" spans="2:44" s="2" customFormat="1" ht="14.4" hidden="1" customHeight="1">
      <c r="B33" s="35"/>
      <c r="F33" s="26" t="s">
        <v>49</v>
      </c>
      <c r="L33" s="188">
        <v>0</v>
      </c>
      <c r="M33" s="187"/>
      <c r="N33" s="187"/>
      <c r="O33" s="187"/>
      <c r="P33" s="187"/>
      <c r="W33" s="186">
        <f>ROUND(BD54,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5"/>
    </row>
    <row r="34" spans="2:44" s="1" customFormat="1" ht="7.05" customHeight="1">
      <c r="B34" s="31"/>
      <c r="AR34" s="31"/>
    </row>
    <row r="35" spans="2:44" s="1" customFormat="1" ht="25.95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192" t="s">
        <v>52</v>
      </c>
      <c r="Y35" s="190"/>
      <c r="Z35" s="190"/>
      <c r="AA35" s="190"/>
      <c r="AB35" s="190"/>
      <c r="AC35" s="38"/>
      <c r="AD35" s="38"/>
      <c r="AE35" s="38"/>
      <c r="AF35" s="38"/>
      <c r="AG35" s="38"/>
      <c r="AH35" s="38"/>
      <c r="AI35" s="38"/>
      <c r="AJ35" s="38"/>
      <c r="AK35" s="189">
        <f>SUM(AK26:AK33)</f>
        <v>0</v>
      </c>
      <c r="AL35" s="190"/>
      <c r="AM35" s="190"/>
      <c r="AN35" s="190"/>
      <c r="AO35" s="191"/>
      <c r="AP35" s="36"/>
      <c r="AQ35" s="36"/>
      <c r="AR35" s="31"/>
    </row>
    <row r="36" spans="2:44" s="1" customFormat="1" ht="7.05" customHeight="1">
      <c r="B36" s="31"/>
      <c r="AR36" s="31"/>
    </row>
    <row r="37" spans="2:44" s="1" customFormat="1" ht="7.0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7.0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5.05" customHeight="1">
      <c r="B42" s="31"/>
      <c r="C42" s="20" t="s">
        <v>53</v>
      </c>
      <c r="AR42" s="31"/>
    </row>
    <row r="43" spans="2:44" s="1" customFormat="1" ht="7.0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Z2301</v>
      </c>
      <c r="AR44" s="44"/>
    </row>
    <row r="45" spans="2:44" s="4" customFormat="1" ht="37.049999999999997" customHeight="1">
      <c r="B45" s="45"/>
      <c r="C45" s="46" t="s">
        <v>16</v>
      </c>
      <c r="L45" s="213" t="str">
        <f>K6</f>
        <v>ZČU - Stavební úpravy místnosti UL603</v>
      </c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R45" s="45"/>
    </row>
    <row r="46" spans="2:44" s="1" customFormat="1" ht="7.0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Univerzitní 22, Plzeň</v>
      </c>
      <c r="AI47" s="26" t="s">
        <v>23</v>
      </c>
      <c r="AM47" s="215" t="str">
        <f>IF(AN8= "","",AN8)</f>
        <v>2. 1. 2023</v>
      </c>
      <c r="AN47" s="215"/>
      <c r="AR47" s="31"/>
    </row>
    <row r="48" spans="2:44" s="1" customFormat="1" ht="7.05" customHeight="1">
      <c r="B48" s="31"/>
      <c r="AR48" s="31"/>
    </row>
    <row r="49" spans="1:91" s="1" customFormat="1" ht="15.15" customHeight="1">
      <c r="B49" s="31"/>
      <c r="C49" s="26" t="s">
        <v>25</v>
      </c>
      <c r="L49" s="3" t="str">
        <f>IF(E11= "","",E11)</f>
        <v>Západočeská univerzita v Plzni</v>
      </c>
      <c r="AI49" s="26" t="s">
        <v>33</v>
      </c>
      <c r="AM49" s="216" t="str">
        <f>IF(E17="","",E17)</f>
        <v>HBH atelier s.r.o.</v>
      </c>
      <c r="AN49" s="217"/>
      <c r="AO49" s="217"/>
      <c r="AP49" s="217"/>
      <c r="AR49" s="31"/>
      <c r="AS49" s="218" t="s">
        <v>54</v>
      </c>
      <c r="AT49" s="219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31</v>
      </c>
      <c r="L50" s="3" t="str">
        <f>IF(E14= "Vyplň údaj","",E14)</f>
        <v/>
      </c>
      <c r="AI50" s="26" t="s">
        <v>37</v>
      </c>
      <c r="AM50" s="216" t="str">
        <f>IF(E20="","",E20)</f>
        <v>HBH atelier s.r.o.</v>
      </c>
      <c r="AN50" s="217"/>
      <c r="AO50" s="217"/>
      <c r="AP50" s="217"/>
      <c r="AR50" s="31"/>
      <c r="AS50" s="220"/>
      <c r="AT50" s="221"/>
      <c r="BD50" s="52"/>
    </row>
    <row r="51" spans="1:91" s="1" customFormat="1" ht="10.8" customHeight="1">
      <c r="B51" s="31"/>
      <c r="AR51" s="31"/>
      <c r="AS51" s="220"/>
      <c r="AT51" s="221"/>
      <c r="BD51" s="52"/>
    </row>
    <row r="52" spans="1:91" s="1" customFormat="1" ht="29.25" customHeight="1">
      <c r="B52" s="31"/>
      <c r="C52" s="209" t="s">
        <v>55</v>
      </c>
      <c r="D52" s="210"/>
      <c r="E52" s="210"/>
      <c r="F52" s="210"/>
      <c r="G52" s="210"/>
      <c r="H52" s="53"/>
      <c r="I52" s="212" t="s">
        <v>56</v>
      </c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1" t="s">
        <v>57</v>
      </c>
      <c r="AH52" s="210"/>
      <c r="AI52" s="210"/>
      <c r="AJ52" s="210"/>
      <c r="AK52" s="210"/>
      <c r="AL52" s="210"/>
      <c r="AM52" s="210"/>
      <c r="AN52" s="212" t="s">
        <v>58</v>
      </c>
      <c r="AO52" s="210"/>
      <c r="AP52" s="210"/>
      <c r="AQ52" s="54" t="s">
        <v>59</v>
      </c>
      <c r="AR52" s="31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1" s="1" customFormat="1" ht="10.8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07">
        <f>ROUND(SUM(AG55:AG58),2)</f>
        <v>0</v>
      </c>
      <c r="AH54" s="207"/>
      <c r="AI54" s="207"/>
      <c r="AJ54" s="207"/>
      <c r="AK54" s="207"/>
      <c r="AL54" s="207"/>
      <c r="AM54" s="207"/>
      <c r="AN54" s="208">
        <f>SUM(AG54,AT54)</f>
        <v>0</v>
      </c>
      <c r="AO54" s="208"/>
      <c r="AP54" s="208"/>
      <c r="AQ54" s="63" t="s">
        <v>19</v>
      </c>
      <c r="AR54" s="59"/>
      <c r="AS54" s="64">
        <f>ROUND(SUM(AS55:AS58),2)</f>
        <v>0</v>
      </c>
      <c r="AT54" s="65">
        <f>ROUND(SUM(AV54:AW54),2)</f>
        <v>0</v>
      </c>
      <c r="AU54" s="66">
        <f>ROUND(SUM(AU55:AU58),5)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ROUND(SUM(AZ55:AZ58),2)</f>
        <v>0</v>
      </c>
      <c r="BA54" s="65">
        <f>ROUND(SUM(BA55:BA58),2)</f>
        <v>0</v>
      </c>
      <c r="BB54" s="65">
        <f>ROUND(SUM(BB55:BB58),2)</f>
        <v>0</v>
      </c>
      <c r="BC54" s="65">
        <f>ROUND(SUM(BC55:BC58),2)</f>
        <v>0</v>
      </c>
      <c r="BD54" s="67">
        <f>ROUND(SUM(BD55:BD58),2)</f>
        <v>0</v>
      </c>
      <c r="BS54" s="68" t="s">
        <v>73</v>
      </c>
      <c r="BT54" s="68" t="s">
        <v>74</v>
      </c>
      <c r="BU54" s="69" t="s">
        <v>75</v>
      </c>
      <c r="BV54" s="68" t="s">
        <v>76</v>
      </c>
      <c r="BW54" s="68" t="s">
        <v>5</v>
      </c>
      <c r="BX54" s="68" t="s">
        <v>77</v>
      </c>
      <c r="CL54" s="68" t="s">
        <v>19</v>
      </c>
    </row>
    <row r="55" spans="1:91" s="6" customFormat="1" ht="16.5" customHeight="1">
      <c r="A55" s="70" t="s">
        <v>78</v>
      </c>
      <c r="B55" s="71"/>
      <c r="C55" s="72"/>
      <c r="D55" s="206" t="s">
        <v>79</v>
      </c>
      <c r="E55" s="206"/>
      <c r="F55" s="206"/>
      <c r="G55" s="206"/>
      <c r="H55" s="206"/>
      <c r="I55" s="73"/>
      <c r="J55" s="206" t="s">
        <v>80</v>
      </c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4">
        <f>'A - Stavební úpravy'!J30</f>
        <v>0</v>
      </c>
      <c r="AH55" s="205"/>
      <c r="AI55" s="205"/>
      <c r="AJ55" s="205"/>
      <c r="AK55" s="205"/>
      <c r="AL55" s="205"/>
      <c r="AM55" s="205"/>
      <c r="AN55" s="204">
        <f>SUM(AG55,AT55)</f>
        <v>0</v>
      </c>
      <c r="AO55" s="205"/>
      <c r="AP55" s="205"/>
      <c r="AQ55" s="74" t="s">
        <v>81</v>
      </c>
      <c r="AR55" s="71"/>
      <c r="AS55" s="75">
        <v>0</v>
      </c>
      <c r="AT55" s="76">
        <f>ROUND(SUM(AV55:AW55),2)</f>
        <v>0</v>
      </c>
      <c r="AU55" s="77">
        <f>'A - Stavební úpravy'!P101</f>
        <v>0</v>
      </c>
      <c r="AV55" s="76">
        <f>'A - Stavební úpravy'!J33</f>
        <v>0</v>
      </c>
      <c r="AW55" s="76">
        <f>'A - Stavební úpravy'!J34</f>
        <v>0</v>
      </c>
      <c r="AX55" s="76">
        <f>'A - Stavební úpravy'!J35</f>
        <v>0</v>
      </c>
      <c r="AY55" s="76">
        <f>'A - Stavební úpravy'!J36</f>
        <v>0</v>
      </c>
      <c r="AZ55" s="76">
        <f>'A - Stavební úpravy'!F33</f>
        <v>0</v>
      </c>
      <c r="BA55" s="76">
        <f>'A - Stavební úpravy'!F34</f>
        <v>0</v>
      </c>
      <c r="BB55" s="76">
        <f>'A - Stavební úpravy'!F35</f>
        <v>0</v>
      </c>
      <c r="BC55" s="76">
        <f>'A - Stavební úpravy'!F36</f>
        <v>0</v>
      </c>
      <c r="BD55" s="78">
        <f>'A - Stavební úpravy'!F37</f>
        <v>0</v>
      </c>
      <c r="BT55" s="79" t="s">
        <v>82</v>
      </c>
      <c r="BV55" s="79" t="s">
        <v>76</v>
      </c>
      <c r="BW55" s="79" t="s">
        <v>83</v>
      </c>
      <c r="BX55" s="79" t="s">
        <v>5</v>
      </c>
      <c r="CL55" s="79" t="s">
        <v>19</v>
      </c>
      <c r="CM55" s="79" t="s">
        <v>84</v>
      </c>
    </row>
    <row r="56" spans="1:91" s="6" customFormat="1" ht="16.5" customHeight="1">
      <c r="A56" s="70" t="s">
        <v>78</v>
      </c>
      <c r="B56" s="71"/>
      <c r="C56" s="72"/>
      <c r="D56" s="206" t="s">
        <v>73</v>
      </c>
      <c r="E56" s="206"/>
      <c r="F56" s="206"/>
      <c r="G56" s="206"/>
      <c r="H56" s="206"/>
      <c r="I56" s="73"/>
      <c r="J56" s="206" t="s">
        <v>85</v>
      </c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4">
        <f>'D - Silnoproud'!J30</f>
        <v>0</v>
      </c>
      <c r="AH56" s="205"/>
      <c r="AI56" s="205"/>
      <c r="AJ56" s="205"/>
      <c r="AK56" s="205"/>
      <c r="AL56" s="205"/>
      <c r="AM56" s="205"/>
      <c r="AN56" s="204">
        <f>SUM(AG56,AT56)</f>
        <v>0</v>
      </c>
      <c r="AO56" s="205"/>
      <c r="AP56" s="205"/>
      <c r="AQ56" s="74" t="s">
        <v>81</v>
      </c>
      <c r="AR56" s="71"/>
      <c r="AS56" s="75">
        <v>0</v>
      </c>
      <c r="AT56" s="76">
        <f>ROUND(SUM(AV56:AW56),2)</f>
        <v>0</v>
      </c>
      <c r="AU56" s="77">
        <f>'D - Silnoproud'!P91</f>
        <v>0</v>
      </c>
      <c r="AV56" s="76">
        <f>'D - Silnoproud'!J33</f>
        <v>0</v>
      </c>
      <c r="AW56" s="76">
        <f>'D - Silnoproud'!J34</f>
        <v>0</v>
      </c>
      <c r="AX56" s="76">
        <f>'D - Silnoproud'!J35</f>
        <v>0</v>
      </c>
      <c r="AY56" s="76">
        <f>'D - Silnoproud'!J36</f>
        <v>0</v>
      </c>
      <c r="AZ56" s="76">
        <f>'D - Silnoproud'!F33</f>
        <v>0</v>
      </c>
      <c r="BA56" s="76">
        <f>'D - Silnoproud'!F34</f>
        <v>0</v>
      </c>
      <c r="BB56" s="76">
        <f>'D - Silnoproud'!F35</f>
        <v>0</v>
      </c>
      <c r="BC56" s="76">
        <f>'D - Silnoproud'!F36</f>
        <v>0</v>
      </c>
      <c r="BD56" s="78">
        <f>'D - Silnoproud'!F37</f>
        <v>0</v>
      </c>
      <c r="BT56" s="79" t="s">
        <v>82</v>
      </c>
      <c r="BV56" s="79" t="s">
        <v>76</v>
      </c>
      <c r="BW56" s="79" t="s">
        <v>86</v>
      </c>
      <c r="BX56" s="79" t="s">
        <v>5</v>
      </c>
      <c r="CL56" s="79" t="s">
        <v>19</v>
      </c>
      <c r="CM56" s="79" t="s">
        <v>84</v>
      </c>
    </row>
    <row r="57" spans="1:91" s="6" customFormat="1" ht="16.5" customHeight="1">
      <c r="A57" s="70" t="s">
        <v>78</v>
      </c>
      <c r="B57" s="71"/>
      <c r="C57" s="72"/>
      <c r="D57" s="206" t="s">
        <v>87</v>
      </c>
      <c r="E57" s="206"/>
      <c r="F57" s="206"/>
      <c r="G57" s="206"/>
      <c r="H57" s="206"/>
      <c r="I57" s="73"/>
      <c r="J57" s="206" t="s">
        <v>88</v>
      </c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4">
        <f>'E - Slaboproud'!J30</f>
        <v>0</v>
      </c>
      <c r="AH57" s="205"/>
      <c r="AI57" s="205"/>
      <c r="AJ57" s="205"/>
      <c r="AK57" s="205"/>
      <c r="AL57" s="205"/>
      <c r="AM57" s="205"/>
      <c r="AN57" s="204">
        <f>SUM(AG57,AT57)</f>
        <v>0</v>
      </c>
      <c r="AO57" s="205"/>
      <c r="AP57" s="205"/>
      <c r="AQ57" s="74" t="s">
        <v>81</v>
      </c>
      <c r="AR57" s="71"/>
      <c r="AS57" s="75">
        <v>0</v>
      </c>
      <c r="AT57" s="76">
        <f>ROUND(SUM(AV57:AW57),2)</f>
        <v>0</v>
      </c>
      <c r="AU57" s="77">
        <f>'E - Slaboproud'!P85</f>
        <v>0</v>
      </c>
      <c r="AV57" s="76">
        <f>'E - Slaboproud'!J33</f>
        <v>0</v>
      </c>
      <c r="AW57" s="76">
        <f>'E - Slaboproud'!J34</f>
        <v>0</v>
      </c>
      <c r="AX57" s="76">
        <f>'E - Slaboproud'!J35</f>
        <v>0</v>
      </c>
      <c r="AY57" s="76">
        <f>'E - Slaboproud'!J36</f>
        <v>0</v>
      </c>
      <c r="AZ57" s="76">
        <f>'E - Slaboproud'!F33</f>
        <v>0</v>
      </c>
      <c r="BA57" s="76">
        <f>'E - Slaboproud'!F34</f>
        <v>0</v>
      </c>
      <c r="BB57" s="76">
        <f>'E - Slaboproud'!F35</f>
        <v>0</v>
      </c>
      <c r="BC57" s="76">
        <f>'E - Slaboproud'!F36</f>
        <v>0</v>
      </c>
      <c r="BD57" s="78">
        <f>'E - Slaboproud'!F37</f>
        <v>0</v>
      </c>
      <c r="BT57" s="79" t="s">
        <v>82</v>
      </c>
      <c r="BV57" s="79" t="s">
        <v>76</v>
      </c>
      <c r="BW57" s="79" t="s">
        <v>89</v>
      </c>
      <c r="BX57" s="79" t="s">
        <v>5</v>
      </c>
      <c r="CL57" s="79" t="s">
        <v>19</v>
      </c>
      <c r="CM57" s="79" t="s">
        <v>84</v>
      </c>
    </row>
    <row r="58" spans="1:91" s="6" customFormat="1" ht="16.5" customHeight="1">
      <c r="A58" s="70" t="s">
        <v>78</v>
      </c>
      <c r="B58" s="71"/>
      <c r="C58" s="72"/>
      <c r="D58" s="206" t="s">
        <v>90</v>
      </c>
      <c r="E58" s="206"/>
      <c r="F58" s="206"/>
      <c r="G58" s="206"/>
      <c r="H58" s="206"/>
      <c r="I58" s="73"/>
      <c r="J58" s="206" t="s">
        <v>91</v>
      </c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4">
        <f>'V - VRN'!J30</f>
        <v>0</v>
      </c>
      <c r="AH58" s="205"/>
      <c r="AI58" s="205"/>
      <c r="AJ58" s="205"/>
      <c r="AK58" s="205"/>
      <c r="AL58" s="205"/>
      <c r="AM58" s="205"/>
      <c r="AN58" s="204">
        <f>SUM(AG58,AT58)</f>
        <v>0</v>
      </c>
      <c r="AO58" s="205"/>
      <c r="AP58" s="205"/>
      <c r="AQ58" s="74" t="s">
        <v>81</v>
      </c>
      <c r="AR58" s="71"/>
      <c r="AS58" s="80">
        <v>0</v>
      </c>
      <c r="AT58" s="81">
        <f>ROUND(SUM(AV58:AW58),2)</f>
        <v>0</v>
      </c>
      <c r="AU58" s="82">
        <f>'V - VRN'!P84</f>
        <v>0</v>
      </c>
      <c r="AV58" s="81">
        <f>'V - VRN'!J33</f>
        <v>0</v>
      </c>
      <c r="AW58" s="81">
        <f>'V - VRN'!J34</f>
        <v>0</v>
      </c>
      <c r="AX58" s="81">
        <f>'V - VRN'!J35</f>
        <v>0</v>
      </c>
      <c r="AY58" s="81">
        <f>'V - VRN'!J36</f>
        <v>0</v>
      </c>
      <c r="AZ58" s="81">
        <f>'V - VRN'!F33</f>
        <v>0</v>
      </c>
      <c r="BA58" s="81">
        <f>'V - VRN'!F34</f>
        <v>0</v>
      </c>
      <c r="BB58" s="81">
        <f>'V - VRN'!F35</f>
        <v>0</v>
      </c>
      <c r="BC58" s="81">
        <f>'V - VRN'!F36</f>
        <v>0</v>
      </c>
      <c r="BD58" s="83">
        <f>'V - VRN'!F37</f>
        <v>0</v>
      </c>
      <c r="BT58" s="79" t="s">
        <v>82</v>
      </c>
      <c r="BV58" s="79" t="s">
        <v>76</v>
      </c>
      <c r="BW58" s="79" t="s">
        <v>92</v>
      </c>
      <c r="BX58" s="79" t="s">
        <v>5</v>
      </c>
      <c r="CL58" s="79" t="s">
        <v>19</v>
      </c>
      <c r="CM58" s="79" t="s">
        <v>84</v>
      </c>
    </row>
    <row r="59" spans="1:91" s="1" customFormat="1" ht="30" customHeight="1">
      <c r="B59" s="31"/>
      <c r="AR59" s="31"/>
    </row>
    <row r="60" spans="1:91" s="1" customFormat="1" ht="7.05" customHeight="1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31"/>
    </row>
  </sheetData>
  <sheetProtection algorithmName="SHA-512" hashValue="WUl3olszxlwVIifSPK26iekoWWAF/M79xL2X4Hn7bePLo1kZ+vtG8lhh1Z+Q81kzjQ7RDMFdn7RPH+cxSQ+ssA==" saltValue="1MyTtRrK4Do0e10FvXfOy15b277b+TJMrRi7D6HS0F/JjroXzqM7EyCvsuYfwVIlQ0VOxxUqTl40wrkmiIt/Cw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A - Stavební úpravy'!C2" display="/" xr:uid="{00000000-0004-0000-0000-000000000000}"/>
    <hyperlink ref="A56" location="'D - Silnoproud'!C2" display="/" xr:uid="{00000000-0004-0000-0000-000001000000}"/>
    <hyperlink ref="A57" location="'E - Slaboproud'!C2" display="/" xr:uid="{00000000-0004-0000-0000-000002000000}"/>
    <hyperlink ref="A58" location="'V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8"/>
  <sheetViews>
    <sheetView showGridLines="0" tabSelected="1" topLeftCell="A5" workbookViewId="0"/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1" width="22.28515625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83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93</v>
      </c>
      <c r="L4" s="19"/>
      <c r="M4" s="84" t="s">
        <v>10</v>
      </c>
      <c r="AT4" s="16" t="s">
        <v>4</v>
      </c>
    </row>
    <row r="5" spans="2:46" ht="7.0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ZČU - Stavební úpravy místnosti UL603</v>
      </c>
      <c r="F7" s="224"/>
      <c r="G7" s="224"/>
      <c r="H7" s="224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13" t="s">
        <v>95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2. 1. 2023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.0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6"/>
      <c r="G18" s="196"/>
      <c r="H18" s="196"/>
      <c r="I18" s="26" t="s">
        <v>29</v>
      </c>
      <c r="J18" s="27" t="str">
        <f>'Rekapitulace stavby'!AN14</f>
        <v>Vyplň údaj</v>
      </c>
      <c r="L18" s="31"/>
    </row>
    <row r="19" spans="2:12" s="1" customFormat="1" ht="7.0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19</v>
      </c>
      <c r="L21" s="31"/>
    </row>
    <row r="22" spans="2:12" s="1" customFormat="1" ht="7.0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35</v>
      </c>
      <c r="I24" s="26" t="s">
        <v>29</v>
      </c>
      <c r="J24" s="24" t="s">
        <v>19</v>
      </c>
      <c r="L24" s="31"/>
    </row>
    <row r="25" spans="2:12" s="1" customFormat="1" ht="7.0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71.25" customHeight="1">
      <c r="B27" s="85"/>
      <c r="E27" s="200" t="s">
        <v>39</v>
      </c>
      <c r="F27" s="200"/>
      <c r="G27" s="200"/>
      <c r="H27" s="200"/>
      <c r="L27" s="85"/>
    </row>
    <row r="28" spans="2:12" s="1" customFormat="1" ht="7.05" customHeight="1">
      <c r="B28" s="31"/>
      <c r="L28" s="31"/>
    </row>
    <row r="29" spans="2:12" s="1" customFormat="1" ht="7.0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40</v>
      </c>
      <c r="J30" s="62">
        <f>ROUND(J101, 2)</f>
        <v>0</v>
      </c>
      <c r="L30" s="31"/>
    </row>
    <row r="31" spans="2:12" s="1" customFormat="1" ht="7.0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" customHeight="1">
      <c r="B33" s="31"/>
      <c r="D33" s="51" t="s">
        <v>44</v>
      </c>
      <c r="E33" s="26" t="s">
        <v>45</v>
      </c>
      <c r="F33" s="87">
        <f>ROUND((SUM(BE101:BE327)),  2)</f>
        <v>0</v>
      </c>
      <c r="I33" s="88">
        <v>0.21</v>
      </c>
      <c r="J33" s="87">
        <f>ROUND(((SUM(BE101:BE327))*I33),  2)</f>
        <v>0</v>
      </c>
      <c r="L33" s="31"/>
    </row>
    <row r="34" spans="2:12" s="1" customFormat="1" ht="14.4" customHeight="1">
      <c r="B34" s="31"/>
      <c r="E34" s="26" t="s">
        <v>46</v>
      </c>
      <c r="F34" s="87">
        <f>ROUND((SUM(BF101:BF327)),  2)</f>
        <v>0</v>
      </c>
      <c r="I34" s="88">
        <v>0.15</v>
      </c>
      <c r="J34" s="87">
        <f>ROUND(((SUM(BF101:BF327))*I34),  2)</f>
        <v>0</v>
      </c>
      <c r="L34" s="31"/>
    </row>
    <row r="35" spans="2:12" s="1" customFormat="1" ht="14.4" hidden="1" customHeight="1">
      <c r="B35" s="31"/>
      <c r="E35" s="26" t="s">
        <v>47</v>
      </c>
      <c r="F35" s="87">
        <f>ROUND((SUM(BG101:BG327)),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48</v>
      </c>
      <c r="F36" s="87">
        <f>ROUND((SUM(BH101:BH327)),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49</v>
      </c>
      <c r="F37" s="87">
        <f>ROUND((SUM(BI101:BI327)),  2)</f>
        <v>0</v>
      </c>
      <c r="I37" s="88">
        <v>0</v>
      </c>
      <c r="J37" s="87">
        <f>0</f>
        <v>0</v>
      </c>
      <c r="L37" s="31"/>
    </row>
    <row r="38" spans="2:12" s="1" customFormat="1" ht="7.05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.0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.05" hidden="1" customHeight="1">
      <c r="B45" s="31"/>
      <c r="C45" s="20" t="s">
        <v>96</v>
      </c>
      <c r="L45" s="31"/>
    </row>
    <row r="46" spans="2:12" s="1" customFormat="1" ht="7.0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16.5" hidden="1" customHeight="1">
      <c r="B48" s="31"/>
      <c r="E48" s="223" t="str">
        <f>E7</f>
        <v>ZČU - Stavební úpravy místnosti UL603</v>
      </c>
      <c r="F48" s="224"/>
      <c r="G48" s="224"/>
      <c r="H48" s="224"/>
      <c r="L48" s="31"/>
    </row>
    <row r="49" spans="2:47" s="1" customFormat="1" ht="12" hidden="1" customHeight="1">
      <c r="B49" s="31"/>
      <c r="C49" s="26" t="s">
        <v>94</v>
      </c>
      <c r="L49" s="31"/>
    </row>
    <row r="50" spans="2:47" s="1" customFormat="1" ht="16.5" hidden="1" customHeight="1">
      <c r="B50" s="31"/>
      <c r="E50" s="213" t="str">
        <f>E9</f>
        <v>A - Stavební úpravy</v>
      </c>
      <c r="F50" s="222"/>
      <c r="G50" s="222"/>
      <c r="H50" s="222"/>
      <c r="L50" s="31"/>
    </row>
    <row r="51" spans="2:47" s="1" customFormat="1" ht="7.0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Univerzitní 22, Plzeň</v>
      </c>
      <c r="I52" s="26" t="s">
        <v>23</v>
      </c>
      <c r="J52" s="48" t="str">
        <f>IF(J12="","",J12)</f>
        <v>2. 1. 2023</v>
      </c>
      <c r="L52" s="31"/>
    </row>
    <row r="53" spans="2:47" s="1" customFormat="1" ht="7.05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Západočeská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>HBH atelier s.r.o.</v>
      </c>
      <c r="L55" s="31"/>
    </row>
    <row r="56" spans="2:47" s="1" customFormat="1" ht="10.199999999999999" hidden="1" customHeight="1">
      <c r="B56" s="31"/>
      <c r="L56" s="31"/>
    </row>
    <row r="57" spans="2:47" s="1" customFormat="1" ht="29.25" hidden="1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199999999999999" hidden="1" customHeight="1">
      <c r="B58" s="31"/>
      <c r="L58" s="31"/>
    </row>
    <row r="59" spans="2:47" s="1" customFormat="1" ht="22.8" hidden="1" customHeight="1">
      <c r="B59" s="31"/>
      <c r="C59" s="97" t="s">
        <v>72</v>
      </c>
      <c r="J59" s="62">
        <f>J101</f>
        <v>0</v>
      </c>
      <c r="L59" s="31"/>
      <c r="AU59" s="16" t="s">
        <v>99</v>
      </c>
    </row>
    <row r="60" spans="2:47" s="8" customFormat="1" ht="25.05" hidden="1" customHeight="1">
      <c r="B60" s="98"/>
      <c r="D60" s="99" t="s">
        <v>100</v>
      </c>
      <c r="E60" s="100"/>
      <c r="F60" s="100"/>
      <c r="G60" s="100"/>
      <c r="H60" s="100"/>
      <c r="I60" s="100"/>
      <c r="J60" s="101">
        <f>J102</f>
        <v>0</v>
      </c>
      <c r="L60" s="98"/>
    </row>
    <row r="61" spans="2:47" s="9" customFormat="1" ht="19.95" hidden="1" customHeight="1">
      <c r="B61" s="102"/>
      <c r="D61" s="103" t="s">
        <v>101</v>
      </c>
      <c r="E61" s="104"/>
      <c r="F61" s="104"/>
      <c r="G61" s="104"/>
      <c r="H61" s="104"/>
      <c r="I61" s="104"/>
      <c r="J61" s="105">
        <f>J103</f>
        <v>0</v>
      </c>
      <c r="L61" s="102"/>
    </row>
    <row r="62" spans="2:47" s="9" customFormat="1" ht="19.95" hidden="1" customHeight="1">
      <c r="B62" s="102"/>
      <c r="D62" s="103" t="s">
        <v>102</v>
      </c>
      <c r="E62" s="104"/>
      <c r="F62" s="104"/>
      <c r="G62" s="104"/>
      <c r="H62" s="104"/>
      <c r="I62" s="104"/>
      <c r="J62" s="105">
        <f>J110</f>
        <v>0</v>
      </c>
      <c r="L62" s="102"/>
    </row>
    <row r="63" spans="2:47" s="9" customFormat="1" ht="19.95" hidden="1" customHeight="1">
      <c r="B63" s="102"/>
      <c r="D63" s="103" t="s">
        <v>103</v>
      </c>
      <c r="E63" s="104"/>
      <c r="F63" s="104"/>
      <c r="G63" s="104"/>
      <c r="H63" s="104"/>
      <c r="I63" s="104"/>
      <c r="J63" s="105">
        <f>J114</f>
        <v>0</v>
      </c>
      <c r="L63" s="102"/>
    </row>
    <row r="64" spans="2:47" s="9" customFormat="1" ht="19.95" hidden="1" customHeight="1">
      <c r="B64" s="102"/>
      <c r="D64" s="103" t="s">
        <v>104</v>
      </c>
      <c r="E64" s="104"/>
      <c r="F64" s="104"/>
      <c r="G64" s="104"/>
      <c r="H64" s="104"/>
      <c r="I64" s="104"/>
      <c r="J64" s="105">
        <f>J128</f>
        <v>0</v>
      </c>
      <c r="L64" s="102"/>
    </row>
    <row r="65" spans="2:12" s="8" customFormat="1" ht="25.05" hidden="1" customHeight="1">
      <c r="B65" s="98"/>
      <c r="D65" s="99" t="s">
        <v>105</v>
      </c>
      <c r="E65" s="100"/>
      <c r="F65" s="100"/>
      <c r="G65" s="100"/>
      <c r="H65" s="100"/>
      <c r="I65" s="100"/>
      <c r="J65" s="101">
        <f>J133</f>
        <v>0</v>
      </c>
      <c r="L65" s="98"/>
    </row>
    <row r="66" spans="2:12" s="9" customFormat="1" ht="19.95" hidden="1" customHeight="1">
      <c r="B66" s="102"/>
      <c r="D66" s="103" t="s">
        <v>106</v>
      </c>
      <c r="E66" s="104"/>
      <c r="F66" s="104"/>
      <c r="G66" s="104"/>
      <c r="H66" s="104"/>
      <c r="I66" s="104"/>
      <c r="J66" s="105">
        <f>J134</f>
        <v>0</v>
      </c>
      <c r="L66" s="102"/>
    </row>
    <row r="67" spans="2:12" s="9" customFormat="1" ht="19.95" hidden="1" customHeight="1">
      <c r="B67" s="102"/>
      <c r="D67" s="103" t="s">
        <v>107</v>
      </c>
      <c r="E67" s="104"/>
      <c r="F67" s="104"/>
      <c r="G67" s="104"/>
      <c r="H67" s="104"/>
      <c r="I67" s="104"/>
      <c r="J67" s="105">
        <f>J149</f>
        <v>0</v>
      </c>
      <c r="L67" s="102"/>
    </row>
    <row r="68" spans="2:12" s="9" customFormat="1" ht="19.95" hidden="1" customHeight="1">
      <c r="B68" s="102"/>
      <c r="D68" s="103" t="s">
        <v>108</v>
      </c>
      <c r="E68" s="104"/>
      <c r="F68" s="104"/>
      <c r="G68" s="104"/>
      <c r="H68" s="104"/>
      <c r="I68" s="104"/>
      <c r="J68" s="105">
        <f>J153</f>
        <v>0</v>
      </c>
      <c r="L68" s="102"/>
    </row>
    <row r="69" spans="2:12" s="9" customFormat="1" ht="19.95" hidden="1" customHeight="1">
      <c r="B69" s="102"/>
      <c r="D69" s="103" t="s">
        <v>109</v>
      </c>
      <c r="E69" s="104"/>
      <c r="F69" s="104"/>
      <c r="G69" s="104"/>
      <c r="H69" s="104"/>
      <c r="I69" s="104"/>
      <c r="J69" s="105">
        <f>J163</f>
        <v>0</v>
      </c>
      <c r="L69" s="102"/>
    </row>
    <row r="70" spans="2:12" s="9" customFormat="1" ht="19.95" hidden="1" customHeight="1">
      <c r="B70" s="102"/>
      <c r="D70" s="103" t="s">
        <v>110</v>
      </c>
      <c r="E70" s="104"/>
      <c r="F70" s="104"/>
      <c r="G70" s="104"/>
      <c r="H70" s="104"/>
      <c r="I70" s="104"/>
      <c r="J70" s="105">
        <f>J196</f>
        <v>0</v>
      </c>
      <c r="L70" s="102"/>
    </row>
    <row r="71" spans="2:12" s="9" customFormat="1" ht="19.95" hidden="1" customHeight="1">
      <c r="B71" s="102"/>
      <c r="D71" s="103" t="s">
        <v>111</v>
      </c>
      <c r="E71" s="104"/>
      <c r="F71" s="104"/>
      <c r="G71" s="104"/>
      <c r="H71" s="104"/>
      <c r="I71" s="104"/>
      <c r="J71" s="105">
        <f>J207</f>
        <v>0</v>
      </c>
      <c r="L71" s="102"/>
    </row>
    <row r="72" spans="2:12" s="9" customFormat="1" ht="19.95" hidden="1" customHeight="1">
      <c r="B72" s="102"/>
      <c r="D72" s="103" t="s">
        <v>112</v>
      </c>
      <c r="E72" s="104"/>
      <c r="F72" s="104"/>
      <c r="G72" s="104"/>
      <c r="H72" s="104"/>
      <c r="I72" s="104"/>
      <c r="J72" s="105">
        <f>J226</f>
        <v>0</v>
      </c>
      <c r="L72" s="102"/>
    </row>
    <row r="73" spans="2:12" s="9" customFormat="1" ht="19.95" hidden="1" customHeight="1">
      <c r="B73" s="102"/>
      <c r="D73" s="103" t="s">
        <v>113</v>
      </c>
      <c r="E73" s="104"/>
      <c r="F73" s="104"/>
      <c r="G73" s="104"/>
      <c r="H73" s="104"/>
      <c r="I73" s="104"/>
      <c r="J73" s="105">
        <f>J229</f>
        <v>0</v>
      </c>
      <c r="L73" s="102"/>
    </row>
    <row r="74" spans="2:12" s="9" customFormat="1" ht="19.95" hidden="1" customHeight="1">
      <c r="B74" s="102"/>
      <c r="D74" s="103" t="s">
        <v>114</v>
      </c>
      <c r="E74" s="104"/>
      <c r="F74" s="104"/>
      <c r="G74" s="104"/>
      <c r="H74" s="104"/>
      <c r="I74" s="104"/>
      <c r="J74" s="105">
        <f>J247</f>
        <v>0</v>
      </c>
      <c r="L74" s="102"/>
    </row>
    <row r="75" spans="2:12" s="9" customFormat="1" ht="19.95" hidden="1" customHeight="1">
      <c r="B75" s="102"/>
      <c r="D75" s="103" t="s">
        <v>115</v>
      </c>
      <c r="E75" s="104"/>
      <c r="F75" s="104"/>
      <c r="G75" s="104"/>
      <c r="H75" s="104"/>
      <c r="I75" s="104"/>
      <c r="J75" s="105">
        <f>J260</f>
        <v>0</v>
      </c>
      <c r="L75" s="102"/>
    </row>
    <row r="76" spans="2:12" s="9" customFormat="1" ht="19.95" hidden="1" customHeight="1">
      <c r="B76" s="102"/>
      <c r="D76" s="103" t="s">
        <v>116</v>
      </c>
      <c r="E76" s="104"/>
      <c r="F76" s="104"/>
      <c r="G76" s="104"/>
      <c r="H76" s="104"/>
      <c r="I76" s="104"/>
      <c r="J76" s="105">
        <f>J268</f>
        <v>0</v>
      </c>
      <c r="L76" s="102"/>
    </row>
    <row r="77" spans="2:12" s="9" customFormat="1" ht="19.95" hidden="1" customHeight="1">
      <c r="B77" s="102"/>
      <c r="D77" s="103" t="s">
        <v>117</v>
      </c>
      <c r="E77" s="104"/>
      <c r="F77" s="104"/>
      <c r="G77" s="104"/>
      <c r="H77" s="104"/>
      <c r="I77" s="104"/>
      <c r="J77" s="105">
        <f>J274</f>
        <v>0</v>
      </c>
      <c r="L77" s="102"/>
    </row>
    <row r="78" spans="2:12" s="9" customFormat="1" ht="19.95" hidden="1" customHeight="1">
      <c r="B78" s="102"/>
      <c r="D78" s="103" t="s">
        <v>118</v>
      </c>
      <c r="E78" s="104"/>
      <c r="F78" s="104"/>
      <c r="G78" s="104"/>
      <c r="H78" s="104"/>
      <c r="I78" s="104"/>
      <c r="J78" s="105">
        <f>J293</f>
        <v>0</v>
      </c>
      <c r="L78" s="102"/>
    </row>
    <row r="79" spans="2:12" s="9" customFormat="1" ht="19.95" hidden="1" customHeight="1">
      <c r="B79" s="102"/>
      <c r="D79" s="103" t="s">
        <v>119</v>
      </c>
      <c r="E79" s="104"/>
      <c r="F79" s="104"/>
      <c r="G79" s="104"/>
      <c r="H79" s="104"/>
      <c r="I79" s="104"/>
      <c r="J79" s="105">
        <f>J306</f>
        <v>0</v>
      </c>
      <c r="L79" s="102"/>
    </row>
    <row r="80" spans="2:12" s="9" customFormat="1" ht="19.95" hidden="1" customHeight="1">
      <c r="B80" s="102"/>
      <c r="D80" s="103" t="s">
        <v>120</v>
      </c>
      <c r="E80" s="104"/>
      <c r="F80" s="104"/>
      <c r="G80" s="104"/>
      <c r="H80" s="104"/>
      <c r="I80" s="104"/>
      <c r="J80" s="105">
        <f>J316</f>
        <v>0</v>
      </c>
      <c r="L80" s="102"/>
    </row>
    <row r="81" spans="2:12" s="9" customFormat="1" ht="19.95" hidden="1" customHeight="1">
      <c r="B81" s="102"/>
      <c r="D81" s="103" t="s">
        <v>121</v>
      </c>
      <c r="E81" s="104"/>
      <c r="F81" s="104"/>
      <c r="G81" s="104"/>
      <c r="H81" s="104"/>
      <c r="I81" s="104"/>
      <c r="J81" s="105">
        <f>J322</f>
        <v>0</v>
      </c>
      <c r="L81" s="102"/>
    </row>
    <row r="82" spans="2:12" s="1" customFormat="1" ht="21.75" hidden="1" customHeight="1">
      <c r="B82" s="31"/>
      <c r="L82" s="31"/>
    </row>
    <row r="83" spans="2:12" s="1" customFormat="1" ht="7.05" hidden="1" customHeight="1"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31"/>
    </row>
    <row r="84" spans="2:12" hidden="1"/>
    <row r="85" spans="2:12" hidden="1"/>
    <row r="86" spans="2:12" hidden="1"/>
    <row r="87" spans="2:12" s="1" customFormat="1" ht="7.05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1"/>
    </row>
    <row r="88" spans="2:12" s="1" customFormat="1" ht="25.05" customHeight="1">
      <c r="B88" s="31"/>
      <c r="C88" s="20" t="s">
        <v>122</v>
      </c>
      <c r="L88" s="31"/>
    </row>
    <row r="89" spans="2:12" s="1" customFormat="1" ht="7.05" customHeight="1">
      <c r="B89" s="31"/>
      <c r="L89" s="31"/>
    </row>
    <row r="90" spans="2:12" s="1" customFormat="1" ht="12" customHeight="1">
      <c r="B90" s="31"/>
      <c r="C90" s="26" t="s">
        <v>16</v>
      </c>
      <c r="L90" s="31"/>
    </row>
    <row r="91" spans="2:12" s="1" customFormat="1" ht="16.5" customHeight="1">
      <c r="B91" s="31"/>
      <c r="E91" s="223" t="str">
        <f>E7</f>
        <v>ZČU - Stavební úpravy místnosti UL603</v>
      </c>
      <c r="F91" s="224"/>
      <c r="G91" s="224"/>
      <c r="H91" s="224"/>
      <c r="L91" s="31"/>
    </row>
    <row r="92" spans="2:12" s="1" customFormat="1" ht="12" customHeight="1">
      <c r="B92" s="31"/>
      <c r="C92" s="26" t="s">
        <v>94</v>
      </c>
      <c r="L92" s="31"/>
    </row>
    <row r="93" spans="2:12" s="1" customFormat="1" ht="16.5" customHeight="1">
      <c r="B93" s="31"/>
      <c r="E93" s="213" t="str">
        <f>E9</f>
        <v>A - Stavební úpravy</v>
      </c>
      <c r="F93" s="222"/>
      <c r="G93" s="222"/>
      <c r="H93" s="222"/>
      <c r="L93" s="31"/>
    </row>
    <row r="94" spans="2:12" s="1" customFormat="1" ht="7.05" customHeight="1">
      <c r="B94" s="31"/>
      <c r="L94" s="31"/>
    </row>
    <row r="95" spans="2:12" s="1" customFormat="1" ht="12" customHeight="1">
      <c r="B95" s="31"/>
      <c r="C95" s="26" t="s">
        <v>21</v>
      </c>
      <c r="F95" s="24" t="str">
        <f>F12</f>
        <v>Univerzitní 22, Plzeň</v>
      </c>
      <c r="I95" s="26" t="s">
        <v>23</v>
      </c>
      <c r="J95" s="48" t="str">
        <f>IF(J12="","",J12)</f>
        <v>2. 1. 2023</v>
      </c>
      <c r="L95" s="31"/>
    </row>
    <row r="96" spans="2:12" s="1" customFormat="1" ht="7.05" customHeight="1">
      <c r="B96" s="31"/>
      <c r="L96" s="31"/>
    </row>
    <row r="97" spans="2:65" s="1" customFormat="1" ht="15.15" customHeight="1">
      <c r="B97" s="31"/>
      <c r="C97" s="26" t="s">
        <v>25</v>
      </c>
      <c r="F97" s="24" t="str">
        <f>E15</f>
        <v>Západočeská univerzita v Plzni</v>
      </c>
      <c r="I97" s="26" t="s">
        <v>33</v>
      </c>
      <c r="J97" s="29" t="str">
        <f>E21</f>
        <v>HBH atelier s.r.o.</v>
      </c>
      <c r="L97" s="31"/>
    </row>
    <row r="98" spans="2:65" s="1" customFormat="1" ht="15.15" customHeight="1">
      <c r="B98" s="31"/>
      <c r="C98" s="26" t="s">
        <v>31</v>
      </c>
      <c r="F98" s="24" t="str">
        <f>IF(E18="","",E18)</f>
        <v>Vyplň údaj</v>
      </c>
      <c r="I98" s="26" t="s">
        <v>37</v>
      </c>
      <c r="J98" s="29" t="str">
        <f>E24</f>
        <v>HBH atelier s.r.o.</v>
      </c>
      <c r="L98" s="31"/>
    </row>
    <row r="99" spans="2:65" s="1" customFormat="1" ht="10.199999999999999" customHeight="1">
      <c r="B99" s="31"/>
      <c r="L99" s="31"/>
    </row>
    <row r="100" spans="2:65" s="10" customFormat="1" ht="29.25" customHeight="1">
      <c r="B100" s="106"/>
      <c r="C100" s="107" t="s">
        <v>123</v>
      </c>
      <c r="D100" s="108" t="s">
        <v>59</v>
      </c>
      <c r="E100" s="108" t="s">
        <v>55</v>
      </c>
      <c r="F100" s="108" t="s">
        <v>56</v>
      </c>
      <c r="G100" s="108" t="s">
        <v>124</v>
      </c>
      <c r="H100" s="108" t="s">
        <v>125</v>
      </c>
      <c r="I100" s="108" t="s">
        <v>126</v>
      </c>
      <c r="J100" s="108" t="s">
        <v>98</v>
      </c>
      <c r="K100" s="109" t="s">
        <v>127</v>
      </c>
      <c r="L100" s="106"/>
      <c r="M100" s="55" t="s">
        <v>19</v>
      </c>
      <c r="N100" s="56" t="s">
        <v>44</v>
      </c>
      <c r="O100" s="56" t="s">
        <v>128</v>
      </c>
      <c r="P100" s="56" t="s">
        <v>129</v>
      </c>
      <c r="Q100" s="56" t="s">
        <v>130</v>
      </c>
      <c r="R100" s="56" t="s">
        <v>131</v>
      </c>
      <c r="S100" s="56" t="s">
        <v>132</v>
      </c>
      <c r="T100" s="57" t="s">
        <v>133</v>
      </c>
    </row>
    <row r="101" spans="2:65" s="1" customFormat="1" ht="22.8" customHeight="1">
      <c r="B101" s="31"/>
      <c r="C101" s="60" t="s">
        <v>134</v>
      </c>
      <c r="J101" s="110">
        <f>BK101</f>
        <v>0</v>
      </c>
      <c r="L101" s="31"/>
      <c r="M101" s="58"/>
      <c r="N101" s="49"/>
      <c r="O101" s="49"/>
      <c r="P101" s="111">
        <f>P102+P133</f>
        <v>0</v>
      </c>
      <c r="Q101" s="49"/>
      <c r="R101" s="111">
        <f>R102+R133</f>
        <v>1.2008622999999998</v>
      </c>
      <c r="S101" s="49"/>
      <c r="T101" s="112">
        <f>T102+T133</f>
        <v>0.52051000000000003</v>
      </c>
      <c r="AT101" s="16" t="s">
        <v>73</v>
      </c>
      <c r="AU101" s="16" t="s">
        <v>99</v>
      </c>
      <c r="BK101" s="113">
        <f>BK102+BK133</f>
        <v>0</v>
      </c>
    </row>
    <row r="102" spans="2:65" s="11" customFormat="1" ht="25.95" customHeight="1">
      <c r="B102" s="114"/>
      <c r="D102" s="115" t="s">
        <v>73</v>
      </c>
      <c r="E102" s="116" t="s">
        <v>135</v>
      </c>
      <c r="F102" s="116" t="s">
        <v>136</v>
      </c>
      <c r="I102" s="117"/>
      <c r="J102" s="118">
        <f>BK102</f>
        <v>0</v>
      </c>
      <c r="L102" s="114"/>
      <c r="M102" s="119"/>
      <c r="P102" s="120">
        <f>P103+P110+P114+P128</f>
        <v>0</v>
      </c>
      <c r="R102" s="120">
        <f>R103+R110+R114+R128</f>
        <v>1.9600000000000004E-3</v>
      </c>
      <c r="T102" s="121">
        <f>T103+T110+T114+T128</f>
        <v>0</v>
      </c>
      <c r="AR102" s="115" t="s">
        <v>82</v>
      </c>
      <c r="AT102" s="122" t="s">
        <v>73</v>
      </c>
      <c r="AU102" s="122" t="s">
        <v>74</v>
      </c>
      <c r="AY102" s="115" t="s">
        <v>137</v>
      </c>
      <c r="BK102" s="123">
        <f>BK103+BK110+BK114+BK128</f>
        <v>0</v>
      </c>
    </row>
    <row r="103" spans="2:65" s="11" customFormat="1" ht="22.8" customHeight="1">
      <c r="B103" s="114"/>
      <c r="D103" s="115" t="s">
        <v>73</v>
      </c>
      <c r="E103" s="124" t="s">
        <v>138</v>
      </c>
      <c r="F103" s="124" t="s">
        <v>139</v>
      </c>
      <c r="I103" s="117"/>
      <c r="J103" s="125">
        <f>BK103</f>
        <v>0</v>
      </c>
      <c r="L103" s="114"/>
      <c r="M103" s="119"/>
      <c r="P103" s="120">
        <f>SUM(P104:P109)</f>
        <v>0</v>
      </c>
      <c r="R103" s="120">
        <f>SUM(R104:R109)</f>
        <v>0</v>
      </c>
      <c r="T103" s="121">
        <f>SUM(T104:T109)</f>
        <v>0</v>
      </c>
      <c r="AR103" s="115" t="s">
        <v>82</v>
      </c>
      <c r="AT103" s="122" t="s">
        <v>73</v>
      </c>
      <c r="AU103" s="122" t="s">
        <v>82</v>
      </c>
      <c r="AY103" s="115" t="s">
        <v>137</v>
      </c>
      <c r="BK103" s="123">
        <f>SUM(BK104:BK109)</f>
        <v>0</v>
      </c>
    </row>
    <row r="104" spans="2:65" s="1" customFormat="1" ht="33" customHeight="1">
      <c r="B104" s="31"/>
      <c r="C104" s="126" t="s">
        <v>82</v>
      </c>
      <c r="D104" s="126" t="s">
        <v>140</v>
      </c>
      <c r="E104" s="127" t="s">
        <v>141</v>
      </c>
      <c r="F104" s="128" t="s">
        <v>142</v>
      </c>
      <c r="G104" s="129" t="s">
        <v>143</v>
      </c>
      <c r="H104" s="130">
        <v>49</v>
      </c>
      <c r="I104" s="131"/>
      <c r="J104" s="132">
        <f>ROUND(I104*H104,2)</f>
        <v>0</v>
      </c>
      <c r="K104" s="128" t="s">
        <v>144</v>
      </c>
      <c r="L104" s="31"/>
      <c r="M104" s="133" t="s">
        <v>19</v>
      </c>
      <c r="N104" s="134" t="s">
        <v>45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145</v>
      </c>
      <c r="AT104" s="137" t="s">
        <v>140</v>
      </c>
      <c r="AU104" s="137" t="s">
        <v>84</v>
      </c>
      <c r="AY104" s="16" t="s">
        <v>137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6" t="s">
        <v>82</v>
      </c>
      <c r="BK104" s="138">
        <f>ROUND(I104*H104,2)</f>
        <v>0</v>
      </c>
      <c r="BL104" s="16" t="s">
        <v>145</v>
      </c>
      <c r="BM104" s="137" t="s">
        <v>146</v>
      </c>
    </row>
    <row r="105" spans="2:65" s="1" customFormat="1">
      <c r="B105" s="31"/>
      <c r="D105" s="139" t="s">
        <v>147</v>
      </c>
      <c r="F105" s="140" t="s">
        <v>148</v>
      </c>
      <c r="I105" s="141"/>
      <c r="L105" s="31"/>
      <c r="M105" s="142"/>
      <c r="T105" s="52"/>
      <c r="AT105" s="16" t="s">
        <v>147</v>
      </c>
      <c r="AU105" s="16" t="s">
        <v>84</v>
      </c>
    </row>
    <row r="106" spans="2:65" s="12" customFormat="1">
      <c r="B106" s="143"/>
      <c r="D106" s="144" t="s">
        <v>149</v>
      </c>
      <c r="E106" s="145" t="s">
        <v>19</v>
      </c>
      <c r="F106" s="146" t="s">
        <v>150</v>
      </c>
      <c r="H106" s="147">
        <v>49</v>
      </c>
      <c r="I106" s="148"/>
      <c r="L106" s="143"/>
      <c r="M106" s="149"/>
      <c r="T106" s="150"/>
      <c r="AT106" s="145" t="s">
        <v>149</v>
      </c>
      <c r="AU106" s="145" t="s">
        <v>84</v>
      </c>
      <c r="AV106" s="12" t="s">
        <v>84</v>
      </c>
      <c r="AW106" s="12" t="s">
        <v>36</v>
      </c>
      <c r="AX106" s="12" t="s">
        <v>82</v>
      </c>
      <c r="AY106" s="145" t="s">
        <v>137</v>
      </c>
    </row>
    <row r="107" spans="2:65" s="1" customFormat="1" ht="37.799999999999997" customHeight="1">
      <c r="B107" s="31"/>
      <c r="C107" s="126" t="s">
        <v>84</v>
      </c>
      <c r="D107" s="126" t="s">
        <v>140</v>
      </c>
      <c r="E107" s="127" t="s">
        <v>151</v>
      </c>
      <c r="F107" s="128" t="s">
        <v>152</v>
      </c>
      <c r="G107" s="129" t="s">
        <v>143</v>
      </c>
      <c r="H107" s="130">
        <v>11.55</v>
      </c>
      <c r="I107" s="131"/>
      <c r="J107" s="132">
        <f>ROUND(I107*H107,2)</f>
        <v>0</v>
      </c>
      <c r="K107" s="128" t="s">
        <v>144</v>
      </c>
      <c r="L107" s="31"/>
      <c r="M107" s="133" t="s">
        <v>19</v>
      </c>
      <c r="N107" s="134" t="s">
        <v>45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145</v>
      </c>
      <c r="AT107" s="137" t="s">
        <v>140</v>
      </c>
      <c r="AU107" s="137" t="s">
        <v>84</v>
      </c>
      <c r="AY107" s="16" t="s">
        <v>137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6" t="s">
        <v>82</v>
      </c>
      <c r="BK107" s="138">
        <f>ROUND(I107*H107,2)</f>
        <v>0</v>
      </c>
      <c r="BL107" s="16" t="s">
        <v>145</v>
      </c>
      <c r="BM107" s="137" t="s">
        <v>153</v>
      </c>
    </row>
    <row r="108" spans="2:65" s="1" customFormat="1">
      <c r="B108" s="31"/>
      <c r="D108" s="139" t="s">
        <v>147</v>
      </c>
      <c r="F108" s="140" t="s">
        <v>154</v>
      </c>
      <c r="I108" s="141"/>
      <c r="L108" s="31"/>
      <c r="M108" s="142"/>
      <c r="T108" s="52"/>
      <c r="AT108" s="16" t="s">
        <v>147</v>
      </c>
      <c r="AU108" s="16" t="s">
        <v>84</v>
      </c>
    </row>
    <row r="109" spans="2:65" s="12" customFormat="1">
      <c r="B109" s="143"/>
      <c r="D109" s="144" t="s">
        <v>149</v>
      </c>
      <c r="E109" s="145" t="s">
        <v>19</v>
      </c>
      <c r="F109" s="146" t="s">
        <v>155</v>
      </c>
      <c r="H109" s="147">
        <v>11.55</v>
      </c>
      <c r="I109" s="148"/>
      <c r="L109" s="143"/>
      <c r="M109" s="149"/>
      <c r="T109" s="150"/>
      <c r="AT109" s="145" t="s">
        <v>149</v>
      </c>
      <c r="AU109" s="145" t="s">
        <v>84</v>
      </c>
      <c r="AV109" s="12" t="s">
        <v>84</v>
      </c>
      <c r="AW109" s="12" t="s">
        <v>36</v>
      </c>
      <c r="AX109" s="12" t="s">
        <v>82</v>
      </c>
      <c r="AY109" s="145" t="s">
        <v>137</v>
      </c>
    </row>
    <row r="110" spans="2:65" s="11" customFormat="1" ht="22.8" customHeight="1">
      <c r="B110" s="114"/>
      <c r="D110" s="115" t="s">
        <v>73</v>
      </c>
      <c r="E110" s="124" t="s">
        <v>156</v>
      </c>
      <c r="F110" s="124" t="s">
        <v>157</v>
      </c>
      <c r="I110" s="117"/>
      <c r="J110" s="125">
        <f>BK110</f>
        <v>0</v>
      </c>
      <c r="L110" s="114"/>
      <c r="M110" s="119"/>
      <c r="P110" s="120">
        <f>SUM(P111:P113)</f>
        <v>0</v>
      </c>
      <c r="R110" s="120">
        <f>SUM(R111:R113)</f>
        <v>1.9600000000000004E-3</v>
      </c>
      <c r="T110" s="121">
        <f>SUM(T111:T113)</f>
        <v>0</v>
      </c>
      <c r="AR110" s="115" t="s">
        <v>82</v>
      </c>
      <c r="AT110" s="122" t="s">
        <v>73</v>
      </c>
      <c r="AU110" s="122" t="s">
        <v>82</v>
      </c>
      <c r="AY110" s="115" t="s">
        <v>137</v>
      </c>
      <c r="BK110" s="123">
        <f>SUM(BK111:BK113)</f>
        <v>0</v>
      </c>
    </row>
    <row r="111" spans="2:65" s="1" customFormat="1" ht="37.799999999999997" customHeight="1">
      <c r="B111" s="31"/>
      <c r="C111" s="126" t="s">
        <v>158</v>
      </c>
      <c r="D111" s="126" t="s">
        <v>140</v>
      </c>
      <c r="E111" s="127" t="s">
        <v>159</v>
      </c>
      <c r="F111" s="128" t="s">
        <v>160</v>
      </c>
      <c r="G111" s="129" t="s">
        <v>143</v>
      </c>
      <c r="H111" s="130">
        <v>49</v>
      </c>
      <c r="I111" s="131"/>
      <c r="J111" s="132">
        <f>ROUND(I111*H111,2)</f>
        <v>0</v>
      </c>
      <c r="K111" s="128" t="s">
        <v>144</v>
      </c>
      <c r="L111" s="31"/>
      <c r="M111" s="133" t="s">
        <v>19</v>
      </c>
      <c r="N111" s="134" t="s">
        <v>45</v>
      </c>
      <c r="P111" s="135">
        <f>O111*H111</f>
        <v>0</v>
      </c>
      <c r="Q111" s="135">
        <v>4.0000000000000003E-5</v>
      </c>
      <c r="R111" s="135">
        <f>Q111*H111</f>
        <v>1.9600000000000004E-3</v>
      </c>
      <c r="S111" s="135">
        <v>0</v>
      </c>
      <c r="T111" s="136">
        <f>S111*H111</f>
        <v>0</v>
      </c>
      <c r="AR111" s="137" t="s">
        <v>145</v>
      </c>
      <c r="AT111" s="137" t="s">
        <v>140</v>
      </c>
      <c r="AU111" s="137" t="s">
        <v>84</v>
      </c>
      <c r="AY111" s="16" t="s">
        <v>137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6" t="s">
        <v>82</v>
      </c>
      <c r="BK111" s="138">
        <f>ROUND(I111*H111,2)</f>
        <v>0</v>
      </c>
      <c r="BL111" s="16" t="s">
        <v>145</v>
      </c>
      <c r="BM111" s="137" t="s">
        <v>161</v>
      </c>
    </row>
    <row r="112" spans="2:65" s="1" customFormat="1">
      <c r="B112" s="31"/>
      <c r="D112" s="139" t="s">
        <v>147</v>
      </c>
      <c r="F112" s="140" t="s">
        <v>162</v>
      </c>
      <c r="I112" s="141"/>
      <c r="L112" s="31"/>
      <c r="M112" s="142"/>
      <c r="T112" s="52"/>
      <c r="AT112" s="16" t="s">
        <v>147</v>
      </c>
      <c r="AU112" s="16" t="s">
        <v>84</v>
      </c>
    </row>
    <row r="113" spans="2:65" s="12" customFormat="1">
      <c r="B113" s="143"/>
      <c r="D113" s="144" t="s">
        <v>149</v>
      </c>
      <c r="E113" s="145" t="s">
        <v>19</v>
      </c>
      <c r="F113" s="146" t="s">
        <v>150</v>
      </c>
      <c r="H113" s="147">
        <v>49</v>
      </c>
      <c r="I113" s="148"/>
      <c r="L113" s="143"/>
      <c r="M113" s="149"/>
      <c r="T113" s="150"/>
      <c r="AT113" s="145" t="s">
        <v>149</v>
      </c>
      <c r="AU113" s="145" t="s">
        <v>84</v>
      </c>
      <c r="AV113" s="12" t="s">
        <v>84</v>
      </c>
      <c r="AW113" s="12" t="s">
        <v>36</v>
      </c>
      <c r="AX113" s="12" t="s">
        <v>82</v>
      </c>
      <c r="AY113" s="145" t="s">
        <v>137</v>
      </c>
    </row>
    <row r="114" spans="2:65" s="11" customFormat="1" ht="22.8" customHeight="1">
      <c r="B114" s="114"/>
      <c r="D114" s="115" t="s">
        <v>73</v>
      </c>
      <c r="E114" s="124" t="s">
        <v>163</v>
      </c>
      <c r="F114" s="124" t="s">
        <v>164</v>
      </c>
      <c r="I114" s="117"/>
      <c r="J114" s="125">
        <f>BK114</f>
        <v>0</v>
      </c>
      <c r="L114" s="114"/>
      <c r="M114" s="119"/>
      <c r="P114" s="120">
        <f>SUM(P115:P127)</f>
        <v>0</v>
      </c>
      <c r="R114" s="120">
        <f>SUM(R115:R127)</f>
        <v>0</v>
      </c>
      <c r="T114" s="121">
        <f>SUM(T115:T127)</f>
        <v>0</v>
      </c>
      <c r="AR114" s="115" t="s">
        <v>82</v>
      </c>
      <c r="AT114" s="122" t="s">
        <v>73</v>
      </c>
      <c r="AU114" s="122" t="s">
        <v>82</v>
      </c>
      <c r="AY114" s="115" t="s">
        <v>137</v>
      </c>
      <c r="BK114" s="123">
        <f>SUM(BK115:BK127)</f>
        <v>0</v>
      </c>
    </row>
    <row r="115" spans="2:65" s="1" customFormat="1" ht="37.799999999999997" customHeight="1">
      <c r="B115" s="31"/>
      <c r="C115" s="126" t="s">
        <v>145</v>
      </c>
      <c r="D115" s="126" t="s">
        <v>140</v>
      </c>
      <c r="E115" s="127" t="s">
        <v>165</v>
      </c>
      <c r="F115" s="128" t="s">
        <v>166</v>
      </c>
      <c r="G115" s="129" t="s">
        <v>167</v>
      </c>
      <c r="H115" s="130">
        <v>0.52100000000000002</v>
      </c>
      <c r="I115" s="131"/>
      <c r="J115" s="132">
        <f>ROUND(I115*H115,2)</f>
        <v>0</v>
      </c>
      <c r="K115" s="128" t="s">
        <v>144</v>
      </c>
      <c r="L115" s="31"/>
      <c r="M115" s="133" t="s">
        <v>19</v>
      </c>
      <c r="N115" s="134" t="s">
        <v>45</v>
      </c>
      <c r="P115" s="135">
        <f>O115*H115</f>
        <v>0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145</v>
      </c>
      <c r="AT115" s="137" t="s">
        <v>140</v>
      </c>
      <c r="AU115" s="137" t="s">
        <v>84</v>
      </c>
      <c r="AY115" s="16" t="s">
        <v>137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6" t="s">
        <v>82</v>
      </c>
      <c r="BK115" s="138">
        <f>ROUND(I115*H115,2)</f>
        <v>0</v>
      </c>
      <c r="BL115" s="16" t="s">
        <v>145</v>
      </c>
      <c r="BM115" s="137" t="s">
        <v>168</v>
      </c>
    </row>
    <row r="116" spans="2:65" s="1" customFormat="1">
      <c r="B116" s="31"/>
      <c r="D116" s="139" t="s">
        <v>147</v>
      </c>
      <c r="F116" s="140" t="s">
        <v>169</v>
      </c>
      <c r="I116" s="141"/>
      <c r="L116" s="31"/>
      <c r="M116" s="142"/>
      <c r="T116" s="52"/>
      <c r="AT116" s="16" t="s">
        <v>147</v>
      </c>
      <c r="AU116" s="16" t="s">
        <v>84</v>
      </c>
    </row>
    <row r="117" spans="2:65" s="1" customFormat="1" ht="62.7" customHeight="1">
      <c r="B117" s="31"/>
      <c r="C117" s="126" t="s">
        <v>170</v>
      </c>
      <c r="D117" s="126" t="s">
        <v>140</v>
      </c>
      <c r="E117" s="127" t="s">
        <v>171</v>
      </c>
      <c r="F117" s="128" t="s">
        <v>172</v>
      </c>
      <c r="G117" s="129" t="s">
        <v>167</v>
      </c>
      <c r="H117" s="130">
        <v>0.52100000000000002</v>
      </c>
      <c r="I117" s="131"/>
      <c r="J117" s="132">
        <f>ROUND(I117*H117,2)</f>
        <v>0</v>
      </c>
      <c r="K117" s="128" t="s">
        <v>144</v>
      </c>
      <c r="L117" s="31"/>
      <c r="M117" s="133" t="s">
        <v>19</v>
      </c>
      <c r="N117" s="134" t="s">
        <v>45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145</v>
      </c>
      <c r="AT117" s="137" t="s">
        <v>140</v>
      </c>
      <c r="AU117" s="137" t="s">
        <v>84</v>
      </c>
      <c r="AY117" s="16" t="s">
        <v>137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6" t="s">
        <v>82</v>
      </c>
      <c r="BK117" s="138">
        <f>ROUND(I117*H117,2)</f>
        <v>0</v>
      </c>
      <c r="BL117" s="16" t="s">
        <v>145</v>
      </c>
      <c r="BM117" s="137" t="s">
        <v>173</v>
      </c>
    </row>
    <row r="118" spans="2:65" s="1" customFormat="1">
      <c r="B118" s="31"/>
      <c r="D118" s="139" t="s">
        <v>147</v>
      </c>
      <c r="F118" s="140" t="s">
        <v>174</v>
      </c>
      <c r="I118" s="141"/>
      <c r="L118" s="31"/>
      <c r="M118" s="142"/>
      <c r="T118" s="52"/>
      <c r="AT118" s="16" t="s">
        <v>147</v>
      </c>
      <c r="AU118" s="16" t="s">
        <v>84</v>
      </c>
    </row>
    <row r="119" spans="2:65" s="1" customFormat="1" ht="33" customHeight="1">
      <c r="B119" s="31"/>
      <c r="C119" s="126" t="s">
        <v>138</v>
      </c>
      <c r="D119" s="126" t="s">
        <v>140</v>
      </c>
      <c r="E119" s="127" t="s">
        <v>175</v>
      </c>
      <c r="F119" s="128" t="s">
        <v>176</v>
      </c>
      <c r="G119" s="129" t="s">
        <v>167</v>
      </c>
      <c r="H119" s="130">
        <v>0.52100000000000002</v>
      </c>
      <c r="I119" s="131"/>
      <c r="J119" s="132">
        <f>ROUND(I119*H119,2)</f>
        <v>0</v>
      </c>
      <c r="K119" s="128" t="s">
        <v>144</v>
      </c>
      <c r="L119" s="31"/>
      <c r="M119" s="133" t="s">
        <v>19</v>
      </c>
      <c r="N119" s="134" t="s">
        <v>45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145</v>
      </c>
      <c r="AT119" s="137" t="s">
        <v>140</v>
      </c>
      <c r="AU119" s="137" t="s">
        <v>84</v>
      </c>
      <c r="AY119" s="16" t="s">
        <v>137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6" t="s">
        <v>82</v>
      </c>
      <c r="BK119" s="138">
        <f>ROUND(I119*H119,2)</f>
        <v>0</v>
      </c>
      <c r="BL119" s="16" t="s">
        <v>145</v>
      </c>
      <c r="BM119" s="137" t="s">
        <v>177</v>
      </c>
    </row>
    <row r="120" spans="2:65" s="1" customFormat="1">
      <c r="B120" s="31"/>
      <c r="D120" s="139" t="s">
        <v>147</v>
      </c>
      <c r="F120" s="140" t="s">
        <v>178</v>
      </c>
      <c r="I120" s="141"/>
      <c r="L120" s="31"/>
      <c r="M120" s="142"/>
      <c r="T120" s="52"/>
      <c r="AT120" s="16" t="s">
        <v>147</v>
      </c>
      <c r="AU120" s="16" t="s">
        <v>84</v>
      </c>
    </row>
    <row r="121" spans="2:65" s="1" customFormat="1" ht="44.25" customHeight="1">
      <c r="B121" s="31"/>
      <c r="C121" s="126" t="s">
        <v>179</v>
      </c>
      <c r="D121" s="126" t="s">
        <v>140</v>
      </c>
      <c r="E121" s="127" t="s">
        <v>180</v>
      </c>
      <c r="F121" s="128" t="s">
        <v>181</v>
      </c>
      <c r="G121" s="129" t="s">
        <v>167</v>
      </c>
      <c r="H121" s="130">
        <v>7.8150000000000004</v>
      </c>
      <c r="I121" s="131"/>
      <c r="J121" s="132">
        <f>ROUND(I121*H121,2)</f>
        <v>0</v>
      </c>
      <c r="K121" s="128" t="s">
        <v>144</v>
      </c>
      <c r="L121" s="31"/>
      <c r="M121" s="133" t="s">
        <v>19</v>
      </c>
      <c r="N121" s="134" t="s">
        <v>45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145</v>
      </c>
      <c r="AT121" s="137" t="s">
        <v>140</v>
      </c>
      <c r="AU121" s="137" t="s">
        <v>84</v>
      </c>
      <c r="AY121" s="16" t="s">
        <v>137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6" t="s">
        <v>82</v>
      </c>
      <c r="BK121" s="138">
        <f>ROUND(I121*H121,2)</f>
        <v>0</v>
      </c>
      <c r="BL121" s="16" t="s">
        <v>145</v>
      </c>
      <c r="BM121" s="137" t="s">
        <v>182</v>
      </c>
    </row>
    <row r="122" spans="2:65" s="1" customFormat="1">
      <c r="B122" s="31"/>
      <c r="D122" s="139" t="s">
        <v>147</v>
      </c>
      <c r="F122" s="140" t="s">
        <v>183</v>
      </c>
      <c r="I122" s="141"/>
      <c r="L122" s="31"/>
      <c r="M122" s="142"/>
      <c r="T122" s="52"/>
      <c r="AT122" s="16" t="s">
        <v>147</v>
      </c>
      <c r="AU122" s="16" t="s">
        <v>84</v>
      </c>
    </row>
    <row r="123" spans="2:65" s="12" customFormat="1">
      <c r="B123" s="143"/>
      <c r="D123" s="144" t="s">
        <v>149</v>
      </c>
      <c r="E123" s="145" t="s">
        <v>19</v>
      </c>
      <c r="F123" s="146" t="s">
        <v>184</v>
      </c>
      <c r="H123" s="147">
        <v>7.8150000000000004</v>
      </c>
      <c r="I123" s="148"/>
      <c r="L123" s="143"/>
      <c r="M123" s="149"/>
      <c r="T123" s="150"/>
      <c r="AT123" s="145" t="s">
        <v>149</v>
      </c>
      <c r="AU123" s="145" t="s">
        <v>84</v>
      </c>
      <c r="AV123" s="12" t="s">
        <v>84</v>
      </c>
      <c r="AW123" s="12" t="s">
        <v>36</v>
      </c>
      <c r="AX123" s="12" t="s">
        <v>82</v>
      </c>
      <c r="AY123" s="145" t="s">
        <v>137</v>
      </c>
    </row>
    <row r="124" spans="2:65" s="1" customFormat="1" ht="37.799999999999997" customHeight="1">
      <c r="B124" s="31"/>
      <c r="C124" s="126" t="s">
        <v>185</v>
      </c>
      <c r="D124" s="126" t="s">
        <v>140</v>
      </c>
      <c r="E124" s="127" t="s">
        <v>186</v>
      </c>
      <c r="F124" s="128" t="s">
        <v>187</v>
      </c>
      <c r="G124" s="129" t="s">
        <v>167</v>
      </c>
      <c r="H124" s="130">
        <v>0.52100000000000002</v>
      </c>
      <c r="I124" s="131"/>
      <c r="J124" s="132">
        <f>ROUND(I124*H124,2)</f>
        <v>0</v>
      </c>
      <c r="K124" s="128" t="s">
        <v>144</v>
      </c>
      <c r="L124" s="31"/>
      <c r="M124" s="133" t="s">
        <v>19</v>
      </c>
      <c r="N124" s="134" t="s">
        <v>45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145</v>
      </c>
      <c r="AT124" s="137" t="s">
        <v>140</v>
      </c>
      <c r="AU124" s="137" t="s">
        <v>84</v>
      </c>
      <c r="AY124" s="16" t="s">
        <v>137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6" t="s">
        <v>82</v>
      </c>
      <c r="BK124" s="138">
        <f>ROUND(I124*H124,2)</f>
        <v>0</v>
      </c>
      <c r="BL124" s="16" t="s">
        <v>145</v>
      </c>
      <c r="BM124" s="137" t="s">
        <v>188</v>
      </c>
    </row>
    <row r="125" spans="2:65" s="1" customFormat="1">
      <c r="B125" s="31"/>
      <c r="D125" s="139" t="s">
        <v>147</v>
      </c>
      <c r="F125" s="140" t="s">
        <v>189</v>
      </c>
      <c r="I125" s="141"/>
      <c r="L125" s="31"/>
      <c r="M125" s="142"/>
      <c r="T125" s="52"/>
      <c r="AT125" s="16" t="s">
        <v>147</v>
      </c>
      <c r="AU125" s="16" t="s">
        <v>84</v>
      </c>
    </row>
    <row r="126" spans="2:65" s="1" customFormat="1" ht="44.25" customHeight="1">
      <c r="B126" s="31"/>
      <c r="C126" s="126" t="s">
        <v>156</v>
      </c>
      <c r="D126" s="126" t="s">
        <v>140</v>
      </c>
      <c r="E126" s="127" t="s">
        <v>190</v>
      </c>
      <c r="F126" s="128" t="s">
        <v>191</v>
      </c>
      <c r="G126" s="129" t="s">
        <v>167</v>
      </c>
      <c r="H126" s="130">
        <v>0.52100000000000002</v>
      </c>
      <c r="I126" s="131"/>
      <c r="J126" s="132">
        <f>ROUND(I126*H126,2)</f>
        <v>0</v>
      </c>
      <c r="K126" s="128" t="s">
        <v>144</v>
      </c>
      <c r="L126" s="31"/>
      <c r="M126" s="133" t="s">
        <v>19</v>
      </c>
      <c r="N126" s="134" t="s">
        <v>45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145</v>
      </c>
      <c r="AT126" s="137" t="s">
        <v>140</v>
      </c>
      <c r="AU126" s="137" t="s">
        <v>84</v>
      </c>
      <c r="AY126" s="16" t="s">
        <v>137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6" t="s">
        <v>82</v>
      </c>
      <c r="BK126" s="138">
        <f>ROUND(I126*H126,2)</f>
        <v>0</v>
      </c>
      <c r="BL126" s="16" t="s">
        <v>145</v>
      </c>
      <c r="BM126" s="137" t="s">
        <v>192</v>
      </c>
    </row>
    <row r="127" spans="2:65" s="1" customFormat="1">
      <c r="B127" s="31"/>
      <c r="D127" s="139" t="s">
        <v>147</v>
      </c>
      <c r="F127" s="140" t="s">
        <v>193</v>
      </c>
      <c r="I127" s="141"/>
      <c r="L127" s="31"/>
      <c r="M127" s="142"/>
      <c r="T127" s="52"/>
      <c r="AT127" s="16" t="s">
        <v>147</v>
      </c>
      <c r="AU127" s="16" t="s">
        <v>84</v>
      </c>
    </row>
    <row r="128" spans="2:65" s="11" customFormat="1" ht="22.8" customHeight="1">
      <c r="B128" s="114"/>
      <c r="D128" s="115" t="s">
        <v>73</v>
      </c>
      <c r="E128" s="124" t="s">
        <v>194</v>
      </c>
      <c r="F128" s="124" t="s">
        <v>195</v>
      </c>
      <c r="I128" s="117"/>
      <c r="J128" s="125">
        <f>BK128</f>
        <v>0</v>
      </c>
      <c r="L128" s="114"/>
      <c r="M128" s="119"/>
      <c r="P128" s="120">
        <f>SUM(P129:P132)</f>
        <v>0</v>
      </c>
      <c r="R128" s="120">
        <f>SUM(R129:R132)</f>
        <v>0</v>
      </c>
      <c r="T128" s="121">
        <f>SUM(T129:T132)</f>
        <v>0</v>
      </c>
      <c r="AR128" s="115" t="s">
        <v>82</v>
      </c>
      <c r="AT128" s="122" t="s">
        <v>73</v>
      </c>
      <c r="AU128" s="122" t="s">
        <v>82</v>
      </c>
      <c r="AY128" s="115" t="s">
        <v>137</v>
      </c>
      <c r="BK128" s="123">
        <f>SUM(BK129:BK132)</f>
        <v>0</v>
      </c>
    </row>
    <row r="129" spans="2:65" s="1" customFormat="1" ht="55.5" customHeight="1">
      <c r="B129" s="31"/>
      <c r="C129" s="126" t="s">
        <v>196</v>
      </c>
      <c r="D129" s="126" t="s">
        <v>140</v>
      </c>
      <c r="E129" s="127" t="s">
        <v>197</v>
      </c>
      <c r="F129" s="128" t="s">
        <v>198</v>
      </c>
      <c r="G129" s="129" t="s">
        <v>167</v>
      </c>
      <c r="H129" s="130">
        <v>1.2010000000000001</v>
      </c>
      <c r="I129" s="131"/>
      <c r="J129" s="132">
        <f>ROUND(I129*H129,2)</f>
        <v>0</v>
      </c>
      <c r="K129" s="128" t="s">
        <v>144</v>
      </c>
      <c r="L129" s="31"/>
      <c r="M129" s="133" t="s">
        <v>19</v>
      </c>
      <c r="N129" s="134" t="s">
        <v>45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145</v>
      </c>
      <c r="AT129" s="137" t="s">
        <v>140</v>
      </c>
      <c r="AU129" s="137" t="s">
        <v>84</v>
      </c>
      <c r="AY129" s="16" t="s">
        <v>137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6" t="s">
        <v>82</v>
      </c>
      <c r="BK129" s="138">
        <f>ROUND(I129*H129,2)</f>
        <v>0</v>
      </c>
      <c r="BL129" s="16" t="s">
        <v>145</v>
      </c>
      <c r="BM129" s="137" t="s">
        <v>199</v>
      </c>
    </row>
    <row r="130" spans="2:65" s="1" customFormat="1">
      <c r="B130" s="31"/>
      <c r="D130" s="139" t="s">
        <v>147</v>
      </c>
      <c r="F130" s="140" t="s">
        <v>200</v>
      </c>
      <c r="I130" s="141"/>
      <c r="L130" s="31"/>
      <c r="M130" s="142"/>
      <c r="T130" s="52"/>
      <c r="AT130" s="16" t="s">
        <v>147</v>
      </c>
      <c r="AU130" s="16" t="s">
        <v>84</v>
      </c>
    </row>
    <row r="131" spans="2:65" s="1" customFormat="1" ht="55.5" customHeight="1">
      <c r="B131" s="31"/>
      <c r="C131" s="126" t="s">
        <v>201</v>
      </c>
      <c r="D131" s="126" t="s">
        <v>140</v>
      </c>
      <c r="E131" s="127" t="s">
        <v>202</v>
      </c>
      <c r="F131" s="128" t="s">
        <v>203</v>
      </c>
      <c r="G131" s="129" t="s">
        <v>167</v>
      </c>
      <c r="H131" s="130">
        <v>1.2010000000000001</v>
      </c>
      <c r="I131" s="131"/>
      <c r="J131" s="132">
        <f>ROUND(I131*H131,2)</f>
        <v>0</v>
      </c>
      <c r="K131" s="128" t="s">
        <v>144</v>
      </c>
      <c r="L131" s="31"/>
      <c r="M131" s="133" t="s">
        <v>19</v>
      </c>
      <c r="N131" s="134" t="s">
        <v>45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145</v>
      </c>
      <c r="AT131" s="137" t="s">
        <v>140</v>
      </c>
      <c r="AU131" s="137" t="s">
        <v>84</v>
      </c>
      <c r="AY131" s="16" t="s">
        <v>137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82</v>
      </c>
      <c r="BK131" s="138">
        <f>ROUND(I131*H131,2)</f>
        <v>0</v>
      </c>
      <c r="BL131" s="16" t="s">
        <v>145</v>
      </c>
      <c r="BM131" s="137" t="s">
        <v>204</v>
      </c>
    </row>
    <row r="132" spans="2:65" s="1" customFormat="1">
      <c r="B132" s="31"/>
      <c r="D132" s="139" t="s">
        <v>147</v>
      </c>
      <c r="F132" s="140" t="s">
        <v>205</v>
      </c>
      <c r="I132" s="141"/>
      <c r="L132" s="31"/>
      <c r="M132" s="142"/>
      <c r="T132" s="52"/>
      <c r="AT132" s="16" t="s">
        <v>147</v>
      </c>
      <c r="AU132" s="16" t="s">
        <v>84</v>
      </c>
    </row>
    <row r="133" spans="2:65" s="11" customFormat="1" ht="25.95" customHeight="1">
      <c r="B133" s="114"/>
      <c r="D133" s="115" t="s">
        <v>73</v>
      </c>
      <c r="E133" s="116" t="s">
        <v>79</v>
      </c>
      <c r="F133" s="116" t="s">
        <v>206</v>
      </c>
      <c r="I133" s="117"/>
      <c r="J133" s="118">
        <f>BK133</f>
        <v>0</v>
      </c>
      <c r="L133" s="114"/>
      <c r="M133" s="119"/>
      <c r="P133" s="120">
        <f>P134+P149+P153+P163+P196+P207+P226+P229+P247+P260+P268+P274+P293+P306+P316+P322</f>
        <v>0</v>
      </c>
      <c r="R133" s="120">
        <f>R134+R149+R153+R163+R196+R207+R226+R229+R247+R260+R268+R274+R293+R306+R316+R322</f>
        <v>1.1989022999999999</v>
      </c>
      <c r="T133" s="121">
        <f>T134+T149+T153+T163+T196+T207+T226+T229+T247+T260+T268+T274+T293+T306+T316+T322</f>
        <v>0.52051000000000003</v>
      </c>
      <c r="AR133" s="115" t="s">
        <v>84</v>
      </c>
      <c r="AT133" s="122" t="s">
        <v>73</v>
      </c>
      <c r="AU133" s="122" t="s">
        <v>74</v>
      </c>
      <c r="AY133" s="115" t="s">
        <v>137</v>
      </c>
      <c r="BK133" s="123">
        <f>BK134+BK149+BK153+BK163+BK196+BK207+BK226+BK229+BK247+BK260+BK268+BK274+BK293+BK306+BK316+BK322</f>
        <v>0</v>
      </c>
    </row>
    <row r="134" spans="2:65" s="11" customFormat="1" ht="22.8" customHeight="1">
      <c r="B134" s="114"/>
      <c r="D134" s="115" t="s">
        <v>73</v>
      </c>
      <c r="E134" s="124" t="s">
        <v>207</v>
      </c>
      <c r="F134" s="124" t="s">
        <v>208</v>
      </c>
      <c r="I134" s="117"/>
      <c r="J134" s="125">
        <f>BK134</f>
        <v>0</v>
      </c>
      <c r="L134" s="114"/>
      <c r="M134" s="119"/>
      <c r="P134" s="120">
        <f>SUM(P135:P148)</f>
        <v>0</v>
      </c>
      <c r="R134" s="120">
        <f>SUM(R135:R148)</f>
        <v>2.7999999999999998E-4</v>
      </c>
      <c r="T134" s="121">
        <f>SUM(T135:T148)</f>
        <v>2.8000000000000001E-2</v>
      </c>
      <c r="AR134" s="115" t="s">
        <v>84</v>
      </c>
      <c r="AT134" s="122" t="s">
        <v>73</v>
      </c>
      <c r="AU134" s="122" t="s">
        <v>82</v>
      </c>
      <c r="AY134" s="115" t="s">
        <v>137</v>
      </c>
      <c r="BK134" s="123">
        <f>SUM(BK135:BK148)</f>
        <v>0</v>
      </c>
    </row>
    <row r="135" spans="2:65" s="1" customFormat="1" ht="33" customHeight="1">
      <c r="B135" s="31"/>
      <c r="C135" s="126" t="s">
        <v>209</v>
      </c>
      <c r="D135" s="126" t="s">
        <v>140</v>
      </c>
      <c r="E135" s="127" t="s">
        <v>210</v>
      </c>
      <c r="F135" s="128" t="s">
        <v>211</v>
      </c>
      <c r="G135" s="129" t="s">
        <v>212</v>
      </c>
      <c r="H135" s="130">
        <v>7</v>
      </c>
      <c r="I135" s="131"/>
      <c r="J135" s="132">
        <f>ROUND(I135*H135,2)</f>
        <v>0</v>
      </c>
      <c r="K135" s="128" t="s">
        <v>144</v>
      </c>
      <c r="L135" s="31"/>
      <c r="M135" s="133" t="s">
        <v>19</v>
      </c>
      <c r="N135" s="134" t="s">
        <v>45</v>
      </c>
      <c r="P135" s="135">
        <f>O135*H135</f>
        <v>0</v>
      </c>
      <c r="Q135" s="135">
        <v>0</v>
      </c>
      <c r="R135" s="135">
        <f>Q135*H135</f>
        <v>0</v>
      </c>
      <c r="S135" s="135">
        <v>4.0000000000000001E-3</v>
      </c>
      <c r="T135" s="136">
        <f>S135*H135</f>
        <v>2.8000000000000001E-2</v>
      </c>
      <c r="AR135" s="137" t="s">
        <v>213</v>
      </c>
      <c r="AT135" s="137" t="s">
        <v>140</v>
      </c>
      <c r="AU135" s="137" t="s">
        <v>84</v>
      </c>
      <c r="AY135" s="16" t="s">
        <v>137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6" t="s">
        <v>82</v>
      </c>
      <c r="BK135" s="138">
        <f>ROUND(I135*H135,2)</f>
        <v>0</v>
      </c>
      <c r="BL135" s="16" t="s">
        <v>213</v>
      </c>
      <c r="BM135" s="137" t="s">
        <v>214</v>
      </c>
    </row>
    <row r="136" spans="2:65" s="1" customFormat="1">
      <c r="B136" s="31"/>
      <c r="D136" s="139" t="s">
        <v>147</v>
      </c>
      <c r="F136" s="140" t="s">
        <v>215</v>
      </c>
      <c r="I136" s="141"/>
      <c r="L136" s="31"/>
      <c r="M136" s="142"/>
      <c r="T136" s="52"/>
      <c r="AT136" s="16" t="s">
        <v>147</v>
      </c>
      <c r="AU136" s="16" t="s">
        <v>84</v>
      </c>
    </row>
    <row r="137" spans="2:65" s="1" customFormat="1" ht="28.8">
      <c r="B137" s="31"/>
      <c r="D137" s="144" t="s">
        <v>216</v>
      </c>
      <c r="F137" s="151" t="s">
        <v>217</v>
      </c>
      <c r="I137" s="141"/>
      <c r="L137" s="31"/>
      <c r="M137" s="142"/>
      <c r="T137" s="52"/>
      <c r="AT137" s="16" t="s">
        <v>216</v>
      </c>
      <c r="AU137" s="16" t="s">
        <v>84</v>
      </c>
    </row>
    <row r="138" spans="2:65" s="12" customFormat="1">
      <c r="B138" s="143"/>
      <c r="D138" s="144" t="s">
        <v>149</v>
      </c>
      <c r="E138" s="145" t="s">
        <v>19</v>
      </c>
      <c r="F138" s="146" t="s">
        <v>218</v>
      </c>
      <c r="H138" s="147">
        <v>7</v>
      </c>
      <c r="I138" s="148"/>
      <c r="L138" s="143"/>
      <c r="M138" s="149"/>
      <c r="T138" s="150"/>
      <c r="AT138" s="145" t="s">
        <v>149</v>
      </c>
      <c r="AU138" s="145" t="s">
        <v>84</v>
      </c>
      <c r="AV138" s="12" t="s">
        <v>84</v>
      </c>
      <c r="AW138" s="12" t="s">
        <v>36</v>
      </c>
      <c r="AX138" s="12" t="s">
        <v>82</v>
      </c>
      <c r="AY138" s="145" t="s">
        <v>137</v>
      </c>
    </row>
    <row r="139" spans="2:65" s="1" customFormat="1" ht="16.5" customHeight="1">
      <c r="B139" s="31"/>
      <c r="C139" s="126" t="s">
        <v>219</v>
      </c>
      <c r="D139" s="126" t="s">
        <v>140</v>
      </c>
      <c r="E139" s="127" t="s">
        <v>220</v>
      </c>
      <c r="F139" s="128" t="s">
        <v>221</v>
      </c>
      <c r="G139" s="129" t="s">
        <v>222</v>
      </c>
      <c r="H139" s="130">
        <v>1</v>
      </c>
      <c r="I139" s="131"/>
      <c r="J139" s="132">
        <f>ROUND(I139*H139,2)</f>
        <v>0</v>
      </c>
      <c r="K139" s="128" t="s">
        <v>19</v>
      </c>
      <c r="L139" s="31"/>
      <c r="M139" s="133" t="s">
        <v>19</v>
      </c>
      <c r="N139" s="134" t="s">
        <v>45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213</v>
      </c>
      <c r="AT139" s="137" t="s">
        <v>140</v>
      </c>
      <c r="AU139" s="137" t="s">
        <v>84</v>
      </c>
      <c r="AY139" s="16" t="s">
        <v>137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6" t="s">
        <v>82</v>
      </c>
      <c r="BK139" s="138">
        <f>ROUND(I139*H139,2)</f>
        <v>0</v>
      </c>
      <c r="BL139" s="16" t="s">
        <v>213</v>
      </c>
      <c r="BM139" s="137" t="s">
        <v>223</v>
      </c>
    </row>
    <row r="140" spans="2:65" s="1" customFormat="1" ht="230.4">
      <c r="B140" s="31"/>
      <c r="D140" s="144" t="s">
        <v>216</v>
      </c>
      <c r="F140" s="151" t="s">
        <v>224</v>
      </c>
      <c r="I140" s="141"/>
      <c r="L140" s="31"/>
      <c r="M140" s="142"/>
      <c r="T140" s="52"/>
      <c r="AT140" s="16" t="s">
        <v>216</v>
      </c>
      <c r="AU140" s="16" t="s">
        <v>84</v>
      </c>
    </row>
    <row r="141" spans="2:65" s="13" customFormat="1">
      <c r="B141" s="152"/>
      <c r="D141" s="144" t="s">
        <v>149</v>
      </c>
      <c r="E141" s="153" t="s">
        <v>19</v>
      </c>
      <c r="F141" s="154" t="s">
        <v>225</v>
      </c>
      <c r="H141" s="153" t="s">
        <v>19</v>
      </c>
      <c r="I141" s="155"/>
      <c r="L141" s="152"/>
      <c r="M141" s="156"/>
      <c r="T141" s="157"/>
      <c r="AT141" s="153" t="s">
        <v>149</v>
      </c>
      <c r="AU141" s="153" t="s">
        <v>84</v>
      </c>
      <c r="AV141" s="13" t="s">
        <v>82</v>
      </c>
      <c r="AW141" s="13" t="s">
        <v>36</v>
      </c>
      <c r="AX141" s="13" t="s">
        <v>74</v>
      </c>
      <c r="AY141" s="153" t="s">
        <v>137</v>
      </c>
    </row>
    <row r="142" spans="2:65" s="12" customFormat="1">
      <c r="B142" s="143"/>
      <c r="D142" s="144" t="s">
        <v>149</v>
      </c>
      <c r="E142" s="145" t="s">
        <v>19</v>
      </c>
      <c r="F142" s="146" t="s">
        <v>82</v>
      </c>
      <c r="H142" s="147">
        <v>1</v>
      </c>
      <c r="I142" s="148"/>
      <c r="L142" s="143"/>
      <c r="M142" s="149"/>
      <c r="T142" s="150"/>
      <c r="AT142" s="145" t="s">
        <v>149</v>
      </c>
      <c r="AU142" s="145" t="s">
        <v>84</v>
      </c>
      <c r="AV142" s="12" t="s">
        <v>84</v>
      </c>
      <c r="AW142" s="12" t="s">
        <v>36</v>
      </c>
      <c r="AX142" s="12" t="s">
        <v>74</v>
      </c>
      <c r="AY142" s="145" t="s">
        <v>137</v>
      </c>
    </row>
    <row r="143" spans="2:65" s="14" customFormat="1">
      <c r="B143" s="158"/>
      <c r="D143" s="144" t="s">
        <v>149</v>
      </c>
      <c r="E143" s="159" t="s">
        <v>19</v>
      </c>
      <c r="F143" s="160" t="s">
        <v>226</v>
      </c>
      <c r="H143" s="161">
        <v>1</v>
      </c>
      <c r="I143" s="162"/>
      <c r="L143" s="158"/>
      <c r="M143" s="163"/>
      <c r="T143" s="164"/>
      <c r="AT143" s="159" t="s">
        <v>149</v>
      </c>
      <c r="AU143" s="159" t="s">
        <v>84</v>
      </c>
      <c r="AV143" s="14" t="s">
        <v>145</v>
      </c>
      <c r="AW143" s="14" t="s">
        <v>36</v>
      </c>
      <c r="AX143" s="14" t="s">
        <v>82</v>
      </c>
      <c r="AY143" s="159" t="s">
        <v>137</v>
      </c>
    </row>
    <row r="144" spans="2:65" s="1" customFormat="1" ht="33" customHeight="1">
      <c r="B144" s="31"/>
      <c r="C144" s="126" t="s">
        <v>227</v>
      </c>
      <c r="D144" s="126" t="s">
        <v>140</v>
      </c>
      <c r="E144" s="127" t="s">
        <v>228</v>
      </c>
      <c r="F144" s="128" t="s">
        <v>229</v>
      </c>
      <c r="G144" s="129" t="s">
        <v>230</v>
      </c>
      <c r="H144" s="130">
        <v>1</v>
      </c>
      <c r="I144" s="131"/>
      <c r="J144" s="132">
        <f>ROUND(I144*H144,2)</f>
        <v>0</v>
      </c>
      <c r="K144" s="128" t="s">
        <v>19</v>
      </c>
      <c r="L144" s="31"/>
      <c r="M144" s="133" t="s">
        <v>19</v>
      </c>
      <c r="N144" s="134" t="s">
        <v>45</v>
      </c>
      <c r="P144" s="135">
        <f>O144*H144</f>
        <v>0</v>
      </c>
      <c r="Q144" s="135">
        <v>1.3999999999999999E-4</v>
      </c>
      <c r="R144" s="135">
        <f>Q144*H144</f>
        <v>1.3999999999999999E-4</v>
      </c>
      <c r="S144" s="135">
        <v>0</v>
      </c>
      <c r="T144" s="136">
        <f>S144*H144</f>
        <v>0</v>
      </c>
      <c r="AR144" s="137" t="s">
        <v>213</v>
      </c>
      <c r="AT144" s="137" t="s">
        <v>140</v>
      </c>
      <c r="AU144" s="137" t="s">
        <v>84</v>
      </c>
      <c r="AY144" s="16" t="s">
        <v>137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6" t="s">
        <v>82</v>
      </c>
      <c r="BK144" s="138">
        <f>ROUND(I144*H144,2)</f>
        <v>0</v>
      </c>
      <c r="BL144" s="16" t="s">
        <v>213</v>
      </c>
      <c r="BM144" s="137" t="s">
        <v>231</v>
      </c>
    </row>
    <row r="145" spans="2:65" s="12" customFormat="1">
      <c r="B145" s="143"/>
      <c r="D145" s="144" t="s">
        <v>149</v>
      </c>
      <c r="E145" s="145" t="s">
        <v>19</v>
      </c>
      <c r="F145" s="146" t="s">
        <v>232</v>
      </c>
      <c r="H145" s="147">
        <v>1</v>
      </c>
      <c r="I145" s="148"/>
      <c r="L145" s="143"/>
      <c r="M145" s="149"/>
      <c r="T145" s="150"/>
      <c r="AT145" s="145" t="s">
        <v>149</v>
      </c>
      <c r="AU145" s="145" t="s">
        <v>84</v>
      </c>
      <c r="AV145" s="12" t="s">
        <v>84</v>
      </c>
      <c r="AW145" s="12" t="s">
        <v>36</v>
      </c>
      <c r="AX145" s="12" t="s">
        <v>82</v>
      </c>
      <c r="AY145" s="145" t="s">
        <v>137</v>
      </c>
    </row>
    <row r="146" spans="2:65" s="1" customFormat="1" ht="24.15" customHeight="1">
      <c r="B146" s="31"/>
      <c r="C146" s="126" t="s">
        <v>8</v>
      </c>
      <c r="D146" s="126" t="s">
        <v>140</v>
      </c>
      <c r="E146" s="127" t="s">
        <v>233</v>
      </c>
      <c r="F146" s="128" t="s">
        <v>234</v>
      </c>
      <c r="G146" s="129" t="s">
        <v>143</v>
      </c>
      <c r="H146" s="130">
        <v>1</v>
      </c>
      <c r="I146" s="131"/>
      <c r="J146" s="132">
        <f>ROUND(I146*H146,2)</f>
        <v>0</v>
      </c>
      <c r="K146" s="128" t="s">
        <v>144</v>
      </c>
      <c r="L146" s="31"/>
      <c r="M146" s="133" t="s">
        <v>19</v>
      </c>
      <c r="N146" s="134" t="s">
        <v>45</v>
      </c>
      <c r="P146" s="135">
        <f>O146*H146</f>
        <v>0</v>
      </c>
      <c r="Q146" s="135">
        <v>1.3999999999999999E-4</v>
      </c>
      <c r="R146" s="135">
        <f>Q146*H146</f>
        <v>1.3999999999999999E-4</v>
      </c>
      <c r="S146" s="135">
        <v>0</v>
      </c>
      <c r="T146" s="136">
        <f>S146*H146</f>
        <v>0</v>
      </c>
      <c r="AR146" s="137" t="s">
        <v>213</v>
      </c>
      <c r="AT146" s="137" t="s">
        <v>140</v>
      </c>
      <c r="AU146" s="137" t="s">
        <v>84</v>
      </c>
      <c r="AY146" s="16" t="s">
        <v>137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6" t="s">
        <v>82</v>
      </c>
      <c r="BK146" s="138">
        <f>ROUND(I146*H146,2)</f>
        <v>0</v>
      </c>
      <c r="BL146" s="16" t="s">
        <v>213</v>
      </c>
      <c r="BM146" s="137" t="s">
        <v>235</v>
      </c>
    </row>
    <row r="147" spans="2:65" s="1" customFormat="1">
      <c r="B147" s="31"/>
      <c r="D147" s="139" t="s">
        <v>147</v>
      </c>
      <c r="F147" s="140" t="s">
        <v>236</v>
      </c>
      <c r="I147" s="141"/>
      <c r="L147" s="31"/>
      <c r="M147" s="142"/>
      <c r="T147" s="52"/>
      <c r="AT147" s="16" t="s">
        <v>147</v>
      </c>
      <c r="AU147" s="16" t="s">
        <v>84</v>
      </c>
    </row>
    <row r="148" spans="2:65" s="12" customFormat="1">
      <c r="B148" s="143"/>
      <c r="D148" s="144" t="s">
        <v>149</v>
      </c>
      <c r="E148" s="145" t="s">
        <v>19</v>
      </c>
      <c r="F148" s="146" t="s">
        <v>232</v>
      </c>
      <c r="H148" s="147">
        <v>1</v>
      </c>
      <c r="I148" s="148"/>
      <c r="L148" s="143"/>
      <c r="M148" s="149"/>
      <c r="T148" s="150"/>
      <c r="AT148" s="145" t="s">
        <v>149</v>
      </c>
      <c r="AU148" s="145" t="s">
        <v>84</v>
      </c>
      <c r="AV148" s="12" t="s">
        <v>84</v>
      </c>
      <c r="AW148" s="12" t="s">
        <v>36</v>
      </c>
      <c r="AX148" s="12" t="s">
        <v>82</v>
      </c>
      <c r="AY148" s="145" t="s">
        <v>137</v>
      </c>
    </row>
    <row r="149" spans="2:65" s="11" customFormat="1" ht="22.8" customHeight="1">
      <c r="B149" s="114"/>
      <c r="D149" s="115" t="s">
        <v>73</v>
      </c>
      <c r="E149" s="124" t="s">
        <v>237</v>
      </c>
      <c r="F149" s="124" t="s">
        <v>238</v>
      </c>
      <c r="I149" s="117"/>
      <c r="J149" s="125">
        <f>BK149</f>
        <v>0</v>
      </c>
      <c r="L149" s="114"/>
      <c r="M149" s="119"/>
      <c r="P149" s="120">
        <f>SUM(P150:P152)</f>
        <v>0</v>
      </c>
      <c r="R149" s="120">
        <f>SUM(R150:R152)</f>
        <v>0</v>
      </c>
      <c r="T149" s="121">
        <f>SUM(T150:T152)</f>
        <v>0</v>
      </c>
      <c r="AR149" s="115" t="s">
        <v>84</v>
      </c>
      <c r="AT149" s="122" t="s">
        <v>73</v>
      </c>
      <c r="AU149" s="122" t="s">
        <v>82</v>
      </c>
      <c r="AY149" s="115" t="s">
        <v>137</v>
      </c>
      <c r="BK149" s="123">
        <f>SUM(BK150:BK152)</f>
        <v>0</v>
      </c>
    </row>
    <row r="150" spans="2:65" s="1" customFormat="1" ht="16.5" customHeight="1">
      <c r="B150" s="31"/>
      <c r="C150" s="126" t="s">
        <v>239</v>
      </c>
      <c r="D150" s="126" t="s">
        <v>140</v>
      </c>
      <c r="E150" s="127" t="s">
        <v>240</v>
      </c>
      <c r="F150" s="128" t="s">
        <v>238</v>
      </c>
      <c r="G150" s="129" t="s">
        <v>143</v>
      </c>
      <c r="H150" s="130">
        <v>13.5</v>
      </c>
      <c r="I150" s="131"/>
      <c r="J150" s="132">
        <f>ROUND(I150*H150,2)</f>
        <v>0</v>
      </c>
      <c r="K150" s="128" t="s">
        <v>19</v>
      </c>
      <c r="L150" s="31"/>
      <c r="M150" s="133" t="s">
        <v>19</v>
      </c>
      <c r="N150" s="134" t="s">
        <v>45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213</v>
      </c>
      <c r="AT150" s="137" t="s">
        <v>140</v>
      </c>
      <c r="AU150" s="137" t="s">
        <v>84</v>
      </c>
      <c r="AY150" s="16" t="s">
        <v>137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6" t="s">
        <v>82</v>
      </c>
      <c r="BK150" s="138">
        <f>ROUND(I150*H150,2)</f>
        <v>0</v>
      </c>
      <c r="BL150" s="16" t="s">
        <v>213</v>
      </c>
      <c r="BM150" s="137" t="s">
        <v>241</v>
      </c>
    </row>
    <row r="151" spans="2:65" s="1" customFormat="1" ht="67.2">
      <c r="B151" s="31"/>
      <c r="D151" s="144" t="s">
        <v>216</v>
      </c>
      <c r="F151" s="151" t="s">
        <v>242</v>
      </c>
      <c r="I151" s="141"/>
      <c r="L151" s="31"/>
      <c r="M151" s="142"/>
      <c r="T151" s="52"/>
      <c r="AT151" s="16" t="s">
        <v>216</v>
      </c>
      <c r="AU151" s="16" t="s">
        <v>84</v>
      </c>
    </row>
    <row r="152" spans="2:65" s="12" customFormat="1">
      <c r="B152" s="143"/>
      <c r="D152" s="144" t="s">
        <v>149</v>
      </c>
      <c r="E152" s="145" t="s">
        <v>19</v>
      </c>
      <c r="F152" s="146" t="s">
        <v>243</v>
      </c>
      <c r="H152" s="147">
        <v>13.5</v>
      </c>
      <c r="I152" s="148"/>
      <c r="L152" s="143"/>
      <c r="M152" s="149"/>
      <c r="T152" s="150"/>
      <c r="AT152" s="145" t="s">
        <v>149</v>
      </c>
      <c r="AU152" s="145" t="s">
        <v>84</v>
      </c>
      <c r="AV152" s="12" t="s">
        <v>84</v>
      </c>
      <c r="AW152" s="12" t="s">
        <v>36</v>
      </c>
      <c r="AX152" s="12" t="s">
        <v>82</v>
      </c>
      <c r="AY152" s="145" t="s">
        <v>137</v>
      </c>
    </row>
    <row r="153" spans="2:65" s="11" customFormat="1" ht="22.8" customHeight="1">
      <c r="B153" s="114"/>
      <c r="D153" s="115" t="s">
        <v>73</v>
      </c>
      <c r="E153" s="124" t="s">
        <v>244</v>
      </c>
      <c r="F153" s="124" t="s">
        <v>245</v>
      </c>
      <c r="I153" s="117"/>
      <c r="J153" s="125">
        <f>BK153</f>
        <v>0</v>
      </c>
      <c r="L153" s="114"/>
      <c r="M153" s="119"/>
      <c r="P153" s="120">
        <f>SUM(P154:P162)</f>
        <v>0</v>
      </c>
      <c r="R153" s="120">
        <f>SUM(R154:R162)</f>
        <v>2.0999999999999998E-4</v>
      </c>
      <c r="T153" s="121">
        <f>SUM(T154:T162)</f>
        <v>0</v>
      </c>
      <c r="AR153" s="115" t="s">
        <v>84</v>
      </c>
      <c r="AT153" s="122" t="s">
        <v>73</v>
      </c>
      <c r="AU153" s="122" t="s">
        <v>82</v>
      </c>
      <c r="AY153" s="115" t="s">
        <v>137</v>
      </c>
      <c r="BK153" s="123">
        <f>SUM(BK154:BK162)</f>
        <v>0</v>
      </c>
    </row>
    <row r="154" spans="2:65" s="1" customFormat="1" ht="33" customHeight="1">
      <c r="B154" s="31"/>
      <c r="C154" s="126" t="s">
        <v>213</v>
      </c>
      <c r="D154" s="126" t="s">
        <v>140</v>
      </c>
      <c r="E154" s="127" t="s">
        <v>246</v>
      </c>
      <c r="F154" s="128" t="s">
        <v>247</v>
      </c>
      <c r="G154" s="129" t="s">
        <v>230</v>
      </c>
      <c r="H154" s="130">
        <v>1</v>
      </c>
      <c r="I154" s="131"/>
      <c r="J154" s="132">
        <f>ROUND(I154*H154,2)</f>
        <v>0</v>
      </c>
      <c r="K154" s="128" t="s">
        <v>248</v>
      </c>
      <c r="L154" s="31"/>
      <c r="M154" s="133" t="s">
        <v>19</v>
      </c>
      <c r="N154" s="134" t="s">
        <v>45</v>
      </c>
      <c r="P154" s="135">
        <f>O154*H154</f>
        <v>0</v>
      </c>
      <c r="Q154" s="135">
        <v>1.3999999999999999E-4</v>
      </c>
      <c r="R154" s="135">
        <f>Q154*H154</f>
        <v>1.3999999999999999E-4</v>
      </c>
      <c r="S154" s="135">
        <v>0</v>
      </c>
      <c r="T154" s="136">
        <f>S154*H154</f>
        <v>0</v>
      </c>
      <c r="AR154" s="137" t="s">
        <v>213</v>
      </c>
      <c r="AT154" s="137" t="s">
        <v>140</v>
      </c>
      <c r="AU154" s="137" t="s">
        <v>84</v>
      </c>
      <c r="AY154" s="16" t="s">
        <v>137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6" t="s">
        <v>82</v>
      </c>
      <c r="BK154" s="138">
        <f>ROUND(I154*H154,2)</f>
        <v>0</v>
      </c>
      <c r="BL154" s="16" t="s">
        <v>213</v>
      </c>
      <c r="BM154" s="137" t="s">
        <v>249</v>
      </c>
    </row>
    <row r="155" spans="2:65" s="1" customFormat="1">
      <c r="B155" s="31"/>
      <c r="D155" s="139" t="s">
        <v>147</v>
      </c>
      <c r="F155" s="140" t="s">
        <v>250</v>
      </c>
      <c r="I155" s="141"/>
      <c r="L155" s="31"/>
      <c r="M155" s="142"/>
      <c r="T155" s="52"/>
      <c r="AT155" s="16" t="s">
        <v>147</v>
      </c>
      <c r="AU155" s="16" t="s">
        <v>84</v>
      </c>
    </row>
    <row r="156" spans="2:65" s="1" customFormat="1" ht="28.8">
      <c r="B156" s="31"/>
      <c r="D156" s="144" t="s">
        <v>216</v>
      </c>
      <c r="F156" s="151" t="s">
        <v>251</v>
      </c>
      <c r="I156" s="141"/>
      <c r="L156" s="31"/>
      <c r="M156" s="142"/>
      <c r="T156" s="52"/>
      <c r="AT156" s="16" t="s">
        <v>216</v>
      </c>
      <c r="AU156" s="16" t="s">
        <v>84</v>
      </c>
    </row>
    <row r="157" spans="2:65" s="12" customFormat="1">
      <c r="B157" s="143"/>
      <c r="D157" s="144" t="s">
        <v>149</v>
      </c>
      <c r="E157" s="145" t="s">
        <v>19</v>
      </c>
      <c r="F157" s="146" t="s">
        <v>252</v>
      </c>
      <c r="H157" s="147">
        <v>1</v>
      </c>
      <c r="I157" s="148"/>
      <c r="L157" s="143"/>
      <c r="M157" s="149"/>
      <c r="T157" s="150"/>
      <c r="AT157" s="145" t="s">
        <v>149</v>
      </c>
      <c r="AU157" s="145" t="s">
        <v>84</v>
      </c>
      <c r="AV157" s="12" t="s">
        <v>84</v>
      </c>
      <c r="AW157" s="12" t="s">
        <v>36</v>
      </c>
      <c r="AX157" s="12" t="s">
        <v>82</v>
      </c>
      <c r="AY157" s="145" t="s">
        <v>137</v>
      </c>
    </row>
    <row r="158" spans="2:65" s="1" customFormat="1" ht="37.799999999999997" customHeight="1">
      <c r="B158" s="31"/>
      <c r="C158" s="126" t="s">
        <v>253</v>
      </c>
      <c r="D158" s="126" t="s">
        <v>140</v>
      </c>
      <c r="E158" s="127" t="s">
        <v>254</v>
      </c>
      <c r="F158" s="128" t="s">
        <v>255</v>
      </c>
      <c r="G158" s="129" t="s">
        <v>230</v>
      </c>
      <c r="H158" s="130">
        <v>1</v>
      </c>
      <c r="I158" s="131"/>
      <c r="J158" s="132">
        <f>ROUND(I158*H158,2)</f>
        <v>0</v>
      </c>
      <c r="K158" s="128" t="s">
        <v>19</v>
      </c>
      <c r="L158" s="31"/>
      <c r="M158" s="133" t="s">
        <v>19</v>
      </c>
      <c r="N158" s="134" t="s">
        <v>45</v>
      </c>
      <c r="P158" s="135">
        <f>O158*H158</f>
        <v>0</v>
      </c>
      <c r="Q158" s="135">
        <v>6.9999999999999994E-5</v>
      </c>
      <c r="R158" s="135">
        <f>Q158*H158</f>
        <v>6.9999999999999994E-5</v>
      </c>
      <c r="S158" s="135">
        <v>0</v>
      </c>
      <c r="T158" s="136">
        <f>S158*H158</f>
        <v>0</v>
      </c>
      <c r="AR158" s="137" t="s">
        <v>213</v>
      </c>
      <c r="AT158" s="137" t="s">
        <v>140</v>
      </c>
      <c r="AU158" s="137" t="s">
        <v>84</v>
      </c>
      <c r="AY158" s="16" t="s">
        <v>137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6" t="s">
        <v>82</v>
      </c>
      <c r="BK158" s="138">
        <f>ROUND(I158*H158,2)</f>
        <v>0</v>
      </c>
      <c r="BL158" s="16" t="s">
        <v>213</v>
      </c>
      <c r="BM158" s="137" t="s">
        <v>256</v>
      </c>
    </row>
    <row r="159" spans="2:65" s="12" customFormat="1">
      <c r="B159" s="143"/>
      <c r="D159" s="144" t="s">
        <v>149</v>
      </c>
      <c r="E159" s="145" t="s">
        <v>19</v>
      </c>
      <c r="F159" s="146" t="s">
        <v>257</v>
      </c>
      <c r="H159" s="147">
        <v>1</v>
      </c>
      <c r="I159" s="148"/>
      <c r="L159" s="143"/>
      <c r="M159" s="149"/>
      <c r="T159" s="150"/>
      <c r="AT159" s="145" t="s">
        <v>149</v>
      </c>
      <c r="AU159" s="145" t="s">
        <v>84</v>
      </c>
      <c r="AV159" s="12" t="s">
        <v>84</v>
      </c>
      <c r="AW159" s="12" t="s">
        <v>36</v>
      </c>
      <c r="AX159" s="12" t="s">
        <v>82</v>
      </c>
      <c r="AY159" s="145" t="s">
        <v>137</v>
      </c>
    </row>
    <row r="160" spans="2:65" s="1" customFormat="1" ht="24.15" customHeight="1">
      <c r="B160" s="31"/>
      <c r="C160" s="126" t="s">
        <v>258</v>
      </c>
      <c r="D160" s="126" t="s">
        <v>140</v>
      </c>
      <c r="E160" s="127" t="s">
        <v>259</v>
      </c>
      <c r="F160" s="128" t="s">
        <v>260</v>
      </c>
      <c r="G160" s="129" t="s">
        <v>143</v>
      </c>
      <c r="H160" s="130">
        <v>1</v>
      </c>
      <c r="I160" s="131"/>
      <c r="J160" s="132">
        <f>ROUND(I160*H160,2)</f>
        <v>0</v>
      </c>
      <c r="K160" s="128" t="s">
        <v>144</v>
      </c>
      <c r="L160" s="31"/>
      <c r="M160" s="133" t="s">
        <v>19</v>
      </c>
      <c r="N160" s="134" t="s">
        <v>45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213</v>
      </c>
      <c r="AT160" s="137" t="s">
        <v>140</v>
      </c>
      <c r="AU160" s="137" t="s">
        <v>84</v>
      </c>
      <c r="AY160" s="16" t="s">
        <v>137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6" t="s">
        <v>82</v>
      </c>
      <c r="BK160" s="138">
        <f>ROUND(I160*H160,2)</f>
        <v>0</v>
      </c>
      <c r="BL160" s="16" t="s">
        <v>213</v>
      </c>
      <c r="BM160" s="137" t="s">
        <v>261</v>
      </c>
    </row>
    <row r="161" spans="2:65" s="1" customFormat="1">
      <c r="B161" s="31"/>
      <c r="D161" s="139" t="s">
        <v>147</v>
      </c>
      <c r="F161" s="140" t="s">
        <v>262</v>
      </c>
      <c r="I161" s="141"/>
      <c r="L161" s="31"/>
      <c r="M161" s="142"/>
      <c r="T161" s="52"/>
      <c r="AT161" s="16" t="s">
        <v>147</v>
      </c>
      <c r="AU161" s="16" t="s">
        <v>84</v>
      </c>
    </row>
    <row r="162" spans="2:65" s="12" customFormat="1">
      <c r="B162" s="143"/>
      <c r="D162" s="144" t="s">
        <v>149</v>
      </c>
      <c r="E162" s="145" t="s">
        <v>19</v>
      </c>
      <c r="F162" s="146" t="s">
        <v>257</v>
      </c>
      <c r="H162" s="147">
        <v>1</v>
      </c>
      <c r="I162" s="148"/>
      <c r="L162" s="143"/>
      <c r="M162" s="149"/>
      <c r="T162" s="150"/>
      <c r="AT162" s="145" t="s">
        <v>149</v>
      </c>
      <c r="AU162" s="145" t="s">
        <v>84</v>
      </c>
      <c r="AV162" s="12" t="s">
        <v>84</v>
      </c>
      <c r="AW162" s="12" t="s">
        <v>36</v>
      </c>
      <c r="AX162" s="12" t="s">
        <v>82</v>
      </c>
      <c r="AY162" s="145" t="s">
        <v>137</v>
      </c>
    </row>
    <row r="163" spans="2:65" s="11" customFormat="1" ht="22.8" customHeight="1">
      <c r="B163" s="114"/>
      <c r="D163" s="115" t="s">
        <v>73</v>
      </c>
      <c r="E163" s="124" t="s">
        <v>263</v>
      </c>
      <c r="F163" s="124" t="s">
        <v>264</v>
      </c>
      <c r="I163" s="117"/>
      <c r="J163" s="125">
        <f>BK163</f>
        <v>0</v>
      </c>
      <c r="L163" s="114"/>
      <c r="M163" s="119"/>
      <c r="P163" s="120">
        <f>SUM(P164:P195)</f>
        <v>0</v>
      </c>
      <c r="R163" s="120">
        <f>SUM(R164:R195)</f>
        <v>0.11992000000000001</v>
      </c>
      <c r="T163" s="121">
        <f>SUM(T164:T195)</f>
        <v>2.3570000000000001E-2</v>
      </c>
      <c r="AR163" s="115" t="s">
        <v>84</v>
      </c>
      <c r="AT163" s="122" t="s">
        <v>73</v>
      </c>
      <c r="AU163" s="122" t="s">
        <v>82</v>
      </c>
      <c r="AY163" s="115" t="s">
        <v>137</v>
      </c>
      <c r="BK163" s="123">
        <f>SUM(BK164:BK195)</f>
        <v>0</v>
      </c>
    </row>
    <row r="164" spans="2:65" s="1" customFormat="1" ht="21.75" customHeight="1">
      <c r="B164" s="31"/>
      <c r="C164" s="126" t="s">
        <v>265</v>
      </c>
      <c r="D164" s="126" t="s">
        <v>140</v>
      </c>
      <c r="E164" s="127" t="s">
        <v>266</v>
      </c>
      <c r="F164" s="128" t="s">
        <v>267</v>
      </c>
      <c r="G164" s="129" t="s">
        <v>268</v>
      </c>
      <c r="H164" s="130">
        <v>1</v>
      </c>
      <c r="I164" s="131"/>
      <c r="J164" s="132">
        <f>ROUND(I164*H164,2)</f>
        <v>0</v>
      </c>
      <c r="K164" s="128" t="s">
        <v>144</v>
      </c>
      <c r="L164" s="31"/>
      <c r="M164" s="133" t="s">
        <v>19</v>
      </c>
      <c r="N164" s="134" t="s">
        <v>45</v>
      </c>
      <c r="P164" s="135">
        <f>O164*H164</f>
        <v>0</v>
      </c>
      <c r="Q164" s="135">
        <v>0</v>
      </c>
      <c r="R164" s="135">
        <f>Q164*H164</f>
        <v>0</v>
      </c>
      <c r="S164" s="135">
        <v>1.9460000000000002E-2</v>
      </c>
      <c r="T164" s="136">
        <f>S164*H164</f>
        <v>1.9460000000000002E-2</v>
      </c>
      <c r="AR164" s="137" t="s">
        <v>213</v>
      </c>
      <c r="AT164" s="137" t="s">
        <v>140</v>
      </c>
      <c r="AU164" s="137" t="s">
        <v>84</v>
      </c>
      <c r="AY164" s="16" t="s">
        <v>137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6" t="s">
        <v>82</v>
      </c>
      <c r="BK164" s="138">
        <f>ROUND(I164*H164,2)</f>
        <v>0</v>
      </c>
      <c r="BL164" s="16" t="s">
        <v>213</v>
      </c>
      <c r="BM164" s="137" t="s">
        <v>269</v>
      </c>
    </row>
    <row r="165" spans="2:65" s="1" customFormat="1">
      <c r="B165" s="31"/>
      <c r="D165" s="139" t="s">
        <v>147</v>
      </c>
      <c r="F165" s="140" t="s">
        <v>270</v>
      </c>
      <c r="I165" s="141"/>
      <c r="L165" s="31"/>
      <c r="M165" s="142"/>
      <c r="T165" s="52"/>
      <c r="AT165" s="16" t="s">
        <v>147</v>
      </c>
      <c r="AU165" s="16" t="s">
        <v>84</v>
      </c>
    </row>
    <row r="166" spans="2:65" s="12" customFormat="1">
      <c r="B166" s="143"/>
      <c r="D166" s="144" t="s">
        <v>149</v>
      </c>
      <c r="E166" s="145" t="s">
        <v>19</v>
      </c>
      <c r="F166" s="146" t="s">
        <v>271</v>
      </c>
      <c r="H166" s="147">
        <v>1</v>
      </c>
      <c r="I166" s="148"/>
      <c r="L166" s="143"/>
      <c r="M166" s="149"/>
      <c r="T166" s="150"/>
      <c r="AT166" s="145" t="s">
        <v>149</v>
      </c>
      <c r="AU166" s="145" t="s">
        <v>84</v>
      </c>
      <c r="AV166" s="12" t="s">
        <v>84</v>
      </c>
      <c r="AW166" s="12" t="s">
        <v>36</v>
      </c>
      <c r="AX166" s="12" t="s">
        <v>82</v>
      </c>
      <c r="AY166" s="145" t="s">
        <v>137</v>
      </c>
    </row>
    <row r="167" spans="2:65" s="1" customFormat="1" ht="16.5" customHeight="1">
      <c r="B167" s="31"/>
      <c r="C167" s="126" t="s">
        <v>272</v>
      </c>
      <c r="D167" s="126" t="s">
        <v>140</v>
      </c>
      <c r="E167" s="127" t="s">
        <v>273</v>
      </c>
      <c r="F167" s="128" t="s">
        <v>274</v>
      </c>
      <c r="G167" s="129" t="s">
        <v>268</v>
      </c>
      <c r="H167" s="130">
        <v>1</v>
      </c>
      <c r="I167" s="131"/>
      <c r="J167" s="132">
        <f>ROUND(I167*H167,2)</f>
        <v>0</v>
      </c>
      <c r="K167" s="128" t="s">
        <v>144</v>
      </c>
      <c r="L167" s="31"/>
      <c r="M167" s="133" t="s">
        <v>19</v>
      </c>
      <c r="N167" s="134" t="s">
        <v>45</v>
      </c>
      <c r="P167" s="135">
        <f>O167*H167</f>
        <v>0</v>
      </c>
      <c r="Q167" s="135">
        <v>0</v>
      </c>
      <c r="R167" s="135">
        <f>Q167*H167</f>
        <v>0</v>
      </c>
      <c r="S167" s="135">
        <v>1.56E-3</v>
      </c>
      <c r="T167" s="136">
        <f>S167*H167</f>
        <v>1.56E-3</v>
      </c>
      <c r="AR167" s="137" t="s">
        <v>213</v>
      </c>
      <c r="AT167" s="137" t="s">
        <v>140</v>
      </c>
      <c r="AU167" s="137" t="s">
        <v>84</v>
      </c>
      <c r="AY167" s="16" t="s">
        <v>137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6" t="s">
        <v>82</v>
      </c>
      <c r="BK167" s="138">
        <f>ROUND(I167*H167,2)</f>
        <v>0</v>
      </c>
      <c r="BL167" s="16" t="s">
        <v>213</v>
      </c>
      <c r="BM167" s="137" t="s">
        <v>275</v>
      </c>
    </row>
    <row r="168" spans="2:65" s="1" customFormat="1">
      <c r="B168" s="31"/>
      <c r="D168" s="139" t="s">
        <v>147</v>
      </c>
      <c r="F168" s="140" t="s">
        <v>276</v>
      </c>
      <c r="I168" s="141"/>
      <c r="L168" s="31"/>
      <c r="M168" s="142"/>
      <c r="T168" s="52"/>
      <c r="AT168" s="16" t="s">
        <v>147</v>
      </c>
      <c r="AU168" s="16" t="s">
        <v>84</v>
      </c>
    </row>
    <row r="169" spans="2:65" s="12" customFormat="1">
      <c r="B169" s="143"/>
      <c r="D169" s="144" t="s">
        <v>149</v>
      </c>
      <c r="E169" s="145" t="s">
        <v>19</v>
      </c>
      <c r="F169" s="146" t="s">
        <v>271</v>
      </c>
      <c r="H169" s="147">
        <v>1</v>
      </c>
      <c r="I169" s="148"/>
      <c r="L169" s="143"/>
      <c r="M169" s="149"/>
      <c r="T169" s="150"/>
      <c r="AT169" s="145" t="s">
        <v>149</v>
      </c>
      <c r="AU169" s="145" t="s">
        <v>84</v>
      </c>
      <c r="AV169" s="12" t="s">
        <v>84</v>
      </c>
      <c r="AW169" s="12" t="s">
        <v>36</v>
      </c>
      <c r="AX169" s="12" t="s">
        <v>82</v>
      </c>
      <c r="AY169" s="145" t="s">
        <v>137</v>
      </c>
    </row>
    <row r="170" spans="2:65" s="1" customFormat="1" ht="24.15" customHeight="1">
      <c r="B170" s="31"/>
      <c r="C170" s="126" t="s">
        <v>7</v>
      </c>
      <c r="D170" s="126" t="s">
        <v>140</v>
      </c>
      <c r="E170" s="127" t="s">
        <v>277</v>
      </c>
      <c r="F170" s="128" t="s">
        <v>278</v>
      </c>
      <c r="G170" s="129" t="s">
        <v>212</v>
      </c>
      <c r="H170" s="130">
        <v>1</v>
      </c>
      <c r="I170" s="131"/>
      <c r="J170" s="132">
        <f>ROUND(I170*H170,2)</f>
        <v>0</v>
      </c>
      <c r="K170" s="128" t="s">
        <v>144</v>
      </c>
      <c r="L170" s="31"/>
      <c r="M170" s="133" t="s">
        <v>19</v>
      </c>
      <c r="N170" s="134" t="s">
        <v>45</v>
      </c>
      <c r="P170" s="135">
        <f>O170*H170</f>
        <v>0</v>
      </c>
      <c r="Q170" s="135">
        <v>0</v>
      </c>
      <c r="R170" s="135">
        <f>Q170*H170</f>
        <v>0</v>
      </c>
      <c r="S170" s="135">
        <v>8.4999999999999995E-4</v>
      </c>
      <c r="T170" s="136">
        <f>S170*H170</f>
        <v>8.4999999999999995E-4</v>
      </c>
      <c r="AR170" s="137" t="s">
        <v>213</v>
      </c>
      <c r="AT170" s="137" t="s">
        <v>140</v>
      </c>
      <c r="AU170" s="137" t="s">
        <v>84</v>
      </c>
      <c r="AY170" s="16" t="s">
        <v>137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6" t="s">
        <v>82</v>
      </c>
      <c r="BK170" s="138">
        <f>ROUND(I170*H170,2)</f>
        <v>0</v>
      </c>
      <c r="BL170" s="16" t="s">
        <v>213</v>
      </c>
      <c r="BM170" s="137" t="s">
        <v>279</v>
      </c>
    </row>
    <row r="171" spans="2:65" s="1" customFormat="1">
      <c r="B171" s="31"/>
      <c r="D171" s="139" t="s">
        <v>147</v>
      </c>
      <c r="F171" s="140" t="s">
        <v>280</v>
      </c>
      <c r="I171" s="141"/>
      <c r="L171" s="31"/>
      <c r="M171" s="142"/>
      <c r="T171" s="52"/>
      <c r="AT171" s="16" t="s">
        <v>147</v>
      </c>
      <c r="AU171" s="16" t="s">
        <v>84</v>
      </c>
    </row>
    <row r="172" spans="2:65" s="12" customFormat="1">
      <c r="B172" s="143"/>
      <c r="D172" s="144" t="s">
        <v>149</v>
      </c>
      <c r="E172" s="145" t="s">
        <v>19</v>
      </c>
      <c r="F172" s="146" t="s">
        <v>271</v>
      </c>
      <c r="H172" s="147">
        <v>1</v>
      </c>
      <c r="I172" s="148"/>
      <c r="L172" s="143"/>
      <c r="M172" s="149"/>
      <c r="T172" s="150"/>
      <c r="AT172" s="145" t="s">
        <v>149</v>
      </c>
      <c r="AU172" s="145" t="s">
        <v>84</v>
      </c>
      <c r="AV172" s="12" t="s">
        <v>84</v>
      </c>
      <c r="AW172" s="12" t="s">
        <v>36</v>
      </c>
      <c r="AX172" s="12" t="s">
        <v>82</v>
      </c>
      <c r="AY172" s="145" t="s">
        <v>137</v>
      </c>
    </row>
    <row r="173" spans="2:65" s="1" customFormat="1" ht="33" customHeight="1">
      <c r="B173" s="31"/>
      <c r="C173" s="126" t="s">
        <v>281</v>
      </c>
      <c r="D173" s="126" t="s">
        <v>140</v>
      </c>
      <c r="E173" s="127" t="s">
        <v>282</v>
      </c>
      <c r="F173" s="128" t="s">
        <v>283</v>
      </c>
      <c r="G173" s="129" t="s">
        <v>212</v>
      </c>
      <c r="H173" s="130">
        <v>1</v>
      </c>
      <c r="I173" s="131"/>
      <c r="J173" s="132">
        <f>ROUND(I173*H173,2)</f>
        <v>0</v>
      </c>
      <c r="K173" s="128" t="s">
        <v>144</v>
      </c>
      <c r="L173" s="31"/>
      <c r="M173" s="133" t="s">
        <v>19</v>
      </c>
      <c r="N173" s="134" t="s">
        <v>45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213</v>
      </c>
      <c r="AT173" s="137" t="s">
        <v>140</v>
      </c>
      <c r="AU173" s="137" t="s">
        <v>84</v>
      </c>
      <c r="AY173" s="16" t="s">
        <v>137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6" t="s">
        <v>82</v>
      </c>
      <c r="BK173" s="138">
        <f>ROUND(I173*H173,2)</f>
        <v>0</v>
      </c>
      <c r="BL173" s="16" t="s">
        <v>213</v>
      </c>
      <c r="BM173" s="137" t="s">
        <v>284</v>
      </c>
    </row>
    <row r="174" spans="2:65" s="1" customFormat="1">
      <c r="B174" s="31"/>
      <c r="D174" s="139" t="s">
        <v>147</v>
      </c>
      <c r="F174" s="140" t="s">
        <v>285</v>
      </c>
      <c r="I174" s="141"/>
      <c r="L174" s="31"/>
      <c r="M174" s="142"/>
      <c r="T174" s="52"/>
      <c r="AT174" s="16" t="s">
        <v>147</v>
      </c>
      <c r="AU174" s="16" t="s">
        <v>84</v>
      </c>
    </row>
    <row r="175" spans="2:65" s="12" customFormat="1">
      <c r="B175" s="143"/>
      <c r="D175" s="144" t="s">
        <v>149</v>
      </c>
      <c r="E175" s="145" t="s">
        <v>19</v>
      </c>
      <c r="F175" s="146" t="s">
        <v>271</v>
      </c>
      <c r="H175" s="147">
        <v>1</v>
      </c>
      <c r="I175" s="148"/>
      <c r="L175" s="143"/>
      <c r="M175" s="149"/>
      <c r="T175" s="150"/>
      <c r="AT175" s="145" t="s">
        <v>149</v>
      </c>
      <c r="AU175" s="145" t="s">
        <v>84</v>
      </c>
      <c r="AV175" s="12" t="s">
        <v>84</v>
      </c>
      <c r="AW175" s="12" t="s">
        <v>36</v>
      </c>
      <c r="AX175" s="12" t="s">
        <v>82</v>
      </c>
      <c r="AY175" s="145" t="s">
        <v>137</v>
      </c>
    </row>
    <row r="176" spans="2:65" s="1" customFormat="1" ht="16.5" customHeight="1">
      <c r="B176" s="31"/>
      <c r="C176" s="126" t="s">
        <v>286</v>
      </c>
      <c r="D176" s="126" t="s">
        <v>140</v>
      </c>
      <c r="E176" s="127" t="s">
        <v>287</v>
      </c>
      <c r="F176" s="128" t="s">
        <v>288</v>
      </c>
      <c r="G176" s="129" t="s">
        <v>289</v>
      </c>
      <c r="H176" s="130">
        <v>4</v>
      </c>
      <c r="I176" s="131"/>
      <c r="J176" s="132">
        <f>ROUND(I176*H176,2)</f>
        <v>0</v>
      </c>
      <c r="K176" s="128" t="s">
        <v>144</v>
      </c>
      <c r="L176" s="31"/>
      <c r="M176" s="133" t="s">
        <v>19</v>
      </c>
      <c r="N176" s="134" t="s">
        <v>45</v>
      </c>
      <c r="P176" s="135">
        <f>O176*H176</f>
        <v>0</v>
      </c>
      <c r="Q176" s="135">
        <v>0</v>
      </c>
      <c r="R176" s="135">
        <f>Q176*H176</f>
        <v>0</v>
      </c>
      <c r="S176" s="135">
        <v>2.7999999999999998E-4</v>
      </c>
      <c r="T176" s="136">
        <f>S176*H176</f>
        <v>1.1199999999999999E-3</v>
      </c>
      <c r="AR176" s="137" t="s">
        <v>213</v>
      </c>
      <c r="AT176" s="137" t="s">
        <v>140</v>
      </c>
      <c r="AU176" s="137" t="s">
        <v>84</v>
      </c>
      <c r="AY176" s="16" t="s">
        <v>137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6" t="s">
        <v>82</v>
      </c>
      <c r="BK176" s="138">
        <f>ROUND(I176*H176,2)</f>
        <v>0</v>
      </c>
      <c r="BL176" s="16" t="s">
        <v>213</v>
      </c>
      <c r="BM176" s="137" t="s">
        <v>290</v>
      </c>
    </row>
    <row r="177" spans="2:65" s="1" customFormat="1">
      <c r="B177" s="31"/>
      <c r="D177" s="139" t="s">
        <v>147</v>
      </c>
      <c r="F177" s="140" t="s">
        <v>291</v>
      </c>
      <c r="I177" s="141"/>
      <c r="L177" s="31"/>
      <c r="M177" s="142"/>
      <c r="T177" s="52"/>
      <c r="AT177" s="16" t="s">
        <v>147</v>
      </c>
      <c r="AU177" s="16" t="s">
        <v>84</v>
      </c>
    </row>
    <row r="178" spans="2:65" s="12" customFormat="1">
      <c r="B178" s="143"/>
      <c r="D178" s="144" t="s">
        <v>149</v>
      </c>
      <c r="E178" s="145" t="s">
        <v>19</v>
      </c>
      <c r="F178" s="146" t="s">
        <v>292</v>
      </c>
      <c r="H178" s="147">
        <v>4</v>
      </c>
      <c r="I178" s="148"/>
      <c r="L178" s="143"/>
      <c r="M178" s="149"/>
      <c r="T178" s="150"/>
      <c r="AT178" s="145" t="s">
        <v>149</v>
      </c>
      <c r="AU178" s="145" t="s">
        <v>84</v>
      </c>
      <c r="AV178" s="12" t="s">
        <v>84</v>
      </c>
      <c r="AW178" s="12" t="s">
        <v>36</v>
      </c>
      <c r="AX178" s="12" t="s">
        <v>82</v>
      </c>
      <c r="AY178" s="145" t="s">
        <v>137</v>
      </c>
    </row>
    <row r="179" spans="2:65" s="1" customFormat="1" ht="21.75" customHeight="1">
      <c r="B179" s="31"/>
      <c r="C179" s="126" t="s">
        <v>293</v>
      </c>
      <c r="D179" s="126" t="s">
        <v>140</v>
      </c>
      <c r="E179" s="127" t="s">
        <v>294</v>
      </c>
      <c r="F179" s="128" t="s">
        <v>295</v>
      </c>
      <c r="G179" s="129" t="s">
        <v>289</v>
      </c>
      <c r="H179" s="130">
        <v>2</v>
      </c>
      <c r="I179" s="131"/>
      <c r="J179" s="132">
        <f>ROUND(I179*H179,2)</f>
        <v>0</v>
      </c>
      <c r="K179" s="128" t="s">
        <v>144</v>
      </c>
      <c r="L179" s="31"/>
      <c r="M179" s="133" t="s">
        <v>19</v>
      </c>
      <c r="N179" s="134" t="s">
        <v>45</v>
      </c>
      <c r="P179" s="135">
        <f>O179*H179</f>
        <v>0</v>
      </c>
      <c r="Q179" s="135">
        <v>0</v>
      </c>
      <c r="R179" s="135">
        <f>Q179*H179</f>
        <v>0</v>
      </c>
      <c r="S179" s="135">
        <v>2.9E-4</v>
      </c>
      <c r="T179" s="136">
        <f>S179*H179</f>
        <v>5.8E-4</v>
      </c>
      <c r="AR179" s="137" t="s">
        <v>213</v>
      </c>
      <c r="AT179" s="137" t="s">
        <v>140</v>
      </c>
      <c r="AU179" s="137" t="s">
        <v>84</v>
      </c>
      <c r="AY179" s="16" t="s">
        <v>137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6" t="s">
        <v>82</v>
      </c>
      <c r="BK179" s="138">
        <f>ROUND(I179*H179,2)</f>
        <v>0</v>
      </c>
      <c r="BL179" s="16" t="s">
        <v>213</v>
      </c>
      <c r="BM179" s="137" t="s">
        <v>296</v>
      </c>
    </row>
    <row r="180" spans="2:65" s="1" customFormat="1">
      <c r="B180" s="31"/>
      <c r="D180" s="139" t="s">
        <v>147</v>
      </c>
      <c r="F180" s="140" t="s">
        <v>297</v>
      </c>
      <c r="I180" s="141"/>
      <c r="L180" s="31"/>
      <c r="M180" s="142"/>
      <c r="T180" s="52"/>
      <c r="AT180" s="16" t="s">
        <v>147</v>
      </c>
      <c r="AU180" s="16" t="s">
        <v>84</v>
      </c>
    </row>
    <row r="181" spans="2:65" s="12" customFormat="1">
      <c r="B181" s="143"/>
      <c r="D181" s="144" t="s">
        <v>149</v>
      </c>
      <c r="E181" s="145" t="s">
        <v>19</v>
      </c>
      <c r="F181" s="146" t="s">
        <v>298</v>
      </c>
      <c r="H181" s="147">
        <v>2</v>
      </c>
      <c r="I181" s="148"/>
      <c r="L181" s="143"/>
      <c r="M181" s="149"/>
      <c r="T181" s="150"/>
      <c r="AT181" s="145" t="s">
        <v>149</v>
      </c>
      <c r="AU181" s="145" t="s">
        <v>84</v>
      </c>
      <c r="AV181" s="12" t="s">
        <v>84</v>
      </c>
      <c r="AW181" s="12" t="s">
        <v>36</v>
      </c>
      <c r="AX181" s="12" t="s">
        <v>82</v>
      </c>
      <c r="AY181" s="145" t="s">
        <v>137</v>
      </c>
    </row>
    <row r="182" spans="2:65" s="1" customFormat="1" ht="24.15" customHeight="1">
      <c r="B182" s="31"/>
      <c r="C182" s="126" t="s">
        <v>299</v>
      </c>
      <c r="D182" s="126" t="s">
        <v>140</v>
      </c>
      <c r="E182" s="127" t="s">
        <v>300</v>
      </c>
      <c r="F182" s="128" t="s">
        <v>301</v>
      </c>
      <c r="G182" s="129" t="s">
        <v>212</v>
      </c>
      <c r="H182" s="130">
        <v>2</v>
      </c>
      <c r="I182" s="131"/>
      <c r="J182" s="132">
        <f>ROUND(I182*H182,2)</f>
        <v>0</v>
      </c>
      <c r="K182" s="128" t="s">
        <v>144</v>
      </c>
      <c r="L182" s="31"/>
      <c r="M182" s="133" t="s">
        <v>19</v>
      </c>
      <c r="N182" s="134" t="s">
        <v>45</v>
      </c>
      <c r="P182" s="135">
        <f>O182*H182</f>
        <v>0</v>
      </c>
      <c r="Q182" s="135">
        <v>4.0999999999999999E-4</v>
      </c>
      <c r="R182" s="135">
        <f>Q182*H182</f>
        <v>8.1999999999999998E-4</v>
      </c>
      <c r="S182" s="135">
        <v>0</v>
      </c>
      <c r="T182" s="136">
        <f>S182*H182</f>
        <v>0</v>
      </c>
      <c r="AR182" s="137" t="s">
        <v>213</v>
      </c>
      <c r="AT182" s="137" t="s">
        <v>140</v>
      </c>
      <c r="AU182" s="137" t="s">
        <v>84</v>
      </c>
      <c r="AY182" s="16" t="s">
        <v>137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6" t="s">
        <v>82</v>
      </c>
      <c r="BK182" s="138">
        <f>ROUND(I182*H182,2)</f>
        <v>0</v>
      </c>
      <c r="BL182" s="16" t="s">
        <v>213</v>
      </c>
      <c r="BM182" s="137" t="s">
        <v>302</v>
      </c>
    </row>
    <row r="183" spans="2:65" s="1" customFormat="1">
      <c r="B183" s="31"/>
      <c r="D183" s="139" t="s">
        <v>147</v>
      </c>
      <c r="F183" s="140" t="s">
        <v>303</v>
      </c>
      <c r="I183" s="141"/>
      <c r="L183" s="31"/>
      <c r="M183" s="142"/>
      <c r="T183" s="52"/>
      <c r="AT183" s="16" t="s">
        <v>147</v>
      </c>
      <c r="AU183" s="16" t="s">
        <v>84</v>
      </c>
    </row>
    <row r="184" spans="2:65" s="12" customFormat="1">
      <c r="B184" s="143"/>
      <c r="D184" s="144" t="s">
        <v>149</v>
      </c>
      <c r="E184" s="145" t="s">
        <v>19</v>
      </c>
      <c r="F184" s="146" t="s">
        <v>304</v>
      </c>
      <c r="H184" s="147">
        <v>2</v>
      </c>
      <c r="I184" s="148"/>
      <c r="L184" s="143"/>
      <c r="M184" s="149"/>
      <c r="T184" s="150"/>
      <c r="AT184" s="145" t="s">
        <v>149</v>
      </c>
      <c r="AU184" s="145" t="s">
        <v>84</v>
      </c>
      <c r="AV184" s="12" t="s">
        <v>84</v>
      </c>
      <c r="AW184" s="12" t="s">
        <v>36</v>
      </c>
      <c r="AX184" s="12" t="s">
        <v>82</v>
      </c>
      <c r="AY184" s="145" t="s">
        <v>137</v>
      </c>
    </row>
    <row r="185" spans="2:65" s="1" customFormat="1" ht="24.15" customHeight="1">
      <c r="B185" s="31"/>
      <c r="C185" s="126" t="s">
        <v>305</v>
      </c>
      <c r="D185" s="126" t="s">
        <v>140</v>
      </c>
      <c r="E185" s="127" t="s">
        <v>306</v>
      </c>
      <c r="F185" s="128" t="s">
        <v>307</v>
      </c>
      <c r="G185" s="129" t="s">
        <v>212</v>
      </c>
      <c r="H185" s="130">
        <v>1</v>
      </c>
      <c r="I185" s="131"/>
      <c r="J185" s="132">
        <f>ROUND(I185*H185,2)</f>
        <v>0</v>
      </c>
      <c r="K185" s="128" t="s">
        <v>144</v>
      </c>
      <c r="L185" s="31"/>
      <c r="M185" s="133" t="s">
        <v>19</v>
      </c>
      <c r="N185" s="134" t="s">
        <v>45</v>
      </c>
      <c r="P185" s="135">
        <f>O185*H185</f>
        <v>0</v>
      </c>
      <c r="Q185" s="135">
        <v>1.1000000000000001E-3</v>
      </c>
      <c r="R185" s="135">
        <f>Q185*H185</f>
        <v>1.1000000000000001E-3</v>
      </c>
      <c r="S185" s="135">
        <v>0</v>
      </c>
      <c r="T185" s="136">
        <f>S185*H185</f>
        <v>0</v>
      </c>
      <c r="AR185" s="137" t="s">
        <v>213</v>
      </c>
      <c r="AT185" s="137" t="s">
        <v>140</v>
      </c>
      <c r="AU185" s="137" t="s">
        <v>84</v>
      </c>
      <c r="AY185" s="16" t="s">
        <v>137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6" t="s">
        <v>82</v>
      </c>
      <c r="BK185" s="138">
        <f>ROUND(I185*H185,2)</f>
        <v>0</v>
      </c>
      <c r="BL185" s="16" t="s">
        <v>213</v>
      </c>
      <c r="BM185" s="137" t="s">
        <v>308</v>
      </c>
    </row>
    <row r="186" spans="2:65" s="1" customFormat="1">
      <c r="B186" s="31"/>
      <c r="D186" s="139" t="s">
        <v>147</v>
      </c>
      <c r="F186" s="140" t="s">
        <v>309</v>
      </c>
      <c r="I186" s="141"/>
      <c r="L186" s="31"/>
      <c r="M186" s="142"/>
      <c r="T186" s="52"/>
      <c r="AT186" s="16" t="s">
        <v>147</v>
      </c>
      <c r="AU186" s="16" t="s">
        <v>84</v>
      </c>
    </row>
    <row r="187" spans="2:65" s="12" customFormat="1">
      <c r="B187" s="143"/>
      <c r="D187" s="144" t="s">
        <v>149</v>
      </c>
      <c r="E187" s="145" t="s">
        <v>19</v>
      </c>
      <c r="F187" s="146" t="s">
        <v>310</v>
      </c>
      <c r="H187" s="147">
        <v>1</v>
      </c>
      <c r="I187" s="148"/>
      <c r="L187" s="143"/>
      <c r="M187" s="149"/>
      <c r="T187" s="150"/>
      <c r="AT187" s="145" t="s">
        <v>149</v>
      </c>
      <c r="AU187" s="145" t="s">
        <v>84</v>
      </c>
      <c r="AV187" s="12" t="s">
        <v>84</v>
      </c>
      <c r="AW187" s="12" t="s">
        <v>36</v>
      </c>
      <c r="AX187" s="12" t="s">
        <v>82</v>
      </c>
      <c r="AY187" s="145" t="s">
        <v>137</v>
      </c>
    </row>
    <row r="188" spans="2:65" s="1" customFormat="1" ht="21.75" customHeight="1">
      <c r="B188" s="31"/>
      <c r="C188" s="126" t="s">
        <v>311</v>
      </c>
      <c r="D188" s="126" t="s">
        <v>140</v>
      </c>
      <c r="E188" s="127" t="s">
        <v>312</v>
      </c>
      <c r="F188" s="128" t="s">
        <v>313</v>
      </c>
      <c r="G188" s="129" t="s">
        <v>143</v>
      </c>
      <c r="H188" s="130">
        <v>2</v>
      </c>
      <c r="I188" s="131"/>
      <c r="J188" s="132">
        <f>ROUND(I188*H188,2)</f>
        <v>0</v>
      </c>
      <c r="K188" s="128" t="s">
        <v>144</v>
      </c>
      <c r="L188" s="31"/>
      <c r="M188" s="133" t="s">
        <v>19</v>
      </c>
      <c r="N188" s="134" t="s">
        <v>45</v>
      </c>
      <c r="P188" s="135">
        <f>O188*H188</f>
        <v>0</v>
      </c>
      <c r="Q188" s="135">
        <v>5.6000000000000001E-2</v>
      </c>
      <c r="R188" s="135">
        <f>Q188*H188</f>
        <v>0.112</v>
      </c>
      <c r="S188" s="135">
        <v>0</v>
      </c>
      <c r="T188" s="136">
        <f>S188*H188</f>
        <v>0</v>
      </c>
      <c r="AR188" s="137" t="s">
        <v>145</v>
      </c>
      <c r="AT188" s="137" t="s">
        <v>140</v>
      </c>
      <c r="AU188" s="137" t="s">
        <v>84</v>
      </c>
      <c r="AY188" s="16" t="s">
        <v>137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6" t="s">
        <v>82</v>
      </c>
      <c r="BK188" s="138">
        <f>ROUND(I188*H188,2)</f>
        <v>0</v>
      </c>
      <c r="BL188" s="16" t="s">
        <v>145</v>
      </c>
      <c r="BM188" s="137" t="s">
        <v>314</v>
      </c>
    </row>
    <row r="189" spans="2:65" s="1" customFormat="1">
      <c r="B189" s="31"/>
      <c r="D189" s="139" t="s">
        <v>147</v>
      </c>
      <c r="F189" s="140" t="s">
        <v>315</v>
      </c>
      <c r="I189" s="141"/>
      <c r="L189" s="31"/>
      <c r="M189" s="142"/>
      <c r="T189" s="52"/>
      <c r="AT189" s="16" t="s">
        <v>147</v>
      </c>
      <c r="AU189" s="16" t="s">
        <v>84</v>
      </c>
    </row>
    <row r="190" spans="2:65" s="12" customFormat="1">
      <c r="B190" s="143"/>
      <c r="D190" s="144" t="s">
        <v>149</v>
      </c>
      <c r="E190" s="145" t="s">
        <v>19</v>
      </c>
      <c r="F190" s="146" t="s">
        <v>316</v>
      </c>
      <c r="H190" s="147">
        <v>1</v>
      </c>
      <c r="I190" s="148"/>
      <c r="L190" s="143"/>
      <c r="M190" s="149"/>
      <c r="T190" s="150"/>
      <c r="AT190" s="145" t="s">
        <v>149</v>
      </c>
      <c r="AU190" s="145" t="s">
        <v>84</v>
      </c>
      <c r="AV190" s="12" t="s">
        <v>84</v>
      </c>
      <c r="AW190" s="12" t="s">
        <v>36</v>
      </c>
      <c r="AX190" s="12" t="s">
        <v>74</v>
      </c>
      <c r="AY190" s="145" t="s">
        <v>137</v>
      </c>
    </row>
    <row r="191" spans="2:65" s="12" customFormat="1">
      <c r="B191" s="143"/>
      <c r="D191" s="144" t="s">
        <v>149</v>
      </c>
      <c r="E191" s="145" t="s">
        <v>19</v>
      </c>
      <c r="F191" s="146" t="s">
        <v>317</v>
      </c>
      <c r="H191" s="147">
        <v>1</v>
      </c>
      <c r="I191" s="148"/>
      <c r="L191" s="143"/>
      <c r="M191" s="149"/>
      <c r="T191" s="150"/>
      <c r="AT191" s="145" t="s">
        <v>149</v>
      </c>
      <c r="AU191" s="145" t="s">
        <v>84</v>
      </c>
      <c r="AV191" s="12" t="s">
        <v>84</v>
      </c>
      <c r="AW191" s="12" t="s">
        <v>36</v>
      </c>
      <c r="AX191" s="12" t="s">
        <v>74</v>
      </c>
      <c r="AY191" s="145" t="s">
        <v>137</v>
      </c>
    </row>
    <row r="192" spans="2:65" s="14" customFormat="1">
      <c r="B192" s="158"/>
      <c r="D192" s="144" t="s">
        <v>149</v>
      </c>
      <c r="E192" s="159" t="s">
        <v>19</v>
      </c>
      <c r="F192" s="160" t="s">
        <v>226</v>
      </c>
      <c r="H192" s="161">
        <v>2</v>
      </c>
      <c r="I192" s="162"/>
      <c r="L192" s="158"/>
      <c r="M192" s="163"/>
      <c r="T192" s="164"/>
      <c r="AT192" s="159" t="s">
        <v>149</v>
      </c>
      <c r="AU192" s="159" t="s">
        <v>84</v>
      </c>
      <c r="AV192" s="14" t="s">
        <v>145</v>
      </c>
      <c r="AW192" s="14" t="s">
        <v>36</v>
      </c>
      <c r="AX192" s="14" t="s">
        <v>82</v>
      </c>
      <c r="AY192" s="159" t="s">
        <v>137</v>
      </c>
    </row>
    <row r="193" spans="2:65" s="1" customFormat="1" ht="33" customHeight="1">
      <c r="B193" s="31"/>
      <c r="C193" s="126" t="s">
        <v>318</v>
      </c>
      <c r="D193" s="126" t="s">
        <v>140</v>
      </c>
      <c r="E193" s="127" t="s">
        <v>319</v>
      </c>
      <c r="F193" s="128" t="s">
        <v>320</v>
      </c>
      <c r="G193" s="129" t="s">
        <v>143</v>
      </c>
      <c r="H193" s="130">
        <v>2</v>
      </c>
      <c r="I193" s="131"/>
      <c r="J193" s="132">
        <f>ROUND(I193*H193,2)</f>
        <v>0</v>
      </c>
      <c r="K193" s="128" t="s">
        <v>144</v>
      </c>
      <c r="L193" s="31"/>
      <c r="M193" s="133" t="s">
        <v>19</v>
      </c>
      <c r="N193" s="134" t="s">
        <v>45</v>
      </c>
      <c r="P193" s="135">
        <f>O193*H193</f>
        <v>0</v>
      </c>
      <c r="Q193" s="135">
        <v>3.0000000000000001E-3</v>
      </c>
      <c r="R193" s="135">
        <f>Q193*H193</f>
        <v>6.0000000000000001E-3</v>
      </c>
      <c r="S193" s="135">
        <v>0</v>
      </c>
      <c r="T193" s="136">
        <f>S193*H193</f>
        <v>0</v>
      </c>
      <c r="AR193" s="137" t="s">
        <v>145</v>
      </c>
      <c r="AT193" s="137" t="s">
        <v>140</v>
      </c>
      <c r="AU193" s="137" t="s">
        <v>84</v>
      </c>
      <c r="AY193" s="16" t="s">
        <v>137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6" t="s">
        <v>82</v>
      </c>
      <c r="BK193" s="138">
        <f>ROUND(I193*H193,2)</f>
        <v>0</v>
      </c>
      <c r="BL193" s="16" t="s">
        <v>145</v>
      </c>
      <c r="BM193" s="137" t="s">
        <v>321</v>
      </c>
    </row>
    <row r="194" spans="2:65" s="1" customFormat="1">
      <c r="B194" s="31"/>
      <c r="D194" s="139" t="s">
        <v>147</v>
      </c>
      <c r="F194" s="140" t="s">
        <v>322</v>
      </c>
      <c r="I194" s="141"/>
      <c r="L194" s="31"/>
      <c r="M194" s="142"/>
      <c r="T194" s="52"/>
      <c r="AT194" s="16" t="s">
        <v>147</v>
      </c>
      <c r="AU194" s="16" t="s">
        <v>84</v>
      </c>
    </row>
    <row r="195" spans="2:65" s="12" customFormat="1">
      <c r="B195" s="143"/>
      <c r="D195" s="144" t="s">
        <v>149</v>
      </c>
      <c r="E195" s="145" t="s">
        <v>19</v>
      </c>
      <c r="F195" s="146" t="s">
        <v>323</v>
      </c>
      <c r="H195" s="147">
        <v>2</v>
      </c>
      <c r="I195" s="148"/>
      <c r="L195" s="143"/>
      <c r="M195" s="149"/>
      <c r="T195" s="150"/>
      <c r="AT195" s="145" t="s">
        <v>149</v>
      </c>
      <c r="AU195" s="145" t="s">
        <v>84</v>
      </c>
      <c r="AV195" s="12" t="s">
        <v>84</v>
      </c>
      <c r="AW195" s="12" t="s">
        <v>36</v>
      </c>
      <c r="AX195" s="12" t="s">
        <v>82</v>
      </c>
      <c r="AY195" s="145" t="s">
        <v>137</v>
      </c>
    </row>
    <row r="196" spans="2:65" s="11" customFormat="1" ht="22.8" customHeight="1">
      <c r="B196" s="114"/>
      <c r="D196" s="115" t="s">
        <v>73</v>
      </c>
      <c r="E196" s="124" t="s">
        <v>324</v>
      </c>
      <c r="F196" s="124" t="s">
        <v>325</v>
      </c>
      <c r="I196" s="117"/>
      <c r="J196" s="125">
        <f>BK196</f>
        <v>0</v>
      </c>
      <c r="L196" s="114"/>
      <c r="M196" s="119"/>
      <c r="P196" s="120">
        <f>SUM(P197:P206)</f>
        <v>0</v>
      </c>
      <c r="R196" s="120">
        <f>SUM(R197:R206)</f>
        <v>0.15726899999999999</v>
      </c>
      <c r="T196" s="121">
        <f>SUM(T197:T206)</f>
        <v>0.16830000000000001</v>
      </c>
      <c r="AR196" s="115" t="s">
        <v>84</v>
      </c>
      <c r="AT196" s="122" t="s">
        <v>73</v>
      </c>
      <c r="AU196" s="122" t="s">
        <v>82</v>
      </c>
      <c r="AY196" s="115" t="s">
        <v>137</v>
      </c>
      <c r="BK196" s="123">
        <f>SUM(BK197:BK206)</f>
        <v>0</v>
      </c>
    </row>
    <row r="197" spans="2:65" s="1" customFormat="1" ht="37.799999999999997" customHeight="1">
      <c r="B197" s="31"/>
      <c r="C197" s="126" t="s">
        <v>326</v>
      </c>
      <c r="D197" s="126" t="s">
        <v>140</v>
      </c>
      <c r="E197" s="127" t="s">
        <v>327</v>
      </c>
      <c r="F197" s="128" t="s">
        <v>328</v>
      </c>
      <c r="G197" s="129" t="s">
        <v>143</v>
      </c>
      <c r="H197" s="130">
        <v>2.4750000000000001</v>
      </c>
      <c r="I197" s="131"/>
      <c r="J197" s="132">
        <f>ROUND(I197*H197,2)</f>
        <v>0</v>
      </c>
      <c r="K197" s="128" t="s">
        <v>144</v>
      </c>
      <c r="L197" s="31"/>
      <c r="M197" s="133" t="s">
        <v>19</v>
      </c>
      <c r="N197" s="134" t="s">
        <v>45</v>
      </c>
      <c r="P197" s="135">
        <f>O197*H197</f>
        <v>0</v>
      </c>
      <c r="Q197" s="135">
        <v>0</v>
      </c>
      <c r="R197" s="135">
        <f>Q197*H197</f>
        <v>0</v>
      </c>
      <c r="S197" s="135">
        <v>6.8000000000000005E-2</v>
      </c>
      <c r="T197" s="136">
        <f>S197*H197</f>
        <v>0.16830000000000001</v>
      </c>
      <c r="AR197" s="137" t="s">
        <v>213</v>
      </c>
      <c r="AT197" s="137" t="s">
        <v>140</v>
      </c>
      <c r="AU197" s="137" t="s">
        <v>84</v>
      </c>
      <c r="AY197" s="16" t="s">
        <v>137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6" t="s">
        <v>82</v>
      </c>
      <c r="BK197" s="138">
        <f>ROUND(I197*H197,2)</f>
        <v>0</v>
      </c>
      <c r="BL197" s="16" t="s">
        <v>213</v>
      </c>
      <c r="BM197" s="137" t="s">
        <v>329</v>
      </c>
    </row>
    <row r="198" spans="2:65" s="1" customFormat="1">
      <c r="B198" s="31"/>
      <c r="D198" s="139" t="s">
        <v>147</v>
      </c>
      <c r="F198" s="140" t="s">
        <v>330</v>
      </c>
      <c r="I198" s="141"/>
      <c r="L198" s="31"/>
      <c r="M198" s="142"/>
      <c r="T198" s="52"/>
      <c r="AT198" s="16" t="s">
        <v>147</v>
      </c>
      <c r="AU198" s="16" t="s">
        <v>84</v>
      </c>
    </row>
    <row r="199" spans="2:65" s="12" customFormat="1">
      <c r="B199" s="143"/>
      <c r="D199" s="144" t="s">
        <v>149</v>
      </c>
      <c r="E199" s="145" t="s">
        <v>19</v>
      </c>
      <c r="F199" s="146" t="s">
        <v>331</v>
      </c>
      <c r="H199" s="147">
        <v>2.4750000000000001</v>
      </c>
      <c r="I199" s="148"/>
      <c r="L199" s="143"/>
      <c r="M199" s="149"/>
      <c r="T199" s="150"/>
      <c r="AT199" s="145" t="s">
        <v>149</v>
      </c>
      <c r="AU199" s="145" t="s">
        <v>84</v>
      </c>
      <c r="AV199" s="12" t="s">
        <v>84</v>
      </c>
      <c r="AW199" s="12" t="s">
        <v>36</v>
      </c>
      <c r="AX199" s="12" t="s">
        <v>82</v>
      </c>
      <c r="AY199" s="145" t="s">
        <v>137</v>
      </c>
    </row>
    <row r="200" spans="2:65" s="1" customFormat="1" ht="24.15" customHeight="1">
      <c r="B200" s="31"/>
      <c r="C200" s="126" t="s">
        <v>332</v>
      </c>
      <c r="D200" s="126" t="s">
        <v>140</v>
      </c>
      <c r="E200" s="127" t="s">
        <v>333</v>
      </c>
      <c r="F200" s="128" t="s">
        <v>334</v>
      </c>
      <c r="G200" s="129" t="s">
        <v>143</v>
      </c>
      <c r="H200" s="130">
        <v>3.15</v>
      </c>
      <c r="I200" s="131"/>
      <c r="J200" s="132">
        <f>ROUND(I200*H200,2)</f>
        <v>0</v>
      </c>
      <c r="K200" s="128" t="s">
        <v>144</v>
      </c>
      <c r="L200" s="31"/>
      <c r="M200" s="133" t="s">
        <v>19</v>
      </c>
      <c r="N200" s="134" t="s">
        <v>45</v>
      </c>
      <c r="P200" s="135">
        <f>O200*H200</f>
        <v>0</v>
      </c>
      <c r="Q200" s="135">
        <v>2.5999999999999998E-4</v>
      </c>
      <c r="R200" s="135">
        <f>Q200*H200</f>
        <v>8.1899999999999996E-4</v>
      </c>
      <c r="S200" s="135">
        <v>0</v>
      </c>
      <c r="T200" s="136">
        <f>S200*H200</f>
        <v>0</v>
      </c>
      <c r="AR200" s="137" t="s">
        <v>145</v>
      </c>
      <c r="AT200" s="137" t="s">
        <v>140</v>
      </c>
      <c r="AU200" s="137" t="s">
        <v>84</v>
      </c>
      <c r="AY200" s="16" t="s">
        <v>137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6" t="s">
        <v>82</v>
      </c>
      <c r="BK200" s="138">
        <f>ROUND(I200*H200,2)</f>
        <v>0</v>
      </c>
      <c r="BL200" s="16" t="s">
        <v>145</v>
      </c>
      <c r="BM200" s="137" t="s">
        <v>335</v>
      </c>
    </row>
    <row r="201" spans="2:65" s="1" customFormat="1">
      <c r="B201" s="31"/>
      <c r="D201" s="139" t="s">
        <v>147</v>
      </c>
      <c r="F201" s="140" t="s">
        <v>336</v>
      </c>
      <c r="I201" s="141"/>
      <c r="L201" s="31"/>
      <c r="M201" s="142"/>
      <c r="T201" s="52"/>
      <c r="AT201" s="16" t="s">
        <v>147</v>
      </c>
      <c r="AU201" s="16" t="s">
        <v>84</v>
      </c>
    </row>
    <row r="202" spans="2:65" s="1" customFormat="1" ht="33" customHeight="1">
      <c r="B202" s="31"/>
      <c r="C202" s="126" t="s">
        <v>337</v>
      </c>
      <c r="D202" s="126" t="s">
        <v>140</v>
      </c>
      <c r="E202" s="127" t="s">
        <v>338</v>
      </c>
      <c r="F202" s="128" t="s">
        <v>339</v>
      </c>
      <c r="G202" s="129" t="s">
        <v>212</v>
      </c>
      <c r="H202" s="130">
        <v>1</v>
      </c>
      <c r="I202" s="131"/>
      <c r="J202" s="132">
        <f>ROUND(I202*H202,2)</f>
        <v>0</v>
      </c>
      <c r="K202" s="128" t="s">
        <v>144</v>
      </c>
      <c r="L202" s="31"/>
      <c r="M202" s="133" t="s">
        <v>19</v>
      </c>
      <c r="N202" s="134" t="s">
        <v>45</v>
      </c>
      <c r="P202" s="135">
        <f>O202*H202</f>
        <v>0</v>
      </c>
      <c r="Q202" s="135">
        <v>0.14699999999999999</v>
      </c>
      <c r="R202" s="135">
        <f>Q202*H202</f>
        <v>0.14699999999999999</v>
      </c>
      <c r="S202" s="135">
        <v>0</v>
      </c>
      <c r="T202" s="136">
        <f>S202*H202</f>
        <v>0</v>
      </c>
      <c r="AR202" s="137" t="s">
        <v>145</v>
      </c>
      <c r="AT202" s="137" t="s">
        <v>140</v>
      </c>
      <c r="AU202" s="137" t="s">
        <v>84</v>
      </c>
      <c r="AY202" s="16" t="s">
        <v>137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6" t="s">
        <v>82</v>
      </c>
      <c r="BK202" s="138">
        <f>ROUND(I202*H202,2)</f>
        <v>0</v>
      </c>
      <c r="BL202" s="16" t="s">
        <v>145</v>
      </c>
      <c r="BM202" s="137" t="s">
        <v>340</v>
      </c>
    </row>
    <row r="203" spans="2:65" s="1" customFormat="1">
      <c r="B203" s="31"/>
      <c r="D203" s="139" t="s">
        <v>147</v>
      </c>
      <c r="F203" s="140" t="s">
        <v>341</v>
      </c>
      <c r="I203" s="141"/>
      <c r="L203" s="31"/>
      <c r="M203" s="142"/>
      <c r="T203" s="52"/>
      <c r="AT203" s="16" t="s">
        <v>147</v>
      </c>
      <c r="AU203" s="16" t="s">
        <v>84</v>
      </c>
    </row>
    <row r="204" spans="2:65" s="12" customFormat="1">
      <c r="B204" s="143"/>
      <c r="D204" s="144" t="s">
        <v>149</v>
      </c>
      <c r="E204" s="145" t="s">
        <v>19</v>
      </c>
      <c r="F204" s="146" t="s">
        <v>342</v>
      </c>
      <c r="H204" s="147">
        <v>1</v>
      </c>
      <c r="I204" s="148"/>
      <c r="L204" s="143"/>
      <c r="M204" s="149"/>
      <c r="T204" s="150"/>
      <c r="AT204" s="145" t="s">
        <v>149</v>
      </c>
      <c r="AU204" s="145" t="s">
        <v>84</v>
      </c>
      <c r="AV204" s="12" t="s">
        <v>84</v>
      </c>
      <c r="AW204" s="12" t="s">
        <v>36</v>
      </c>
      <c r="AX204" s="12" t="s">
        <v>82</v>
      </c>
      <c r="AY204" s="145" t="s">
        <v>137</v>
      </c>
    </row>
    <row r="205" spans="2:65" s="1" customFormat="1" ht="33" customHeight="1">
      <c r="B205" s="31"/>
      <c r="C205" s="126" t="s">
        <v>343</v>
      </c>
      <c r="D205" s="126" t="s">
        <v>140</v>
      </c>
      <c r="E205" s="127" t="s">
        <v>319</v>
      </c>
      <c r="F205" s="128" t="s">
        <v>320</v>
      </c>
      <c r="G205" s="129" t="s">
        <v>143</v>
      </c>
      <c r="H205" s="130">
        <v>3.15</v>
      </c>
      <c r="I205" s="131"/>
      <c r="J205" s="132">
        <f>ROUND(I205*H205,2)</f>
        <v>0</v>
      </c>
      <c r="K205" s="128" t="s">
        <v>144</v>
      </c>
      <c r="L205" s="31"/>
      <c r="M205" s="133" t="s">
        <v>19</v>
      </c>
      <c r="N205" s="134" t="s">
        <v>45</v>
      </c>
      <c r="P205" s="135">
        <f>O205*H205</f>
        <v>0</v>
      </c>
      <c r="Q205" s="135">
        <v>3.0000000000000001E-3</v>
      </c>
      <c r="R205" s="135">
        <f>Q205*H205</f>
        <v>9.4500000000000001E-3</v>
      </c>
      <c r="S205" s="135">
        <v>0</v>
      </c>
      <c r="T205" s="136">
        <f>S205*H205</f>
        <v>0</v>
      </c>
      <c r="AR205" s="137" t="s">
        <v>145</v>
      </c>
      <c r="AT205" s="137" t="s">
        <v>140</v>
      </c>
      <c r="AU205" s="137" t="s">
        <v>84</v>
      </c>
      <c r="AY205" s="16" t="s">
        <v>137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6" t="s">
        <v>82</v>
      </c>
      <c r="BK205" s="138">
        <f>ROUND(I205*H205,2)</f>
        <v>0</v>
      </c>
      <c r="BL205" s="16" t="s">
        <v>145</v>
      </c>
      <c r="BM205" s="137" t="s">
        <v>344</v>
      </c>
    </row>
    <row r="206" spans="2:65" s="1" customFormat="1">
      <c r="B206" s="31"/>
      <c r="D206" s="139" t="s">
        <v>147</v>
      </c>
      <c r="F206" s="140" t="s">
        <v>322</v>
      </c>
      <c r="I206" s="141"/>
      <c r="L206" s="31"/>
      <c r="M206" s="142"/>
      <c r="T206" s="52"/>
      <c r="AT206" s="16" t="s">
        <v>147</v>
      </c>
      <c r="AU206" s="16" t="s">
        <v>84</v>
      </c>
    </row>
    <row r="207" spans="2:65" s="11" customFormat="1" ht="22.8" customHeight="1">
      <c r="B207" s="114"/>
      <c r="D207" s="115" t="s">
        <v>73</v>
      </c>
      <c r="E207" s="124" t="s">
        <v>345</v>
      </c>
      <c r="F207" s="124" t="s">
        <v>346</v>
      </c>
      <c r="I207" s="117"/>
      <c r="J207" s="125">
        <f>BK207</f>
        <v>0</v>
      </c>
      <c r="L207" s="114"/>
      <c r="M207" s="119"/>
      <c r="P207" s="120">
        <f>SUM(P208:P225)</f>
        <v>0</v>
      </c>
      <c r="R207" s="120">
        <f>SUM(R208:R225)</f>
        <v>0.31429299999999999</v>
      </c>
      <c r="T207" s="121">
        <f>SUM(T208:T225)</f>
        <v>0.13164000000000001</v>
      </c>
      <c r="AR207" s="115" t="s">
        <v>84</v>
      </c>
      <c r="AT207" s="122" t="s">
        <v>73</v>
      </c>
      <c r="AU207" s="122" t="s">
        <v>82</v>
      </c>
      <c r="AY207" s="115" t="s">
        <v>137</v>
      </c>
      <c r="BK207" s="123">
        <f>SUM(BK208:BK225)</f>
        <v>0</v>
      </c>
    </row>
    <row r="208" spans="2:65" s="1" customFormat="1" ht="21.75" customHeight="1">
      <c r="B208" s="31"/>
      <c r="C208" s="126" t="s">
        <v>347</v>
      </c>
      <c r="D208" s="126" t="s">
        <v>140</v>
      </c>
      <c r="E208" s="127" t="s">
        <v>348</v>
      </c>
      <c r="F208" s="128" t="s">
        <v>349</v>
      </c>
      <c r="G208" s="129" t="s">
        <v>143</v>
      </c>
      <c r="H208" s="130">
        <v>41.3</v>
      </c>
      <c r="I208" s="131"/>
      <c r="J208" s="132">
        <f>ROUND(I208*H208,2)</f>
        <v>0</v>
      </c>
      <c r="K208" s="128" t="s">
        <v>144</v>
      </c>
      <c r="L208" s="31"/>
      <c r="M208" s="133" t="s">
        <v>19</v>
      </c>
      <c r="N208" s="134" t="s">
        <v>45</v>
      </c>
      <c r="P208" s="135">
        <f>O208*H208</f>
        <v>0</v>
      </c>
      <c r="Q208" s="135">
        <v>3.0000000000000001E-5</v>
      </c>
      <c r="R208" s="135">
        <f>Q208*H208</f>
        <v>1.2389999999999999E-3</v>
      </c>
      <c r="S208" s="135">
        <v>0</v>
      </c>
      <c r="T208" s="136">
        <f>S208*H208</f>
        <v>0</v>
      </c>
      <c r="AR208" s="137" t="s">
        <v>213</v>
      </c>
      <c r="AT208" s="137" t="s">
        <v>140</v>
      </c>
      <c r="AU208" s="137" t="s">
        <v>84</v>
      </c>
      <c r="AY208" s="16" t="s">
        <v>137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6" t="s">
        <v>82</v>
      </c>
      <c r="BK208" s="138">
        <f>ROUND(I208*H208,2)</f>
        <v>0</v>
      </c>
      <c r="BL208" s="16" t="s">
        <v>213</v>
      </c>
      <c r="BM208" s="137" t="s">
        <v>350</v>
      </c>
    </row>
    <row r="209" spans="2:65" s="1" customFormat="1">
      <c r="B209" s="31"/>
      <c r="D209" s="139" t="s">
        <v>147</v>
      </c>
      <c r="F209" s="140" t="s">
        <v>351</v>
      </c>
      <c r="I209" s="141"/>
      <c r="L209" s="31"/>
      <c r="M209" s="142"/>
      <c r="T209" s="52"/>
      <c r="AT209" s="16" t="s">
        <v>147</v>
      </c>
      <c r="AU209" s="16" t="s">
        <v>84</v>
      </c>
    </row>
    <row r="210" spans="2:65" s="12" customFormat="1">
      <c r="B210" s="143"/>
      <c r="D210" s="144" t="s">
        <v>149</v>
      </c>
      <c r="E210" s="145" t="s">
        <v>19</v>
      </c>
      <c r="F210" s="146" t="s">
        <v>352</v>
      </c>
      <c r="H210" s="147">
        <v>41.3</v>
      </c>
      <c r="I210" s="148"/>
      <c r="L210" s="143"/>
      <c r="M210" s="149"/>
      <c r="T210" s="150"/>
      <c r="AT210" s="145" t="s">
        <v>149</v>
      </c>
      <c r="AU210" s="145" t="s">
        <v>84</v>
      </c>
      <c r="AV210" s="12" t="s">
        <v>84</v>
      </c>
      <c r="AW210" s="12" t="s">
        <v>36</v>
      </c>
      <c r="AX210" s="12" t="s">
        <v>82</v>
      </c>
      <c r="AY210" s="145" t="s">
        <v>137</v>
      </c>
    </row>
    <row r="211" spans="2:65" s="1" customFormat="1" ht="33" customHeight="1">
      <c r="B211" s="31"/>
      <c r="C211" s="126" t="s">
        <v>353</v>
      </c>
      <c r="D211" s="126" t="s">
        <v>140</v>
      </c>
      <c r="E211" s="127" t="s">
        <v>354</v>
      </c>
      <c r="F211" s="128" t="s">
        <v>355</v>
      </c>
      <c r="G211" s="129" t="s">
        <v>143</v>
      </c>
      <c r="H211" s="130">
        <v>41.3</v>
      </c>
      <c r="I211" s="131"/>
      <c r="J211" s="132">
        <f>ROUND(I211*H211,2)</f>
        <v>0</v>
      </c>
      <c r="K211" s="128" t="s">
        <v>144</v>
      </c>
      <c r="L211" s="31"/>
      <c r="M211" s="133" t="s">
        <v>19</v>
      </c>
      <c r="N211" s="134" t="s">
        <v>45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213</v>
      </c>
      <c r="AT211" s="137" t="s">
        <v>140</v>
      </c>
      <c r="AU211" s="137" t="s">
        <v>84</v>
      </c>
      <c r="AY211" s="16" t="s">
        <v>137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6" t="s">
        <v>82</v>
      </c>
      <c r="BK211" s="138">
        <f>ROUND(I211*H211,2)</f>
        <v>0</v>
      </c>
      <c r="BL211" s="16" t="s">
        <v>213</v>
      </c>
      <c r="BM211" s="137" t="s">
        <v>356</v>
      </c>
    </row>
    <row r="212" spans="2:65" s="1" customFormat="1">
      <c r="B212" s="31"/>
      <c r="D212" s="139" t="s">
        <v>147</v>
      </c>
      <c r="F212" s="140" t="s">
        <v>357</v>
      </c>
      <c r="I212" s="141"/>
      <c r="L212" s="31"/>
      <c r="M212" s="142"/>
      <c r="T212" s="52"/>
      <c r="AT212" s="16" t="s">
        <v>147</v>
      </c>
      <c r="AU212" s="16" t="s">
        <v>84</v>
      </c>
    </row>
    <row r="213" spans="2:65" s="12" customFormat="1">
      <c r="B213" s="143"/>
      <c r="D213" s="144" t="s">
        <v>149</v>
      </c>
      <c r="E213" s="145" t="s">
        <v>19</v>
      </c>
      <c r="F213" s="146" t="s">
        <v>358</v>
      </c>
      <c r="H213" s="147">
        <v>41.3</v>
      </c>
      <c r="I213" s="148"/>
      <c r="L213" s="143"/>
      <c r="M213" s="149"/>
      <c r="T213" s="150"/>
      <c r="AT213" s="145" t="s">
        <v>149</v>
      </c>
      <c r="AU213" s="145" t="s">
        <v>84</v>
      </c>
      <c r="AV213" s="12" t="s">
        <v>84</v>
      </c>
      <c r="AW213" s="12" t="s">
        <v>36</v>
      </c>
      <c r="AX213" s="12" t="s">
        <v>82</v>
      </c>
      <c r="AY213" s="145" t="s">
        <v>137</v>
      </c>
    </row>
    <row r="214" spans="2:65" s="1" customFormat="1" ht="16.5" customHeight="1">
      <c r="B214" s="31"/>
      <c r="C214" s="126" t="s">
        <v>359</v>
      </c>
      <c r="D214" s="126" t="s">
        <v>140</v>
      </c>
      <c r="E214" s="127" t="s">
        <v>360</v>
      </c>
      <c r="F214" s="128" t="s">
        <v>361</v>
      </c>
      <c r="G214" s="129" t="s">
        <v>143</v>
      </c>
      <c r="H214" s="130">
        <v>41.3</v>
      </c>
      <c r="I214" s="131"/>
      <c r="J214" s="132">
        <f>ROUND(I214*H214,2)</f>
        <v>0</v>
      </c>
      <c r="K214" s="128" t="s">
        <v>144</v>
      </c>
      <c r="L214" s="31"/>
      <c r="M214" s="133" t="s">
        <v>19</v>
      </c>
      <c r="N214" s="134" t="s">
        <v>45</v>
      </c>
      <c r="P214" s="135">
        <f>O214*H214</f>
        <v>0</v>
      </c>
      <c r="Q214" s="135">
        <v>0</v>
      </c>
      <c r="R214" s="135">
        <f>Q214*H214</f>
        <v>0</v>
      </c>
      <c r="S214" s="135">
        <v>0</v>
      </c>
      <c r="T214" s="136">
        <f>S214*H214</f>
        <v>0</v>
      </c>
      <c r="AR214" s="137" t="s">
        <v>213</v>
      </c>
      <c r="AT214" s="137" t="s">
        <v>140</v>
      </c>
      <c r="AU214" s="137" t="s">
        <v>84</v>
      </c>
      <c r="AY214" s="16" t="s">
        <v>137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6" t="s">
        <v>82</v>
      </c>
      <c r="BK214" s="138">
        <f>ROUND(I214*H214,2)</f>
        <v>0</v>
      </c>
      <c r="BL214" s="16" t="s">
        <v>213</v>
      </c>
      <c r="BM214" s="137" t="s">
        <v>362</v>
      </c>
    </row>
    <row r="215" spans="2:65" s="1" customFormat="1">
      <c r="B215" s="31"/>
      <c r="D215" s="139" t="s">
        <v>147</v>
      </c>
      <c r="F215" s="140" t="s">
        <v>363</v>
      </c>
      <c r="I215" s="141"/>
      <c r="L215" s="31"/>
      <c r="M215" s="142"/>
      <c r="T215" s="52"/>
      <c r="AT215" s="16" t="s">
        <v>147</v>
      </c>
      <c r="AU215" s="16" t="s">
        <v>84</v>
      </c>
    </row>
    <row r="216" spans="2:65" s="12" customFormat="1">
      <c r="B216" s="143"/>
      <c r="D216" s="144" t="s">
        <v>149</v>
      </c>
      <c r="E216" s="145" t="s">
        <v>19</v>
      </c>
      <c r="F216" s="146" t="s">
        <v>364</v>
      </c>
      <c r="H216" s="147">
        <v>41.3</v>
      </c>
      <c r="I216" s="148"/>
      <c r="L216" s="143"/>
      <c r="M216" s="149"/>
      <c r="T216" s="150"/>
      <c r="AT216" s="145" t="s">
        <v>149</v>
      </c>
      <c r="AU216" s="145" t="s">
        <v>84</v>
      </c>
      <c r="AV216" s="12" t="s">
        <v>84</v>
      </c>
      <c r="AW216" s="12" t="s">
        <v>36</v>
      </c>
      <c r="AX216" s="12" t="s">
        <v>82</v>
      </c>
      <c r="AY216" s="145" t="s">
        <v>137</v>
      </c>
    </row>
    <row r="217" spans="2:65" s="1" customFormat="1" ht="33" customHeight="1">
      <c r="B217" s="31"/>
      <c r="C217" s="126" t="s">
        <v>365</v>
      </c>
      <c r="D217" s="126" t="s">
        <v>140</v>
      </c>
      <c r="E217" s="127" t="s">
        <v>366</v>
      </c>
      <c r="F217" s="128" t="s">
        <v>367</v>
      </c>
      <c r="G217" s="129" t="s">
        <v>143</v>
      </c>
      <c r="H217" s="130">
        <v>41.3</v>
      </c>
      <c r="I217" s="131"/>
      <c r="J217" s="132">
        <f>ROUND(I217*H217,2)</f>
        <v>0</v>
      </c>
      <c r="K217" s="128" t="s">
        <v>144</v>
      </c>
      <c r="L217" s="31"/>
      <c r="M217" s="133" t="s">
        <v>19</v>
      </c>
      <c r="N217" s="134" t="s">
        <v>45</v>
      </c>
      <c r="P217" s="135">
        <f>O217*H217</f>
        <v>0</v>
      </c>
      <c r="Q217" s="135">
        <v>7.5799999999999999E-3</v>
      </c>
      <c r="R217" s="135">
        <f>Q217*H217</f>
        <v>0.313054</v>
      </c>
      <c r="S217" s="135">
        <v>0</v>
      </c>
      <c r="T217" s="136">
        <f>S217*H217</f>
        <v>0</v>
      </c>
      <c r="AR217" s="137" t="s">
        <v>213</v>
      </c>
      <c r="AT217" s="137" t="s">
        <v>140</v>
      </c>
      <c r="AU217" s="137" t="s">
        <v>84</v>
      </c>
      <c r="AY217" s="16" t="s">
        <v>137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6" t="s">
        <v>82</v>
      </c>
      <c r="BK217" s="138">
        <f>ROUND(I217*H217,2)</f>
        <v>0</v>
      </c>
      <c r="BL217" s="16" t="s">
        <v>213</v>
      </c>
      <c r="BM217" s="137" t="s">
        <v>368</v>
      </c>
    </row>
    <row r="218" spans="2:65" s="1" customFormat="1">
      <c r="B218" s="31"/>
      <c r="D218" s="139" t="s">
        <v>147</v>
      </c>
      <c r="F218" s="140" t="s">
        <v>369</v>
      </c>
      <c r="I218" s="141"/>
      <c r="L218" s="31"/>
      <c r="M218" s="142"/>
      <c r="T218" s="52"/>
      <c r="AT218" s="16" t="s">
        <v>147</v>
      </c>
      <c r="AU218" s="16" t="s">
        <v>84</v>
      </c>
    </row>
    <row r="219" spans="2:65" s="12" customFormat="1">
      <c r="B219" s="143"/>
      <c r="D219" s="144" t="s">
        <v>149</v>
      </c>
      <c r="E219" s="145" t="s">
        <v>19</v>
      </c>
      <c r="F219" s="146" t="s">
        <v>370</v>
      </c>
      <c r="H219" s="147">
        <v>41.3</v>
      </c>
      <c r="I219" s="148"/>
      <c r="L219" s="143"/>
      <c r="M219" s="149"/>
      <c r="T219" s="150"/>
      <c r="AT219" s="145" t="s">
        <v>149</v>
      </c>
      <c r="AU219" s="145" t="s">
        <v>84</v>
      </c>
      <c r="AV219" s="12" t="s">
        <v>84</v>
      </c>
      <c r="AW219" s="12" t="s">
        <v>36</v>
      </c>
      <c r="AX219" s="12" t="s">
        <v>82</v>
      </c>
      <c r="AY219" s="145" t="s">
        <v>137</v>
      </c>
    </row>
    <row r="220" spans="2:65" s="1" customFormat="1" ht="24.15" customHeight="1">
      <c r="B220" s="31"/>
      <c r="C220" s="126" t="s">
        <v>371</v>
      </c>
      <c r="D220" s="126" t="s">
        <v>140</v>
      </c>
      <c r="E220" s="127" t="s">
        <v>372</v>
      </c>
      <c r="F220" s="128" t="s">
        <v>373</v>
      </c>
      <c r="G220" s="129" t="s">
        <v>143</v>
      </c>
      <c r="H220" s="130">
        <v>41.3</v>
      </c>
      <c r="I220" s="131"/>
      <c r="J220" s="132">
        <f>ROUND(I220*H220,2)</f>
        <v>0</v>
      </c>
      <c r="K220" s="128" t="s">
        <v>144</v>
      </c>
      <c r="L220" s="31"/>
      <c r="M220" s="133" t="s">
        <v>19</v>
      </c>
      <c r="N220" s="134" t="s">
        <v>45</v>
      </c>
      <c r="P220" s="135">
        <f>O220*H220</f>
        <v>0</v>
      </c>
      <c r="Q220" s="135">
        <v>0</v>
      </c>
      <c r="R220" s="135">
        <f>Q220*H220</f>
        <v>0</v>
      </c>
      <c r="S220" s="135">
        <v>3.0000000000000001E-3</v>
      </c>
      <c r="T220" s="136">
        <f>S220*H220</f>
        <v>0.1239</v>
      </c>
      <c r="AR220" s="137" t="s">
        <v>213</v>
      </c>
      <c r="AT220" s="137" t="s">
        <v>140</v>
      </c>
      <c r="AU220" s="137" t="s">
        <v>84</v>
      </c>
      <c r="AY220" s="16" t="s">
        <v>137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6" t="s">
        <v>82</v>
      </c>
      <c r="BK220" s="138">
        <f>ROUND(I220*H220,2)</f>
        <v>0</v>
      </c>
      <c r="BL220" s="16" t="s">
        <v>213</v>
      </c>
      <c r="BM220" s="137" t="s">
        <v>374</v>
      </c>
    </row>
    <row r="221" spans="2:65" s="1" customFormat="1">
      <c r="B221" s="31"/>
      <c r="D221" s="139" t="s">
        <v>147</v>
      </c>
      <c r="F221" s="140" t="s">
        <v>375</v>
      </c>
      <c r="I221" s="141"/>
      <c r="L221" s="31"/>
      <c r="M221" s="142"/>
      <c r="T221" s="52"/>
      <c r="AT221" s="16" t="s">
        <v>147</v>
      </c>
      <c r="AU221" s="16" t="s">
        <v>84</v>
      </c>
    </row>
    <row r="222" spans="2:65" s="12" customFormat="1">
      <c r="B222" s="143"/>
      <c r="D222" s="144" t="s">
        <v>149</v>
      </c>
      <c r="E222" s="145" t="s">
        <v>19</v>
      </c>
      <c r="F222" s="146" t="s">
        <v>370</v>
      </c>
      <c r="H222" s="147">
        <v>41.3</v>
      </c>
      <c r="I222" s="148"/>
      <c r="L222" s="143"/>
      <c r="M222" s="149"/>
      <c r="T222" s="150"/>
      <c r="AT222" s="145" t="s">
        <v>149</v>
      </c>
      <c r="AU222" s="145" t="s">
        <v>84</v>
      </c>
      <c r="AV222" s="12" t="s">
        <v>84</v>
      </c>
      <c r="AW222" s="12" t="s">
        <v>36</v>
      </c>
      <c r="AX222" s="12" t="s">
        <v>82</v>
      </c>
      <c r="AY222" s="145" t="s">
        <v>137</v>
      </c>
    </row>
    <row r="223" spans="2:65" s="1" customFormat="1" ht="21.75" customHeight="1">
      <c r="B223" s="31"/>
      <c r="C223" s="126" t="s">
        <v>376</v>
      </c>
      <c r="D223" s="126" t="s">
        <v>140</v>
      </c>
      <c r="E223" s="127" t="s">
        <v>377</v>
      </c>
      <c r="F223" s="128" t="s">
        <v>378</v>
      </c>
      <c r="G223" s="129" t="s">
        <v>289</v>
      </c>
      <c r="H223" s="130">
        <v>25.8</v>
      </c>
      <c r="I223" s="131"/>
      <c r="J223" s="132">
        <f>ROUND(I223*H223,2)</f>
        <v>0</v>
      </c>
      <c r="K223" s="128" t="s">
        <v>144</v>
      </c>
      <c r="L223" s="31"/>
      <c r="M223" s="133" t="s">
        <v>19</v>
      </c>
      <c r="N223" s="134" t="s">
        <v>45</v>
      </c>
      <c r="P223" s="135">
        <f>O223*H223</f>
        <v>0</v>
      </c>
      <c r="Q223" s="135">
        <v>0</v>
      </c>
      <c r="R223" s="135">
        <f>Q223*H223</f>
        <v>0</v>
      </c>
      <c r="S223" s="135">
        <v>2.9999999999999997E-4</v>
      </c>
      <c r="T223" s="136">
        <f>S223*H223</f>
        <v>7.7399999999999995E-3</v>
      </c>
      <c r="AR223" s="137" t="s">
        <v>213</v>
      </c>
      <c r="AT223" s="137" t="s">
        <v>140</v>
      </c>
      <c r="AU223" s="137" t="s">
        <v>84</v>
      </c>
      <c r="AY223" s="16" t="s">
        <v>137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6" t="s">
        <v>82</v>
      </c>
      <c r="BK223" s="138">
        <f>ROUND(I223*H223,2)</f>
        <v>0</v>
      </c>
      <c r="BL223" s="16" t="s">
        <v>213</v>
      </c>
      <c r="BM223" s="137" t="s">
        <v>379</v>
      </c>
    </row>
    <row r="224" spans="2:65" s="1" customFormat="1">
      <c r="B224" s="31"/>
      <c r="D224" s="139" t="s">
        <v>147</v>
      </c>
      <c r="F224" s="140" t="s">
        <v>380</v>
      </c>
      <c r="I224" s="141"/>
      <c r="L224" s="31"/>
      <c r="M224" s="142"/>
      <c r="T224" s="52"/>
      <c r="AT224" s="16" t="s">
        <v>147</v>
      </c>
      <c r="AU224" s="16" t="s">
        <v>84</v>
      </c>
    </row>
    <row r="225" spans="2:65" s="12" customFormat="1">
      <c r="B225" s="143"/>
      <c r="D225" s="144" t="s">
        <v>149</v>
      </c>
      <c r="E225" s="145" t="s">
        <v>19</v>
      </c>
      <c r="F225" s="146" t="s">
        <v>381</v>
      </c>
      <c r="H225" s="147">
        <v>25.8</v>
      </c>
      <c r="I225" s="148"/>
      <c r="L225" s="143"/>
      <c r="M225" s="149"/>
      <c r="T225" s="150"/>
      <c r="AT225" s="145" t="s">
        <v>149</v>
      </c>
      <c r="AU225" s="145" t="s">
        <v>84</v>
      </c>
      <c r="AV225" s="12" t="s">
        <v>84</v>
      </c>
      <c r="AW225" s="12" t="s">
        <v>36</v>
      </c>
      <c r="AX225" s="12" t="s">
        <v>82</v>
      </c>
      <c r="AY225" s="145" t="s">
        <v>137</v>
      </c>
    </row>
    <row r="226" spans="2:65" s="11" customFormat="1" ht="22.8" customHeight="1">
      <c r="B226" s="114"/>
      <c r="D226" s="115" t="s">
        <v>73</v>
      </c>
      <c r="E226" s="124" t="s">
        <v>382</v>
      </c>
      <c r="F226" s="124" t="s">
        <v>383</v>
      </c>
      <c r="I226" s="117"/>
      <c r="J226" s="125">
        <f>BK226</f>
        <v>0</v>
      </c>
      <c r="L226" s="114"/>
      <c r="M226" s="119"/>
      <c r="P226" s="120">
        <f>SUM(P227:P228)</f>
        <v>0</v>
      </c>
      <c r="R226" s="120">
        <f>SUM(R227:R228)</f>
        <v>0</v>
      </c>
      <c r="T226" s="121">
        <f>SUM(T227:T228)</f>
        <v>0</v>
      </c>
      <c r="AR226" s="115" t="s">
        <v>84</v>
      </c>
      <c r="AT226" s="122" t="s">
        <v>73</v>
      </c>
      <c r="AU226" s="122" t="s">
        <v>82</v>
      </c>
      <c r="AY226" s="115" t="s">
        <v>137</v>
      </c>
      <c r="BK226" s="123">
        <f>SUM(BK227:BK228)</f>
        <v>0</v>
      </c>
    </row>
    <row r="227" spans="2:65" s="1" customFormat="1" ht="62.7" customHeight="1">
      <c r="B227" s="31"/>
      <c r="C227" s="126" t="s">
        <v>384</v>
      </c>
      <c r="D227" s="126" t="s">
        <v>140</v>
      </c>
      <c r="E227" s="127" t="s">
        <v>385</v>
      </c>
      <c r="F227" s="128" t="s">
        <v>386</v>
      </c>
      <c r="G227" s="129" t="s">
        <v>230</v>
      </c>
      <c r="H227" s="130">
        <v>1</v>
      </c>
      <c r="I227" s="131"/>
      <c r="J227" s="132">
        <f>ROUND(I227*H227,2)</f>
        <v>0</v>
      </c>
      <c r="K227" s="128" t="s">
        <v>19</v>
      </c>
      <c r="L227" s="31"/>
      <c r="M227" s="133" t="s">
        <v>19</v>
      </c>
      <c r="N227" s="134" t="s">
        <v>45</v>
      </c>
      <c r="P227" s="135">
        <f>O227*H227</f>
        <v>0</v>
      </c>
      <c r="Q227" s="135">
        <v>0</v>
      </c>
      <c r="R227" s="135">
        <f>Q227*H227</f>
        <v>0</v>
      </c>
      <c r="S227" s="135">
        <v>0</v>
      </c>
      <c r="T227" s="136">
        <f>S227*H227</f>
        <v>0</v>
      </c>
      <c r="AR227" s="137" t="s">
        <v>213</v>
      </c>
      <c r="AT227" s="137" t="s">
        <v>140</v>
      </c>
      <c r="AU227" s="137" t="s">
        <v>84</v>
      </c>
      <c r="AY227" s="16" t="s">
        <v>137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6" t="s">
        <v>82</v>
      </c>
      <c r="BK227" s="138">
        <f>ROUND(I227*H227,2)</f>
        <v>0</v>
      </c>
      <c r="BL227" s="16" t="s">
        <v>213</v>
      </c>
      <c r="BM227" s="137" t="s">
        <v>387</v>
      </c>
    </row>
    <row r="228" spans="2:65" s="12" customFormat="1">
      <c r="B228" s="143"/>
      <c r="D228" s="144" t="s">
        <v>149</v>
      </c>
      <c r="E228" s="145" t="s">
        <v>19</v>
      </c>
      <c r="F228" s="146" t="s">
        <v>388</v>
      </c>
      <c r="H228" s="147">
        <v>1</v>
      </c>
      <c r="I228" s="148"/>
      <c r="L228" s="143"/>
      <c r="M228" s="149"/>
      <c r="T228" s="150"/>
      <c r="AT228" s="145" t="s">
        <v>149</v>
      </c>
      <c r="AU228" s="145" t="s">
        <v>84</v>
      </c>
      <c r="AV228" s="12" t="s">
        <v>84</v>
      </c>
      <c r="AW228" s="12" t="s">
        <v>36</v>
      </c>
      <c r="AX228" s="12" t="s">
        <v>82</v>
      </c>
      <c r="AY228" s="145" t="s">
        <v>137</v>
      </c>
    </row>
    <row r="229" spans="2:65" s="11" customFormat="1" ht="22.8" customHeight="1">
      <c r="B229" s="114"/>
      <c r="D229" s="115" t="s">
        <v>73</v>
      </c>
      <c r="E229" s="124" t="s">
        <v>389</v>
      </c>
      <c r="F229" s="124" t="s">
        <v>390</v>
      </c>
      <c r="I229" s="117"/>
      <c r="J229" s="125">
        <f>BK229</f>
        <v>0</v>
      </c>
      <c r="L229" s="114"/>
      <c r="M229" s="119"/>
      <c r="P229" s="120">
        <f>SUM(P230:P246)</f>
        <v>0</v>
      </c>
      <c r="R229" s="120">
        <f>SUM(R230:R246)</f>
        <v>1.2100000000000001E-3</v>
      </c>
      <c r="T229" s="121">
        <f>SUM(T230:T246)</f>
        <v>0</v>
      </c>
      <c r="AR229" s="115" t="s">
        <v>84</v>
      </c>
      <c r="AT229" s="122" t="s">
        <v>73</v>
      </c>
      <c r="AU229" s="122" t="s">
        <v>82</v>
      </c>
      <c r="AY229" s="115" t="s">
        <v>137</v>
      </c>
      <c r="BK229" s="123">
        <f>SUM(BK230:BK246)</f>
        <v>0</v>
      </c>
    </row>
    <row r="230" spans="2:65" s="1" customFormat="1" ht="24.15" customHeight="1">
      <c r="B230" s="31"/>
      <c r="C230" s="126" t="s">
        <v>391</v>
      </c>
      <c r="D230" s="126" t="s">
        <v>140</v>
      </c>
      <c r="E230" s="127" t="s">
        <v>392</v>
      </c>
      <c r="F230" s="128" t="s">
        <v>393</v>
      </c>
      <c r="G230" s="129" t="s">
        <v>143</v>
      </c>
      <c r="H230" s="130">
        <v>12</v>
      </c>
      <c r="I230" s="131"/>
      <c r="J230" s="132">
        <f>ROUND(I230*H230,2)</f>
        <v>0</v>
      </c>
      <c r="K230" s="128" t="s">
        <v>19</v>
      </c>
      <c r="L230" s="31"/>
      <c r="M230" s="133" t="s">
        <v>19</v>
      </c>
      <c r="N230" s="134" t="s">
        <v>45</v>
      </c>
      <c r="P230" s="135">
        <f>O230*H230</f>
        <v>0</v>
      </c>
      <c r="Q230" s="135">
        <v>0</v>
      </c>
      <c r="R230" s="135">
        <f>Q230*H230</f>
        <v>0</v>
      </c>
      <c r="S230" s="135">
        <v>0</v>
      </c>
      <c r="T230" s="136">
        <f>S230*H230</f>
        <v>0</v>
      </c>
      <c r="AR230" s="137" t="s">
        <v>213</v>
      </c>
      <c r="AT230" s="137" t="s">
        <v>140</v>
      </c>
      <c r="AU230" s="137" t="s">
        <v>84</v>
      </c>
      <c r="AY230" s="16" t="s">
        <v>137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6" t="s">
        <v>82</v>
      </c>
      <c r="BK230" s="138">
        <f>ROUND(I230*H230,2)</f>
        <v>0</v>
      </c>
      <c r="BL230" s="16" t="s">
        <v>213</v>
      </c>
      <c r="BM230" s="137" t="s">
        <v>394</v>
      </c>
    </row>
    <row r="231" spans="2:65" s="1" customFormat="1" ht="134.4">
      <c r="B231" s="31"/>
      <c r="D231" s="144" t="s">
        <v>216</v>
      </c>
      <c r="F231" s="151" t="s">
        <v>395</v>
      </c>
      <c r="I231" s="141"/>
      <c r="L231" s="31"/>
      <c r="M231" s="142"/>
      <c r="T231" s="52"/>
      <c r="AT231" s="16" t="s">
        <v>216</v>
      </c>
      <c r="AU231" s="16" t="s">
        <v>84</v>
      </c>
    </row>
    <row r="232" spans="2:65" s="12" customFormat="1">
      <c r="B232" s="143"/>
      <c r="D232" s="144" t="s">
        <v>149</v>
      </c>
      <c r="E232" s="145" t="s">
        <v>19</v>
      </c>
      <c r="F232" s="146" t="s">
        <v>396</v>
      </c>
      <c r="H232" s="147">
        <v>6</v>
      </c>
      <c r="I232" s="148"/>
      <c r="L232" s="143"/>
      <c r="M232" s="149"/>
      <c r="T232" s="150"/>
      <c r="AT232" s="145" t="s">
        <v>149</v>
      </c>
      <c r="AU232" s="145" t="s">
        <v>84</v>
      </c>
      <c r="AV232" s="12" t="s">
        <v>84</v>
      </c>
      <c r="AW232" s="12" t="s">
        <v>36</v>
      </c>
      <c r="AX232" s="12" t="s">
        <v>74</v>
      </c>
      <c r="AY232" s="145" t="s">
        <v>137</v>
      </c>
    </row>
    <row r="233" spans="2:65" s="12" customFormat="1">
      <c r="B233" s="143"/>
      <c r="D233" s="144" t="s">
        <v>149</v>
      </c>
      <c r="E233" s="145" t="s">
        <v>19</v>
      </c>
      <c r="F233" s="146" t="s">
        <v>397</v>
      </c>
      <c r="H233" s="147">
        <v>6</v>
      </c>
      <c r="I233" s="148"/>
      <c r="L233" s="143"/>
      <c r="M233" s="149"/>
      <c r="T233" s="150"/>
      <c r="AT233" s="145" t="s">
        <v>149</v>
      </c>
      <c r="AU233" s="145" t="s">
        <v>84</v>
      </c>
      <c r="AV233" s="12" t="s">
        <v>84</v>
      </c>
      <c r="AW233" s="12" t="s">
        <v>36</v>
      </c>
      <c r="AX233" s="12" t="s">
        <v>74</v>
      </c>
      <c r="AY233" s="145" t="s">
        <v>137</v>
      </c>
    </row>
    <row r="234" spans="2:65" s="14" customFormat="1">
      <c r="B234" s="158"/>
      <c r="D234" s="144" t="s">
        <v>149</v>
      </c>
      <c r="E234" s="159" t="s">
        <v>19</v>
      </c>
      <c r="F234" s="160" t="s">
        <v>226</v>
      </c>
      <c r="H234" s="161">
        <v>12</v>
      </c>
      <c r="I234" s="162"/>
      <c r="L234" s="158"/>
      <c r="M234" s="163"/>
      <c r="T234" s="164"/>
      <c r="AT234" s="159" t="s">
        <v>149</v>
      </c>
      <c r="AU234" s="159" t="s">
        <v>84</v>
      </c>
      <c r="AV234" s="14" t="s">
        <v>145</v>
      </c>
      <c r="AW234" s="14" t="s">
        <v>36</v>
      </c>
      <c r="AX234" s="14" t="s">
        <v>82</v>
      </c>
      <c r="AY234" s="159" t="s">
        <v>137</v>
      </c>
    </row>
    <row r="235" spans="2:65" s="1" customFormat="1" ht="16.5" customHeight="1">
      <c r="B235" s="31"/>
      <c r="C235" s="126" t="s">
        <v>398</v>
      </c>
      <c r="D235" s="126" t="s">
        <v>140</v>
      </c>
      <c r="E235" s="127" t="s">
        <v>399</v>
      </c>
      <c r="F235" s="128" t="s">
        <v>400</v>
      </c>
      <c r="G235" s="129" t="s">
        <v>143</v>
      </c>
      <c r="H235" s="130">
        <v>11</v>
      </c>
      <c r="I235" s="131"/>
      <c r="J235" s="132">
        <f>ROUND(I235*H235,2)</f>
        <v>0</v>
      </c>
      <c r="K235" s="128" t="s">
        <v>144</v>
      </c>
      <c r="L235" s="31"/>
      <c r="M235" s="133" t="s">
        <v>19</v>
      </c>
      <c r="N235" s="134" t="s">
        <v>45</v>
      </c>
      <c r="P235" s="135">
        <f>O235*H235</f>
        <v>0</v>
      </c>
      <c r="Q235" s="135">
        <v>1.0000000000000001E-5</v>
      </c>
      <c r="R235" s="135">
        <f>Q235*H235</f>
        <v>1.1E-4</v>
      </c>
      <c r="S235" s="135">
        <v>0</v>
      </c>
      <c r="T235" s="136">
        <f>S235*H235</f>
        <v>0</v>
      </c>
      <c r="AR235" s="137" t="s">
        <v>213</v>
      </c>
      <c r="AT235" s="137" t="s">
        <v>140</v>
      </c>
      <c r="AU235" s="137" t="s">
        <v>84</v>
      </c>
      <c r="AY235" s="16" t="s">
        <v>137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6" t="s">
        <v>82</v>
      </c>
      <c r="BK235" s="138">
        <f>ROUND(I235*H235,2)</f>
        <v>0</v>
      </c>
      <c r="BL235" s="16" t="s">
        <v>213</v>
      </c>
      <c r="BM235" s="137" t="s">
        <v>401</v>
      </c>
    </row>
    <row r="236" spans="2:65" s="1" customFormat="1">
      <c r="B236" s="31"/>
      <c r="D236" s="139" t="s">
        <v>147</v>
      </c>
      <c r="F236" s="140" t="s">
        <v>402</v>
      </c>
      <c r="I236" s="141"/>
      <c r="L236" s="31"/>
      <c r="M236" s="142"/>
      <c r="T236" s="52"/>
      <c r="AT236" s="16" t="s">
        <v>147</v>
      </c>
      <c r="AU236" s="16" t="s">
        <v>84</v>
      </c>
    </row>
    <row r="237" spans="2:65" s="12" customFormat="1">
      <c r="B237" s="143"/>
      <c r="D237" s="144" t="s">
        <v>149</v>
      </c>
      <c r="E237" s="145" t="s">
        <v>19</v>
      </c>
      <c r="F237" s="146" t="s">
        <v>403</v>
      </c>
      <c r="H237" s="147">
        <v>5.5</v>
      </c>
      <c r="I237" s="148"/>
      <c r="L237" s="143"/>
      <c r="M237" s="149"/>
      <c r="T237" s="150"/>
      <c r="AT237" s="145" t="s">
        <v>149</v>
      </c>
      <c r="AU237" s="145" t="s">
        <v>84</v>
      </c>
      <c r="AV237" s="12" t="s">
        <v>84</v>
      </c>
      <c r="AW237" s="12" t="s">
        <v>36</v>
      </c>
      <c r="AX237" s="12" t="s">
        <v>74</v>
      </c>
      <c r="AY237" s="145" t="s">
        <v>137</v>
      </c>
    </row>
    <row r="238" spans="2:65" s="12" customFormat="1">
      <c r="B238" s="143"/>
      <c r="D238" s="144" t="s">
        <v>149</v>
      </c>
      <c r="E238" s="145" t="s">
        <v>19</v>
      </c>
      <c r="F238" s="146" t="s">
        <v>404</v>
      </c>
      <c r="H238" s="147">
        <v>5.5</v>
      </c>
      <c r="I238" s="148"/>
      <c r="L238" s="143"/>
      <c r="M238" s="149"/>
      <c r="T238" s="150"/>
      <c r="AT238" s="145" t="s">
        <v>149</v>
      </c>
      <c r="AU238" s="145" t="s">
        <v>84</v>
      </c>
      <c r="AV238" s="12" t="s">
        <v>84</v>
      </c>
      <c r="AW238" s="12" t="s">
        <v>36</v>
      </c>
      <c r="AX238" s="12" t="s">
        <v>74</v>
      </c>
      <c r="AY238" s="145" t="s">
        <v>137</v>
      </c>
    </row>
    <row r="239" spans="2:65" s="14" customFormat="1">
      <c r="B239" s="158"/>
      <c r="D239" s="144" t="s">
        <v>149</v>
      </c>
      <c r="E239" s="159" t="s">
        <v>19</v>
      </c>
      <c r="F239" s="160" t="s">
        <v>226</v>
      </c>
      <c r="H239" s="161">
        <v>11</v>
      </c>
      <c r="I239" s="162"/>
      <c r="L239" s="158"/>
      <c r="M239" s="163"/>
      <c r="T239" s="164"/>
      <c r="AT239" s="159" t="s">
        <v>149</v>
      </c>
      <c r="AU239" s="159" t="s">
        <v>84</v>
      </c>
      <c r="AV239" s="14" t="s">
        <v>145</v>
      </c>
      <c r="AW239" s="14" t="s">
        <v>36</v>
      </c>
      <c r="AX239" s="14" t="s">
        <v>82</v>
      </c>
      <c r="AY239" s="159" t="s">
        <v>137</v>
      </c>
    </row>
    <row r="240" spans="2:65" s="1" customFormat="1" ht="37.799999999999997" customHeight="1">
      <c r="B240" s="31"/>
      <c r="C240" s="126" t="s">
        <v>405</v>
      </c>
      <c r="D240" s="126" t="s">
        <v>140</v>
      </c>
      <c r="E240" s="127" t="s">
        <v>406</v>
      </c>
      <c r="F240" s="128" t="s">
        <v>407</v>
      </c>
      <c r="G240" s="129" t="s">
        <v>143</v>
      </c>
      <c r="H240" s="130">
        <v>11</v>
      </c>
      <c r="I240" s="131"/>
      <c r="J240" s="132">
        <f>ROUND(I240*H240,2)</f>
        <v>0</v>
      </c>
      <c r="K240" s="128" t="s">
        <v>144</v>
      </c>
      <c r="L240" s="31"/>
      <c r="M240" s="133" t="s">
        <v>19</v>
      </c>
      <c r="N240" s="134" t="s">
        <v>45</v>
      </c>
      <c r="P240" s="135">
        <f>O240*H240</f>
        <v>0</v>
      </c>
      <c r="Q240" s="135">
        <v>0</v>
      </c>
      <c r="R240" s="135">
        <f>Q240*H240</f>
        <v>0</v>
      </c>
      <c r="S240" s="135">
        <v>0</v>
      </c>
      <c r="T240" s="136">
        <f>S240*H240</f>
        <v>0</v>
      </c>
      <c r="AR240" s="137" t="s">
        <v>213</v>
      </c>
      <c r="AT240" s="137" t="s">
        <v>140</v>
      </c>
      <c r="AU240" s="137" t="s">
        <v>84</v>
      </c>
      <c r="AY240" s="16" t="s">
        <v>137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6" t="s">
        <v>82</v>
      </c>
      <c r="BK240" s="138">
        <f>ROUND(I240*H240,2)</f>
        <v>0</v>
      </c>
      <c r="BL240" s="16" t="s">
        <v>213</v>
      </c>
      <c r="BM240" s="137" t="s">
        <v>408</v>
      </c>
    </row>
    <row r="241" spans="2:65" s="1" customFormat="1">
      <c r="B241" s="31"/>
      <c r="D241" s="139" t="s">
        <v>147</v>
      </c>
      <c r="F241" s="140" t="s">
        <v>409</v>
      </c>
      <c r="I241" s="141"/>
      <c r="L241" s="31"/>
      <c r="M241" s="142"/>
      <c r="T241" s="52"/>
      <c r="AT241" s="16" t="s">
        <v>147</v>
      </c>
      <c r="AU241" s="16" t="s">
        <v>84</v>
      </c>
    </row>
    <row r="242" spans="2:65" s="12" customFormat="1">
      <c r="B242" s="143"/>
      <c r="D242" s="144" t="s">
        <v>149</v>
      </c>
      <c r="E242" s="145" t="s">
        <v>19</v>
      </c>
      <c r="F242" s="146" t="s">
        <v>403</v>
      </c>
      <c r="H242" s="147">
        <v>5.5</v>
      </c>
      <c r="I242" s="148"/>
      <c r="L242" s="143"/>
      <c r="M242" s="149"/>
      <c r="T242" s="150"/>
      <c r="AT242" s="145" t="s">
        <v>149</v>
      </c>
      <c r="AU242" s="145" t="s">
        <v>84</v>
      </c>
      <c r="AV242" s="12" t="s">
        <v>84</v>
      </c>
      <c r="AW242" s="12" t="s">
        <v>36</v>
      </c>
      <c r="AX242" s="12" t="s">
        <v>74</v>
      </c>
      <c r="AY242" s="145" t="s">
        <v>137</v>
      </c>
    </row>
    <row r="243" spans="2:65" s="12" customFormat="1">
      <c r="B243" s="143"/>
      <c r="D243" s="144" t="s">
        <v>149</v>
      </c>
      <c r="E243" s="145" t="s">
        <v>19</v>
      </c>
      <c r="F243" s="146" t="s">
        <v>404</v>
      </c>
      <c r="H243" s="147">
        <v>5.5</v>
      </c>
      <c r="I243" s="148"/>
      <c r="L243" s="143"/>
      <c r="M243" s="149"/>
      <c r="T243" s="150"/>
      <c r="AT243" s="145" t="s">
        <v>149</v>
      </c>
      <c r="AU243" s="145" t="s">
        <v>84</v>
      </c>
      <c r="AV243" s="12" t="s">
        <v>84</v>
      </c>
      <c r="AW243" s="12" t="s">
        <v>36</v>
      </c>
      <c r="AX243" s="12" t="s">
        <v>74</v>
      </c>
      <c r="AY243" s="145" t="s">
        <v>137</v>
      </c>
    </row>
    <row r="244" spans="2:65" s="14" customFormat="1">
      <c r="B244" s="158"/>
      <c r="D244" s="144" t="s">
        <v>149</v>
      </c>
      <c r="E244" s="159" t="s">
        <v>19</v>
      </c>
      <c r="F244" s="160" t="s">
        <v>226</v>
      </c>
      <c r="H244" s="161">
        <v>11</v>
      </c>
      <c r="I244" s="162"/>
      <c r="L244" s="158"/>
      <c r="M244" s="163"/>
      <c r="T244" s="164"/>
      <c r="AT244" s="159" t="s">
        <v>149</v>
      </c>
      <c r="AU244" s="159" t="s">
        <v>84</v>
      </c>
      <c r="AV244" s="14" t="s">
        <v>145</v>
      </c>
      <c r="AW244" s="14" t="s">
        <v>36</v>
      </c>
      <c r="AX244" s="14" t="s">
        <v>82</v>
      </c>
      <c r="AY244" s="159" t="s">
        <v>137</v>
      </c>
    </row>
    <row r="245" spans="2:65" s="1" customFormat="1" ht="24.15" customHeight="1">
      <c r="B245" s="31"/>
      <c r="C245" s="165" t="s">
        <v>410</v>
      </c>
      <c r="D245" s="165" t="s">
        <v>411</v>
      </c>
      <c r="E245" s="166" t="s">
        <v>412</v>
      </c>
      <c r="F245" s="167" t="s">
        <v>413</v>
      </c>
      <c r="G245" s="168" t="s">
        <v>414</v>
      </c>
      <c r="H245" s="169">
        <v>1.1000000000000001</v>
      </c>
      <c r="I245" s="170"/>
      <c r="J245" s="171">
        <f>ROUND(I245*H245,2)</f>
        <v>0</v>
      </c>
      <c r="K245" s="167" t="s">
        <v>144</v>
      </c>
      <c r="L245" s="172"/>
      <c r="M245" s="173" t="s">
        <v>19</v>
      </c>
      <c r="N245" s="174" t="s">
        <v>45</v>
      </c>
      <c r="P245" s="135">
        <f>O245*H245</f>
        <v>0</v>
      </c>
      <c r="Q245" s="135">
        <v>1E-3</v>
      </c>
      <c r="R245" s="135">
        <f>Q245*H245</f>
        <v>1.1000000000000001E-3</v>
      </c>
      <c r="S245" s="135">
        <v>0</v>
      </c>
      <c r="T245" s="136">
        <f>S245*H245</f>
        <v>0</v>
      </c>
      <c r="AR245" s="137" t="s">
        <v>343</v>
      </c>
      <c r="AT245" s="137" t="s">
        <v>411</v>
      </c>
      <c r="AU245" s="137" t="s">
        <v>84</v>
      </c>
      <c r="AY245" s="16" t="s">
        <v>137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6" t="s">
        <v>82</v>
      </c>
      <c r="BK245" s="138">
        <f>ROUND(I245*H245,2)</f>
        <v>0</v>
      </c>
      <c r="BL245" s="16" t="s">
        <v>213</v>
      </c>
      <c r="BM245" s="137" t="s">
        <v>415</v>
      </c>
    </row>
    <row r="246" spans="2:65" s="12" customFormat="1">
      <c r="B246" s="143"/>
      <c r="D246" s="144" t="s">
        <v>149</v>
      </c>
      <c r="E246" s="145" t="s">
        <v>19</v>
      </c>
      <c r="F246" s="146" t="s">
        <v>416</v>
      </c>
      <c r="H246" s="147">
        <v>1.1000000000000001</v>
      </c>
      <c r="I246" s="148"/>
      <c r="L246" s="143"/>
      <c r="M246" s="149"/>
      <c r="T246" s="150"/>
      <c r="AT246" s="145" t="s">
        <v>149</v>
      </c>
      <c r="AU246" s="145" t="s">
        <v>84</v>
      </c>
      <c r="AV246" s="12" t="s">
        <v>84</v>
      </c>
      <c r="AW246" s="12" t="s">
        <v>36</v>
      </c>
      <c r="AX246" s="12" t="s">
        <v>82</v>
      </c>
      <c r="AY246" s="145" t="s">
        <v>137</v>
      </c>
    </row>
    <row r="247" spans="2:65" s="11" customFormat="1" ht="22.8" customHeight="1">
      <c r="B247" s="114"/>
      <c r="D247" s="115" t="s">
        <v>73</v>
      </c>
      <c r="E247" s="124" t="s">
        <v>417</v>
      </c>
      <c r="F247" s="124" t="s">
        <v>418</v>
      </c>
      <c r="I247" s="117"/>
      <c r="J247" s="125">
        <f>BK247</f>
        <v>0</v>
      </c>
      <c r="L247" s="114"/>
      <c r="M247" s="119"/>
      <c r="P247" s="120">
        <f>SUM(P248:P259)</f>
        <v>0</v>
      </c>
      <c r="R247" s="120">
        <f>SUM(R248:R259)</f>
        <v>0.10949780000000001</v>
      </c>
      <c r="T247" s="121">
        <f>SUM(T248:T259)</f>
        <v>0</v>
      </c>
      <c r="AR247" s="115" t="s">
        <v>84</v>
      </c>
      <c r="AT247" s="122" t="s">
        <v>73</v>
      </c>
      <c r="AU247" s="122" t="s">
        <v>82</v>
      </c>
      <c r="AY247" s="115" t="s">
        <v>137</v>
      </c>
      <c r="BK247" s="123">
        <f>SUM(BK248:BK259)</f>
        <v>0</v>
      </c>
    </row>
    <row r="248" spans="2:65" s="1" customFormat="1" ht="33" customHeight="1">
      <c r="B248" s="31"/>
      <c r="C248" s="126" t="s">
        <v>419</v>
      </c>
      <c r="D248" s="126" t="s">
        <v>140</v>
      </c>
      <c r="E248" s="127" t="s">
        <v>420</v>
      </c>
      <c r="F248" s="128" t="s">
        <v>421</v>
      </c>
      <c r="G248" s="129" t="s">
        <v>289</v>
      </c>
      <c r="H248" s="130">
        <v>7</v>
      </c>
      <c r="I248" s="131"/>
      <c r="J248" s="132">
        <f>ROUND(I248*H248,2)</f>
        <v>0</v>
      </c>
      <c r="K248" s="128" t="s">
        <v>144</v>
      </c>
      <c r="L248" s="31"/>
      <c r="M248" s="133" t="s">
        <v>19</v>
      </c>
      <c r="N248" s="134" t="s">
        <v>45</v>
      </c>
      <c r="P248" s="135">
        <f>O248*H248</f>
        <v>0</v>
      </c>
      <c r="Q248" s="135">
        <v>0</v>
      </c>
      <c r="R248" s="135">
        <f>Q248*H248</f>
        <v>0</v>
      </c>
      <c r="S248" s="135">
        <v>0</v>
      </c>
      <c r="T248" s="136">
        <f>S248*H248</f>
        <v>0</v>
      </c>
      <c r="AR248" s="137" t="s">
        <v>213</v>
      </c>
      <c r="AT248" s="137" t="s">
        <v>140</v>
      </c>
      <c r="AU248" s="137" t="s">
        <v>84</v>
      </c>
      <c r="AY248" s="16" t="s">
        <v>137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6" t="s">
        <v>82</v>
      </c>
      <c r="BK248" s="138">
        <f>ROUND(I248*H248,2)</f>
        <v>0</v>
      </c>
      <c r="BL248" s="16" t="s">
        <v>213</v>
      </c>
      <c r="BM248" s="137" t="s">
        <v>422</v>
      </c>
    </row>
    <row r="249" spans="2:65" s="1" customFormat="1">
      <c r="B249" s="31"/>
      <c r="D249" s="139" t="s">
        <v>147</v>
      </c>
      <c r="F249" s="140" t="s">
        <v>423</v>
      </c>
      <c r="I249" s="141"/>
      <c r="L249" s="31"/>
      <c r="M249" s="142"/>
      <c r="T249" s="52"/>
      <c r="AT249" s="16" t="s">
        <v>147</v>
      </c>
      <c r="AU249" s="16" t="s">
        <v>84</v>
      </c>
    </row>
    <row r="250" spans="2:65" s="12" customFormat="1">
      <c r="B250" s="143"/>
      <c r="D250" s="144" t="s">
        <v>149</v>
      </c>
      <c r="E250" s="145" t="s">
        <v>19</v>
      </c>
      <c r="F250" s="146" t="s">
        <v>424</v>
      </c>
      <c r="H250" s="147">
        <v>7</v>
      </c>
      <c r="I250" s="148"/>
      <c r="L250" s="143"/>
      <c r="M250" s="149"/>
      <c r="T250" s="150"/>
      <c r="AT250" s="145" t="s">
        <v>149</v>
      </c>
      <c r="AU250" s="145" t="s">
        <v>84</v>
      </c>
      <c r="AV250" s="12" t="s">
        <v>84</v>
      </c>
      <c r="AW250" s="12" t="s">
        <v>36</v>
      </c>
      <c r="AX250" s="12" t="s">
        <v>82</v>
      </c>
      <c r="AY250" s="145" t="s">
        <v>137</v>
      </c>
    </row>
    <row r="251" spans="2:65" s="1" customFormat="1" ht="24.15" customHeight="1">
      <c r="B251" s="31"/>
      <c r="C251" s="165" t="s">
        <v>425</v>
      </c>
      <c r="D251" s="165" t="s">
        <v>411</v>
      </c>
      <c r="E251" s="166" t="s">
        <v>426</v>
      </c>
      <c r="F251" s="167" t="s">
        <v>427</v>
      </c>
      <c r="G251" s="168" t="s">
        <v>212</v>
      </c>
      <c r="H251" s="169">
        <v>2</v>
      </c>
      <c r="I251" s="170"/>
      <c r="J251" s="171">
        <f>ROUND(I251*H251,2)</f>
        <v>0</v>
      </c>
      <c r="K251" s="167" t="s">
        <v>144</v>
      </c>
      <c r="L251" s="172"/>
      <c r="M251" s="173" t="s">
        <v>19</v>
      </c>
      <c r="N251" s="174" t="s">
        <v>45</v>
      </c>
      <c r="P251" s="135">
        <f>O251*H251</f>
        <v>0</v>
      </c>
      <c r="Q251" s="135">
        <v>6.0000000000000002E-5</v>
      </c>
      <c r="R251" s="135">
        <f>Q251*H251</f>
        <v>1.2E-4</v>
      </c>
      <c r="S251" s="135">
        <v>0</v>
      </c>
      <c r="T251" s="136">
        <f>S251*H251</f>
        <v>0</v>
      </c>
      <c r="AR251" s="137" t="s">
        <v>343</v>
      </c>
      <c r="AT251" s="137" t="s">
        <v>411</v>
      </c>
      <c r="AU251" s="137" t="s">
        <v>84</v>
      </c>
      <c r="AY251" s="16" t="s">
        <v>137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6" t="s">
        <v>82</v>
      </c>
      <c r="BK251" s="138">
        <f>ROUND(I251*H251,2)</f>
        <v>0</v>
      </c>
      <c r="BL251" s="16" t="s">
        <v>213</v>
      </c>
      <c r="BM251" s="137" t="s">
        <v>428</v>
      </c>
    </row>
    <row r="252" spans="2:65" s="1" customFormat="1" ht="16.5" customHeight="1">
      <c r="B252" s="31"/>
      <c r="C252" s="165" t="s">
        <v>429</v>
      </c>
      <c r="D252" s="165" t="s">
        <v>411</v>
      </c>
      <c r="E252" s="166" t="s">
        <v>430</v>
      </c>
      <c r="F252" s="167" t="s">
        <v>431</v>
      </c>
      <c r="G252" s="168" t="s">
        <v>289</v>
      </c>
      <c r="H252" s="169">
        <v>7.14</v>
      </c>
      <c r="I252" s="170"/>
      <c r="J252" s="171">
        <f>ROUND(I252*H252,2)</f>
        <v>0</v>
      </c>
      <c r="K252" s="167" t="s">
        <v>19</v>
      </c>
      <c r="L252" s="172"/>
      <c r="M252" s="173" t="s">
        <v>19</v>
      </c>
      <c r="N252" s="174" t="s">
        <v>45</v>
      </c>
      <c r="P252" s="135">
        <f>O252*H252</f>
        <v>0</v>
      </c>
      <c r="Q252" s="135">
        <v>7.0000000000000001E-3</v>
      </c>
      <c r="R252" s="135">
        <f>Q252*H252</f>
        <v>4.9979999999999997E-2</v>
      </c>
      <c r="S252" s="135">
        <v>0</v>
      </c>
      <c r="T252" s="136">
        <f>S252*H252</f>
        <v>0</v>
      </c>
      <c r="AR252" s="137" t="s">
        <v>343</v>
      </c>
      <c r="AT252" s="137" t="s">
        <v>411</v>
      </c>
      <c r="AU252" s="137" t="s">
        <v>84</v>
      </c>
      <c r="AY252" s="16" t="s">
        <v>137</v>
      </c>
      <c r="BE252" s="138">
        <f>IF(N252="základní",J252,0)</f>
        <v>0</v>
      </c>
      <c r="BF252" s="138">
        <f>IF(N252="snížená",J252,0)</f>
        <v>0</v>
      </c>
      <c r="BG252" s="138">
        <f>IF(N252="zákl. přenesená",J252,0)</f>
        <v>0</v>
      </c>
      <c r="BH252" s="138">
        <f>IF(N252="sníž. přenesená",J252,0)</f>
        <v>0</v>
      </c>
      <c r="BI252" s="138">
        <f>IF(N252="nulová",J252,0)</f>
        <v>0</v>
      </c>
      <c r="BJ252" s="16" t="s">
        <v>82</v>
      </c>
      <c r="BK252" s="138">
        <f>ROUND(I252*H252,2)</f>
        <v>0</v>
      </c>
      <c r="BL252" s="16" t="s">
        <v>213</v>
      </c>
      <c r="BM252" s="137" t="s">
        <v>432</v>
      </c>
    </row>
    <row r="253" spans="2:65" s="12" customFormat="1">
      <c r="B253" s="143"/>
      <c r="D253" s="144" t="s">
        <v>149</v>
      </c>
      <c r="E253" s="145" t="s">
        <v>19</v>
      </c>
      <c r="F253" s="146" t="s">
        <v>433</v>
      </c>
      <c r="H253" s="147">
        <v>7.14</v>
      </c>
      <c r="I253" s="148"/>
      <c r="L253" s="143"/>
      <c r="M253" s="149"/>
      <c r="T253" s="150"/>
      <c r="AT253" s="145" t="s">
        <v>149</v>
      </c>
      <c r="AU253" s="145" t="s">
        <v>84</v>
      </c>
      <c r="AV253" s="12" t="s">
        <v>84</v>
      </c>
      <c r="AW253" s="12" t="s">
        <v>36</v>
      </c>
      <c r="AX253" s="12" t="s">
        <v>82</v>
      </c>
      <c r="AY253" s="145" t="s">
        <v>137</v>
      </c>
    </row>
    <row r="254" spans="2:65" s="1" customFormat="1" ht="24.15" customHeight="1">
      <c r="B254" s="31"/>
      <c r="C254" s="126" t="s">
        <v>434</v>
      </c>
      <c r="D254" s="126" t="s">
        <v>140</v>
      </c>
      <c r="E254" s="127" t="s">
        <v>435</v>
      </c>
      <c r="F254" s="128" t="s">
        <v>436</v>
      </c>
      <c r="G254" s="129" t="s">
        <v>143</v>
      </c>
      <c r="H254" s="130">
        <v>4.9000000000000004</v>
      </c>
      <c r="I254" s="131"/>
      <c r="J254" s="132">
        <f>ROUND(I254*H254,2)</f>
        <v>0</v>
      </c>
      <c r="K254" s="128" t="s">
        <v>144</v>
      </c>
      <c r="L254" s="31"/>
      <c r="M254" s="133" t="s">
        <v>19</v>
      </c>
      <c r="N254" s="134" t="s">
        <v>45</v>
      </c>
      <c r="P254" s="135">
        <f>O254*H254</f>
        <v>0</v>
      </c>
      <c r="Q254" s="135">
        <v>0</v>
      </c>
      <c r="R254" s="135">
        <f>Q254*H254</f>
        <v>0</v>
      </c>
      <c r="S254" s="135">
        <v>0</v>
      </c>
      <c r="T254" s="136">
        <f>S254*H254</f>
        <v>0</v>
      </c>
      <c r="AR254" s="137" t="s">
        <v>213</v>
      </c>
      <c r="AT254" s="137" t="s">
        <v>140</v>
      </c>
      <c r="AU254" s="137" t="s">
        <v>84</v>
      </c>
      <c r="AY254" s="16" t="s">
        <v>137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6" t="s">
        <v>82</v>
      </c>
      <c r="BK254" s="138">
        <f>ROUND(I254*H254,2)</f>
        <v>0</v>
      </c>
      <c r="BL254" s="16" t="s">
        <v>213</v>
      </c>
      <c r="BM254" s="137" t="s">
        <v>437</v>
      </c>
    </row>
    <row r="255" spans="2:65" s="1" customFormat="1">
      <c r="B255" s="31"/>
      <c r="D255" s="139" t="s">
        <v>147</v>
      </c>
      <c r="F255" s="140" t="s">
        <v>438</v>
      </c>
      <c r="I255" s="141"/>
      <c r="L255" s="31"/>
      <c r="M255" s="142"/>
      <c r="T255" s="52"/>
      <c r="AT255" s="16" t="s">
        <v>147</v>
      </c>
      <c r="AU255" s="16" t="s">
        <v>84</v>
      </c>
    </row>
    <row r="256" spans="2:65" s="1" customFormat="1" ht="115.2">
      <c r="B256" s="31"/>
      <c r="D256" s="144" t="s">
        <v>216</v>
      </c>
      <c r="F256" s="151" t="s">
        <v>439</v>
      </c>
      <c r="I256" s="141"/>
      <c r="L256" s="31"/>
      <c r="M256" s="142"/>
      <c r="T256" s="52"/>
      <c r="AT256" s="16" t="s">
        <v>216</v>
      </c>
      <c r="AU256" s="16" t="s">
        <v>84</v>
      </c>
    </row>
    <row r="257" spans="2:65" s="12" customFormat="1">
      <c r="B257" s="143"/>
      <c r="D257" s="144" t="s">
        <v>149</v>
      </c>
      <c r="E257" s="145" t="s">
        <v>19</v>
      </c>
      <c r="F257" s="146" t="s">
        <v>440</v>
      </c>
      <c r="H257" s="147">
        <v>4.9000000000000004</v>
      </c>
      <c r="I257" s="148"/>
      <c r="L257" s="143"/>
      <c r="M257" s="149"/>
      <c r="T257" s="150"/>
      <c r="AT257" s="145" t="s">
        <v>149</v>
      </c>
      <c r="AU257" s="145" t="s">
        <v>84</v>
      </c>
      <c r="AV257" s="12" t="s">
        <v>84</v>
      </c>
      <c r="AW257" s="12" t="s">
        <v>36</v>
      </c>
      <c r="AX257" s="12" t="s">
        <v>82</v>
      </c>
      <c r="AY257" s="145" t="s">
        <v>137</v>
      </c>
    </row>
    <row r="258" spans="2:65" s="1" customFormat="1" ht="21.75" customHeight="1">
      <c r="B258" s="31"/>
      <c r="C258" s="165" t="s">
        <v>441</v>
      </c>
      <c r="D258" s="165" t="s">
        <v>411</v>
      </c>
      <c r="E258" s="166" t="s">
        <v>442</v>
      </c>
      <c r="F258" s="167" t="s">
        <v>443</v>
      </c>
      <c r="G258" s="168" t="s">
        <v>143</v>
      </c>
      <c r="H258" s="169">
        <v>5.39</v>
      </c>
      <c r="I258" s="170"/>
      <c r="J258" s="171">
        <f>ROUND(I258*H258,2)</f>
        <v>0</v>
      </c>
      <c r="K258" s="167" t="s">
        <v>19</v>
      </c>
      <c r="L258" s="172"/>
      <c r="M258" s="173" t="s">
        <v>19</v>
      </c>
      <c r="N258" s="174" t="s">
        <v>45</v>
      </c>
      <c r="P258" s="135">
        <f>O258*H258</f>
        <v>0</v>
      </c>
      <c r="Q258" s="135">
        <v>1.102E-2</v>
      </c>
      <c r="R258" s="135">
        <f>Q258*H258</f>
        <v>5.9397800000000001E-2</v>
      </c>
      <c r="S258" s="135">
        <v>0</v>
      </c>
      <c r="T258" s="136">
        <f>S258*H258</f>
        <v>0</v>
      </c>
      <c r="AR258" s="137" t="s">
        <v>343</v>
      </c>
      <c r="AT258" s="137" t="s">
        <v>411</v>
      </c>
      <c r="AU258" s="137" t="s">
        <v>84</v>
      </c>
      <c r="AY258" s="16" t="s">
        <v>137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6" t="s">
        <v>82</v>
      </c>
      <c r="BK258" s="138">
        <f>ROUND(I258*H258,2)</f>
        <v>0</v>
      </c>
      <c r="BL258" s="16" t="s">
        <v>213</v>
      </c>
      <c r="BM258" s="137" t="s">
        <v>444</v>
      </c>
    </row>
    <row r="259" spans="2:65" s="12" customFormat="1">
      <c r="B259" s="143"/>
      <c r="D259" s="144" t="s">
        <v>149</v>
      </c>
      <c r="E259" s="145" t="s">
        <v>19</v>
      </c>
      <c r="F259" s="146" t="s">
        <v>445</v>
      </c>
      <c r="H259" s="147">
        <v>5.39</v>
      </c>
      <c r="I259" s="148"/>
      <c r="L259" s="143"/>
      <c r="M259" s="149"/>
      <c r="T259" s="150"/>
      <c r="AT259" s="145" t="s">
        <v>149</v>
      </c>
      <c r="AU259" s="145" t="s">
        <v>84</v>
      </c>
      <c r="AV259" s="12" t="s">
        <v>84</v>
      </c>
      <c r="AW259" s="12" t="s">
        <v>36</v>
      </c>
      <c r="AX259" s="12" t="s">
        <v>82</v>
      </c>
      <c r="AY259" s="145" t="s">
        <v>137</v>
      </c>
    </row>
    <row r="260" spans="2:65" s="11" customFormat="1" ht="22.8" customHeight="1">
      <c r="B260" s="114"/>
      <c r="D260" s="115" t="s">
        <v>73</v>
      </c>
      <c r="E260" s="124" t="s">
        <v>446</v>
      </c>
      <c r="F260" s="124" t="s">
        <v>447</v>
      </c>
      <c r="I260" s="117"/>
      <c r="J260" s="125">
        <f>BK260</f>
        <v>0</v>
      </c>
      <c r="L260" s="114"/>
      <c r="M260" s="119"/>
      <c r="P260" s="120">
        <f>SUM(P261:P267)</f>
        <v>0</v>
      </c>
      <c r="R260" s="120">
        <f>SUM(R261:R267)</f>
        <v>0</v>
      </c>
      <c r="T260" s="121">
        <f>SUM(T261:T267)</f>
        <v>0.1</v>
      </c>
      <c r="AR260" s="115" t="s">
        <v>84</v>
      </c>
      <c r="AT260" s="122" t="s">
        <v>73</v>
      </c>
      <c r="AU260" s="122" t="s">
        <v>82</v>
      </c>
      <c r="AY260" s="115" t="s">
        <v>137</v>
      </c>
      <c r="BK260" s="123">
        <f>SUM(BK261:BK267)</f>
        <v>0</v>
      </c>
    </row>
    <row r="261" spans="2:65" s="1" customFormat="1" ht="33" customHeight="1">
      <c r="B261" s="31"/>
      <c r="C261" s="126" t="s">
        <v>448</v>
      </c>
      <c r="D261" s="126" t="s">
        <v>140</v>
      </c>
      <c r="E261" s="127" t="s">
        <v>449</v>
      </c>
      <c r="F261" s="128" t="s">
        <v>450</v>
      </c>
      <c r="G261" s="129" t="s">
        <v>230</v>
      </c>
      <c r="H261" s="130">
        <v>10</v>
      </c>
      <c r="I261" s="131"/>
      <c r="J261" s="132">
        <f>ROUND(I261*H261,2)</f>
        <v>0</v>
      </c>
      <c r="K261" s="128" t="s">
        <v>19</v>
      </c>
      <c r="L261" s="31"/>
      <c r="M261" s="133" t="s">
        <v>19</v>
      </c>
      <c r="N261" s="134" t="s">
        <v>45</v>
      </c>
      <c r="P261" s="135">
        <f>O261*H261</f>
        <v>0</v>
      </c>
      <c r="Q261" s="135">
        <v>0</v>
      </c>
      <c r="R261" s="135">
        <f>Q261*H261</f>
        <v>0</v>
      </c>
      <c r="S261" s="135">
        <v>0.01</v>
      </c>
      <c r="T261" s="136">
        <f>S261*H261</f>
        <v>0.1</v>
      </c>
      <c r="AR261" s="137" t="s">
        <v>213</v>
      </c>
      <c r="AT261" s="137" t="s">
        <v>140</v>
      </c>
      <c r="AU261" s="137" t="s">
        <v>84</v>
      </c>
      <c r="AY261" s="16" t="s">
        <v>137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6" t="s">
        <v>82</v>
      </c>
      <c r="BK261" s="138">
        <f>ROUND(I261*H261,2)</f>
        <v>0</v>
      </c>
      <c r="BL261" s="16" t="s">
        <v>213</v>
      </c>
      <c r="BM261" s="137" t="s">
        <v>451</v>
      </c>
    </row>
    <row r="262" spans="2:65" s="1" customFormat="1" ht="28.8">
      <c r="B262" s="31"/>
      <c r="D262" s="144" t="s">
        <v>216</v>
      </c>
      <c r="F262" s="151" t="s">
        <v>452</v>
      </c>
      <c r="I262" s="141"/>
      <c r="L262" s="31"/>
      <c r="M262" s="142"/>
      <c r="T262" s="52"/>
      <c r="AT262" s="16" t="s">
        <v>216</v>
      </c>
      <c r="AU262" s="16" t="s">
        <v>84</v>
      </c>
    </row>
    <row r="263" spans="2:65" s="1" customFormat="1" ht="16.5" customHeight="1">
      <c r="B263" s="31"/>
      <c r="C263" s="126" t="s">
        <v>453</v>
      </c>
      <c r="D263" s="126" t="s">
        <v>140</v>
      </c>
      <c r="E263" s="127" t="s">
        <v>454</v>
      </c>
      <c r="F263" s="128" t="s">
        <v>455</v>
      </c>
      <c r="G263" s="129" t="s">
        <v>143</v>
      </c>
      <c r="H263" s="130">
        <v>15.61</v>
      </c>
      <c r="I263" s="131"/>
      <c r="J263" s="132">
        <f>ROUND(I263*H263,2)</f>
        <v>0</v>
      </c>
      <c r="K263" s="128" t="s">
        <v>19</v>
      </c>
      <c r="L263" s="31"/>
      <c r="M263" s="133" t="s">
        <v>19</v>
      </c>
      <c r="N263" s="134" t="s">
        <v>45</v>
      </c>
      <c r="P263" s="135">
        <f>O263*H263</f>
        <v>0</v>
      </c>
      <c r="Q263" s="135">
        <v>0</v>
      </c>
      <c r="R263" s="135">
        <f>Q263*H263</f>
        <v>0</v>
      </c>
      <c r="S263" s="135">
        <v>0</v>
      </c>
      <c r="T263" s="136">
        <f>S263*H263</f>
        <v>0</v>
      </c>
      <c r="AR263" s="137" t="s">
        <v>213</v>
      </c>
      <c r="AT263" s="137" t="s">
        <v>140</v>
      </c>
      <c r="AU263" s="137" t="s">
        <v>84</v>
      </c>
      <c r="AY263" s="16" t="s">
        <v>137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6" t="s">
        <v>82</v>
      </c>
      <c r="BK263" s="138">
        <f>ROUND(I263*H263,2)</f>
        <v>0</v>
      </c>
      <c r="BL263" s="16" t="s">
        <v>213</v>
      </c>
      <c r="BM263" s="137" t="s">
        <v>456</v>
      </c>
    </row>
    <row r="264" spans="2:65" s="1" customFormat="1" ht="105.6">
      <c r="B264" s="31"/>
      <c r="D264" s="144" t="s">
        <v>216</v>
      </c>
      <c r="F264" s="151" t="s">
        <v>457</v>
      </c>
      <c r="I264" s="141"/>
      <c r="L264" s="31"/>
      <c r="M264" s="142"/>
      <c r="T264" s="52"/>
      <c r="AT264" s="16" t="s">
        <v>216</v>
      </c>
      <c r="AU264" s="16" t="s">
        <v>84</v>
      </c>
    </row>
    <row r="265" spans="2:65" s="12" customFormat="1">
      <c r="B265" s="143"/>
      <c r="D265" s="144" t="s">
        <v>149</v>
      </c>
      <c r="E265" s="145" t="s">
        <v>19</v>
      </c>
      <c r="F265" s="146" t="s">
        <v>458</v>
      </c>
      <c r="H265" s="147">
        <v>7.8049999999999997</v>
      </c>
      <c r="I265" s="148"/>
      <c r="L265" s="143"/>
      <c r="M265" s="149"/>
      <c r="T265" s="150"/>
      <c r="AT265" s="145" t="s">
        <v>149</v>
      </c>
      <c r="AU265" s="145" t="s">
        <v>84</v>
      </c>
      <c r="AV265" s="12" t="s">
        <v>84</v>
      </c>
      <c r="AW265" s="12" t="s">
        <v>36</v>
      </c>
      <c r="AX265" s="12" t="s">
        <v>74</v>
      </c>
      <c r="AY265" s="145" t="s">
        <v>137</v>
      </c>
    </row>
    <row r="266" spans="2:65" s="12" customFormat="1">
      <c r="B266" s="143"/>
      <c r="D266" s="144" t="s">
        <v>149</v>
      </c>
      <c r="E266" s="145" t="s">
        <v>19</v>
      </c>
      <c r="F266" s="146" t="s">
        <v>459</v>
      </c>
      <c r="H266" s="147">
        <v>7.8049999999999997</v>
      </c>
      <c r="I266" s="148"/>
      <c r="L266" s="143"/>
      <c r="M266" s="149"/>
      <c r="T266" s="150"/>
      <c r="AT266" s="145" t="s">
        <v>149</v>
      </c>
      <c r="AU266" s="145" t="s">
        <v>84</v>
      </c>
      <c r="AV266" s="12" t="s">
        <v>84</v>
      </c>
      <c r="AW266" s="12" t="s">
        <v>36</v>
      </c>
      <c r="AX266" s="12" t="s">
        <v>74</v>
      </c>
      <c r="AY266" s="145" t="s">
        <v>137</v>
      </c>
    </row>
    <row r="267" spans="2:65" s="14" customFormat="1">
      <c r="B267" s="158"/>
      <c r="D267" s="144" t="s">
        <v>149</v>
      </c>
      <c r="E267" s="159" t="s">
        <v>19</v>
      </c>
      <c r="F267" s="160" t="s">
        <v>226</v>
      </c>
      <c r="H267" s="161">
        <v>15.61</v>
      </c>
      <c r="I267" s="162"/>
      <c r="L267" s="158"/>
      <c r="M267" s="163"/>
      <c r="T267" s="164"/>
      <c r="AT267" s="159" t="s">
        <v>149</v>
      </c>
      <c r="AU267" s="159" t="s">
        <v>84</v>
      </c>
      <c r="AV267" s="14" t="s">
        <v>145</v>
      </c>
      <c r="AW267" s="14" t="s">
        <v>36</v>
      </c>
      <c r="AX267" s="14" t="s">
        <v>82</v>
      </c>
      <c r="AY267" s="159" t="s">
        <v>137</v>
      </c>
    </row>
    <row r="268" spans="2:65" s="11" customFormat="1" ht="22.8" customHeight="1">
      <c r="B268" s="114"/>
      <c r="D268" s="115" t="s">
        <v>73</v>
      </c>
      <c r="E268" s="124" t="s">
        <v>460</v>
      </c>
      <c r="F268" s="124" t="s">
        <v>461</v>
      </c>
      <c r="I268" s="117"/>
      <c r="J268" s="125">
        <f>BK268</f>
        <v>0</v>
      </c>
      <c r="L268" s="114"/>
      <c r="M268" s="119"/>
      <c r="P268" s="120">
        <f>SUM(P269:P273)</f>
        <v>0</v>
      </c>
      <c r="R268" s="120">
        <f>SUM(R269:R273)</f>
        <v>0</v>
      </c>
      <c r="T268" s="121">
        <f>SUM(T269:T273)</f>
        <v>0</v>
      </c>
      <c r="AR268" s="115" t="s">
        <v>84</v>
      </c>
      <c r="AT268" s="122" t="s">
        <v>73</v>
      </c>
      <c r="AU268" s="122" t="s">
        <v>82</v>
      </c>
      <c r="AY268" s="115" t="s">
        <v>137</v>
      </c>
      <c r="BK268" s="123">
        <f>SUM(BK269:BK273)</f>
        <v>0</v>
      </c>
    </row>
    <row r="269" spans="2:65" s="1" customFormat="1" ht="16.5" customHeight="1">
      <c r="B269" s="31"/>
      <c r="C269" s="126" t="s">
        <v>462</v>
      </c>
      <c r="D269" s="126" t="s">
        <v>140</v>
      </c>
      <c r="E269" s="127" t="s">
        <v>463</v>
      </c>
      <c r="F269" s="128" t="s">
        <v>464</v>
      </c>
      <c r="G269" s="129" t="s">
        <v>143</v>
      </c>
      <c r="H269" s="130">
        <v>0</v>
      </c>
      <c r="I269" s="131"/>
      <c r="J269" s="132">
        <f>ROUND(I269*H269,2)</f>
        <v>0</v>
      </c>
      <c r="K269" s="128" t="s">
        <v>19</v>
      </c>
      <c r="L269" s="31"/>
      <c r="M269" s="133" t="s">
        <v>19</v>
      </c>
      <c r="N269" s="134" t="s">
        <v>45</v>
      </c>
      <c r="P269" s="135">
        <f>O269*H269</f>
        <v>0</v>
      </c>
      <c r="Q269" s="135">
        <v>0</v>
      </c>
      <c r="R269" s="135">
        <f>Q269*H269</f>
        <v>0</v>
      </c>
      <c r="S269" s="135">
        <v>0</v>
      </c>
      <c r="T269" s="136">
        <f>S269*H269</f>
        <v>0</v>
      </c>
      <c r="AR269" s="137" t="s">
        <v>213</v>
      </c>
      <c r="AT269" s="137" t="s">
        <v>140</v>
      </c>
      <c r="AU269" s="137" t="s">
        <v>84</v>
      </c>
      <c r="AY269" s="16" t="s">
        <v>137</v>
      </c>
      <c r="BE269" s="138">
        <f>IF(N269="základní",J269,0)</f>
        <v>0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6" t="s">
        <v>82</v>
      </c>
      <c r="BK269" s="138">
        <f>ROUND(I269*H269,2)</f>
        <v>0</v>
      </c>
      <c r="BL269" s="16" t="s">
        <v>213</v>
      </c>
      <c r="BM269" s="137" t="s">
        <v>465</v>
      </c>
    </row>
    <row r="270" spans="2:65" s="1" customFormat="1" ht="38.4">
      <c r="B270" s="31"/>
      <c r="D270" s="144" t="s">
        <v>216</v>
      </c>
      <c r="F270" s="151" t="s">
        <v>466</v>
      </c>
      <c r="I270" s="141"/>
      <c r="L270" s="31"/>
      <c r="M270" s="142"/>
      <c r="T270" s="52"/>
      <c r="AT270" s="16" t="s">
        <v>216</v>
      </c>
      <c r="AU270" s="16" t="s">
        <v>84</v>
      </c>
    </row>
    <row r="271" spans="2:65" s="1" customFormat="1" ht="24.15" customHeight="1">
      <c r="B271" s="31"/>
      <c r="C271" s="126" t="s">
        <v>467</v>
      </c>
      <c r="D271" s="126" t="s">
        <v>140</v>
      </c>
      <c r="E271" s="127" t="s">
        <v>468</v>
      </c>
      <c r="F271" s="128" t="s">
        <v>469</v>
      </c>
      <c r="G271" s="129" t="s">
        <v>230</v>
      </c>
      <c r="H271" s="130">
        <v>0</v>
      </c>
      <c r="I271" s="131"/>
      <c r="J271" s="132">
        <f>ROUND(I271*H271,2)</f>
        <v>0</v>
      </c>
      <c r="K271" s="128" t="s">
        <v>19</v>
      </c>
      <c r="L271" s="31"/>
      <c r="M271" s="133" t="s">
        <v>19</v>
      </c>
      <c r="N271" s="134" t="s">
        <v>45</v>
      </c>
      <c r="P271" s="135">
        <f>O271*H271</f>
        <v>0</v>
      </c>
      <c r="Q271" s="135">
        <v>6.9999999999999994E-5</v>
      </c>
      <c r="R271" s="135">
        <f>Q271*H271</f>
        <v>0</v>
      </c>
      <c r="S271" s="135">
        <v>0</v>
      </c>
      <c r="T271" s="136">
        <f>S271*H271</f>
        <v>0</v>
      </c>
      <c r="AR271" s="137" t="s">
        <v>213</v>
      </c>
      <c r="AT271" s="137" t="s">
        <v>140</v>
      </c>
      <c r="AU271" s="137" t="s">
        <v>84</v>
      </c>
      <c r="AY271" s="16" t="s">
        <v>137</v>
      </c>
      <c r="BE271" s="138">
        <f>IF(N271="základní",J271,0)</f>
        <v>0</v>
      </c>
      <c r="BF271" s="138">
        <f>IF(N271="snížená",J271,0)</f>
        <v>0</v>
      </c>
      <c r="BG271" s="138">
        <f>IF(N271="zákl. přenesená",J271,0)</f>
        <v>0</v>
      </c>
      <c r="BH271" s="138">
        <f>IF(N271="sníž. přenesená",J271,0)</f>
        <v>0</v>
      </c>
      <c r="BI271" s="138">
        <f>IF(N271="nulová",J271,0)</f>
        <v>0</v>
      </c>
      <c r="BJ271" s="16" t="s">
        <v>82</v>
      </c>
      <c r="BK271" s="138">
        <f>ROUND(I271*H271,2)</f>
        <v>0</v>
      </c>
      <c r="BL271" s="16" t="s">
        <v>213</v>
      </c>
      <c r="BM271" s="137" t="s">
        <v>470</v>
      </c>
    </row>
    <row r="272" spans="2:65" s="1" customFormat="1" ht="16.5" customHeight="1">
      <c r="B272" s="31"/>
      <c r="C272" s="165" t="s">
        <v>471</v>
      </c>
      <c r="D272" s="165" t="s">
        <v>411</v>
      </c>
      <c r="E272" s="166" t="s">
        <v>472</v>
      </c>
      <c r="F272" s="167" t="s">
        <v>473</v>
      </c>
      <c r="G272" s="168" t="s">
        <v>230</v>
      </c>
      <c r="H272" s="169">
        <v>0</v>
      </c>
      <c r="I272" s="170"/>
      <c r="J272" s="171">
        <f>ROUND(I272*H272,2)</f>
        <v>0</v>
      </c>
      <c r="K272" s="167" t="s">
        <v>19</v>
      </c>
      <c r="L272" s="172"/>
      <c r="M272" s="173" t="s">
        <v>19</v>
      </c>
      <c r="N272" s="174" t="s">
        <v>45</v>
      </c>
      <c r="P272" s="135">
        <f>O272*H272</f>
        <v>0</v>
      </c>
      <c r="Q272" s="135">
        <v>0</v>
      </c>
      <c r="R272" s="135">
        <f>Q272*H272</f>
        <v>0</v>
      </c>
      <c r="S272" s="135">
        <v>0</v>
      </c>
      <c r="T272" s="136">
        <f>S272*H272</f>
        <v>0</v>
      </c>
      <c r="AR272" s="137" t="s">
        <v>343</v>
      </c>
      <c r="AT272" s="137" t="s">
        <v>411</v>
      </c>
      <c r="AU272" s="137" t="s">
        <v>84</v>
      </c>
      <c r="AY272" s="16" t="s">
        <v>137</v>
      </c>
      <c r="BE272" s="138">
        <f>IF(N272="základní",J272,0)</f>
        <v>0</v>
      </c>
      <c r="BF272" s="138">
        <f>IF(N272="snížená",J272,0)</f>
        <v>0</v>
      </c>
      <c r="BG272" s="138">
        <f>IF(N272="zákl. přenesená",J272,0)</f>
        <v>0</v>
      </c>
      <c r="BH272" s="138">
        <f>IF(N272="sníž. přenesená",J272,0)</f>
        <v>0</v>
      </c>
      <c r="BI272" s="138">
        <f>IF(N272="nulová",J272,0)</f>
        <v>0</v>
      </c>
      <c r="BJ272" s="16" t="s">
        <v>82</v>
      </c>
      <c r="BK272" s="138">
        <f>ROUND(I272*H272,2)</f>
        <v>0</v>
      </c>
      <c r="BL272" s="16" t="s">
        <v>213</v>
      </c>
      <c r="BM272" s="137" t="s">
        <v>474</v>
      </c>
    </row>
    <row r="273" spans="2:65" s="1" customFormat="1" ht="38.4">
      <c r="B273" s="31"/>
      <c r="D273" s="144" t="s">
        <v>216</v>
      </c>
      <c r="F273" s="151" t="s">
        <v>475</v>
      </c>
      <c r="I273" s="141"/>
      <c r="L273" s="31"/>
      <c r="M273" s="142"/>
      <c r="T273" s="52"/>
      <c r="AT273" s="16" t="s">
        <v>216</v>
      </c>
      <c r="AU273" s="16" t="s">
        <v>84</v>
      </c>
    </row>
    <row r="274" spans="2:65" s="11" customFormat="1" ht="22.8" customHeight="1">
      <c r="B274" s="114"/>
      <c r="D274" s="115" t="s">
        <v>73</v>
      </c>
      <c r="E274" s="124" t="s">
        <v>476</v>
      </c>
      <c r="F274" s="124" t="s">
        <v>477</v>
      </c>
      <c r="I274" s="117"/>
      <c r="J274" s="125">
        <f>BK274</f>
        <v>0</v>
      </c>
      <c r="L274" s="114"/>
      <c r="M274" s="119"/>
      <c r="P274" s="120">
        <f>SUM(P275:P292)</f>
        <v>0</v>
      </c>
      <c r="R274" s="120">
        <f>SUM(R275:R292)</f>
        <v>0.44050600000000001</v>
      </c>
      <c r="T274" s="121">
        <f>SUM(T275:T292)</f>
        <v>6.9000000000000006E-2</v>
      </c>
      <c r="AR274" s="115" t="s">
        <v>84</v>
      </c>
      <c r="AT274" s="122" t="s">
        <v>73</v>
      </c>
      <c r="AU274" s="122" t="s">
        <v>82</v>
      </c>
      <c r="AY274" s="115" t="s">
        <v>137</v>
      </c>
      <c r="BK274" s="123">
        <f>SUM(BK275:BK292)</f>
        <v>0</v>
      </c>
    </row>
    <row r="275" spans="2:65" s="1" customFormat="1" ht="37.799999999999997" customHeight="1">
      <c r="B275" s="31"/>
      <c r="C275" s="126" t="s">
        <v>478</v>
      </c>
      <c r="D275" s="126" t="s">
        <v>140</v>
      </c>
      <c r="E275" s="127" t="s">
        <v>479</v>
      </c>
      <c r="F275" s="128" t="s">
        <v>480</v>
      </c>
      <c r="G275" s="129" t="s">
        <v>143</v>
      </c>
      <c r="H275" s="130">
        <v>27.2</v>
      </c>
      <c r="I275" s="131"/>
      <c r="J275" s="132">
        <f>ROUND(I275*H275,2)</f>
        <v>0</v>
      </c>
      <c r="K275" s="128" t="s">
        <v>144</v>
      </c>
      <c r="L275" s="31"/>
      <c r="M275" s="133" t="s">
        <v>19</v>
      </c>
      <c r="N275" s="134" t="s">
        <v>45</v>
      </c>
      <c r="P275" s="135">
        <f>O275*H275</f>
        <v>0</v>
      </c>
      <c r="Q275" s="135">
        <v>4.3800000000000002E-3</v>
      </c>
      <c r="R275" s="135">
        <f>Q275*H275</f>
        <v>0.11913600000000001</v>
      </c>
      <c r="S275" s="135">
        <v>0</v>
      </c>
      <c r="T275" s="136">
        <f>S275*H275</f>
        <v>0</v>
      </c>
      <c r="AR275" s="137" t="s">
        <v>145</v>
      </c>
      <c r="AT275" s="137" t="s">
        <v>140</v>
      </c>
      <c r="AU275" s="137" t="s">
        <v>84</v>
      </c>
      <c r="AY275" s="16" t="s">
        <v>137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6" t="s">
        <v>82</v>
      </c>
      <c r="BK275" s="138">
        <f>ROUND(I275*H275,2)</f>
        <v>0</v>
      </c>
      <c r="BL275" s="16" t="s">
        <v>145</v>
      </c>
      <c r="BM275" s="137" t="s">
        <v>481</v>
      </c>
    </row>
    <row r="276" spans="2:65" s="1" customFormat="1">
      <c r="B276" s="31"/>
      <c r="D276" s="139" t="s">
        <v>147</v>
      </c>
      <c r="F276" s="140" t="s">
        <v>482</v>
      </c>
      <c r="I276" s="141"/>
      <c r="L276" s="31"/>
      <c r="M276" s="142"/>
      <c r="T276" s="52"/>
      <c r="AT276" s="16" t="s">
        <v>147</v>
      </c>
      <c r="AU276" s="16" t="s">
        <v>84</v>
      </c>
    </row>
    <row r="277" spans="2:65" s="12" customFormat="1">
      <c r="B277" s="143"/>
      <c r="D277" s="144" t="s">
        <v>149</v>
      </c>
      <c r="E277" s="145" t="s">
        <v>19</v>
      </c>
      <c r="F277" s="146" t="s">
        <v>483</v>
      </c>
      <c r="H277" s="147">
        <v>27.2</v>
      </c>
      <c r="I277" s="148"/>
      <c r="L277" s="143"/>
      <c r="M277" s="149"/>
      <c r="T277" s="150"/>
      <c r="AT277" s="145" t="s">
        <v>149</v>
      </c>
      <c r="AU277" s="145" t="s">
        <v>84</v>
      </c>
      <c r="AV277" s="12" t="s">
        <v>84</v>
      </c>
      <c r="AW277" s="12" t="s">
        <v>36</v>
      </c>
      <c r="AX277" s="12" t="s">
        <v>82</v>
      </c>
      <c r="AY277" s="145" t="s">
        <v>137</v>
      </c>
    </row>
    <row r="278" spans="2:65" s="1" customFormat="1" ht="24.15" customHeight="1">
      <c r="B278" s="31"/>
      <c r="C278" s="126" t="s">
        <v>484</v>
      </c>
      <c r="D278" s="126" t="s">
        <v>140</v>
      </c>
      <c r="E278" s="127" t="s">
        <v>485</v>
      </c>
      <c r="F278" s="128" t="s">
        <v>486</v>
      </c>
      <c r="G278" s="129" t="s">
        <v>143</v>
      </c>
      <c r="H278" s="130">
        <v>150</v>
      </c>
      <c r="I278" s="131"/>
      <c r="J278" s="132">
        <f>ROUND(I278*H278,2)</f>
        <v>0</v>
      </c>
      <c r="K278" s="128" t="s">
        <v>144</v>
      </c>
      <c r="L278" s="31"/>
      <c r="M278" s="133" t="s">
        <v>19</v>
      </c>
      <c r="N278" s="134" t="s">
        <v>45</v>
      </c>
      <c r="P278" s="135">
        <f>O278*H278</f>
        <v>0</v>
      </c>
      <c r="Q278" s="135">
        <v>0</v>
      </c>
      <c r="R278" s="135">
        <f>Q278*H278</f>
        <v>0</v>
      </c>
      <c r="S278" s="135">
        <v>0</v>
      </c>
      <c r="T278" s="136">
        <f>S278*H278</f>
        <v>0</v>
      </c>
      <c r="AR278" s="137" t="s">
        <v>213</v>
      </c>
      <c r="AT278" s="137" t="s">
        <v>140</v>
      </c>
      <c r="AU278" s="137" t="s">
        <v>84</v>
      </c>
      <c r="AY278" s="16" t="s">
        <v>137</v>
      </c>
      <c r="BE278" s="138">
        <f>IF(N278="základní",J278,0)</f>
        <v>0</v>
      </c>
      <c r="BF278" s="138">
        <f>IF(N278="snížená",J278,0)</f>
        <v>0</v>
      </c>
      <c r="BG278" s="138">
        <f>IF(N278="zákl. přenesená",J278,0)</f>
        <v>0</v>
      </c>
      <c r="BH278" s="138">
        <f>IF(N278="sníž. přenesená",J278,0)</f>
        <v>0</v>
      </c>
      <c r="BI278" s="138">
        <f>IF(N278="nulová",J278,0)</f>
        <v>0</v>
      </c>
      <c r="BJ278" s="16" t="s">
        <v>82</v>
      </c>
      <c r="BK278" s="138">
        <f>ROUND(I278*H278,2)</f>
        <v>0</v>
      </c>
      <c r="BL278" s="16" t="s">
        <v>213</v>
      </c>
      <c r="BM278" s="137" t="s">
        <v>487</v>
      </c>
    </row>
    <row r="279" spans="2:65" s="1" customFormat="1">
      <c r="B279" s="31"/>
      <c r="D279" s="139" t="s">
        <v>147</v>
      </c>
      <c r="F279" s="140" t="s">
        <v>488</v>
      </c>
      <c r="I279" s="141"/>
      <c r="L279" s="31"/>
      <c r="M279" s="142"/>
      <c r="T279" s="52"/>
      <c r="AT279" s="16" t="s">
        <v>147</v>
      </c>
      <c r="AU279" s="16" t="s">
        <v>84</v>
      </c>
    </row>
    <row r="280" spans="2:65" s="12" customFormat="1">
      <c r="B280" s="143"/>
      <c r="D280" s="144" t="s">
        <v>149</v>
      </c>
      <c r="E280" s="145" t="s">
        <v>19</v>
      </c>
      <c r="F280" s="146" t="s">
        <v>489</v>
      </c>
      <c r="H280" s="147">
        <v>150</v>
      </c>
      <c r="I280" s="148"/>
      <c r="L280" s="143"/>
      <c r="M280" s="149"/>
      <c r="T280" s="150"/>
      <c r="AT280" s="145" t="s">
        <v>149</v>
      </c>
      <c r="AU280" s="145" t="s">
        <v>84</v>
      </c>
      <c r="AV280" s="12" t="s">
        <v>84</v>
      </c>
      <c r="AW280" s="12" t="s">
        <v>36</v>
      </c>
      <c r="AX280" s="12" t="s">
        <v>82</v>
      </c>
      <c r="AY280" s="145" t="s">
        <v>137</v>
      </c>
    </row>
    <row r="281" spans="2:65" s="1" customFormat="1" ht="24.15" customHeight="1">
      <c r="B281" s="31"/>
      <c r="C281" s="126" t="s">
        <v>490</v>
      </c>
      <c r="D281" s="126" t="s">
        <v>140</v>
      </c>
      <c r="E281" s="127" t="s">
        <v>491</v>
      </c>
      <c r="F281" s="128" t="s">
        <v>492</v>
      </c>
      <c r="G281" s="129" t="s">
        <v>143</v>
      </c>
      <c r="H281" s="130">
        <v>150</v>
      </c>
      <c r="I281" s="131"/>
      <c r="J281" s="132">
        <f>ROUND(I281*H281,2)</f>
        <v>0</v>
      </c>
      <c r="K281" s="128" t="s">
        <v>144</v>
      </c>
      <c r="L281" s="31"/>
      <c r="M281" s="133" t="s">
        <v>19</v>
      </c>
      <c r="N281" s="134" t="s">
        <v>45</v>
      </c>
      <c r="P281" s="135">
        <f>O281*H281</f>
        <v>0</v>
      </c>
      <c r="Q281" s="135">
        <v>0</v>
      </c>
      <c r="R281" s="135">
        <f>Q281*H281</f>
        <v>0</v>
      </c>
      <c r="S281" s="135">
        <v>1.4999999999999999E-4</v>
      </c>
      <c r="T281" s="136">
        <f>S281*H281</f>
        <v>2.2499999999999999E-2</v>
      </c>
      <c r="AR281" s="137" t="s">
        <v>213</v>
      </c>
      <c r="AT281" s="137" t="s">
        <v>140</v>
      </c>
      <c r="AU281" s="137" t="s">
        <v>84</v>
      </c>
      <c r="AY281" s="16" t="s">
        <v>137</v>
      </c>
      <c r="BE281" s="138">
        <f>IF(N281="základní",J281,0)</f>
        <v>0</v>
      </c>
      <c r="BF281" s="138">
        <f>IF(N281="snížená",J281,0)</f>
        <v>0</v>
      </c>
      <c r="BG281" s="138">
        <f>IF(N281="zákl. přenesená",J281,0)</f>
        <v>0</v>
      </c>
      <c r="BH281" s="138">
        <f>IF(N281="sníž. přenesená",J281,0)</f>
        <v>0</v>
      </c>
      <c r="BI281" s="138">
        <f>IF(N281="nulová",J281,0)</f>
        <v>0</v>
      </c>
      <c r="BJ281" s="16" t="s">
        <v>82</v>
      </c>
      <c r="BK281" s="138">
        <f>ROUND(I281*H281,2)</f>
        <v>0</v>
      </c>
      <c r="BL281" s="16" t="s">
        <v>213</v>
      </c>
      <c r="BM281" s="137" t="s">
        <v>493</v>
      </c>
    </row>
    <row r="282" spans="2:65" s="1" customFormat="1">
      <c r="B282" s="31"/>
      <c r="D282" s="139" t="s">
        <v>147</v>
      </c>
      <c r="F282" s="140" t="s">
        <v>494</v>
      </c>
      <c r="I282" s="141"/>
      <c r="L282" s="31"/>
      <c r="M282" s="142"/>
      <c r="T282" s="52"/>
      <c r="AT282" s="16" t="s">
        <v>147</v>
      </c>
      <c r="AU282" s="16" t="s">
        <v>84</v>
      </c>
    </row>
    <row r="283" spans="2:65" s="1" customFormat="1" ht="16.5" customHeight="1">
      <c r="B283" s="31"/>
      <c r="C283" s="126" t="s">
        <v>495</v>
      </c>
      <c r="D283" s="126" t="s">
        <v>140</v>
      </c>
      <c r="E283" s="127" t="s">
        <v>496</v>
      </c>
      <c r="F283" s="128" t="s">
        <v>497</v>
      </c>
      <c r="G283" s="129" t="s">
        <v>143</v>
      </c>
      <c r="H283" s="130">
        <v>150</v>
      </c>
      <c r="I283" s="131"/>
      <c r="J283" s="132">
        <f>ROUND(I283*H283,2)</f>
        <v>0</v>
      </c>
      <c r="K283" s="128" t="s">
        <v>144</v>
      </c>
      <c r="L283" s="31"/>
      <c r="M283" s="133" t="s">
        <v>19</v>
      </c>
      <c r="N283" s="134" t="s">
        <v>45</v>
      </c>
      <c r="P283" s="135">
        <f>O283*H283</f>
        <v>0</v>
      </c>
      <c r="Q283" s="135">
        <v>1E-3</v>
      </c>
      <c r="R283" s="135">
        <f>Q283*H283</f>
        <v>0.15</v>
      </c>
      <c r="S283" s="135">
        <v>3.1E-4</v>
      </c>
      <c r="T283" s="136">
        <f>S283*H283</f>
        <v>4.65E-2</v>
      </c>
      <c r="AR283" s="137" t="s">
        <v>213</v>
      </c>
      <c r="AT283" s="137" t="s">
        <v>140</v>
      </c>
      <c r="AU283" s="137" t="s">
        <v>84</v>
      </c>
      <c r="AY283" s="16" t="s">
        <v>137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6" t="s">
        <v>82</v>
      </c>
      <c r="BK283" s="138">
        <f>ROUND(I283*H283,2)</f>
        <v>0</v>
      </c>
      <c r="BL283" s="16" t="s">
        <v>213</v>
      </c>
      <c r="BM283" s="137" t="s">
        <v>498</v>
      </c>
    </row>
    <row r="284" spans="2:65" s="1" customFormat="1">
      <c r="B284" s="31"/>
      <c r="D284" s="139" t="s">
        <v>147</v>
      </c>
      <c r="F284" s="140" t="s">
        <v>499</v>
      </c>
      <c r="I284" s="141"/>
      <c r="L284" s="31"/>
      <c r="M284" s="142"/>
      <c r="T284" s="52"/>
      <c r="AT284" s="16" t="s">
        <v>147</v>
      </c>
      <c r="AU284" s="16" t="s">
        <v>84</v>
      </c>
    </row>
    <row r="285" spans="2:65" s="1" customFormat="1" ht="33" customHeight="1">
      <c r="B285" s="31"/>
      <c r="C285" s="126" t="s">
        <v>500</v>
      </c>
      <c r="D285" s="126" t="s">
        <v>140</v>
      </c>
      <c r="E285" s="127" t="s">
        <v>501</v>
      </c>
      <c r="F285" s="128" t="s">
        <v>502</v>
      </c>
      <c r="G285" s="129" t="s">
        <v>143</v>
      </c>
      <c r="H285" s="130">
        <v>150</v>
      </c>
      <c r="I285" s="131"/>
      <c r="J285" s="132">
        <f>ROUND(I285*H285,2)</f>
        <v>0</v>
      </c>
      <c r="K285" s="128" t="s">
        <v>144</v>
      </c>
      <c r="L285" s="31"/>
      <c r="M285" s="133" t="s">
        <v>19</v>
      </c>
      <c r="N285" s="134" t="s">
        <v>45</v>
      </c>
      <c r="P285" s="135">
        <f>O285*H285</f>
        <v>0</v>
      </c>
      <c r="Q285" s="135">
        <v>2.0000000000000001E-4</v>
      </c>
      <c r="R285" s="135">
        <f>Q285*H285</f>
        <v>3.0000000000000002E-2</v>
      </c>
      <c r="S285" s="135">
        <v>0</v>
      </c>
      <c r="T285" s="136">
        <f>S285*H285</f>
        <v>0</v>
      </c>
      <c r="AR285" s="137" t="s">
        <v>213</v>
      </c>
      <c r="AT285" s="137" t="s">
        <v>140</v>
      </c>
      <c r="AU285" s="137" t="s">
        <v>84</v>
      </c>
      <c r="AY285" s="16" t="s">
        <v>137</v>
      </c>
      <c r="BE285" s="138">
        <f>IF(N285="základní",J285,0)</f>
        <v>0</v>
      </c>
      <c r="BF285" s="138">
        <f>IF(N285="snížená",J285,0)</f>
        <v>0</v>
      </c>
      <c r="BG285" s="138">
        <f>IF(N285="zákl. přenesená",J285,0)</f>
        <v>0</v>
      </c>
      <c r="BH285" s="138">
        <f>IF(N285="sníž. přenesená",J285,0)</f>
        <v>0</v>
      </c>
      <c r="BI285" s="138">
        <f>IF(N285="nulová",J285,0)</f>
        <v>0</v>
      </c>
      <c r="BJ285" s="16" t="s">
        <v>82</v>
      </c>
      <c r="BK285" s="138">
        <f>ROUND(I285*H285,2)</f>
        <v>0</v>
      </c>
      <c r="BL285" s="16" t="s">
        <v>213</v>
      </c>
      <c r="BM285" s="137" t="s">
        <v>503</v>
      </c>
    </row>
    <row r="286" spans="2:65" s="1" customFormat="1">
      <c r="B286" s="31"/>
      <c r="D286" s="139" t="s">
        <v>147</v>
      </c>
      <c r="F286" s="140" t="s">
        <v>504</v>
      </c>
      <c r="I286" s="141"/>
      <c r="L286" s="31"/>
      <c r="M286" s="142"/>
      <c r="T286" s="52"/>
      <c r="AT286" s="16" t="s">
        <v>147</v>
      </c>
      <c r="AU286" s="16" t="s">
        <v>84</v>
      </c>
    </row>
    <row r="287" spans="2:65" s="1" customFormat="1" ht="33" customHeight="1">
      <c r="B287" s="31"/>
      <c r="C287" s="126" t="s">
        <v>505</v>
      </c>
      <c r="D287" s="126" t="s">
        <v>140</v>
      </c>
      <c r="E287" s="127" t="s">
        <v>319</v>
      </c>
      <c r="F287" s="128" t="s">
        <v>320</v>
      </c>
      <c r="G287" s="129" t="s">
        <v>143</v>
      </c>
      <c r="H287" s="130">
        <v>45</v>
      </c>
      <c r="I287" s="131"/>
      <c r="J287" s="132">
        <f>ROUND(I287*H287,2)</f>
        <v>0</v>
      </c>
      <c r="K287" s="128" t="s">
        <v>144</v>
      </c>
      <c r="L287" s="31"/>
      <c r="M287" s="133" t="s">
        <v>19</v>
      </c>
      <c r="N287" s="134" t="s">
        <v>45</v>
      </c>
      <c r="P287" s="135">
        <f>O287*H287</f>
        <v>0</v>
      </c>
      <c r="Q287" s="135">
        <v>3.0000000000000001E-3</v>
      </c>
      <c r="R287" s="135">
        <f>Q287*H287</f>
        <v>0.13500000000000001</v>
      </c>
      <c r="S287" s="135">
        <v>0</v>
      </c>
      <c r="T287" s="136">
        <f>S287*H287</f>
        <v>0</v>
      </c>
      <c r="AR287" s="137" t="s">
        <v>145</v>
      </c>
      <c r="AT287" s="137" t="s">
        <v>140</v>
      </c>
      <c r="AU287" s="137" t="s">
        <v>84</v>
      </c>
      <c r="AY287" s="16" t="s">
        <v>137</v>
      </c>
      <c r="BE287" s="138">
        <f>IF(N287="základní",J287,0)</f>
        <v>0</v>
      </c>
      <c r="BF287" s="138">
        <f>IF(N287="snížená",J287,0)</f>
        <v>0</v>
      </c>
      <c r="BG287" s="138">
        <f>IF(N287="zákl. přenesená",J287,0)</f>
        <v>0</v>
      </c>
      <c r="BH287" s="138">
        <f>IF(N287="sníž. přenesená",J287,0)</f>
        <v>0</v>
      </c>
      <c r="BI287" s="138">
        <f>IF(N287="nulová",J287,0)</f>
        <v>0</v>
      </c>
      <c r="BJ287" s="16" t="s">
        <v>82</v>
      </c>
      <c r="BK287" s="138">
        <f>ROUND(I287*H287,2)</f>
        <v>0</v>
      </c>
      <c r="BL287" s="16" t="s">
        <v>145</v>
      </c>
      <c r="BM287" s="137" t="s">
        <v>506</v>
      </c>
    </row>
    <row r="288" spans="2:65" s="1" customFormat="1">
      <c r="B288" s="31"/>
      <c r="D288" s="139" t="s">
        <v>147</v>
      </c>
      <c r="F288" s="140" t="s">
        <v>322</v>
      </c>
      <c r="I288" s="141"/>
      <c r="L288" s="31"/>
      <c r="M288" s="142"/>
      <c r="T288" s="52"/>
      <c r="AT288" s="16" t="s">
        <v>147</v>
      </c>
      <c r="AU288" s="16" t="s">
        <v>84</v>
      </c>
    </row>
    <row r="289" spans="2:65" s="12" customFormat="1">
      <c r="B289" s="143"/>
      <c r="D289" s="144" t="s">
        <v>149</v>
      </c>
      <c r="E289" s="145" t="s">
        <v>19</v>
      </c>
      <c r="F289" s="146" t="s">
        <v>507</v>
      </c>
      <c r="H289" s="147">
        <v>45</v>
      </c>
      <c r="I289" s="148"/>
      <c r="L289" s="143"/>
      <c r="M289" s="149"/>
      <c r="T289" s="150"/>
      <c r="AT289" s="145" t="s">
        <v>149</v>
      </c>
      <c r="AU289" s="145" t="s">
        <v>84</v>
      </c>
      <c r="AV289" s="12" t="s">
        <v>84</v>
      </c>
      <c r="AW289" s="12" t="s">
        <v>36</v>
      </c>
      <c r="AX289" s="12" t="s">
        <v>82</v>
      </c>
      <c r="AY289" s="145" t="s">
        <v>137</v>
      </c>
    </row>
    <row r="290" spans="2:65" s="1" customFormat="1" ht="37.799999999999997" customHeight="1">
      <c r="B290" s="31"/>
      <c r="C290" s="126" t="s">
        <v>508</v>
      </c>
      <c r="D290" s="126" t="s">
        <v>140</v>
      </c>
      <c r="E290" s="127" t="s">
        <v>509</v>
      </c>
      <c r="F290" s="128" t="s">
        <v>510</v>
      </c>
      <c r="G290" s="129" t="s">
        <v>143</v>
      </c>
      <c r="H290" s="130">
        <v>49</v>
      </c>
      <c r="I290" s="131"/>
      <c r="J290" s="132">
        <f>ROUND(I290*H290,2)</f>
        <v>0</v>
      </c>
      <c r="K290" s="128" t="s">
        <v>144</v>
      </c>
      <c r="L290" s="31"/>
      <c r="M290" s="133" t="s">
        <v>19</v>
      </c>
      <c r="N290" s="134" t="s">
        <v>45</v>
      </c>
      <c r="P290" s="135">
        <f>O290*H290</f>
        <v>0</v>
      </c>
      <c r="Q290" s="135">
        <v>1.2999999999999999E-4</v>
      </c>
      <c r="R290" s="135">
        <f>Q290*H290</f>
        <v>6.3699999999999998E-3</v>
      </c>
      <c r="S290" s="135">
        <v>0</v>
      </c>
      <c r="T290" s="136">
        <f>S290*H290</f>
        <v>0</v>
      </c>
      <c r="AR290" s="137" t="s">
        <v>145</v>
      </c>
      <c r="AT290" s="137" t="s">
        <v>140</v>
      </c>
      <c r="AU290" s="137" t="s">
        <v>84</v>
      </c>
      <c r="AY290" s="16" t="s">
        <v>137</v>
      </c>
      <c r="BE290" s="138">
        <f>IF(N290="základní",J290,0)</f>
        <v>0</v>
      </c>
      <c r="BF290" s="138">
        <f>IF(N290="snížená",J290,0)</f>
        <v>0</v>
      </c>
      <c r="BG290" s="138">
        <f>IF(N290="zákl. přenesená",J290,0)</f>
        <v>0</v>
      </c>
      <c r="BH290" s="138">
        <f>IF(N290="sníž. přenesená",J290,0)</f>
        <v>0</v>
      </c>
      <c r="BI290" s="138">
        <f>IF(N290="nulová",J290,0)</f>
        <v>0</v>
      </c>
      <c r="BJ290" s="16" t="s">
        <v>82</v>
      </c>
      <c r="BK290" s="138">
        <f>ROUND(I290*H290,2)</f>
        <v>0</v>
      </c>
      <c r="BL290" s="16" t="s">
        <v>145</v>
      </c>
      <c r="BM290" s="137" t="s">
        <v>511</v>
      </c>
    </row>
    <row r="291" spans="2:65" s="1" customFormat="1">
      <c r="B291" s="31"/>
      <c r="D291" s="139" t="s">
        <v>147</v>
      </c>
      <c r="F291" s="140" t="s">
        <v>512</v>
      </c>
      <c r="I291" s="141"/>
      <c r="L291" s="31"/>
      <c r="M291" s="142"/>
      <c r="T291" s="52"/>
      <c r="AT291" s="16" t="s">
        <v>147</v>
      </c>
      <c r="AU291" s="16" t="s">
        <v>84</v>
      </c>
    </row>
    <row r="292" spans="2:65" s="12" customFormat="1">
      <c r="B292" s="143"/>
      <c r="D292" s="144" t="s">
        <v>149</v>
      </c>
      <c r="E292" s="145" t="s">
        <v>19</v>
      </c>
      <c r="F292" s="146" t="s">
        <v>513</v>
      </c>
      <c r="H292" s="147">
        <v>49</v>
      </c>
      <c r="I292" s="148"/>
      <c r="L292" s="143"/>
      <c r="M292" s="149"/>
      <c r="T292" s="150"/>
      <c r="AT292" s="145" t="s">
        <v>149</v>
      </c>
      <c r="AU292" s="145" t="s">
        <v>84</v>
      </c>
      <c r="AV292" s="12" t="s">
        <v>84</v>
      </c>
      <c r="AW292" s="12" t="s">
        <v>36</v>
      </c>
      <c r="AX292" s="12" t="s">
        <v>82</v>
      </c>
      <c r="AY292" s="145" t="s">
        <v>137</v>
      </c>
    </row>
    <row r="293" spans="2:65" s="11" customFormat="1" ht="22.8" customHeight="1">
      <c r="B293" s="114"/>
      <c r="D293" s="115" t="s">
        <v>73</v>
      </c>
      <c r="E293" s="124" t="s">
        <v>514</v>
      </c>
      <c r="F293" s="124" t="s">
        <v>515</v>
      </c>
      <c r="I293" s="117"/>
      <c r="J293" s="125">
        <f>BK293</f>
        <v>0</v>
      </c>
      <c r="L293" s="114"/>
      <c r="M293" s="119"/>
      <c r="P293" s="120">
        <f>SUM(P294:P305)</f>
        <v>0</v>
      </c>
      <c r="R293" s="120">
        <f>SUM(R294:R305)</f>
        <v>3.9745999999999997E-2</v>
      </c>
      <c r="T293" s="121">
        <f>SUM(T294:T305)</f>
        <v>0</v>
      </c>
      <c r="AR293" s="115" t="s">
        <v>84</v>
      </c>
      <c r="AT293" s="122" t="s">
        <v>73</v>
      </c>
      <c r="AU293" s="122" t="s">
        <v>82</v>
      </c>
      <c r="AY293" s="115" t="s">
        <v>137</v>
      </c>
      <c r="BK293" s="123">
        <f>SUM(BK294:BK305)</f>
        <v>0</v>
      </c>
    </row>
    <row r="294" spans="2:65" s="1" customFormat="1" ht="33" customHeight="1">
      <c r="B294" s="31"/>
      <c r="C294" s="126" t="s">
        <v>516</v>
      </c>
      <c r="D294" s="126" t="s">
        <v>140</v>
      </c>
      <c r="E294" s="127" t="s">
        <v>517</v>
      </c>
      <c r="F294" s="128" t="s">
        <v>518</v>
      </c>
      <c r="G294" s="129" t="s">
        <v>143</v>
      </c>
      <c r="H294" s="130">
        <v>40.5</v>
      </c>
      <c r="I294" s="131"/>
      <c r="J294" s="132">
        <f>ROUND(I294*H294,2)</f>
        <v>0</v>
      </c>
      <c r="K294" s="128" t="s">
        <v>144</v>
      </c>
      <c r="L294" s="31"/>
      <c r="M294" s="133" t="s">
        <v>19</v>
      </c>
      <c r="N294" s="134" t="s">
        <v>45</v>
      </c>
      <c r="P294" s="135">
        <f>O294*H294</f>
        <v>0</v>
      </c>
      <c r="Q294" s="135">
        <v>6.9999999999999999E-4</v>
      </c>
      <c r="R294" s="135">
        <f>Q294*H294</f>
        <v>2.835E-2</v>
      </c>
      <c r="S294" s="135">
        <v>0</v>
      </c>
      <c r="T294" s="136">
        <f>S294*H294</f>
        <v>0</v>
      </c>
      <c r="AR294" s="137" t="s">
        <v>213</v>
      </c>
      <c r="AT294" s="137" t="s">
        <v>140</v>
      </c>
      <c r="AU294" s="137" t="s">
        <v>84</v>
      </c>
      <c r="AY294" s="16" t="s">
        <v>137</v>
      </c>
      <c r="BE294" s="138">
        <f>IF(N294="základní",J294,0)</f>
        <v>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6" t="s">
        <v>82</v>
      </c>
      <c r="BK294" s="138">
        <f>ROUND(I294*H294,2)</f>
        <v>0</v>
      </c>
      <c r="BL294" s="16" t="s">
        <v>213</v>
      </c>
      <c r="BM294" s="137" t="s">
        <v>519</v>
      </c>
    </row>
    <row r="295" spans="2:65" s="1" customFormat="1">
      <c r="B295" s="31"/>
      <c r="D295" s="139" t="s">
        <v>147</v>
      </c>
      <c r="F295" s="140" t="s">
        <v>520</v>
      </c>
      <c r="I295" s="141"/>
      <c r="L295" s="31"/>
      <c r="M295" s="142"/>
      <c r="T295" s="52"/>
      <c r="AT295" s="16" t="s">
        <v>147</v>
      </c>
      <c r="AU295" s="16" t="s">
        <v>84</v>
      </c>
    </row>
    <row r="296" spans="2:65" s="1" customFormat="1" ht="153.6">
      <c r="B296" s="31"/>
      <c r="D296" s="144" t="s">
        <v>216</v>
      </c>
      <c r="F296" s="151" t="s">
        <v>521</v>
      </c>
      <c r="I296" s="141"/>
      <c r="L296" s="31"/>
      <c r="M296" s="142"/>
      <c r="T296" s="52"/>
      <c r="AT296" s="16" t="s">
        <v>216</v>
      </c>
      <c r="AU296" s="16" t="s">
        <v>84</v>
      </c>
    </row>
    <row r="297" spans="2:65" s="12" customFormat="1">
      <c r="B297" s="143"/>
      <c r="D297" s="144" t="s">
        <v>149</v>
      </c>
      <c r="E297" s="145" t="s">
        <v>19</v>
      </c>
      <c r="F297" s="146" t="s">
        <v>522</v>
      </c>
      <c r="H297" s="147">
        <v>40.5</v>
      </c>
      <c r="I297" s="148"/>
      <c r="L297" s="143"/>
      <c r="M297" s="149"/>
      <c r="T297" s="150"/>
      <c r="AT297" s="145" t="s">
        <v>149</v>
      </c>
      <c r="AU297" s="145" t="s">
        <v>84</v>
      </c>
      <c r="AV297" s="12" t="s">
        <v>84</v>
      </c>
      <c r="AW297" s="12" t="s">
        <v>36</v>
      </c>
      <c r="AX297" s="12" t="s">
        <v>82</v>
      </c>
      <c r="AY297" s="145" t="s">
        <v>137</v>
      </c>
    </row>
    <row r="298" spans="2:65" s="1" customFormat="1" ht="16.5" customHeight="1">
      <c r="B298" s="31"/>
      <c r="C298" s="165" t="s">
        <v>523</v>
      </c>
      <c r="D298" s="165" t="s">
        <v>411</v>
      </c>
      <c r="E298" s="166" t="s">
        <v>524</v>
      </c>
      <c r="F298" s="167" t="s">
        <v>525</v>
      </c>
      <c r="G298" s="168" t="s">
        <v>143</v>
      </c>
      <c r="H298" s="169">
        <v>46.575000000000003</v>
      </c>
      <c r="I298" s="170"/>
      <c r="J298" s="171">
        <f>ROUND(I298*H298,2)</f>
        <v>0</v>
      </c>
      <c r="K298" s="167" t="s">
        <v>19</v>
      </c>
      <c r="L298" s="172"/>
      <c r="M298" s="173" t="s">
        <v>19</v>
      </c>
      <c r="N298" s="174" t="s">
        <v>45</v>
      </c>
      <c r="P298" s="135">
        <f>O298*H298</f>
        <v>0</v>
      </c>
      <c r="Q298" s="135">
        <v>0</v>
      </c>
      <c r="R298" s="135">
        <f>Q298*H298</f>
        <v>0</v>
      </c>
      <c r="S298" s="135">
        <v>0</v>
      </c>
      <c r="T298" s="136">
        <f>S298*H298</f>
        <v>0</v>
      </c>
      <c r="AR298" s="137" t="s">
        <v>343</v>
      </c>
      <c r="AT298" s="137" t="s">
        <v>411</v>
      </c>
      <c r="AU298" s="137" t="s">
        <v>84</v>
      </c>
      <c r="AY298" s="16" t="s">
        <v>137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6" t="s">
        <v>82</v>
      </c>
      <c r="BK298" s="138">
        <f>ROUND(I298*H298,2)</f>
        <v>0</v>
      </c>
      <c r="BL298" s="16" t="s">
        <v>213</v>
      </c>
      <c r="BM298" s="137" t="s">
        <v>526</v>
      </c>
    </row>
    <row r="299" spans="2:65" s="1" customFormat="1" ht="259.2">
      <c r="B299" s="31"/>
      <c r="D299" s="144" t="s">
        <v>216</v>
      </c>
      <c r="F299" s="151" t="s">
        <v>527</v>
      </c>
      <c r="I299" s="141"/>
      <c r="L299" s="31"/>
      <c r="M299" s="142"/>
      <c r="T299" s="52"/>
      <c r="AT299" s="16" t="s">
        <v>216</v>
      </c>
      <c r="AU299" s="16" t="s">
        <v>84</v>
      </c>
    </row>
    <row r="300" spans="2:65" s="12" customFormat="1">
      <c r="B300" s="143"/>
      <c r="D300" s="144" t="s">
        <v>149</v>
      </c>
      <c r="E300" s="145" t="s">
        <v>19</v>
      </c>
      <c r="F300" s="146" t="s">
        <v>528</v>
      </c>
      <c r="H300" s="147">
        <v>46.575000000000003</v>
      </c>
      <c r="I300" s="148"/>
      <c r="L300" s="143"/>
      <c r="M300" s="149"/>
      <c r="T300" s="150"/>
      <c r="AT300" s="145" t="s">
        <v>149</v>
      </c>
      <c r="AU300" s="145" t="s">
        <v>84</v>
      </c>
      <c r="AV300" s="12" t="s">
        <v>84</v>
      </c>
      <c r="AW300" s="12" t="s">
        <v>36</v>
      </c>
      <c r="AX300" s="12" t="s">
        <v>82</v>
      </c>
      <c r="AY300" s="145" t="s">
        <v>137</v>
      </c>
    </row>
    <row r="301" spans="2:65" s="1" customFormat="1" ht="24.15" customHeight="1">
      <c r="B301" s="31"/>
      <c r="C301" s="126" t="s">
        <v>529</v>
      </c>
      <c r="D301" s="126" t="s">
        <v>140</v>
      </c>
      <c r="E301" s="127" t="s">
        <v>530</v>
      </c>
      <c r="F301" s="128" t="s">
        <v>531</v>
      </c>
      <c r="G301" s="129" t="s">
        <v>289</v>
      </c>
      <c r="H301" s="130">
        <v>28</v>
      </c>
      <c r="I301" s="131"/>
      <c r="J301" s="132">
        <f>ROUND(I301*H301,2)</f>
        <v>0</v>
      </c>
      <c r="K301" s="128" t="s">
        <v>144</v>
      </c>
      <c r="L301" s="31"/>
      <c r="M301" s="133" t="s">
        <v>19</v>
      </c>
      <c r="N301" s="134" t="s">
        <v>45</v>
      </c>
      <c r="P301" s="135">
        <f>O301*H301</f>
        <v>0</v>
      </c>
      <c r="Q301" s="135">
        <v>5.0000000000000002E-5</v>
      </c>
      <c r="R301" s="135">
        <f>Q301*H301</f>
        <v>1.4E-3</v>
      </c>
      <c r="S301" s="135">
        <v>0</v>
      </c>
      <c r="T301" s="136">
        <f>S301*H301</f>
        <v>0</v>
      </c>
      <c r="AR301" s="137" t="s">
        <v>213</v>
      </c>
      <c r="AT301" s="137" t="s">
        <v>140</v>
      </c>
      <c r="AU301" s="137" t="s">
        <v>84</v>
      </c>
      <c r="AY301" s="16" t="s">
        <v>137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6" t="s">
        <v>82</v>
      </c>
      <c r="BK301" s="138">
        <f>ROUND(I301*H301,2)</f>
        <v>0</v>
      </c>
      <c r="BL301" s="16" t="s">
        <v>213</v>
      </c>
      <c r="BM301" s="137" t="s">
        <v>532</v>
      </c>
    </row>
    <row r="302" spans="2:65" s="1" customFormat="1">
      <c r="B302" s="31"/>
      <c r="D302" s="139" t="s">
        <v>147</v>
      </c>
      <c r="F302" s="140" t="s">
        <v>533</v>
      </c>
      <c r="I302" s="141"/>
      <c r="L302" s="31"/>
      <c r="M302" s="142"/>
      <c r="T302" s="52"/>
      <c r="AT302" s="16" t="s">
        <v>147</v>
      </c>
      <c r="AU302" s="16" t="s">
        <v>84</v>
      </c>
    </row>
    <row r="303" spans="2:65" s="12" customFormat="1">
      <c r="B303" s="143"/>
      <c r="D303" s="144" t="s">
        <v>149</v>
      </c>
      <c r="E303" s="145" t="s">
        <v>19</v>
      </c>
      <c r="F303" s="146" t="s">
        <v>534</v>
      </c>
      <c r="H303" s="147">
        <v>28</v>
      </c>
      <c r="I303" s="148"/>
      <c r="L303" s="143"/>
      <c r="M303" s="149"/>
      <c r="T303" s="150"/>
      <c r="AT303" s="145" t="s">
        <v>149</v>
      </c>
      <c r="AU303" s="145" t="s">
        <v>84</v>
      </c>
      <c r="AV303" s="12" t="s">
        <v>84</v>
      </c>
      <c r="AW303" s="12" t="s">
        <v>36</v>
      </c>
      <c r="AX303" s="12" t="s">
        <v>82</v>
      </c>
      <c r="AY303" s="145" t="s">
        <v>137</v>
      </c>
    </row>
    <row r="304" spans="2:65" s="1" customFormat="1" ht="16.5" customHeight="1">
      <c r="B304" s="31"/>
      <c r="C304" s="165" t="s">
        <v>535</v>
      </c>
      <c r="D304" s="165" t="s">
        <v>411</v>
      </c>
      <c r="E304" s="166" t="s">
        <v>536</v>
      </c>
      <c r="F304" s="167" t="s">
        <v>537</v>
      </c>
      <c r="G304" s="168" t="s">
        <v>289</v>
      </c>
      <c r="H304" s="169">
        <v>28.56</v>
      </c>
      <c r="I304" s="170"/>
      <c r="J304" s="171">
        <f>ROUND(I304*H304,2)</f>
        <v>0</v>
      </c>
      <c r="K304" s="167" t="s">
        <v>144</v>
      </c>
      <c r="L304" s="172"/>
      <c r="M304" s="173" t="s">
        <v>19</v>
      </c>
      <c r="N304" s="174" t="s">
        <v>45</v>
      </c>
      <c r="P304" s="135">
        <f>O304*H304</f>
        <v>0</v>
      </c>
      <c r="Q304" s="135">
        <v>3.5E-4</v>
      </c>
      <c r="R304" s="135">
        <f>Q304*H304</f>
        <v>9.9959999999999997E-3</v>
      </c>
      <c r="S304" s="135">
        <v>0</v>
      </c>
      <c r="T304" s="136">
        <f>S304*H304</f>
        <v>0</v>
      </c>
      <c r="AR304" s="137" t="s">
        <v>343</v>
      </c>
      <c r="AT304" s="137" t="s">
        <v>411</v>
      </c>
      <c r="AU304" s="137" t="s">
        <v>84</v>
      </c>
      <c r="AY304" s="16" t="s">
        <v>137</v>
      </c>
      <c r="BE304" s="138">
        <f>IF(N304="základní",J304,0)</f>
        <v>0</v>
      </c>
      <c r="BF304" s="138">
        <f>IF(N304="snížená",J304,0)</f>
        <v>0</v>
      </c>
      <c r="BG304" s="138">
        <f>IF(N304="zákl. přenesená",J304,0)</f>
        <v>0</v>
      </c>
      <c r="BH304" s="138">
        <f>IF(N304="sníž. přenesená",J304,0)</f>
        <v>0</v>
      </c>
      <c r="BI304" s="138">
        <f>IF(N304="nulová",J304,0)</f>
        <v>0</v>
      </c>
      <c r="BJ304" s="16" t="s">
        <v>82</v>
      </c>
      <c r="BK304" s="138">
        <f>ROUND(I304*H304,2)</f>
        <v>0</v>
      </c>
      <c r="BL304" s="16" t="s">
        <v>213</v>
      </c>
      <c r="BM304" s="137" t="s">
        <v>538</v>
      </c>
    </row>
    <row r="305" spans="2:65" s="12" customFormat="1">
      <c r="B305" s="143"/>
      <c r="D305" s="144" t="s">
        <v>149</v>
      </c>
      <c r="E305" s="145" t="s">
        <v>19</v>
      </c>
      <c r="F305" s="146" t="s">
        <v>539</v>
      </c>
      <c r="H305" s="147">
        <v>28.56</v>
      </c>
      <c r="I305" s="148"/>
      <c r="L305" s="143"/>
      <c r="M305" s="149"/>
      <c r="T305" s="150"/>
      <c r="AT305" s="145" t="s">
        <v>149</v>
      </c>
      <c r="AU305" s="145" t="s">
        <v>84</v>
      </c>
      <c r="AV305" s="12" t="s">
        <v>84</v>
      </c>
      <c r="AW305" s="12" t="s">
        <v>36</v>
      </c>
      <c r="AX305" s="12" t="s">
        <v>82</v>
      </c>
      <c r="AY305" s="145" t="s">
        <v>137</v>
      </c>
    </row>
    <row r="306" spans="2:65" s="11" customFormat="1" ht="22.8" customHeight="1">
      <c r="B306" s="114"/>
      <c r="D306" s="115" t="s">
        <v>73</v>
      </c>
      <c r="E306" s="124" t="s">
        <v>540</v>
      </c>
      <c r="F306" s="124" t="s">
        <v>541</v>
      </c>
      <c r="I306" s="117"/>
      <c r="J306" s="125">
        <f>BK306</f>
        <v>0</v>
      </c>
      <c r="L306" s="114"/>
      <c r="M306" s="119"/>
      <c r="P306" s="120">
        <f>SUM(P307:P315)</f>
        <v>0</v>
      </c>
      <c r="R306" s="120">
        <f>SUM(R307:R315)</f>
        <v>1.5970499999999999E-2</v>
      </c>
      <c r="T306" s="121">
        <f>SUM(T307:T315)</f>
        <v>0</v>
      </c>
      <c r="AR306" s="115" t="s">
        <v>84</v>
      </c>
      <c r="AT306" s="122" t="s">
        <v>73</v>
      </c>
      <c r="AU306" s="122" t="s">
        <v>82</v>
      </c>
      <c r="AY306" s="115" t="s">
        <v>137</v>
      </c>
      <c r="BK306" s="123">
        <f>SUM(BK307:BK315)</f>
        <v>0</v>
      </c>
    </row>
    <row r="307" spans="2:65" s="1" customFormat="1" ht="21.75" customHeight="1">
      <c r="B307" s="31"/>
      <c r="C307" s="126" t="s">
        <v>542</v>
      </c>
      <c r="D307" s="126" t="s">
        <v>140</v>
      </c>
      <c r="E307" s="127" t="s">
        <v>543</v>
      </c>
      <c r="F307" s="128" t="s">
        <v>544</v>
      </c>
      <c r="G307" s="129" t="s">
        <v>212</v>
      </c>
      <c r="H307" s="130">
        <v>1</v>
      </c>
      <c r="I307" s="131"/>
      <c r="J307" s="132">
        <f>ROUND(I307*H307,2)</f>
        <v>0</v>
      </c>
      <c r="K307" s="128" t="s">
        <v>19</v>
      </c>
      <c r="L307" s="31"/>
      <c r="M307" s="133" t="s">
        <v>19</v>
      </c>
      <c r="N307" s="134" t="s">
        <v>45</v>
      </c>
      <c r="P307" s="135">
        <f>O307*H307</f>
        <v>0</v>
      </c>
      <c r="Q307" s="135">
        <v>0</v>
      </c>
      <c r="R307" s="135">
        <f>Q307*H307</f>
        <v>0</v>
      </c>
      <c r="S307" s="135">
        <v>0</v>
      </c>
      <c r="T307" s="136">
        <f>S307*H307</f>
        <v>0</v>
      </c>
      <c r="AR307" s="137" t="s">
        <v>213</v>
      </c>
      <c r="AT307" s="137" t="s">
        <v>140</v>
      </c>
      <c r="AU307" s="137" t="s">
        <v>84</v>
      </c>
      <c r="AY307" s="16" t="s">
        <v>137</v>
      </c>
      <c r="BE307" s="138">
        <f>IF(N307="základní",J307,0)</f>
        <v>0</v>
      </c>
      <c r="BF307" s="138">
        <f>IF(N307="snížená",J307,0)</f>
        <v>0</v>
      </c>
      <c r="BG307" s="138">
        <f>IF(N307="zákl. přenesená",J307,0)</f>
        <v>0</v>
      </c>
      <c r="BH307" s="138">
        <f>IF(N307="sníž. přenesená",J307,0)</f>
        <v>0</v>
      </c>
      <c r="BI307" s="138">
        <f>IF(N307="nulová",J307,0)</f>
        <v>0</v>
      </c>
      <c r="BJ307" s="16" t="s">
        <v>82</v>
      </c>
      <c r="BK307" s="138">
        <f>ROUND(I307*H307,2)</f>
        <v>0</v>
      </c>
      <c r="BL307" s="16" t="s">
        <v>213</v>
      </c>
      <c r="BM307" s="137" t="s">
        <v>545</v>
      </c>
    </row>
    <row r="308" spans="2:65" s="1" customFormat="1" ht="48">
      <c r="B308" s="31"/>
      <c r="D308" s="144" t="s">
        <v>216</v>
      </c>
      <c r="F308" s="151" t="s">
        <v>546</v>
      </c>
      <c r="I308" s="141"/>
      <c r="L308" s="31"/>
      <c r="M308" s="142"/>
      <c r="T308" s="52"/>
      <c r="AT308" s="16" t="s">
        <v>216</v>
      </c>
      <c r="AU308" s="16" t="s">
        <v>84</v>
      </c>
    </row>
    <row r="309" spans="2:65" s="1" customFormat="1" ht="44.25" customHeight="1">
      <c r="B309" s="31"/>
      <c r="C309" s="126" t="s">
        <v>547</v>
      </c>
      <c r="D309" s="126" t="s">
        <v>140</v>
      </c>
      <c r="E309" s="127" t="s">
        <v>548</v>
      </c>
      <c r="F309" s="128" t="s">
        <v>549</v>
      </c>
      <c r="G309" s="129" t="s">
        <v>289</v>
      </c>
      <c r="H309" s="130">
        <v>3.15</v>
      </c>
      <c r="I309" s="131"/>
      <c r="J309" s="132">
        <f>ROUND(I309*H309,2)</f>
        <v>0</v>
      </c>
      <c r="K309" s="128" t="s">
        <v>144</v>
      </c>
      <c r="L309" s="31"/>
      <c r="M309" s="133" t="s">
        <v>19</v>
      </c>
      <c r="N309" s="134" t="s">
        <v>45</v>
      </c>
      <c r="P309" s="135">
        <f>O309*H309</f>
        <v>0</v>
      </c>
      <c r="Q309" s="135">
        <v>5.0299999999999997E-3</v>
      </c>
      <c r="R309" s="135">
        <f>Q309*H309</f>
        <v>1.5844499999999997E-2</v>
      </c>
      <c r="S309" s="135">
        <v>0</v>
      </c>
      <c r="T309" s="136">
        <f>S309*H309</f>
        <v>0</v>
      </c>
      <c r="AR309" s="137" t="s">
        <v>213</v>
      </c>
      <c r="AT309" s="137" t="s">
        <v>140</v>
      </c>
      <c r="AU309" s="137" t="s">
        <v>84</v>
      </c>
      <c r="AY309" s="16" t="s">
        <v>137</v>
      </c>
      <c r="BE309" s="138">
        <f>IF(N309="základní",J309,0)</f>
        <v>0</v>
      </c>
      <c r="BF309" s="138">
        <f>IF(N309="snížená",J309,0)</f>
        <v>0</v>
      </c>
      <c r="BG309" s="138">
        <f>IF(N309="zákl. přenesená",J309,0)</f>
        <v>0</v>
      </c>
      <c r="BH309" s="138">
        <f>IF(N309="sníž. přenesená",J309,0)</f>
        <v>0</v>
      </c>
      <c r="BI309" s="138">
        <f>IF(N309="nulová",J309,0)</f>
        <v>0</v>
      </c>
      <c r="BJ309" s="16" t="s">
        <v>82</v>
      </c>
      <c r="BK309" s="138">
        <f>ROUND(I309*H309,2)</f>
        <v>0</v>
      </c>
      <c r="BL309" s="16" t="s">
        <v>213</v>
      </c>
      <c r="BM309" s="137" t="s">
        <v>550</v>
      </c>
    </row>
    <row r="310" spans="2:65" s="1" customFormat="1">
      <c r="B310" s="31"/>
      <c r="D310" s="139" t="s">
        <v>147</v>
      </c>
      <c r="F310" s="140" t="s">
        <v>551</v>
      </c>
      <c r="I310" s="141"/>
      <c r="L310" s="31"/>
      <c r="M310" s="142"/>
      <c r="T310" s="52"/>
      <c r="AT310" s="16" t="s">
        <v>147</v>
      </c>
      <c r="AU310" s="16" t="s">
        <v>84</v>
      </c>
    </row>
    <row r="311" spans="2:65" s="1" customFormat="1" ht="44.25" customHeight="1">
      <c r="B311" s="31"/>
      <c r="C311" s="126" t="s">
        <v>552</v>
      </c>
      <c r="D311" s="126" t="s">
        <v>140</v>
      </c>
      <c r="E311" s="127" t="s">
        <v>553</v>
      </c>
      <c r="F311" s="128" t="s">
        <v>554</v>
      </c>
      <c r="G311" s="129" t="s">
        <v>143</v>
      </c>
      <c r="H311" s="130">
        <v>1.26</v>
      </c>
      <c r="I311" s="131"/>
      <c r="J311" s="132">
        <f>ROUND(I311*H311,2)</f>
        <v>0</v>
      </c>
      <c r="K311" s="128" t="s">
        <v>144</v>
      </c>
      <c r="L311" s="31"/>
      <c r="M311" s="133" t="s">
        <v>19</v>
      </c>
      <c r="N311" s="134" t="s">
        <v>45</v>
      </c>
      <c r="P311" s="135">
        <f>O311*H311</f>
        <v>0</v>
      </c>
      <c r="Q311" s="135">
        <v>1E-4</v>
      </c>
      <c r="R311" s="135">
        <f>Q311*H311</f>
        <v>1.26E-4</v>
      </c>
      <c r="S311" s="135">
        <v>0</v>
      </c>
      <c r="T311" s="136">
        <f>S311*H311</f>
        <v>0</v>
      </c>
      <c r="AR311" s="137" t="s">
        <v>213</v>
      </c>
      <c r="AT311" s="137" t="s">
        <v>140</v>
      </c>
      <c r="AU311" s="137" t="s">
        <v>84</v>
      </c>
      <c r="AY311" s="16" t="s">
        <v>137</v>
      </c>
      <c r="BE311" s="138">
        <f>IF(N311="základní",J311,0)</f>
        <v>0</v>
      </c>
      <c r="BF311" s="138">
        <f>IF(N311="snížená",J311,0)</f>
        <v>0</v>
      </c>
      <c r="BG311" s="138">
        <f>IF(N311="zákl. přenesená",J311,0)</f>
        <v>0</v>
      </c>
      <c r="BH311" s="138">
        <f>IF(N311="sníž. přenesená",J311,0)</f>
        <v>0</v>
      </c>
      <c r="BI311" s="138">
        <f>IF(N311="nulová",J311,0)</f>
        <v>0</v>
      </c>
      <c r="BJ311" s="16" t="s">
        <v>82</v>
      </c>
      <c r="BK311" s="138">
        <f>ROUND(I311*H311,2)</f>
        <v>0</v>
      </c>
      <c r="BL311" s="16" t="s">
        <v>213</v>
      </c>
      <c r="BM311" s="137" t="s">
        <v>555</v>
      </c>
    </row>
    <row r="312" spans="2:65" s="1" customFormat="1">
      <c r="B312" s="31"/>
      <c r="D312" s="139" t="s">
        <v>147</v>
      </c>
      <c r="F312" s="140" t="s">
        <v>556</v>
      </c>
      <c r="I312" s="141"/>
      <c r="L312" s="31"/>
      <c r="M312" s="142"/>
      <c r="T312" s="52"/>
      <c r="AT312" s="16" t="s">
        <v>147</v>
      </c>
      <c r="AU312" s="16" t="s">
        <v>84</v>
      </c>
    </row>
    <row r="313" spans="2:65" s="12" customFormat="1">
      <c r="B313" s="143"/>
      <c r="D313" s="144" t="s">
        <v>149</v>
      </c>
      <c r="E313" s="145" t="s">
        <v>19</v>
      </c>
      <c r="F313" s="146" t="s">
        <v>557</v>
      </c>
      <c r="H313" s="147">
        <v>1.26</v>
      </c>
      <c r="I313" s="148"/>
      <c r="L313" s="143"/>
      <c r="M313" s="149"/>
      <c r="T313" s="150"/>
      <c r="AT313" s="145" t="s">
        <v>149</v>
      </c>
      <c r="AU313" s="145" t="s">
        <v>84</v>
      </c>
      <c r="AV313" s="12" t="s">
        <v>84</v>
      </c>
      <c r="AW313" s="12" t="s">
        <v>36</v>
      </c>
      <c r="AX313" s="12" t="s">
        <v>82</v>
      </c>
      <c r="AY313" s="145" t="s">
        <v>137</v>
      </c>
    </row>
    <row r="314" spans="2:65" s="1" customFormat="1" ht="24.15" customHeight="1">
      <c r="B314" s="31"/>
      <c r="C314" s="126" t="s">
        <v>558</v>
      </c>
      <c r="D314" s="126" t="s">
        <v>140</v>
      </c>
      <c r="E314" s="127" t="s">
        <v>559</v>
      </c>
      <c r="F314" s="128" t="s">
        <v>560</v>
      </c>
      <c r="G314" s="129" t="s">
        <v>143</v>
      </c>
      <c r="H314" s="130">
        <v>1.26</v>
      </c>
      <c r="I314" s="131"/>
      <c r="J314" s="132">
        <f>ROUND(I314*H314,2)</f>
        <v>0</v>
      </c>
      <c r="K314" s="128" t="s">
        <v>144</v>
      </c>
      <c r="L314" s="31"/>
      <c r="M314" s="133" t="s">
        <v>19</v>
      </c>
      <c r="N314" s="134" t="s">
        <v>45</v>
      </c>
      <c r="P314" s="135">
        <f>O314*H314</f>
        <v>0</v>
      </c>
      <c r="Q314" s="135">
        <v>0</v>
      </c>
      <c r="R314" s="135">
        <f>Q314*H314</f>
        <v>0</v>
      </c>
      <c r="S314" s="135">
        <v>0</v>
      </c>
      <c r="T314" s="136">
        <f>S314*H314</f>
        <v>0</v>
      </c>
      <c r="AR314" s="137" t="s">
        <v>213</v>
      </c>
      <c r="AT314" s="137" t="s">
        <v>140</v>
      </c>
      <c r="AU314" s="137" t="s">
        <v>84</v>
      </c>
      <c r="AY314" s="16" t="s">
        <v>137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6" t="s">
        <v>82</v>
      </c>
      <c r="BK314" s="138">
        <f>ROUND(I314*H314,2)</f>
        <v>0</v>
      </c>
      <c r="BL314" s="16" t="s">
        <v>213</v>
      </c>
      <c r="BM314" s="137" t="s">
        <v>561</v>
      </c>
    </row>
    <row r="315" spans="2:65" s="1" customFormat="1">
      <c r="B315" s="31"/>
      <c r="D315" s="139" t="s">
        <v>147</v>
      </c>
      <c r="F315" s="140" t="s">
        <v>562</v>
      </c>
      <c r="I315" s="141"/>
      <c r="L315" s="31"/>
      <c r="M315" s="142"/>
      <c r="T315" s="52"/>
      <c r="AT315" s="16" t="s">
        <v>147</v>
      </c>
      <c r="AU315" s="16" t="s">
        <v>84</v>
      </c>
    </row>
    <row r="316" spans="2:65" s="11" customFormat="1" ht="22.8" customHeight="1">
      <c r="B316" s="114"/>
      <c r="D316" s="115" t="s">
        <v>73</v>
      </c>
      <c r="E316" s="124" t="s">
        <v>563</v>
      </c>
      <c r="F316" s="124" t="s">
        <v>564</v>
      </c>
      <c r="I316" s="117"/>
      <c r="J316" s="125">
        <f>BK316</f>
        <v>0</v>
      </c>
      <c r="L316" s="114"/>
      <c r="M316" s="119"/>
      <c r="P316" s="120">
        <f>SUM(P317:P321)</f>
        <v>0</v>
      </c>
      <c r="R316" s="120">
        <f>SUM(R317:R321)</f>
        <v>0</v>
      </c>
      <c r="T316" s="121">
        <f>SUM(T317:T321)</f>
        <v>0</v>
      </c>
      <c r="AR316" s="115" t="s">
        <v>82</v>
      </c>
      <c r="AT316" s="122" t="s">
        <v>73</v>
      </c>
      <c r="AU316" s="122" t="s">
        <v>82</v>
      </c>
      <c r="AY316" s="115" t="s">
        <v>137</v>
      </c>
      <c r="BK316" s="123">
        <f>SUM(BK317:BK321)</f>
        <v>0</v>
      </c>
    </row>
    <row r="317" spans="2:65" s="1" customFormat="1" ht="16.5" customHeight="1">
      <c r="B317" s="31"/>
      <c r="C317" s="126" t="s">
        <v>565</v>
      </c>
      <c r="D317" s="126" t="s">
        <v>140</v>
      </c>
      <c r="E317" s="127" t="s">
        <v>566</v>
      </c>
      <c r="F317" s="128" t="s">
        <v>564</v>
      </c>
      <c r="G317" s="129" t="s">
        <v>567</v>
      </c>
      <c r="H317" s="130">
        <v>6</v>
      </c>
      <c r="I317" s="131"/>
      <c r="J317" s="132">
        <f>ROUND(I317*H317,2)</f>
        <v>0</v>
      </c>
      <c r="K317" s="128" t="s">
        <v>19</v>
      </c>
      <c r="L317" s="31"/>
      <c r="M317" s="133" t="s">
        <v>19</v>
      </c>
      <c r="N317" s="134" t="s">
        <v>45</v>
      </c>
      <c r="P317" s="135">
        <f>O317*H317</f>
        <v>0</v>
      </c>
      <c r="Q317" s="135">
        <v>0</v>
      </c>
      <c r="R317" s="135">
        <f>Q317*H317</f>
        <v>0</v>
      </c>
      <c r="S317" s="135">
        <v>0</v>
      </c>
      <c r="T317" s="136">
        <f>S317*H317</f>
        <v>0</v>
      </c>
      <c r="AR317" s="137" t="s">
        <v>145</v>
      </c>
      <c r="AT317" s="137" t="s">
        <v>140</v>
      </c>
      <c r="AU317" s="137" t="s">
        <v>84</v>
      </c>
      <c r="AY317" s="16" t="s">
        <v>137</v>
      </c>
      <c r="BE317" s="138">
        <f>IF(N317="základní",J317,0)</f>
        <v>0</v>
      </c>
      <c r="BF317" s="138">
        <f>IF(N317="snížená",J317,0)</f>
        <v>0</v>
      </c>
      <c r="BG317" s="138">
        <f>IF(N317="zákl. přenesená",J317,0)</f>
        <v>0</v>
      </c>
      <c r="BH317" s="138">
        <f>IF(N317="sníž. přenesená",J317,0)</f>
        <v>0</v>
      </c>
      <c r="BI317" s="138">
        <f>IF(N317="nulová",J317,0)</f>
        <v>0</v>
      </c>
      <c r="BJ317" s="16" t="s">
        <v>82</v>
      </c>
      <c r="BK317" s="138">
        <f>ROUND(I317*H317,2)</f>
        <v>0</v>
      </c>
      <c r="BL317" s="16" t="s">
        <v>145</v>
      </c>
      <c r="BM317" s="137" t="s">
        <v>568</v>
      </c>
    </row>
    <row r="318" spans="2:65" s="1" customFormat="1" ht="76.8">
      <c r="B318" s="31"/>
      <c r="D318" s="144" t="s">
        <v>216</v>
      </c>
      <c r="F318" s="151" t="s">
        <v>569</v>
      </c>
      <c r="I318" s="141"/>
      <c r="L318" s="31"/>
      <c r="M318" s="142"/>
      <c r="T318" s="52"/>
      <c r="AT318" s="16" t="s">
        <v>216</v>
      </c>
      <c r="AU318" s="16" t="s">
        <v>84</v>
      </c>
    </row>
    <row r="319" spans="2:65" s="13" customFormat="1">
      <c r="B319" s="152"/>
      <c r="D319" s="144" t="s">
        <v>149</v>
      </c>
      <c r="E319" s="153" t="s">
        <v>19</v>
      </c>
      <c r="F319" s="154" t="s">
        <v>570</v>
      </c>
      <c r="H319" s="153" t="s">
        <v>19</v>
      </c>
      <c r="I319" s="155"/>
      <c r="L319" s="152"/>
      <c r="M319" s="156"/>
      <c r="T319" s="157"/>
      <c r="AT319" s="153" t="s">
        <v>149</v>
      </c>
      <c r="AU319" s="153" t="s">
        <v>84</v>
      </c>
      <c r="AV319" s="13" t="s">
        <v>82</v>
      </c>
      <c r="AW319" s="13" t="s">
        <v>36</v>
      </c>
      <c r="AX319" s="13" t="s">
        <v>74</v>
      </c>
      <c r="AY319" s="153" t="s">
        <v>137</v>
      </c>
    </row>
    <row r="320" spans="2:65" s="12" customFormat="1">
      <c r="B320" s="143"/>
      <c r="D320" s="144" t="s">
        <v>149</v>
      </c>
      <c r="E320" s="145" t="s">
        <v>19</v>
      </c>
      <c r="F320" s="146" t="s">
        <v>138</v>
      </c>
      <c r="H320" s="147">
        <v>6</v>
      </c>
      <c r="I320" s="148"/>
      <c r="L320" s="143"/>
      <c r="M320" s="149"/>
      <c r="T320" s="150"/>
      <c r="AT320" s="145" t="s">
        <v>149</v>
      </c>
      <c r="AU320" s="145" t="s">
        <v>84</v>
      </c>
      <c r="AV320" s="12" t="s">
        <v>84</v>
      </c>
      <c r="AW320" s="12" t="s">
        <v>36</v>
      </c>
      <c r="AX320" s="12" t="s">
        <v>74</v>
      </c>
      <c r="AY320" s="145" t="s">
        <v>137</v>
      </c>
    </row>
    <row r="321" spans="2:65" s="14" customFormat="1">
      <c r="B321" s="158"/>
      <c r="D321" s="144" t="s">
        <v>149</v>
      </c>
      <c r="E321" s="159" t="s">
        <v>19</v>
      </c>
      <c r="F321" s="160" t="s">
        <v>226</v>
      </c>
      <c r="H321" s="161">
        <v>6</v>
      </c>
      <c r="I321" s="162"/>
      <c r="L321" s="158"/>
      <c r="M321" s="163"/>
      <c r="T321" s="164"/>
      <c r="AT321" s="159" t="s">
        <v>149</v>
      </c>
      <c r="AU321" s="159" t="s">
        <v>84</v>
      </c>
      <c r="AV321" s="14" t="s">
        <v>145</v>
      </c>
      <c r="AW321" s="14" t="s">
        <v>36</v>
      </c>
      <c r="AX321" s="14" t="s">
        <v>82</v>
      </c>
      <c r="AY321" s="159" t="s">
        <v>137</v>
      </c>
    </row>
    <row r="322" spans="2:65" s="11" customFormat="1" ht="22.8" customHeight="1">
      <c r="B322" s="114"/>
      <c r="D322" s="115" t="s">
        <v>73</v>
      </c>
      <c r="E322" s="124" t="s">
        <v>571</v>
      </c>
      <c r="F322" s="124" t="s">
        <v>572</v>
      </c>
      <c r="I322" s="117"/>
      <c r="J322" s="125">
        <f>BK322</f>
        <v>0</v>
      </c>
      <c r="L322" s="114"/>
      <c r="M322" s="119"/>
      <c r="P322" s="120">
        <f>SUM(P323:P327)</f>
        <v>0</v>
      </c>
      <c r="R322" s="120">
        <f>SUM(R323:R327)</f>
        <v>0</v>
      </c>
      <c r="T322" s="121">
        <f>SUM(T323:T327)</f>
        <v>0</v>
      </c>
      <c r="AR322" s="115" t="s">
        <v>82</v>
      </c>
      <c r="AT322" s="122" t="s">
        <v>73</v>
      </c>
      <c r="AU322" s="122" t="s">
        <v>82</v>
      </c>
      <c r="AY322" s="115" t="s">
        <v>137</v>
      </c>
      <c r="BK322" s="123">
        <f>SUM(BK323:BK327)</f>
        <v>0</v>
      </c>
    </row>
    <row r="323" spans="2:65" s="1" customFormat="1" ht="24.15" customHeight="1">
      <c r="B323" s="31"/>
      <c r="C323" s="126" t="s">
        <v>573</v>
      </c>
      <c r="D323" s="126" t="s">
        <v>140</v>
      </c>
      <c r="E323" s="127" t="s">
        <v>574</v>
      </c>
      <c r="F323" s="128" t="s">
        <v>575</v>
      </c>
      <c r="G323" s="129" t="s">
        <v>212</v>
      </c>
      <c r="H323" s="130">
        <v>1</v>
      </c>
      <c r="I323" s="131"/>
      <c r="J323" s="132">
        <f>ROUND(I323*H323,2)</f>
        <v>0</v>
      </c>
      <c r="K323" s="128" t="s">
        <v>144</v>
      </c>
      <c r="L323" s="31"/>
      <c r="M323" s="133" t="s">
        <v>19</v>
      </c>
      <c r="N323" s="134" t="s">
        <v>45</v>
      </c>
      <c r="P323" s="135">
        <f>O323*H323</f>
        <v>0</v>
      </c>
      <c r="Q323" s="135">
        <v>0</v>
      </c>
      <c r="R323" s="135">
        <f>Q323*H323</f>
        <v>0</v>
      </c>
      <c r="S323" s="135">
        <v>0</v>
      </c>
      <c r="T323" s="136">
        <f>S323*H323</f>
        <v>0</v>
      </c>
      <c r="AR323" s="137" t="s">
        <v>145</v>
      </c>
      <c r="AT323" s="137" t="s">
        <v>140</v>
      </c>
      <c r="AU323" s="137" t="s">
        <v>84</v>
      </c>
      <c r="AY323" s="16" t="s">
        <v>137</v>
      </c>
      <c r="BE323" s="138">
        <f>IF(N323="základní",J323,0)</f>
        <v>0</v>
      </c>
      <c r="BF323" s="138">
        <f>IF(N323="snížená",J323,0)</f>
        <v>0</v>
      </c>
      <c r="BG323" s="138">
        <f>IF(N323="zákl. přenesená",J323,0)</f>
        <v>0</v>
      </c>
      <c r="BH323" s="138">
        <f>IF(N323="sníž. přenesená",J323,0)</f>
        <v>0</v>
      </c>
      <c r="BI323" s="138">
        <f>IF(N323="nulová",J323,0)</f>
        <v>0</v>
      </c>
      <c r="BJ323" s="16" t="s">
        <v>82</v>
      </c>
      <c r="BK323" s="138">
        <f>ROUND(I323*H323,2)</f>
        <v>0</v>
      </c>
      <c r="BL323" s="16" t="s">
        <v>145</v>
      </c>
      <c r="BM323" s="137" t="s">
        <v>576</v>
      </c>
    </row>
    <row r="324" spans="2:65" s="1" customFormat="1">
      <c r="B324" s="31"/>
      <c r="D324" s="139" t="s">
        <v>147</v>
      </c>
      <c r="F324" s="140" t="s">
        <v>577</v>
      </c>
      <c r="I324" s="141"/>
      <c r="L324" s="31"/>
      <c r="M324" s="142"/>
      <c r="T324" s="52"/>
      <c r="AT324" s="16" t="s">
        <v>147</v>
      </c>
      <c r="AU324" s="16" t="s">
        <v>84</v>
      </c>
    </row>
    <row r="325" spans="2:65" s="1" customFormat="1" ht="24.15" customHeight="1">
      <c r="B325" s="31"/>
      <c r="C325" s="165" t="s">
        <v>578</v>
      </c>
      <c r="D325" s="165" t="s">
        <v>411</v>
      </c>
      <c r="E325" s="166" t="s">
        <v>579</v>
      </c>
      <c r="F325" s="167" t="s">
        <v>580</v>
      </c>
      <c r="G325" s="168" t="s">
        <v>212</v>
      </c>
      <c r="H325" s="169">
        <v>1</v>
      </c>
      <c r="I325" s="170"/>
      <c r="J325" s="171">
        <f>ROUND(I325*H325,2)</f>
        <v>0</v>
      </c>
      <c r="K325" s="167" t="s">
        <v>144</v>
      </c>
      <c r="L325" s="172"/>
      <c r="M325" s="173" t="s">
        <v>19</v>
      </c>
      <c r="N325" s="174" t="s">
        <v>45</v>
      </c>
      <c r="P325" s="135">
        <f>O325*H325</f>
        <v>0</v>
      </c>
      <c r="Q325" s="135">
        <v>0</v>
      </c>
      <c r="R325" s="135">
        <f>Q325*H325</f>
        <v>0</v>
      </c>
      <c r="S325" s="135">
        <v>0</v>
      </c>
      <c r="T325" s="136">
        <f>S325*H325</f>
        <v>0</v>
      </c>
      <c r="AR325" s="137" t="s">
        <v>185</v>
      </c>
      <c r="AT325" s="137" t="s">
        <v>411</v>
      </c>
      <c r="AU325" s="137" t="s">
        <v>84</v>
      </c>
      <c r="AY325" s="16" t="s">
        <v>137</v>
      </c>
      <c r="BE325" s="138">
        <f>IF(N325="základní",J325,0)</f>
        <v>0</v>
      </c>
      <c r="BF325" s="138">
        <f>IF(N325="snížená",J325,0)</f>
        <v>0</v>
      </c>
      <c r="BG325" s="138">
        <f>IF(N325="zákl. přenesená",J325,0)</f>
        <v>0</v>
      </c>
      <c r="BH325" s="138">
        <f>IF(N325="sníž. přenesená",J325,0)</f>
        <v>0</v>
      </c>
      <c r="BI325" s="138">
        <f>IF(N325="nulová",J325,0)</f>
        <v>0</v>
      </c>
      <c r="BJ325" s="16" t="s">
        <v>82</v>
      </c>
      <c r="BK325" s="138">
        <f>ROUND(I325*H325,2)</f>
        <v>0</v>
      </c>
      <c r="BL325" s="16" t="s">
        <v>145</v>
      </c>
      <c r="BM325" s="137" t="s">
        <v>581</v>
      </c>
    </row>
    <row r="326" spans="2:65" s="1" customFormat="1" ht="19.2">
      <c r="B326" s="31"/>
      <c r="D326" s="144" t="s">
        <v>216</v>
      </c>
      <c r="F326" s="151" t="s">
        <v>582</v>
      </c>
      <c r="I326" s="141"/>
      <c r="L326" s="31"/>
      <c r="M326" s="142"/>
      <c r="T326" s="52"/>
      <c r="AT326" s="16" t="s">
        <v>216</v>
      </c>
      <c r="AU326" s="16" t="s">
        <v>84</v>
      </c>
    </row>
    <row r="327" spans="2:65" s="12" customFormat="1">
      <c r="B327" s="143"/>
      <c r="D327" s="144" t="s">
        <v>149</v>
      </c>
      <c r="E327" s="145" t="s">
        <v>19</v>
      </c>
      <c r="F327" s="146" t="s">
        <v>583</v>
      </c>
      <c r="H327" s="147">
        <v>1</v>
      </c>
      <c r="I327" s="148"/>
      <c r="L327" s="143"/>
      <c r="M327" s="175"/>
      <c r="N327" s="176"/>
      <c r="O327" s="176"/>
      <c r="P327" s="176"/>
      <c r="Q327" s="176"/>
      <c r="R327" s="176"/>
      <c r="S327" s="176"/>
      <c r="T327" s="177"/>
      <c r="AT327" s="145" t="s">
        <v>149</v>
      </c>
      <c r="AU327" s="145" t="s">
        <v>84</v>
      </c>
      <c r="AV327" s="12" t="s">
        <v>84</v>
      </c>
      <c r="AW327" s="12" t="s">
        <v>36</v>
      </c>
      <c r="AX327" s="12" t="s">
        <v>82</v>
      </c>
      <c r="AY327" s="145" t="s">
        <v>137</v>
      </c>
    </row>
    <row r="328" spans="2:65" s="1" customFormat="1" ht="7.05" customHeight="1">
      <c r="B328" s="40"/>
      <c r="C328" s="41"/>
      <c r="D328" s="41"/>
      <c r="E328" s="41"/>
      <c r="F328" s="41"/>
      <c r="G328" s="41"/>
      <c r="H328" s="41"/>
      <c r="I328" s="41"/>
      <c r="J328" s="41"/>
      <c r="K328" s="41"/>
      <c r="L328" s="31"/>
    </row>
  </sheetData>
  <sheetProtection algorithmName="SHA-512" hashValue="niJPCivcnqdKROq+4aOj0iQgaEgA8hrXW/gi2YIpwlt59yETFmLAaCWu3hVYLbVtFH85MrFMz7PUGSOxji5yBA==" saltValue="C/NyR9xjkkaSrwRd1/GN3HU+pnqvOXUh5En3mEdMUgyU32mkXcGZGZE3mbW2GNFQVdSOO5KDPLAWYRGZb2lneA==" spinCount="100000" sheet="1" objects="1" scenarios="1" formatColumns="0" formatRows="0" autoFilter="0"/>
  <autoFilter ref="C100:K327" xr:uid="{00000000-0009-0000-0000-00000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5" r:id="rId1" xr:uid="{00000000-0004-0000-0100-000000000000}"/>
    <hyperlink ref="F108" r:id="rId2" xr:uid="{00000000-0004-0000-0100-000001000000}"/>
    <hyperlink ref="F112" r:id="rId3" xr:uid="{00000000-0004-0000-0100-000002000000}"/>
    <hyperlink ref="F116" r:id="rId4" xr:uid="{00000000-0004-0000-0100-000003000000}"/>
    <hyperlink ref="F118" r:id="rId5" xr:uid="{00000000-0004-0000-0100-000004000000}"/>
    <hyperlink ref="F120" r:id="rId6" xr:uid="{00000000-0004-0000-0100-000005000000}"/>
    <hyperlink ref="F122" r:id="rId7" xr:uid="{00000000-0004-0000-0100-000006000000}"/>
    <hyperlink ref="F125" r:id="rId8" xr:uid="{00000000-0004-0000-0100-000007000000}"/>
    <hyperlink ref="F127" r:id="rId9" xr:uid="{00000000-0004-0000-0100-000008000000}"/>
    <hyperlink ref="F130" r:id="rId10" xr:uid="{00000000-0004-0000-0100-000009000000}"/>
    <hyperlink ref="F132" r:id="rId11" xr:uid="{00000000-0004-0000-0100-00000A000000}"/>
    <hyperlink ref="F136" r:id="rId12" xr:uid="{00000000-0004-0000-0100-00000B000000}"/>
    <hyperlink ref="F147" r:id="rId13" xr:uid="{00000000-0004-0000-0100-00000C000000}"/>
    <hyperlink ref="F155" r:id="rId14" xr:uid="{00000000-0004-0000-0100-00000D000000}"/>
    <hyperlink ref="F161" r:id="rId15" xr:uid="{00000000-0004-0000-0100-00000E000000}"/>
    <hyperlink ref="F165" r:id="rId16" xr:uid="{00000000-0004-0000-0100-00000F000000}"/>
    <hyperlink ref="F168" r:id="rId17" xr:uid="{00000000-0004-0000-0100-000010000000}"/>
    <hyperlink ref="F171" r:id="rId18" xr:uid="{00000000-0004-0000-0100-000011000000}"/>
    <hyperlink ref="F174" r:id="rId19" xr:uid="{00000000-0004-0000-0100-000012000000}"/>
    <hyperlink ref="F177" r:id="rId20" xr:uid="{00000000-0004-0000-0100-000013000000}"/>
    <hyperlink ref="F180" r:id="rId21" xr:uid="{00000000-0004-0000-0100-000014000000}"/>
    <hyperlink ref="F183" r:id="rId22" xr:uid="{00000000-0004-0000-0100-000015000000}"/>
    <hyperlink ref="F186" r:id="rId23" xr:uid="{00000000-0004-0000-0100-000016000000}"/>
    <hyperlink ref="F189" r:id="rId24" xr:uid="{00000000-0004-0000-0100-000017000000}"/>
    <hyperlink ref="F194" r:id="rId25" xr:uid="{00000000-0004-0000-0100-000018000000}"/>
    <hyperlink ref="F198" r:id="rId26" xr:uid="{00000000-0004-0000-0100-000019000000}"/>
    <hyperlink ref="F201" r:id="rId27" xr:uid="{00000000-0004-0000-0100-00001A000000}"/>
    <hyperlink ref="F203" r:id="rId28" xr:uid="{00000000-0004-0000-0100-00001B000000}"/>
    <hyperlink ref="F206" r:id="rId29" xr:uid="{00000000-0004-0000-0100-00001C000000}"/>
    <hyperlink ref="F209" r:id="rId30" xr:uid="{00000000-0004-0000-0100-00001D000000}"/>
    <hyperlink ref="F212" r:id="rId31" xr:uid="{00000000-0004-0000-0100-00001E000000}"/>
    <hyperlink ref="F215" r:id="rId32" xr:uid="{00000000-0004-0000-0100-00001F000000}"/>
    <hyperlink ref="F218" r:id="rId33" xr:uid="{00000000-0004-0000-0100-000020000000}"/>
    <hyperlink ref="F221" r:id="rId34" xr:uid="{00000000-0004-0000-0100-000021000000}"/>
    <hyperlink ref="F224" r:id="rId35" xr:uid="{00000000-0004-0000-0100-000022000000}"/>
    <hyperlink ref="F236" r:id="rId36" xr:uid="{00000000-0004-0000-0100-000023000000}"/>
    <hyperlink ref="F241" r:id="rId37" xr:uid="{00000000-0004-0000-0100-000024000000}"/>
    <hyperlink ref="F249" r:id="rId38" xr:uid="{00000000-0004-0000-0100-000025000000}"/>
    <hyperlink ref="F255" r:id="rId39" xr:uid="{00000000-0004-0000-0100-000026000000}"/>
    <hyperlink ref="F276" r:id="rId40" xr:uid="{00000000-0004-0000-0100-000027000000}"/>
    <hyperlink ref="F279" r:id="rId41" xr:uid="{00000000-0004-0000-0100-000028000000}"/>
    <hyperlink ref="F282" r:id="rId42" xr:uid="{00000000-0004-0000-0100-000029000000}"/>
    <hyperlink ref="F284" r:id="rId43" xr:uid="{00000000-0004-0000-0100-00002A000000}"/>
    <hyperlink ref="F286" r:id="rId44" xr:uid="{00000000-0004-0000-0100-00002B000000}"/>
    <hyperlink ref="F288" r:id="rId45" xr:uid="{00000000-0004-0000-0100-00002C000000}"/>
    <hyperlink ref="F291" r:id="rId46" xr:uid="{00000000-0004-0000-0100-00002D000000}"/>
    <hyperlink ref="F295" r:id="rId47" xr:uid="{00000000-0004-0000-0100-00002E000000}"/>
    <hyperlink ref="F302" r:id="rId48" xr:uid="{00000000-0004-0000-0100-00002F000000}"/>
    <hyperlink ref="F310" r:id="rId49" xr:uid="{00000000-0004-0000-0100-000030000000}"/>
    <hyperlink ref="F312" r:id="rId50" xr:uid="{00000000-0004-0000-0100-000031000000}"/>
    <hyperlink ref="F315" r:id="rId51" xr:uid="{00000000-0004-0000-0100-000032000000}"/>
    <hyperlink ref="F324" r:id="rId52" xr:uid="{00000000-0004-0000-0100-00003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8"/>
  <sheetViews>
    <sheetView showGridLines="0" workbookViewId="0"/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1" width="22.28515625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86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93</v>
      </c>
      <c r="L4" s="19"/>
      <c r="M4" s="84" t="s">
        <v>10</v>
      </c>
      <c r="AT4" s="16" t="s">
        <v>4</v>
      </c>
    </row>
    <row r="5" spans="2:46" ht="7.0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ZČU - Stavební úpravy místnosti UL603</v>
      </c>
      <c r="F7" s="224"/>
      <c r="G7" s="224"/>
      <c r="H7" s="224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13" t="s">
        <v>584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2. 1. 2023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.0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6"/>
      <c r="G18" s="196"/>
      <c r="H18" s="196"/>
      <c r="I18" s="26" t="s">
        <v>29</v>
      </c>
      <c r="J18" s="27" t="str">
        <f>'Rekapitulace stavby'!AN14</f>
        <v>Vyplň údaj</v>
      </c>
      <c r="L18" s="31"/>
    </row>
    <row r="19" spans="2:12" s="1" customFormat="1" ht="7.0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19</v>
      </c>
      <c r="L21" s="31"/>
    </row>
    <row r="22" spans="2:12" s="1" customFormat="1" ht="7.0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35</v>
      </c>
      <c r="I24" s="26" t="s">
        <v>29</v>
      </c>
      <c r="J24" s="24" t="s">
        <v>19</v>
      </c>
      <c r="L24" s="31"/>
    </row>
    <row r="25" spans="2:12" s="1" customFormat="1" ht="7.0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71.25" customHeight="1">
      <c r="B27" s="85"/>
      <c r="E27" s="200" t="s">
        <v>39</v>
      </c>
      <c r="F27" s="200"/>
      <c r="G27" s="200"/>
      <c r="H27" s="200"/>
      <c r="L27" s="85"/>
    </row>
    <row r="28" spans="2:12" s="1" customFormat="1" ht="7.05" customHeight="1">
      <c r="B28" s="31"/>
      <c r="L28" s="31"/>
    </row>
    <row r="29" spans="2:12" s="1" customFormat="1" ht="7.0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40</v>
      </c>
      <c r="J30" s="62">
        <f>ROUND(J91, 2)</f>
        <v>0</v>
      </c>
      <c r="L30" s="31"/>
    </row>
    <row r="31" spans="2:12" s="1" customFormat="1" ht="7.0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" customHeight="1">
      <c r="B33" s="31"/>
      <c r="D33" s="51" t="s">
        <v>44</v>
      </c>
      <c r="E33" s="26" t="s">
        <v>45</v>
      </c>
      <c r="F33" s="87">
        <f>ROUND((SUM(BE91:BE147)),  2)</f>
        <v>0</v>
      </c>
      <c r="I33" s="88">
        <v>0.21</v>
      </c>
      <c r="J33" s="87">
        <f>ROUND(((SUM(BE91:BE147))*I33),  2)</f>
        <v>0</v>
      </c>
      <c r="L33" s="31"/>
    </row>
    <row r="34" spans="2:12" s="1" customFormat="1" ht="14.4" customHeight="1">
      <c r="B34" s="31"/>
      <c r="E34" s="26" t="s">
        <v>46</v>
      </c>
      <c r="F34" s="87">
        <f>ROUND((SUM(BF91:BF147)),  2)</f>
        <v>0</v>
      </c>
      <c r="I34" s="88">
        <v>0.15</v>
      </c>
      <c r="J34" s="87">
        <f>ROUND(((SUM(BF91:BF147))*I34),  2)</f>
        <v>0</v>
      </c>
      <c r="L34" s="31"/>
    </row>
    <row r="35" spans="2:12" s="1" customFormat="1" ht="14.4" hidden="1" customHeight="1">
      <c r="B35" s="31"/>
      <c r="E35" s="26" t="s">
        <v>47</v>
      </c>
      <c r="F35" s="87">
        <f>ROUND((SUM(BG91:BG147)),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48</v>
      </c>
      <c r="F36" s="87">
        <f>ROUND((SUM(BH91:BH147)),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49</v>
      </c>
      <c r="F37" s="87">
        <f>ROUND((SUM(BI91:BI147)),  2)</f>
        <v>0</v>
      </c>
      <c r="I37" s="88">
        <v>0</v>
      </c>
      <c r="J37" s="87">
        <f>0</f>
        <v>0</v>
      </c>
      <c r="L37" s="31"/>
    </row>
    <row r="38" spans="2:12" s="1" customFormat="1" ht="7.05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.0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.05" hidden="1" customHeight="1">
      <c r="B45" s="31"/>
      <c r="C45" s="20" t="s">
        <v>96</v>
      </c>
      <c r="L45" s="31"/>
    </row>
    <row r="46" spans="2:12" s="1" customFormat="1" ht="7.0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16.5" hidden="1" customHeight="1">
      <c r="B48" s="31"/>
      <c r="E48" s="223" t="str">
        <f>E7</f>
        <v>ZČU - Stavební úpravy místnosti UL603</v>
      </c>
      <c r="F48" s="224"/>
      <c r="G48" s="224"/>
      <c r="H48" s="224"/>
      <c r="L48" s="31"/>
    </row>
    <row r="49" spans="2:47" s="1" customFormat="1" ht="12" hidden="1" customHeight="1">
      <c r="B49" s="31"/>
      <c r="C49" s="26" t="s">
        <v>94</v>
      </c>
      <c r="L49" s="31"/>
    </row>
    <row r="50" spans="2:47" s="1" customFormat="1" ht="16.5" hidden="1" customHeight="1">
      <c r="B50" s="31"/>
      <c r="E50" s="213" t="str">
        <f>E9</f>
        <v>D - Silnoproud</v>
      </c>
      <c r="F50" s="222"/>
      <c r="G50" s="222"/>
      <c r="H50" s="222"/>
      <c r="L50" s="31"/>
    </row>
    <row r="51" spans="2:47" s="1" customFormat="1" ht="7.0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Univerzitní 22, Plzeň</v>
      </c>
      <c r="I52" s="26" t="s">
        <v>23</v>
      </c>
      <c r="J52" s="48" t="str">
        <f>IF(J12="","",J12)</f>
        <v>2. 1. 2023</v>
      </c>
      <c r="L52" s="31"/>
    </row>
    <row r="53" spans="2:47" s="1" customFormat="1" ht="7.05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Západočeská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>HBH atelier s.r.o.</v>
      </c>
      <c r="L55" s="31"/>
    </row>
    <row r="56" spans="2:47" s="1" customFormat="1" ht="10.199999999999999" hidden="1" customHeight="1">
      <c r="B56" s="31"/>
      <c r="L56" s="31"/>
    </row>
    <row r="57" spans="2:47" s="1" customFormat="1" ht="29.25" hidden="1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199999999999999" hidden="1" customHeight="1">
      <c r="B58" s="31"/>
      <c r="L58" s="31"/>
    </row>
    <row r="59" spans="2:47" s="1" customFormat="1" ht="22.8" hidden="1" customHeight="1">
      <c r="B59" s="31"/>
      <c r="C59" s="97" t="s">
        <v>72</v>
      </c>
      <c r="J59" s="62">
        <f>J91</f>
        <v>0</v>
      </c>
      <c r="L59" s="31"/>
      <c r="AU59" s="16" t="s">
        <v>99</v>
      </c>
    </row>
    <row r="60" spans="2:47" s="8" customFormat="1" ht="25.05" hidden="1" customHeight="1">
      <c r="B60" s="98"/>
      <c r="D60" s="99" t="s">
        <v>585</v>
      </c>
      <c r="E60" s="100"/>
      <c r="F60" s="100"/>
      <c r="G60" s="100"/>
      <c r="H60" s="100"/>
      <c r="I60" s="100"/>
      <c r="J60" s="101">
        <f>J92</f>
        <v>0</v>
      </c>
      <c r="L60" s="98"/>
    </row>
    <row r="61" spans="2:47" s="9" customFormat="1" ht="19.95" hidden="1" customHeight="1">
      <c r="B61" s="102"/>
      <c r="D61" s="103" t="s">
        <v>586</v>
      </c>
      <c r="E61" s="104"/>
      <c r="F61" s="104"/>
      <c r="G61" s="104"/>
      <c r="H61" s="104"/>
      <c r="I61" s="104"/>
      <c r="J61" s="105">
        <f>J93</f>
        <v>0</v>
      </c>
      <c r="L61" s="102"/>
    </row>
    <row r="62" spans="2:47" s="9" customFormat="1" ht="19.95" hidden="1" customHeight="1">
      <c r="B62" s="102"/>
      <c r="D62" s="103" t="s">
        <v>587</v>
      </c>
      <c r="E62" s="104"/>
      <c r="F62" s="104"/>
      <c r="G62" s="104"/>
      <c r="H62" s="104"/>
      <c r="I62" s="104"/>
      <c r="J62" s="105">
        <f>J103</f>
        <v>0</v>
      </c>
      <c r="L62" s="102"/>
    </row>
    <row r="63" spans="2:47" s="9" customFormat="1" ht="19.95" hidden="1" customHeight="1">
      <c r="B63" s="102"/>
      <c r="D63" s="103" t="s">
        <v>588</v>
      </c>
      <c r="E63" s="104"/>
      <c r="F63" s="104"/>
      <c r="G63" s="104"/>
      <c r="H63" s="104"/>
      <c r="I63" s="104"/>
      <c r="J63" s="105">
        <f>J108</f>
        <v>0</v>
      </c>
      <c r="L63" s="102"/>
    </row>
    <row r="64" spans="2:47" s="9" customFormat="1" ht="19.95" hidden="1" customHeight="1">
      <c r="B64" s="102"/>
      <c r="D64" s="103" t="s">
        <v>589</v>
      </c>
      <c r="E64" s="104"/>
      <c r="F64" s="104"/>
      <c r="G64" s="104"/>
      <c r="H64" s="104"/>
      <c r="I64" s="104"/>
      <c r="J64" s="105">
        <f>J111</f>
        <v>0</v>
      </c>
      <c r="L64" s="102"/>
    </row>
    <row r="65" spans="2:12" s="9" customFormat="1" ht="19.95" hidden="1" customHeight="1">
      <c r="B65" s="102"/>
      <c r="D65" s="103" t="s">
        <v>590</v>
      </c>
      <c r="E65" s="104"/>
      <c r="F65" s="104"/>
      <c r="G65" s="104"/>
      <c r="H65" s="104"/>
      <c r="I65" s="104"/>
      <c r="J65" s="105">
        <f>J113</f>
        <v>0</v>
      </c>
      <c r="L65" s="102"/>
    </row>
    <row r="66" spans="2:12" s="8" customFormat="1" ht="25.05" hidden="1" customHeight="1">
      <c r="B66" s="98"/>
      <c r="D66" s="99" t="s">
        <v>591</v>
      </c>
      <c r="E66" s="100"/>
      <c r="F66" s="100"/>
      <c r="G66" s="100"/>
      <c r="H66" s="100"/>
      <c r="I66" s="100"/>
      <c r="J66" s="101">
        <f>J119</f>
        <v>0</v>
      </c>
      <c r="L66" s="98"/>
    </row>
    <row r="67" spans="2:12" s="9" customFormat="1" ht="19.95" hidden="1" customHeight="1">
      <c r="B67" s="102"/>
      <c r="D67" s="103" t="s">
        <v>586</v>
      </c>
      <c r="E67" s="104"/>
      <c r="F67" s="104"/>
      <c r="G67" s="104"/>
      <c r="H67" s="104"/>
      <c r="I67" s="104"/>
      <c r="J67" s="105">
        <f>J120</f>
        <v>0</v>
      </c>
      <c r="L67" s="102"/>
    </row>
    <row r="68" spans="2:12" s="9" customFormat="1" ht="19.95" hidden="1" customHeight="1">
      <c r="B68" s="102"/>
      <c r="D68" s="103" t="s">
        <v>587</v>
      </c>
      <c r="E68" s="104"/>
      <c r="F68" s="104"/>
      <c r="G68" s="104"/>
      <c r="H68" s="104"/>
      <c r="I68" s="104"/>
      <c r="J68" s="105">
        <f>J130</f>
        <v>0</v>
      </c>
      <c r="L68" s="102"/>
    </row>
    <row r="69" spans="2:12" s="9" customFormat="1" ht="19.95" hidden="1" customHeight="1">
      <c r="B69" s="102"/>
      <c r="D69" s="103" t="s">
        <v>588</v>
      </c>
      <c r="E69" s="104"/>
      <c r="F69" s="104"/>
      <c r="G69" s="104"/>
      <c r="H69" s="104"/>
      <c r="I69" s="104"/>
      <c r="J69" s="105">
        <f>J135</f>
        <v>0</v>
      </c>
      <c r="L69" s="102"/>
    </row>
    <row r="70" spans="2:12" s="9" customFormat="1" ht="19.95" hidden="1" customHeight="1">
      <c r="B70" s="102"/>
      <c r="D70" s="103" t="s">
        <v>589</v>
      </c>
      <c r="E70" s="104"/>
      <c r="F70" s="104"/>
      <c r="G70" s="104"/>
      <c r="H70" s="104"/>
      <c r="I70" s="104"/>
      <c r="J70" s="105">
        <f>J138</f>
        <v>0</v>
      </c>
      <c r="L70" s="102"/>
    </row>
    <row r="71" spans="2:12" s="9" customFormat="1" ht="19.95" hidden="1" customHeight="1">
      <c r="B71" s="102"/>
      <c r="D71" s="103" t="s">
        <v>590</v>
      </c>
      <c r="E71" s="104"/>
      <c r="F71" s="104"/>
      <c r="G71" s="104"/>
      <c r="H71" s="104"/>
      <c r="I71" s="104"/>
      <c r="J71" s="105">
        <f>J140</f>
        <v>0</v>
      </c>
      <c r="L71" s="102"/>
    </row>
    <row r="72" spans="2:12" s="1" customFormat="1" ht="21.75" hidden="1" customHeight="1">
      <c r="B72" s="31"/>
      <c r="L72" s="31"/>
    </row>
    <row r="73" spans="2:12" s="1" customFormat="1" ht="7.05" hidden="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1"/>
    </row>
    <row r="74" spans="2:12" hidden="1"/>
    <row r="75" spans="2:12" hidden="1"/>
    <row r="76" spans="2:12" hidden="1"/>
    <row r="77" spans="2:12" s="1" customFormat="1" ht="7.0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s="1" customFormat="1" ht="25.05" customHeight="1">
      <c r="B78" s="31"/>
      <c r="C78" s="20" t="s">
        <v>122</v>
      </c>
      <c r="L78" s="31"/>
    </row>
    <row r="79" spans="2:12" s="1" customFormat="1" ht="7.05" customHeight="1">
      <c r="B79" s="31"/>
      <c r="L79" s="31"/>
    </row>
    <row r="80" spans="2:12" s="1" customFormat="1" ht="12" customHeight="1">
      <c r="B80" s="31"/>
      <c r="C80" s="26" t="s">
        <v>16</v>
      </c>
      <c r="L80" s="31"/>
    </row>
    <row r="81" spans="2:65" s="1" customFormat="1" ht="16.5" customHeight="1">
      <c r="B81" s="31"/>
      <c r="E81" s="223" t="str">
        <f>E7</f>
        <v>ZČU - Stavební úpravy místnosti UL603</v>
      </c>
      <c r="F81" s="224"/>
      <c r="G81" s="224"/>
      <c r="H81" s="224"/>
      <c r="L81" s="31"/>
    </row>
    <row r="82" spans="2:65" s="1" customFormat="1" ht="12" customHeight="1">
      <c r="B82" s="31"/>
      <c r="C82" s="26" t="s">
        <v>94</v>
      </c>
      <c r="L82" s="31"/>
    </row>
    <row r="83" spans="2:65" s="1" customFormat="1" ht="16.5" customHeight="1">
      <c r="B83" s="31"/>
      <c r="E83" s="213" t="str">
        <f>E9</f>
        <v>D - Silnoproud</v>
      </c>
      <c r="F83" s="222"/>
      <c r="G83" s="222"/>
      <c r="H83" s="222"/>
      <c r="L83" s="31"/>
    </row>
    <row r="84" spans="2:65" s="1" customFormat="1" ht="7.05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F12</f>
        <v>Univerzitní 22, Plzeň</v>
      </c>
      <c r="I85" s="26" t="s">
        <v>23</v>
      </c>
      <c r="J85" s="48" t="str">
        <f>IF(J12="","",J12)</f>
        <v>2. 1. 2023</v>
      </c>
      <c r="L85" s="31"/>
    </row>
    <row r="86" spans="2:65" s="1" customFormat="1" ht="7.05" customHeight="1">
      <c r="B86" s="31"/>
      <c r="L86" s="31"/>
    </row>
    <row r="87" spans="2:65" s="1" customFormat="1" ht="15.15" customHeight="1">
      <c r="B87" s="31"/>
      <c r="C87" s="26" t="s">
        <v>25</v>
      </c>
      <c r="F87" s="24" t="str">
        <f>E15</f>
        <v>Západočeská univerzita v Plzni</v>
      </c>
      <c r="I87" s="26" t="s">
        <v>33</v>
      </c>
      <c r="J87" s="29" t="str">
        <f>E21</f>
        <v>HBH atelier s.r.o.</v>
      </c>
      <c r="L87" s="31"/>
    </row>
    <row r="88" spans="2:65" s="1" customFormat="1" ht="15.15" customHeight="1">
      <c r="B88" s="31"/>
      <c r="C88" s="26" t="s">
        <v>31</v>
      </c>
      <c r="F88" s="24" t="str">
        <f>IF(E18="","",E18)</f>
        <v>Vyplň údaj</v>
      </c>
      <c r="I88" s="26" t="s">
        <v>37</v>
      </c>
      <c r="J88" s="29" t="str">
        <f>E24</f>
        <v>HBH atelier s.r.o.</v>
      </c>
      <c r="L88" s="31"/>
    </row>
    <row r="89" spans="2:65" s="1" customFormat="1" ht="10.199999999999999" customHeight="1">
      <c r="B89" s="31"/>
      <c r="L89" s="31"/>
    </row>
    <row r="90" spans="2:65" s="10" customFormat="1" ht="29.25" customHeight="1">
      <c r="B90" s="106"/>
      <c r="C90" s="107" t="s">
        <v>123</v>
      </c>
      <c r="D90" s="108" t="s">
        <v>59</v>
      </c>
      <c r="E90" s="108" t="s">
        <v>55</v>
      </c>
      <c r="F90" s="108" t="s">
        <v>56</v>
      </c>
      <c r="G90" s="108" t="s">
        <v>124</v>
      </c>
      <c r="H90" s="108" t="s">
        <v>125</v>
      </c>
      <c r="I90" s="108" t="s">
        <v>126</v>
      </c>
      <c r="J90" s="108" t="s">
        <v>98</v>
      </c>
      <c r="K90" s="109" t="s">
        <v>127</v>
      </c>
      <c r="L90" s="106"/>
      <c r="M90" s="55" t="s">
        <v>19</v>
      </c>
      <c r="N90" s="56" t="s">
        <v>44</v>
      </c>
      <c r="O90" s="56" t="s">
        <v>128</v>
      </c>
      <c r="P90" s="56" t="s">
        <v>129</v>
      </c>
      <c r="Q90" s="56" t="s">
        <v>130</v>
      </c>
      <c r="R90" s="56" t="s">
        <v>131</v>
      </c>
      <c r="S90" s="56" t="s">
        <v>132</v>
      </c>
      <c r="T90" s="57" t="s">
        <v>133</v>
      </c>
    </row>
    <row r="91" spans="2:65" s="1" customFormat="1" ht="22.8" customHeight="1">
      <c r="B91" s="31"/>
      <c r="C91" s="60" t="s">
        <v>134</v>
      </c>
      <c r="J91" s="110">
        <f>BK91</f>
        <v>0</v>
      </c>
      <c r="L91" s="31"/>
      <c r="M91" s="58"/>
      <c r="N91" s="49"/>
      <c r="O91" s="49"/>
      <c r="P91" s="111">
        <f>P92+P119</f>
        <v>0</v>
      </c>
      <c r="Q91" s="49"/>
      <c r="R91" s="111">
        <f>R92+R119</f>
        <v>0</v>
      </c>
      <c r="S91" s="49"/>
      <c r="T91" s="112">
        <f>T92+T119</f>
        <v>0</v>
      </c>
      <c r="AT91" s="16" t="s">
        <v>73</v>
      </c>
      <c r="AU91" s="16" t="s">
        <v>99</v>
      </c>
      <c r="BK91" s="113">
        <f>BK92+BK119</f>
        <v>0</v>
      </c>
    </row>
    <row r="92" spans="2:65" s="11" customFormat="1" ht="25.95" customHeight="1">
      <c r="B92" s="114"/>
      <c r="D92" s="115" t="s">
        <v>73</v>
      </c>
      <c r="E92" s="116" t="s">
        <v>592</v>
      </c>
      <c r="F92" s="116" t="s">
        <v>593</v>
      </c>
      <c r="I92" s="117"/>
      <c r="J92" s="118">
        <f>BK92</f>
        <v>0</v>
      </c>
      <c r="L92" s="114"/>
      <c r="M92" s="119"/>
      <c r="P92" s="120">
        <f>P93+P103+P108+P111+P113</f>
        <v>0</v>
      </c>
      <c r="R92" s="120">
        <f>R93+R103+R108+R111+R113</f>
        <v>0</v>
      </c>
      <c r="T92" s="121">
        <f>T93+T103+T108+T111+T113</f>
        <v>0</v>
      </c>
      <c r="AR92" s="115" t="s">
        <v>82</v>
      </c>
      <c r="AT92" s="122" t="s">
        <v>73</v>
      </c>
      <c r="AU92" s="122" t="s">
        <v>74</v>
      </c>
      <c r="AY92" s="115" t="s">
        <v>137</v>
      </c>
      <c r="BK92" s="123">
        <f>BK93+BK103+BK108+BK111+BK113</f>
        <v>0</v>
      </c>
    </row>
    <row r="93" spans="2:65" s="11" customFormat="1" ht="22.8" customHeight="1">
      <c r="B93" s="114"/>
      <c r="D93" s="115" t="s">
        <v>73</v>
      </c>
      <c r="E93" s="124" t="s">
        <v>594</v>
      </c>
      <c r="F93" s="124" t="s">
        <v>595</v>
      </c>
      <c r="I93" s="117"/>
      <c r="J93" s="125">
        <f>BK93</f>
        <v>0</v>
      </c>
      <c r="L93" s="114"/>
      <c r="M93" s="119"/>
      <c r="P93" s="120">
        <f>SUM(P94:P102)</f>
        <v>0</v>
      </c>
      <c r="R93" s="120">
        <f>SUM(R94:R102)</f>
        <v>0</v>
      </c>
      <c r="T93" s="121">
        <f>SUM(T94:T102)</f>
        <v>0</v>
      </c>
      <c r="AR93" s="115" t="s">
        <v>82</v>
      </c>
      <c r="AT93" s="122" t="s">
        <v>73</v>
      </c>
      <c r="AU93" s="122" t="s">
        <v>82</v>
      </c>
      <c r="AY93" s="115" t="s">
        <v>137</v>
      </c>
      <c r="BK93" s="123">
        <f>SUM(BK94:BK102)</f>
        <v>0</v>
      </c>
    </row>
    <row r="94" spans="2:65" s="1" customFormat="1" ht="66.75" customHeight="1">
      <c r="B94" s="31"/>
      <c r="C94" s="165" t="s">
        <v>82</v>
      </c>
      <c r="D94" s="165" t="s">
        <v>411</v>
      </c>
      <c r="E94" s="166" t="s">
        <v>596</v>
      </c>
      <c r="F94" s="167" t="s">
        <v>597</v>
      </c>
      <c r="G94" s="168" t="s">
        <v>289</v>
      </c>
      <c r="H94" s="169">
        <v>20</v>
      </c>
      <c r="I94" s="170"/>
      <c r="J94" s="171">
        <f t="shared" ref="J94:J102" si="0">ROUND(I94*H94,2)</f>
        <v>0</v>
      </c>
      <c r="K94" s="167" t="s">
        <v>19</v>
      </c>
      <c r="L94" s="172"/>
      <c r="M94" s="173" t="s">
        <v>19</v>
      </c>
      <c r="N94" s="174" t="s">
        <v>45</v>
      </c>
      <c r="P94" s="135">
        <f t="shared" ref="P94:P102" si="1">O94*H94</f>
        <v>0</v>
      </c>
      <c r="Q94" s="135">
        <v>0</v>
      </c>
      <c r="R94" s="135">
        <f t="shared" ref="R94:R102" si="2">Q94*H94</f>
        <v>0</v>
      </c>
      <c r="S94" s="135">
        <v>0</v>
      </c>
      <c r="T94" s="136">
        <f t="shared" ref="T94:T102" si="3">S94*H94</f>
        <v>0</v>
      </c>
      <c r="AR94" s="137" t="s">
        <v>185</v>
      </c>
      <c r="AT94" s="137" t="s">
        <v>411</v>
      </c>
      <c r="AU94" s="137" t="s">
        <v>84</v>
      </c>
      <c r="AY94" s="16" t="s">
        <v>137</v>
      </c>
      <c r="BE94" s="138">
        <f t="shared" ref="BE94:BE102" si="4">IF(N94="základní",J94,0)</f>
        <v>0</v>
      </c>
      <c r="BF94" s="138">
        <f t="shared" ref="BF94:BF102" si="5">IF(N94="snížená",J94,0)</f>
        <v>0</v>
      </c>
      <c r="BG94" s="138">
        <f t="shared" ref="BG94:BG102" si="6">IF(N94="zákl. přenesená",J94,0)</f>
        <v>0</v>
      </c>
      <c r="BH94" s="138">
        <f t="shared" ref="BH94:BH102" si="7">IF(N94="sníž. přenesená",J94,0)</f>
        <v>0</v>
      </c>
      <c r="BI94" s="138">
        <f t="shared" ref="BI94:BI102" si="8">IF(N94="nulová",J94,0)</f>
        <v>0</v>
      </c>
      <c r="BJ94" s="16" t="s">
        <v>82</v>
      </c>
      <c r="BK94" s="138">
        <f t="shared" ref="BK94:BK102" si="9">ROUND(I94*H94,2)</f>
        <v>0</v>
      </c>
      <c r="BL94" s="16" t="s">
        <v>145</v>
      </c>
      <c r="BM94" s="137" t="s">
        <v>598</v>
      </c>
    </row>
    <row r="95" spans="2:65" s="1" customFormat="1" ht="37.799999999999997" customHeight="1">
      <c r="B95" s="31"/>
      <c r="C95" s="165" t="s">
        <v>84</v>
      </c>
      <c r="D95" s="165" t="s">
        <v>411</v>
      </c>
      <c r="E95" s="166" t="s">
        <v>599</v>
      </c>
      <c r="F95" s="167" t="s">
        <v>600</v>
      </c>
      <c r="G95" s="168" t="s">
        <v>289</v>
      </c>
      <c r="H95" s="169">
        <v>6</v>
      </c>
      <c r="I95" s="170"/>
      <c r="J95" s="171">
        <f t="shared" si="0"/>
        <v>0</v>
      </c>
      <c r="K95" s="167" t="s">
        <v>19</v>
      </c>
      <c r="L95" s="172"/>
      <c r="M95" s="173" t="s">
        <v>19</v>
      </c>
      <c r="N95" s="174" t="s">
        <v>45</v>
      </c>
      <c r="P95" s="135">
        <f t="shared" si="1"/>
        <v>0</v>
      </c>
      <c r="Q95" s="135">
        <v>0</v>
      </c>
      <c r="R95" s="135">
        <f t="shared" si="2"/>
        <v>0</v>
      </c>
      <c r="S95" s="135">
        <v>0</v>
      </c>
      <c r="T95" s="136">
        <f t="shared" si="3"/>
        <v>0</v>
      </c>
      <c r="AR95" s="137" t="s">
        <v>185</v>
      </c>
      <c r="AT95" s="137" t="s">
        <v>411</v>
      </c>
      <c r="AU95" s="137" t="s">
        <v>84</v>
      </c>
      <c r="AY95" s="16" t="s">
        <v>137</v>
      </c>
      <c r="BE95" s="138">
        <f t="shared" si="4"/>
        <v>0</v>
      </c>
      <c r="BF95" s="138">
        <f t="shared" si="5"/>
        <v>0</v>
      </c>
      <c r="BG95" s="138">
        <f t="shared" si="6"/>
        <v>0</v>
      </c>
      <c r="BH95" s="138">
        <f t="shared" si="7"/>
        <v>0</v>
      </c>
      <c r="BI95" s="138">
        <f t="shared" si="8"/>
        <v>0</v>
      </c>
      <c r="BJ95" s="16" t="s">
        <v>82</v>
      </c>
      <c r="BK95" s="138">
        <f t="shared" si="9"/>
        <v>0</v>
      </c>
      <c r="BL95" s="16" t="s">
        <v>145</v>
      </c>
      <c r="BM95" s="137" t="s">
        <v>601</v>
      </c>
    </row>
    <row r="96" spans="2:65" s="1" customFormat="1" ht="33" customHeight="1">
      <c r="B96" s="31"/>
      <c r="C96" s="165" t="s">
        <v>158</v>
      </c>
      <c r="D96" s="165" t="s">
        <v>411</v>
      </c>
      <c r="E96" s="166" t="s">
        <v>602</v>
      </c>
      <c r="F96" s="167" t="s">
        <v>603</v>
      </c>
      <c r="G96" s="168" t="s">
        <v>289</v>
      </c>
      <c r="H96" s="169">
        <v>4</v>
      </c>
      <c r="I96" s="170"/>
      <c r="J96" s="171">
        <f t="shared" si="0"/>
        <v>0</v>
      </c>
      <c r="K96" s="167" t="s">
        <v>19</v>
      </c>
      <c r="L96" s="172"/>
      <c r="M96" s="173" t="s">
        <v>19</v>
      </c>
      <c r="N96" s="174" t="s">
        <v>45</v>
      </c>
      <c r="P96" s="135">
        <f t="shared" si="1"/>
        <v>0</v>
      </c>
      <c r="Q96" s="135">
        <v>0</v>
      </c>
      <c r="R96" s="135">
        <f t="shared" si="2"/>
        <v>0</v>
      </c>
      <c r="S96" s="135">
        <v>0</v>
      </c>
      <c r="T96" s="136">
        <f t="shared" si="3"/>
        <v>0</v>
      </c>
      <c r="AR96" s="137" t="s">
        <v>185</v>
      </c>
      <c r="AT96" s="137" t="s">
        <v>411</v>
      </c>
      <c r="AU96" s="137" t="s">
        <v>84</v>
      </c>
      <c r="AY96" s="16" t="s">
        <v>137</v>
      </c>
      <c r="BE96" s="138">
        <f t="shared" si="4"/>
        <v>0</v>
      </c>
      <c r="BF96" s="138">
        <f t="shared" si="5"/>
        <v>0</v>
      </c>
      <c r="BG96" s="138">
        <f t="shared" si="6"/>
        <v>0</v>
      </c>
      <c r="BH96" s="138">
        <f t="shared" si="7"/>
        <v>0</v>
      </c>
      <c r="BI96" s="138">
        <f t="shared" si="8"/>
        <v>0</v>
      </c>
      <c r="BJ96" s="16" t="s">
        <v>82</v>
      </c>
      <c r="BK96" s="138">
        <f t="shared" si="9"/>
        <v>0</v>
      </c>
      <c r="BL96" s="16" t="s">
        <v>145</v>
      </c>
      <c r="BM96" s="137" t="s">
        <v>604</v>
      </c>
    </row>
    <row r="97" spans="2:65" s="1" customFormat="1" ht="24.15" customHeight="1">
      <c r="B97" s="31"/>
      <c r="C97" s="165" t="s">
        <v>145</v>
      </c>
      <c r="D97" s="165" t="s">
        <v>411</v>
      </c>
      <c r="E97" s="166" t="s">
        <v>605</v>
      </c>
      <c r="F97" s="167" t="s">
        <v>606</v>
      </c>
      <c r="G97" s="168" t="s">
        <v>289</v>
      </c>
      <c r="H97" s="169">
        <v>22</v>
      </c>
      <c r="I97" s="170"/>
      <c r="J97" s="171">
        <f t="shared" si="0"/>
        <v>0</v>
      </c>
      <c r="K97" s="167" t="s">
        <v>19</v>
      </c>
      <c r="L97" s="172"/>
      <c r="M97" s="173" t="s">
        <v>19</v>
      </c>
      <c r="N97" s="174" t="s">
        <v>45</v>
      </c>
      <c r="P97" s="135">
        <f t="shared" si="1"/>
        <v>0</v>
      </c>
      <c r="Q97" s="135">
        <v>0</v>
      </c>
      <c r="R97" s="135">
        <f t="shared" si="2"/>
        <v>0</v>
      </c>
      <c r="S97" s="135">
        <v>0</v>
      </c>
      <c r="T97" s="136">
        <f t="shared" si="3"/>
        <v>0</v>
      </c>
      <c r="AR97" s="137" t="s">
        <v>185</v>
      </c>
      <c r="AT97" s="137" t="s">
        <v>411</v>
      </c>
      <c r="AU97" s="137" t="s">
        <v>84</v>
      </c>
      <c r="AY97" s="16" t="s">
        <v>137</v>
      </c>
      <c r="BE97" s="138">
        <f t="shared" si="4"/>
        <v>0</v>
      </c>
      <c r="BF97" s="138">
        <f t="shared" si="5"/>
        <v>0</v>
      </c>
      <c r="BG97" s="138">
        <f t="shared" si="6"/>
        <v>0</v>
      </c>
      <c r="BH97" s="138">
        <f t="shared" si="7"/>
        <v>0</v>
      </c>
      <c r="BI97" s="138">
        <f t="shared" si="8"/>
        <v>0</v>
      </c>
      <c r="BJ97" s="16" t="s">
        <v>82</v>
      </c>
      <c r="BK97" s="138">
        <f t="shared" si="9"/>
        <v>0</v>
      </c>
      <c r="BL97" s="16" t="s">
        <v>145</v>
      </c>
      <c r="BM97" s="137" t="s">
        <v>607</v>
      </c>
    </row>
    <row r="98" spans="2:65" s="1" customFormat="1" ht="24.15" customHeight="1">
      <c r="B98" s="31"/>
      <c r="C98" s="165" t="s">
        <v>170</v>
      </c>
      <c r="D98" s="165" t="s">
        <v>411</v>
      </c>
      <c r="E98" s="166" t="s">
        <v>608</v>
      </c>
      <c r="F98" s="167" t="s">
        <v>609</v>
      </c>
      <c r="G98" s="168" t="s">
        <v>230</v>
      </c>
      <c r="H98" s="169">
        <v>3</v>
      </c>
      <c r="I98" s="170"/>
      <c r="J98" s="171">
        <f t="shared" si="0"/>
        <v>0</v>
      </c>
      <c r="K98" s="167" t="s">
        <v>19</v>
      </c>
      <c r="L98" s="172"/>
      <c r="M98" s="173" t="s">
        <v>19</v>
      </c>
      <c r="N98" s="174" t="s">
        <v>45</v>
      </c>
      <c r="P98" s="135">
        <f t="shared" si="1"/>
        <v>0</v>
      </c>
      <c r="Q98" s="135">
        <v>0</v>
      </c>
      <c r="R98" s="135">
        <f t="shared" si="2"/>
        <v>0</v>
      </c>
      <c r="S98" s="135">
        <v>0</v>
      </c>
      <c r="T98" s="136">
        <f t="shared" si="3"/>
        <v>0</v>
      </c>
      <c r="AR98" s="137" t="s">
        <v>185</v>
      </c>
      <c r="AT98" s="137" t="s">
        <v>411</v>
      </c>
      <c r="AU98" s="137" t="s">
        <v>84</v>
      </c>
      <c r="AY98" s="16" t="s">
        <v>137</v>
      </c>
      <c r="BE98" s="138">
        <f t="shared" si="4"/>
        <v>0</v>
      </c>
      <c r="BF98" s="138">
        <f t="shared" si="5"/>
        <v>0</v>
      </c>
      <c r="BG98" s="138">
        <f t="shared" si="6"/>
        <v>0</v>
      </c>
      <c r="BH98" s="138">
        <f t="shared" si="7"/>
        <v>0</v>
      </c>
      <c r="BI98" s="138">
        <f t="shared" si="8"/>
        <v>0</v>
      </c>
      <c r="BJ98" s="16" t="s">
        <v>82</v>
      </c>
      <c r="BK98" s="138">
        <f t="shared" si="9"/>
        <v>0</v>
      </c>
      <c r="BL98" s="16" t="s">
        <v>145</v>
      </c>
      <c r="BM98" s="137" t="s">
        <v>610</v>
      </c>
    </row>
    <row r="99" spans="2:65" s="1" customFormat="1" ht="33" customHeight="1">
      <c r="B99" s="31"/>
      <c r="C99" s="165" t="s">
        <v>138</v>
      </c>
      <c r="D99" s="165" t="s">
        <v>411</v>
      </c>
      <c r="E99" s="166" t="s">
        <v>611</v>
      </c>
      <c r="F99" s="167" t="s">
        <v>612</v>
      </c>
      <c r="G99" s="168" t="s">
        <v>230</v>
      </c>
      <c r="H99" s="169">
        <v>1</v>
      </c>
      <c r="I99" s="170"/>
      <c r="J99" s="171">
        <f t="shared" si="0"/>
        <v>0</v>
      </c>
      <c r="K99" s="167" t="s">
        <v>19</v>
      </c>
      <c r="L99" s="172"/>
      <c r="M99" s="173" t="s">
        <v>19</v>
      </c>
      <c r="N99" s="174" t="s">
        <v>45</v>
      </c>
      <c r="P99" s="135">
        <f t="shared" si="1"/>
        <v>0</v>
      </c>
      <c r="Q99" s="135">
        <v>0</v>
      </c>
      <c r="R99" s="135">
        <f t="shared" si="2"/>
        <v>0</v>
      </c>
      <c r="S99" s="135">
        <v>0</v>
      </c>
      <c r="T99" s="136">
        <f t="shared" si="3"/>
        <v>0</v>
      </c>
      <c r="AR99" s="137" t="s">
        <v>185</v>
      </c>
      <c r="AT99" s="137" t="s">
        <v>411</v>
      </c>
      <c r="AU99" s="137" t="s">
        <v>84</v>
      </c>
      <c r="AY99" s="16" t="s">
        <v>137</v>
      </c>
      <c r="BE99" s="138">
        <f t="shared" si="4"/>
        <v>0</v>
      </c>
      <c r="BF99" s="138">
        <f t="shared" si="5"/>
        <v>0</v>
      </c>
      <c r="BG99" s="138">
        <f t="shared" si="6"/>
        <v>0</v>
      </c>
      <c r="BH99" s="138">
        <f t="shared" si="7"/>
        <v>0</v>
      </c>
      <c r="BI99" s="138">
        <f t="shared" si="8"/>
        <v>0</v>
      </c>
      <c r="BJ99" s="16" t="s">
        <v>82</v>
      </c>
      <c r="BK99" s="138">
        <f t="shared" si="9"/>
        <v>0</v>
      </c>
      <c r="BL99" s="16" t="s">
        <v>145</v>
      </c>
      <c r="BM99" s="137" t="s">
        <v>613</v>
      </c>
    </row>
    <row r="100" spans="2:65" s="1" customFormat="1" ht="24.15" customHeight="1">
      <c r="B100" s="31"/>
      <c r="C100" s="165" t="s">
        <v>179</v>
      </c>
      <c r="D100" s="165" t="s">
        <v>411</v>
      </c>
      <c r="E100" s="166" t="s">
        <v>614</v>
      </c>
      <c r="F100" s="167" t="s">
        <v>615</v>
      </c>
      <c r="G100" s="168" t="s">
        <v>230</v>
      </c>
      <c r="H100" s="169">
        <v>1</v>
      </c>
      <c r="I100" s="170"/>
      <c r="J100" s="171">
        <f t="shared" si="0"/>
        <v>0</v>
      </c>
      <c r="K100" s="167" t="s">
        <v>19</v>
      </c>
      <c r="L100" s="172"/>
      <c r="M100" s="173" t="s">
        <v>19</v>
      </c>
      <c r="N100" s="174" t="s">
        <v>45</v>
      </c>
      <c r="P100" s="135">
        <f t="shared" si="1"/>
        <v>0</v>
      </c>
      <c r="Q100" s="135">
        <v>0</v>
      </c>
      <c r="R100" s="135">
        <f t="shared" si="2"/>
        <v>0</v>
      </c>
      <c r="S100" s="135">
        <v>0</v>
      </c>
      <c r="T100" s="136">
        <f t="shared" si="3"/>
        <v>0</v>
      </c>
      <c r="AR100" s="137" t="s">
        <v>185</v>
      </c>
      <c r="AT100" s="137" t="s">
        <v>411</v>
      </c>
      <c r="AU100" s="137" t="s">
        <v>84</v>
      </c>
      <c r="AY100" s="16" t="s">
        <v>137</v>
      </c>
      <c r="BE100" s="138">
        <f t="shared" si="4"/>
        <v>0</v>
      </c>
      <c r="BF100" s="138">
        <f t="shared" si="5"/>
        <v>0</v>
      </c>
      <c r="BG100" s="138">
        <f t="shared" si="6"/>
        <v>0</v>
      </c>
      <c r="BH100" s="138">
        <f t="shared" si="7"/>
        <v>0</v>
      </c>
      <c r="BI100" s="138">
        <f t="shared" si="8"/>
        <v>0</v>
      </c>
      <c r="BJ100" s="16" t="s">
        <v>82</v>
      </c>
      <c r="BK100" s="138">
        <f t="shared" si="9"/>
        <v>0</v>
      </c>
      <c r="BL100" s="16" t="s">
        <v>145</v>
      </c>
      <c r="BM100" s="137" t="s">
        <v>616</v>
      </c>
    </row>
    <row r="101" spans="2:65" s="1" customFormat="1" ht="24.15" customHeight="1">
      <c r="B101" s="31"/>
      <c r="C101" s="165" t="s">
        <v>185</v>
      </c>
      <c r="D101" s="165" t="s">
        <v>411</v>
      </c>
      <c r="E101" s="166" t="s">
        <v>617</v>
      </c>
      <c r="F101" s="167" t="s">
        <v>618</v>
      </c>
      <c r="G101" s="168" t="s">
        <v>230</v>
      </c>
      <c r="H101" s="169">
        <v>1</v>
      </c>
      <c r="I101" s="170"/>
      <c r="J101" s="171">
        <f t="shared" si="0"/>
        <v>0</v>
      </c>
      <c r="K101" s="167" t="s">
        <v>19</v>
      </c>
      <c r="L101" s="172"/>
      <c r="M101" s="173" t="s">
        <v>19</v>
      </c>
      <c r="N101" s="174" t="s">
        <v>45</v>
      </c>
      <c r="P101" s="135">
        <f t="shared" si="1"/>
        <v>0</v>
      </c>
      <c r="Q101" s="135">
        <v>0</v>
      </c>
      <c r="R101" s="135">
        <f t="shared" si="2"/>
        <v>0</v>
      </c>
      <c r="S101" s="135">
        <v>0</v>
      </c>
      <c r="T101" s="136">
        <f t="shared" si="3"/>
        <v>0</v>
      </c>
      <c r="AR101" s="137" t="s">
        <v>185</v>
      </c>
      <c r="AT101" s="137" t="s">
        <v>411</v>
      </c>
      <c r="AU101" s="137" t="s">
        <v>84</v>
      </c>
      <c r="AY101" s="16" t="s">
        <v>137</v>
      </c>
      <c r="BE101" s="138">
        <f t="shared" si="4"/>
        <v>0</v>
      </c>
      <c r="BF101" s="138">
        <f t="shared" si="5"/>
        <v>0</v>
      </c>
      <c r="BG101" s="138">
        <f t="shared" si="6"/>
        <v>0</v>
      </c>
      <c r="BH101" s="138">
        <f t="shared" si="7"/>
        <v>0</v>
      </c>
      <c r="BI101" s="138">
        <f t="shared" si="8"/>
        <v>0</v>
      </c>
      <c r="BJ101" s="16" t="s">
        <v>82</v>
      </c>
      <c r="BK101" s="138">
        <f t="shared" si="9"/>
        <v>0</v>
      </c>
      <c r="BL101" s="16" t="s">
        <v>145</v>
      </c>
      <c r="BM101" s="137" t="s">
        <v>619</v>
      </c>
    </row>
    <row r="102" spans="2:65" s="1" customFormat="1" ht="16.5" customHeight="1">
      <c r="B102" s="31"/>
      <c r="C102" s="165" t="s">
        <v>156</v>
      </c>
      <c r="D102" s="165" t="s">
        <v>411</v>
      </c>
      <c r="E102" s="166" t="s">
        <v>620</v>
      </c>
      <c r="F102" s="167" t="s">
        <v>621</v>
      </c>
      <c r="G102" s="168" t="s">
        <v>230</v>
      </c>
      <c r="H102" s="169">
        <v>1</v>
      </c>
      <c r="I102" s="170"/>
      <c r="J102" s="171">
        <f t="shared" si="0"/>
        <v>0</v>
      </c>
      <c r="K102" s="167" t="s">
        <v>19</v>
      </c>
      <c r="L102" s="172"/>
      <c r="M102" s="173" t="s">
        <v>19</v>
      </c>
      <c r="N102" s="174" t="s">
        <v>45</v>
      </c>
      <c r="P102" s="135">
        <f t="shared" si="1"/>
        <v>0</v>
      </c>
      <c r="Q102" s="135">
        <v>0</v>
      </c>
      <c r="R102" s="135">
        <f t="shared" si="2"/>
        <v>0</v>
      </c>
      <c r="S102" s="135">
        <v>0</v>
      </c>
      <c r="T102" s="136">
        <f t="shared" si="3"/>
        <v>0</v>
      </c>
      <c r="AR102" s="137" t="s">
        <v>185</v>
      </c>
      <c r="AT102" s="137" t="s">
        <v>411</v>
      </c>
      <c r="AU102" s="137" t="s">
        <v>84</v>
      </c>
      <c r="AY102" s="16" t="s">
        <v>137</v>
      </c>
      <c r="BE102" s="138">
        <f t="shared" si="4"/>
        <v>0</v>
      </c>
      <c r="BF102" s="138">
        <f t="shared" si="5"/>
        <v>0</v>
      </c>
      <c r="BG102" s="138">
        <f t="shared" si="6"/>
        <v>0</v>
      </c>
      <c r="BH102" s="138">
        <f t="shared" si="7"/>
        <v>0</v>
      </c>
      <c r="BI102" s="138">
        <f t="shared" si="8"/>
        <v>0</v>
      </c>
      <c r="BJ102" s="16" t="s">
        <v>82</v>
      </c>
      <c r="BK102" s="138">
        <f t="shared" si="9"/>
        <v>0</v>
      </c>
      <c r="BL102" s="16" t="s">
        <v>145</v>
      </c>
      <c r="BM102" s="137" t="s">
        <v>622</v>
      </c>
    </row>
    <row r="103" spans="2:65" s="11" customFormat="1" ht="22.8" customHeight="1">
      <c r="B103" s="114"/>
      <c r="D103" s="115" t="s">
        <v>73</v>
      </c>
      <c r="E103" s="124" t="s">
        <v>623</v>
      </c>
      <c r="F103" s="124" t="s">
        <v>624</v>
      </c>
      <c r="I103" s="117"/>
      <c r="J103" s="125">
        <f>BK103</f>
        <v>0</v>
      </c>
      <c r="L103" s="114"/>
      <c r="M103" s="119"/>
      <c r="P103" s="120">
        <f>SUM(P104:P107)</f>
        <v>0</v>
      </c>
      <c r="R103" s="120">
        <f>SUM(R104:R107)</f>
        <v>0</v>
      </c>
      <c r="T103" s="121">
        <f>SUM(T104:T107)</f>
        <v>0</v>
      </c>
      <c r="AR103" s="115" t="s">
        <v>82</v>
      </c>
      <c r="AT103" s="122" t="s">
        <v>73</v>
      </c>
      <c r="AU103" s="122" t="s">
        <v>82</v>
      </c>
      <c r="AY103" s="115" t="s">
        <v>137</v>
      </c>
      <c r="BK103" s="123">
        <f>SUM(BK104:BK107)</f>
        <v>0</v>
      </c>
    </row>
    <row r="104" spans="2:65" s="1" customFormat="1" ht="37.799999999999997" customHeight="1">
      <c r="B104" s="31"/>
      <c r="C104" s="165" t="s">
        <v>196</v>
      </c>
      <c r="D104" s="165" t="s">
        <v>411</v>
      </c>
      <c r="E104" s="166" t="s">
        <v>625</v>
      </c>
      <c r="F104" s="167" t="s">
        <v>626</v>
      </c>
      <c r="G104" s="168" t="s">
        <v>230</v>
      </c>
      <c r="H104" s="169">
        <v>3</v>
      </c>
      <c r="I104" s="170"/>
      <c r="J104" s="171">
        <f>ROUND(I104*H104,2)</f>
        <v>0</v>
      </c>
      <c r="K104" s="167" t="s">
        <v>19</v>
      </c>
      <c r="L104" s="172"/>
      <c r="M104" s="173" t="s">
        <v>19</v>
      </c>
      <c r="N104" s="174" t="s">
        <v>45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185</v>
      </c>
      <c r="AT104" s="137" t="s">
        <v>411</v>
      </c>
      <c r="AU104" s="137" t="s">
        <v>84</v>
      </c>
      <c r="AY104" s="16" t="s">
        <v>137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6" t="s">
        <v>82</v>
      </c>
      <c r="BK104" s="138">
        <f>ROUND(I104*H104,2)</f>
        <v>0</v>
      </c>
      <c r="BL104" s="16" t="s">
        <v>145</v>
      </c>
      <c r="BM104" s="137" t="s">
        <v>627</v>
      </c>
    </row>
    <row r="105" spans="2:65" s="1" customFormat="1" ht="49.05" customHeight="1">
      <c r="B105" s="31"/>
      <c r="C105" s="165" t="s">
        <v>201</v>
      </c>
      <c r="D105" s="165" t="s">
        <v>411</v>
      </c>
      <c r="E105" s="166" t="s">
        <v>628</v>
      </c>
      <c r="F105" s="167" t="s">
        <v>629</v>
      </c>
      <c r="G105" s="168" t="s">
        <v>230</v>
      </c>
      <c r="H105" s="169">
        <v>1</v>
      </c>
      <c r="I105" s="170"/>
      <c r="J105" s="171">
        <f>ROUND(I105*H105,2)</f>
        <v>0</v>
      </c>
      <c r="K105" s="167" t="s">
        <v>19</v>
      </c>
      <c r="L105" s="172"/>
      <c r="M105" s="173" t="s">
        <v>19</v>
      </c>
      <c r="N105" s="174" t="s">
        <v>45</v>
      </c>
      <c r="P105" s="135">
        <f>O105*H105</f>
        <v>0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185</v>
      </c>
      <c r="AT105" s="137" t="s">
        <v>411</v>
      </c>
      <c r="AU105" s="137" t="s">
        <v>84</v>
      </c>
      <c r="AY105" s="16" t="s">
        <v>137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82</v>
      </c>
      <c r="BK105" s="138">
        <f>ROUND(I105*H105,2)</f>
        <v>0</v>
      </c>
      <c r="BL105" s="16" t="s">
        <v>145</v>
      </c>
      <c r="BM105" s="137" t="s">
        <v>630</v>
      </c>
    </row>
    <row r="106" spans="2:65" s="1" customFormat="1" ht="33" customHeight="1">
      <c r="B106" s="31"/>
      <c r="C106" s="165" t="s">
        <v>209</v>
      </c>
      <c r="D106" s="165" t="s">
        <v>411</v>
      </c>
      <c r="E106" s="166" t="s">
        <v>631</v>
      </c>
      <c r="F106" s="167" t="s">
        <v>632</v>
      </c>
      <c r="G106" s="168" t="s">
        <v>230</v>
      </c>
      <c r="H106" s="169">
        <v>12</v>
      </c>
      <c r="I106" s="170"/>
      <c r="J106" s="171">
        <f>ROUND(I106*H106,2)</f>
        <v>0</v>
      </c>
      <c r="K106" s="167" t="s">
        <v>19</v>
      </c>
      <c r="L106" s="172"/>
      <c r="M106" s="173" t="s">
        <v>19</v>
      </c>
      <c r="N106" s="174" t="s">
        <v>45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185</v>
      </c>
      <c r="AT106" s="137" t="s">
        <v>411</v>
      </c>
      <c r="AU106" s="137" t="s">
        <v>84</v>
      </c>
      <c r="AY106" s="16" t="s">
        <v>137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6" t="s">
        <v>82</v>
      </c>
      <c r="BK106" s="138">
        <f>ROUND(I106*H106,2)</f>
        <v>0</v>
      </c>
      <c r="BL106" s="16" t="s">
        <v>145</v>
      </c>
      <c r="BM106" s="137" t="s">
        <v>633</v>
      </c>
    </row>
    <row r="107" spans="2:65" s="1" customFormat="1" ht="49.05" customHeight="1">
      <c r="B107" s="31"/>
      <c r="C107" s="165" t="s">
        <v>219</v>
      </c>
      <c r="D107" s="165" t="s">
        <v>411</v>
      </c>
      <c r="E107" s="166" t="s">
        <v>634</v>
      </c>
      <c r="F107" s="167" t="s">
        <v>635</v>
      </c>
      <c r="G107" s="168" t="s">
        <v>230</v>
      </c>
      <c r="H107" s="169">
        <v>12</v>
      </c>
      <c r="I107" s="170"/>
      <c r="J107" s="171">
        <f>ROUND(I107*H107,2)</f>
        <v>0</v>
      </c>
      <c r="K107" s="167" t="s">
        <v>19</v>
      </c>
      <c r="L107" s="172"/>
      <c r="M107" s="173" t="s">
        <v>19</v>
      </c>
      <c r="N107" s="174" t="s">
        <v>45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185</v>
      </c>
      <c r="AT107" s="137" t="s">
        <v>411</v>
      </c>
      <c r="AU107" s="137" t="s">
        <v>84</v>
      </c>
      <c r="AY107" s="16" t="s">
        <v>137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6" t="s">
        <v>82</v>
      </c>
      <c r="BK107" s="138">
        <f>ROUND(I107*H107,2)</f>
        <v>0</v>
      </c>
      <c r="BL107" s="16" t="s">
        <v>145</v>
      </c>
      <c r="BM107" s="137" t="s">
        <v>636</v>
      </c>
    </row>
    <row r="108" spans="2:65" s="11" customFormat="1" ht="22.8" customHeight="1">
      <c r="B108" s="114"/>
      <c r="D108" s="115" t="s">
        <v>73</v>
      </c>
      <c r="E108" s="124" t="s">
        <v>637</v>
      </c>
      <c r="F108" s="124" t="s">
        <v>638</v>
      </c>
      <c r="I108" s="117"/>
      <c r="J108" s="125">
        <f>BK108</f>
        <v>0</v>
      </c>
      <c r="L108" s="114"/>
      <c r="M108" s="119"/>
      <c r="P108" s="120">
        <f>SUM(P109:P110)</f>
        <v>0</v>
      </c>
      <c r="R108" s="120">
        <f>SUM(R109:R110)</f>
        <v>0</v>
      </c>
      <c r="T108" s="121">
        <f>SUM(T109:T110)</f>
        <v>0</v>
      </c>
      <c r="AR108" s="115" t="s">
        <v>82</v>
      </c>
      <c r="AT108" s="122" t="s">
        <v>73</v>
      </c>
      <c r="AU108" s="122" t="s">
        <v>82</v>
      </c>
      <c r="AY108" s="115" t="s">
        <v>137</v>
      </c>
      <c r="BK108" s="123">
        <f>SUM(BK109:BK110)</f>
        <v>0</v>
      </c>
    </row>
    <row r="109" spans="2:65" s="1" customFormat="1" ht="16.5" customHeight="1">
      <c r="B109" s="31"/>
      <c r="C109" s="165" t="s">
        <v>227</v>
      </c>
      <c r="D109" s="165" t="s">
        <v>411</v>
      </c>
      <c r="E109" s="166" t="s">
        <v>639</v>
      </c>
      <c r="F109" s="167" t="s">
        <v>640</v>
      </c>
      <c r="G109" s="168" t="s">
        <v>289</v>
      </c>
      <c r="H109" s="169">
        <v>60</v>
      </c>
      <c r="I109" s="170"/>
      <c r="J109" s="171">
        <f>ROUND(I109*H109,2)</f>
        <v>0</v>
      </c>
      <c r="K109" s="167" t="s">
        <v>19</v>
      </c>
      <c r="L109" s="172"/>
      <c r="M109" s="173" t="s">
        <v>19</v>
      </c>
      <c r="N109" s="174" t="s">
        <v>45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185</v>
      </c>
      <c r="AT109" s="137" t="s">
        <v>411</v>
      </c>
      <c r="AU109" s="137" t="s">
        <v>84</v>
      </c>
      <c r="AY109" s="16" t="s">
        <v>137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82</v>
      </c>
      <c r="BK109" s="138">
        <f>ROUND(I109*H109,2)</f>
        <v>0</v>
      </c>
      <c r="BL109" s="16" t="s">
        <v>145</v>
      </c>
      <c r="BM109" s="137" t="s">
        <v>641</v>
      </c>
    </row>
    <row r="110" spans="2:65" s="1" customFormat="1" ht="16.5" customHeight="1">
      <c r="B110" s="31"/>
      <c r="C110" s="165" t="s">
        <v>8</v>
      </c>
      <c r="D110" s="165" t="s">
        <v>411</v>
      </c>
      <c r="E110" s="166" t="s">
        <v>642</v>
      </c>
      <c r="F110" s="167" t="s">
        <v>643</v>
      </c>
      <c r="G110" s="168" t="s">
        <v>289</v>
      </c>
      <c r="H110" s="169">
        <v>150</v>
      </c>
      <c r="I110" s="170"/>
      <c r="J110" s="171">
        <f>ROUND(I110*H110,2)</f>
        <v>0</v>
      </c>
      <c r="K110" s="167" t="s">
        <v>19</v>
      </c>
      <c r="L110" s="172"/>
      <c r="M110" s="173" t="s">
        <v>19</v>
      </c>
      <c r="N110" s="174" t="s">
        <v>45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185</v>
      </c>
      <c r="AT110" s="137" t="s">
        <v>411</v>
      </c>
      <c r="AU110" s="137" t="s">
        <v>84</v>
      </c>
      <c r="AY110" s="16" t="s">
        <v>137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6" t="s">
        <v>82</v>
      </c>
      <c r="BK110" s="138">
        <f>ROUND(I110*H110,2)</f>
        <v>0</v>
      </c>
      <c r="BL110" s="16" t="s">
        <v>145</v>
      </c>
      <c r="BM110" s="137" t="s">
        <v>644</v>
      </c>
    </row>
    <row r="111" spans="2:65" s="11" customFormat="1" ht="22.8" customHeight="1">
      <c r="B111" s="114"/>
      <c r="D111" s="115" t="s">
        <v>73</v>
      </c>
      <c r="E111" s="124" t="s">
        <v>645</v>
      </c>
      <c r="F111" s="124" t="s">
        <v>646</v>
      </c>
      <c r="I111" s="117"/>
      <c r="J111" s="125">
        <f>BK111</f>
        <v>0</v>
      </c>
      <c r="L111" s="114"/>
      <c r="M111" s="119"/>
      <c r="P111" s="120">
        <f>P112</f>
        <v>0</v>
      </c>
      <c r="R111" s="120">
        <f>R112</f>
        <v>0</v>
      </c>
      <c r="T111" s="121">
        <f>T112</f>
        <v>0</v>
      </c>
      <c r="AR111" s="115" t="s">
        <v>82</v>
      </c>
      <c r="AT111" s="122" t="s">
        <v>73</v>
      </c>
      <c r="AU111" s="122" t="s">
        <v>82</v>
      </c>
      <c r="AY111" s="115" t="s">
        <v>137</v>
      </c>
      <c r="BK111" s="123">
        <f>BK112</f>
        <v>0</v>
      </c>
    </row>
    <row r="112" spans="2:65" s="1" customFormat="1" ht="66.75" customHeight="1">
      <c r="B112" s="31"/>
      <c r="C112" s="165" t="s">
        <v>213</v>
      </c>
      <c r="D112" s="165" t="s">
        <v>411</v>
      </c>
      <c r="E112" s="166" t="s">
        <v>647</v>
      </c>
      <c r="F112" s="167" t="s">
        <v>648</v>
      </c>
      <c r="G112" s="168" t="s">
        <v>230</v>
      </c>
      <c r="H112" s="169">
        <v>9</v>
      </c>
      <c r="I112" s="170"/>
      <c r="J112" s="171">
        <f>ROUND(I112*H112,2)</f>
        <v>0</v>
      </c>
      <c r="K112" s="167" t="s">
        <v>19</v>
      </c>
      <c r="L112" s="172"/>
      <c r="M112" s="173" t="s">
        <v>19</v>
      </c>
      <c r="N112" s="174" t="s">
        <v>45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185</v>
      </c>
      <c r="AT112" s="137" t="s">
        <v>411</v>
      </c>
      <c r="AU112" s="137" t="s">
        <v>84</v>
      </c>
      <c r="AY112" s="16" t="s">
        <v>137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6" t="s">
        <v>82</v>
      </c>
      <c r="BK112" s="138">
        <f>ROUND(I112*H112,2)</f>
        <v>0</v>
      </c>
      <c r="BL112" s="16" t="s">
        <v>145</v>
      </c>
      <c r="BM112" s="137" t="s">
        <v>649</v>
      </c>
    </row>
    <row r="113" spans="2:65" s="11" customFormat="1" ht="22.8" customHeight="1">
      <c r="B113" s="114"/>
      <c r="D113" s="115" t="s">
        <v>73</v>
      </c>
      <c r="E113" s="124" t="s">
        <v>650</v>
      </c>
      <c r="F113" s="124" t="s">
        <v>651</v>
      </c>
      <c r="I113" s="117"/>
      <c r="J113" s="125">
        <f>BK113</f>
        <v>0</v>
      </c>
      <c r="L113" s="114"/>
      <c r="M113" s="119"/>
      <c r="P113" s="120">
        <f>SUM(P114:P118)</f>
        <v>0</v>
      </c>
      <c r="R113" s="120">
        <f>SUM(R114:R118)</f>
        <v>0</v>
      </c>
      <c r="T113" s="121">
        <f>SUM(T114:T118)</f>
        <v>0</v>
      </c>
      <c r="AR113" s="115" t="s">
        <v>82</v>
      </c>
      <c r="AT113" s="122" t="s">
        <v>73</v>
      </c>
      <c r="AU113" s="122" t="s">
        <v>82</v>
      </c>
      <c r="AY113" s="115" t="s">
        <v>137</v>
      </c>
      <c r="BK113" s="123">
        <f>SUM(BK114:BK118)</f>
        <v>0</v>
      </c>
    </row>
    <row r="114" spans="2:65" s="1" customFormat="1" ht="16.5" customHeight="1">
      <c r="B114" s="31"/>
      <c r="C114" s="165" t="s">
        <v>253</v>
      </c>
      <c r="D114" s="165" t="s">
        <v>411</v>
      </c>
      <c r="E114" s="166" t="s">
        <v>652</v>
      </c>
      <c r="F114" s="167" t="s">
        <v>653</v>
      </c>
      <c r="G114" s="168" t="s">
        <v>230</v>
      </c>
      <c r="H114" s="169">
        <v>1</v>
      </c>
      <c r="I114" s="170"/>
      <c r="J114" s="171">
        <f>ROUND(I114*H114,2)</f>
        <v>0</v>
      </c>
      <c r="K114" s="167" t="s">
        <v>19</v>
      </c>
      <c r="L114" s="172"/>
      <c r="M114" s="173" t="s">
        <v>19</v>
      </c>
      <c r="N114" s="174" t="s">
        <v>45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185</v>
      </c>
      <c r="AT114" s="137" t="s">
        <v>411</v>
      </c>
      <c r="AU114" s="137" t="s">
        <v>84</v>
      </c>
      <c r="AY114" s="16" t="s">
        <v>137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82</v>
      </c>
      <c r="BK114" s="138">
        <f>ROUND(I114*H114,2)</f>
        <v>0</v>
      </c>
      <c r="BL114" s="16" t="s">
        <v>145</v>
      </c>
      <c r="BM114" s="137" t="s">
        <v>654</v>
      </c>
    </row>
    <row r="115" spans="2:65" s="1" customFormat="1" ht="16.5" customHeight="1">
      <c r="B115" s="31"/>
      <c r="C115" s="165" t="s">
        <v>258</v>
      </c>
      <c r="D115" s="165" t="s">
        <v>411</v>
      </c>
      <c r="E115" s="166" t="s">
        <v>655</v>
      </c>
      <c r="F115" s="167" t="s">
        <v>656</v>
      </c>
      <c r="G115" s="168" t="s">
        <v>230</v>
      </c>
      <c r="H115" s="169">
        <v>1</v>
      </c>
      <c r="I115" s="170"/>
      <c r="J115" s="171">
        <f>ROUND(I115*H115,2)</f>
        <v>0</v>
      </c>
      <c r="K115" s="167" t="s">
        <v>19</v>
      </c>
      <c r="L115" s="172"/>
      <c r="M115" s="173" t="s">
        <v>19</v>
      </c>
      <c r="N115" s="174" t="s">
        <v>45</v>
      </c>
      <c r="P115" s="135">
        <f>O115*H115</f>
        <v>0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185</v>
      </c>
      <c r="AT115" s="137" t="s">
        <v>411</v>
      </c>
      <c r="AU115" s="137" t="s">
        <v>84</v>
      </c>
      <c r="AY115" s="16" t="s">
        <v>137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6" t="s">
        <v>82</v>
      </c>
      <c r="BK115" s="138">
        <f>ROUND(I115*H115,2)</f>
        <v>0</v>
      </c>
      <c r="BL115" s="16" t="s">
        <v>145</v>
      </c>
      <c r="BM115" s="137" t="s">
        <v>657</v>
      </c>
    </row>
    <row r="116" spans="2:65" s="1" customFormat="1" ht="16.5" customHeight="1">
      <c r="B116" s="31"/>
      <c r="C116" s="165" t="s">
        <v>265</v>
      </c>
      <c r="D116" s="165" t="s">
        <v>411</v>
      </c>
      <c r="E116" s="166" t="s">
        <v>658</v>
      </c>
      <c r="F116" s="167" t="s">
        <v>659</v>
      </c>
      <c r="G116" s="168" t="s">
        <v>230</v>
      </c>
      <c r="H116" s="169">
        <v>1</v>
      </c>
      <c r="I116" s="170"/>
      <c r="J116" s="171">
        <f>ROUND(I116*H116,2)</f>
        <v>0</v>
      </c>
      <c r="K116" s="167" t="s">
        <v>19</v>
      </c>
      <c r="L116" s="172"/>
      <c r="M116" s="173" t="s">
        <v>19</v>
      </c>
      <c r="N116" s="174" t="s">
        <v>45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185</v>
      </c>
      <c r="AT116" s="137" t="s">
        <v>411</v>
      </c>
      <c r="AU116" s="137" t="s">
        <v>84</v>
      </c>
      <c r="AY116" s="16" t="s">
        <v>137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82</v>
      </c>
      <c r="BK116" s="138">
        <f>ROUND(I116*H116,2)</f>
        <v>0</v>
      </c>
      <c r="BL116" s="16" t="s">
        <v>145</v>
      </c>
      <c r="BM116" s="137" t="s">
        <v>660</v>
      </c>
    </row>
    <row r="117" spans="2:65" s="1" customFormat="1" ht="16.5" customHeight="1">
      <c r="B117" s="31"/>
      <c r="C117" s="165" t="s">
        <v>272</v>
      </c>
      <c r="D117" s="165" t="s">
        <v>411</v>
      </c>
      <c r="E117" s="166" t="s">
        <v>661</v>
      </c>
      <c r="F117" s="167" t="s">
        <v>662</v>
      </c>
      <c r="G117" s="168" t="s">
        <v>230</v>
      </c>
      <c r="H117" s="169">
        <v>1</v>
      </c>
      <c r="I117" s="170"/>
      <c r="J117" s="171">
        <f>ROUND(I117*H117,2)</f>
        <v>0</v>
      </c>
      <c r="K117" s="167" t="s">
        <v>19</v>
      </c>
      <c r="L117" s="172"/>
      <c r="M117" s="173" t="s">
        <v>19</v>
      </c>
      <c r="N117" s="174" t="s">
        <v>45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185</v>
      </c>
      <c r="AT117" s="137" t="s">
        <v>411</v>
      </c>
      <c r="AU117" s="137" t="s">
        <v>84</v>
      </c>
      <c r="AY117" s="16" t="s">
        <v>137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6" t="s">
        <v>82</v>
      </c>
      <c r="BK117" s="138">
        <f>ROUND(I117*H117,2)</f>
        <v>0</v>
      </c>
      <c r="BL117" s="16" t="s">
        <v>145</v>
      </c>
      <c r="BM117" s="137" t="s">
        <v>663</v>
      </c>
    </row>
    <row r="118" spans="2:65" s="1" customFormat="1" ht="16.5" customHeight="1">
      <c r="B118" s="31"/>
      <c r="C118" s="165" t="s">
        <v>7</v>
      </c>
      <c r="D118" s="165" t="s">
        <v>411</v>
      </c>
      <c r="E118" s="166" t="s">
        <v>664</v>
      </c>
      <c r="F118" s="167" t="s">
        <v>665</v>
      </c>
      <c r="G118" s="168" t="s">
        <v>230</v>
      </c>
      <c r="H118" s="169">
        <v>1</v>
      </c>
      <c r="I118" s="170"/>
      <c r="J118" s="171">
        <f>ROUND(I118*H118,2)</f>
        <v>0</v>
      </c>
      <c r="K118" s="167" t="s">
        <v>19</v>
      </c>
      <c r="L118" s="172"/>
      <c r="M118" s="173" t="s">
        <v>19</v>
      </c>
      <c r="N118" s="174" t="s">
        <v>45</v>
      </c>
      <c r="P118" s="135">
        <f>O118*H118</f>
        <v>0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185</v>
      </c>
      <c r="AT118" s="137" t="s">
        <v>411</v>
      </c>
      <c r="AU118" s="137" t="s">
        <v>84</v>
      </c>
      <c r="AY118" s="16" t="s">
        <v>137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6" t="s">
        <v>82</v>
      </c>
      <c r="BK118" s="138">
        <f>ROUND(I118*H118,2)</f>
        <v>0</v>
      </c>
      <c r="BL118" s="16" t="s">
        <v>145</v>
      </c>
      <c r="BM118" s="137" t="s">
        <v>666</v>
      </c>
    </row>
    <row r="119" spans="2:65" s="11" customFormat="1" ht="25.95" customHeight="1">
      <c r="B119" s="114"/>
      <c r="D119" s="115" t="s">
        <v>73</v>
      </c>
      <c r="E119" s="116" t="s">
        <v>667</v>
      </c>
      <c r="F119" s="116" t="s">
        <v>668</v>
      </c>
      <c r="I119" s="117"/>
      <c r="J119" s="118">
        <f>BK119</f>
        <v>0</v>
      </c>
      <c r="L119" s="114"/>
      <c r="M119" s="119"/>
      <c r="P119" s="120">
        <f>P120+P130+P135+P138+P140</f>
        <v>0</v>
      </c>
      <c r="R119" s="120">
        <f>R120+R130+R135+R138+R140</f>
        <v>0</v>
      </c>
      <c r="T119" s="121">
        <f>T120+T130+T135+T138+T140</f>
        <v>0</v>
      </c>
      <c r="AR119" s="115" t="s">
        <v>82</v>
      </c>
      <c r="AT119" s="122" t="s">
        <v>73</v>
      </c>
      <c r="AU119" s="122" t="s">
        <v>74</v>
      </c>
      <c r="AY119" s="115" t="s">
        <v>137</v>
      </c>
      <c r="BK119" s="123">
        <f>BK120+BK130+BK135+BK138+BK140</f>
        <v>0</v>
      </c>
    </row>
    <row r="120" spans="2:65" s="11" customFormat="1" ht="22.8" customHeight="1">
      <c r="B120" s="114"/>
      <c r="D120" s="115" t="s">
        <v>73</v>
      </c>
      <c r="E120" s="124" t="s">
        <v>594</v>
      </c>
      <c r="F120" s="124" t="s">
        <v>595</v>
      </c>
      <c r="I120" s="117"/>
      <c r="J120" s="125">
        <f>BK120</f>
        <v>0</v>
      </c>
      <c r="L120" s="114"/>
      <c r="M120" s="119"/>
      <c r="P120" s="120">
        <f>SUM(P121:P129)</f>
        <v>0</v>
      </c>
      <c r="R120" s="120">
        <f>SUM(R121:R129)</f>
        <v>0</v>
      </c>
      <c r="T120" s="121">
        <f>SUM(T121:T129)</f>
        <v>0</v>
      </c>
      <c r="AR120" s="115" t="s">
        <v>82</v>
      </c>
      <c r="AT120" s="122" t="s">
        <v>73</v>
      </c>
      <c r="AU120" s="122" t="s">
        <v>82</v>
      </c>
      <c r="AY120" s="115" t="s">
        <v>137</v>
      </c>
      <c r="BK120" s="123">
        <f>SUM(BK121:BK129)</f>
        <v>0</v>
      </c>
    </row>
    <row r="121" spans="2:65" s="1" customFormat="1" ht="66.75" customHeight="1">
      <c r="B121" s="31"/>
      <c r="C121" s="126" t="s">
        <v>281</v>
      </c>
      <c r="D121" s="126" t="s">
        <v>140</v>
      </c>
      <c r="E121" s="127" t="s">
        <v>669</v>
      </c>
      <c r="F121" s="128" t="s">
        <v>597</v>
      </c>
      <c r="G121" s="129" t="s">
        <v>289</v>
      </c>
      <c r="H121" s="130">
        <v>20</v>
      </c>
      <c r="I121" s="131"/>
      <c r="J121" s="132">
        <f t="shared" ref="J121:J129" si="10">ROUND(I121*H121,2)</f>
        <v>0</v>
      </c>
      <c r="K121" s="128" t="s">
        <v>19</v>
      </c>
      <c r="L121" s="31"/>
      <c r="M121" s="133" t="s">
        <v>19</v>
      </c>
      <c r="N121" s="134" t="s">
        <v>45</v>
      </c>
      <c r="P121" s="135">
        <f t="shared" ref="P121:P129" si="11">O121*H121</f>
        <v>0</v>
      </c>
      <c r="Q121" s="135">
        <v>0</v>
      </c>
      <c r="R121" s="135">
        <f t="shared" ref="R121:R129" si="12">Q121*H121</f>
        <v>0</v>
      </c>
      <c r="S121" s="135">
        <v>0</v>
      </c>
      <c r="T121" s="136">
        <f t="shared" ref="T121:T129" si="13">S121*H121</f>
        <v>0</v>
      </c>
      <c r="AR121" s="137" t="s">
        <v>145</v>
      </c>
      <c r="AT121" s="137" t="s">
        <v>140</v>
      </c>
      <c r="AU121" s="137" t="s">
        <v>84</v>
      </c>
      <c r="AY121" s="16" t="s">
        <v>137</v>
      </c>
      <c r="BE121" s="138">
        <f t="shared" ref="BE121:BE129" si="14">IF(N121="základní",J121,0)</f>
        <v>0</v>
      </c>
      <c r="BF121" s="138">
        <f t="shared" ref="BF121:BF129" si="15">IF(N121="snížená",J121,0)</f>
        <v>0</v>
      </c>
      <c r="BG121" s="138">
        <f t="shared" ref="BG121:BG129" si="16">IF(N121="zákl. přenesená",J121,0)</f>
        <v>0</v>
      </c>
      <c r="BH121" s="138">
        <f t="shared" ref="BH121:BH129" si="17">IF(N121="sníž. přenesená",J121,0)</f>
        <v>0</v>
      </c>
      <c r="BI121" s="138">
        <f t="shared" ref="BI121:BI129" si="18">IF(N121="nulová",J121,0)</f>
        <v>0</v>
      </c>
      <c r="BJ121" s="16" t="s">
        <v>82</v>
      </c>
      <c r="BK121" s="138">
        <f t="shared" ref="BK121:BK129" si="19">ROUND(I121*H121,2)</f>
        <v>0</v>
      </c>
      <c r="BL121" s="16" t="s">
        <v>145</v>
      </c>
      <c r="BM121" s="137" t="s">
        <v>670</v>
      </c>
    </row>
    <row r="122" spans="2:65" s="1" customFormat="1" ht="24.15" customHeight="1">
      <c r="B122" s="31"/>
      <c r="C122" s="126" t="s">
        <v>286</v>
      </c>
      <c r="D122" s="126" t="s">
        <v>140</v>
      </c>
      <c r="E122" s="127" t="s">
        <v>671</v>
      </c>
      <c r="F122" s="128" t="s">
        <v>672</v>
      </c>
      <c r="G122" s="129" t="s">
        <v>289</v>
      </c>
      <c r="H122" s="130">
        <v>6</v>
      </c>
      <c r="I122" s="131"/>
      <c r="J122" s="132">
        <f t="shared" si="10"/>
        <v>0</v>
      </c>
      <c r="K122" s="128" t="s">
        <v>19</v>
      </c>
      <c r="L122" s="31"/>
      <c r="M122" s="133" t="s">
        <v>19</v>
      </c>
      <c r="N122" s="134" t="s">
        <v>45</v>
      </c>
      <c r="P122" s="135">
        <f t="shared" si="11"/>
        <v>0</v>
      </c>
      <c r="Q122" s="135">
        <v>0</v>
      </c>
      <c r="R122" s="135">
        <f t="shared" si="12"/>
        <v>0</v>
      </c>
      <c r="S122" s="135">
        <v>0</v>
      </c>
      <c r="T122" s="136">
        <f t="shared" si="13"/>
        <v>0</v>
      </c>
      <c r="AR122" s="137" t="s">
        <v>145</v>
      </c>
      <c r="AT122" s="137" t="s">
        <v>140</v>
      </c>
      <c r="AU122" s="137" t="s">
        <v>84</v>
      </c>
      <c r="AY122" s="16" t="s">
        <v>137</v>
      </c>
      <c r="BE122" s="138">
        <f t="shared" si="14"/>
        <v>0</v>
      </c>
      <c r="BF122" s="138">
        <f t="shared" si="15"/>
        <v>0</v>
      </c>
      <c r="BG122" s="138">
        <f t="shared" si="16"/>
        <v>0</v>
      </c>
      <c r="BH122" s="138">
        <f t="shared" si="17"/>
        <v>0</v>
      </c>
      <c r="BI122" s="138">
        <f t="shared" si="18"/>
        <v>0</v>
      </c>
      <c r="BJ122" s="16" t="s">
        <v>82</v>
      </c>
      <c r="BK122" s="138">
        <f t="shared" si="19"/>
        <v>0</v>
      </c>
      <c r="BL122" s="16" t="s">
        <v>145</v>
      </c>
      <c r="BM122" s="137" t="s">
        <v>673</v>
      </c>
    </row>
    <row r="123" spans="2:65" s="1" customFormat="1" ht="24.15" customHeight="1">
      <c r="B123" s="31"/>
      <c r="C123" s="126" t="s">
        <v>293</v>
      </c>
      <c r="D123" s="126" t="s">
        <v>140</v>
      </c>
      <c r="E123" s="127" t="s">
        <v>674</v>
      </c>
      <c r="F123" s="128" t="s">
        <v>675</v>
      </c>
      <c r="G123" s="129" t="s">
        <v>289</v>
      </c>
      <c r="H123" s="130">
        <v>3.5</v>
      </c>
      <c r="I123" s="131"/>
      <c r="J123" s="132">
        <f t="shared" si="10"/>
        <v>0</v>
      </c>
      <c r="K123" s="128" t="s">
        <v>19</v>
      </c>
      <c r="L123" s="31"/>
      <c r="M123" s="133" t="s">
        <v>19</v>
      </c>
      <c r="N123" s="134" t="s">
        <v>45</v>
      </c>
      <c r="P123" s="135">
        <f t="shared" si="11"/>
        <v>0</v>
      </c>
      <c r="Q123" s="135">
        <v>0</v>
      </c>
      <c r="R123" s="135">
        <f t="shared" si="12"/>
        <v>0</v>
      </c>
      <c r="S123" s="135">
        <v>0</v>
      </c>
      <c r="T123" s="136">
        <f t="shared" si="13"/>
        <v>0</v>
      </c>
      <c r="AR123" s="137" t="s">
        <v>145</v>
      </c>
      <c r="AT123" s="137" t="s">
        <v>140</v>
      </c>
      <c r="AU123" s="137" t="s">
        <v>84</v>
      </c>
      <c r="AY123" s="16" t="s">
        <v>137</v>
      </c>
      <c r="BE123" s="138">
        <f t="shared" si="14"/>
        <v>0</v>
      </c>
      <c r="BF123" s="138">
        <f t="shared" si="15"/>
        <v>0</v>
      </c>
      <c r="BG123" s="138">
        <f t="shared" si="16"/>
        <v>0</v>
      </c>
      <c r="BH123" s="138">
        <f t="shared" si="17"/>
        <v>0</v>
      </c>
      <c r="BI123" s="138">
        <f t="shared" si="18"/>
        <v>0</v>
      </c>
      <c r="BJ123" s="16" t="s">
        <v>82</v>
      </c>
      <c r="BK123" s="138">
        <f t="shared" si="19"/>
        <v>0</v>
      </c>
      <c r="BL123" s="16" t="s">
        <v>145</v>
      </c>
      <c r="BM123" s="137" t="s">
        <v>676</v>
      </c>
    </row>
    <row r="124" spans="2:65" s="1" customFormat="1" ht="24.15" customHeight="1">
      <c r="B124" s="31"/>
      <c r="C124" s="126" t="s">
        <v>299</v>
      </c>
      <c r="D124" s="126" t="s">
        <v>140</v>
      </c>
      <c r="E124" s="127" t="s">
        <v>677</v>
      </c>
      <c r="F124" s="128" t="s">
        <v>606</v>
      </c>
      <c r="G124" s="129" t="s">
        <v>289</v>
      </c>
      <c r="H124" s="130">
        <v>18</v>
      </c>
      <c r="I124" s="131"/>
      <c r="J124" s="132">
        <f t="shared" si="10"/>
        <v>0</v>
      </c>
      <c r="K124" s="128" t="s">
        <v>19</v>
      </c>
      <c r="L124" s="31"/>
      <c r="M124" s="133" t="s">
        <v>19</v>
      </c>
      <c r="N124" s="134" t="s">
        <v>45</v>
      </c>
      <c r="P124" s="135">
        <f t="shared" si="11"/>
        <v>0</v>
      </c>
      <c r="Q124" s="135">
        <v>0</v>
      </c>
      <c r="R124" s="135">
        <f t="shared" si="12"/>
        <v>0</v>
      </c>
      <c r="S124" s="135">
        <v>0</v>
      </c>
      <c r="T124" s="136">
        <f t="shared" si="13"/>
        <v>0</v>
      </c>
      <c r="AR124" s="137" t="s">
        <v>145</v>
      </c>
      <c r="AT124" s="137" t="s">
        <v>140</v>
      </c>
      <c r="AU124" s="137" t="s">
        <v>84</v>
      </c>
      <c r="AY124" s="16" t="s">
        <v>137</v>
      </c>
      <c r="BE124" s="138">
        <f t="shared" si="14"/>
        <v>0</v>
      </c>
      <c r="BF124" s="138">
        <f t="shared" si="15"/>
        <v>0</v>
      </c>
      <c r="BG124" s="138">
        <f t="shared" si="16"/>
        <v>0</v>
      </c>
      <c r="BH124" s="138">
        <f t="shared" si="17"/>
        <v>0</v>
      </c>
      <c r="BI124" s="138">
        <f t="shared" si="18"/>
        <v>0</v>
      </c>
      <c r="BJ124" s="16" t="s">
        <v>82</v>
      </c>
      <c r="BK124" s="138">
        <f t="shared" si="19"/>
        <v>0</v>
      </c>
      <c r="BL124" s="16" t="s">
        <v>145</v>
      </c>
      <c r="BM124" s="137" t="s">
        <v>678</v>
      </c>
    </row>
    <row r="125" spans="2:65" s="1" customFormat="1" ht="24.15" customHeight="1">
      <c r="B125" s="31"/>
      <c r="C125" s="126" t="s">
        <v>305</v>
      </c>
      <c r="D125" s="126" t="s">
        <v>140</v>
      </c>
      <c r="E125" s="127" t="s">
        <v>679</v>
      </c>
      <c r="F125" s="128" t="s">
        <v>609</v>
      </c>
      <c r="G125" s="129" t="s">
        <v>230</v>
      </c>
      <c r="H125" s="130">
        <v>3</v>
      </c>
      <c r="I125" s="131"/>
      <c r="J125" s="132">
        <f t="shared" si="10"/>
        <v>0</v>
      </c>
      <c r="K125" s="128" t="s">
        <v>19</v>
      </c>
      <c r="L125" s="31"/>
      <c r="M125" s="133" t="s">
        <v>19</v>
      </c>
      <c r="N125" s="134" t="s">
        <v>45</v>
      </c>
      <c r="P125" s="135">
        <f t="shared" si="11"/>
        <v>0</v>
      </c>
      <c r="Q125" s="135">
        <v>0</v>
      </c>
      <c r="R125" s="135">
        <f t="shared" si="12"/>
        <v>0</v>
      </c>
      <c r="S125" s="135">
        <v>0</v>
      </c>
      <c r="T125" s="136">
        <f t="shared" si="13"/>
        <v>0</v>
      </c>
      <c r="AR125" s="137" t="s">
        <v>145</v>
      </c>
      <c r="AT125" s="137" t="s">
        <v>140</v>
      </c>
      <c r="AU125" s="137" t="s">
        <v>84</v>
      </c>
      <c r="AY125" s="16" t="s">
        <v>137</v>
      </c>
      <c r="BE125" s="138">
        <f t="shared" si="14"/>
        <v>0</v>
      </c>
      <c r="BF125" s="138">
        <f t="shared" si="15"/>
        <v>0</v>
      </c>
      <c r="BG125" s="138">
        <f t="shared" si="16"/>
        <v>0</v>
      </c>
      <c r="BH125" s="138">
        <f t="shared" si="17"/>
        <v>0</v>
      </c>
      <c r="BI125" s="138">
        <f t="shared" si="18"/>
        <v>0</v>
      </c>
      <c r="BJ125" s="16" t="s">
        <v>82</v>
      </c>
      <c r="BK125" s="138">
        <f t="shared" si="19"/>
        <v>0</v>
      </c>
      <c r="BL125" s="16" t="s">
        <v>145</v>
      </c>
      <c r="BM125" s="137" t="s">
        <v>680</v>
      </c>
    </row>
    <row r="126" spans="2:65" s="1" customFormat="1" ht="33" customHeight="1">
      <c r="B126" s="31"/>
      <c r="C126" s="126" t="s">
        <v>311</v>
      </c>
      <c r="D126" s="126" t="s">
        <v>140</v>
      </c>
      <c r="E126" s="127" t="s">
        <v>681</v>
      </c>
      <c r="F126" s="128" t="s">
        <v>612</v>
      </c>
      <c r="G126" s="129" t="s">
        <v>230</v>
      </c>
      <c r="H126" s="130">
        <v>1</v>
      </c>
      <c r="I126" s="131"/>
      <c r="J126" s="132">
        <f t="shared" si="10"/>
        <v>0</v>
      </c>
      <c r="K126" s="128" t="s">
        <v>19</v>
      </c>
      <c r="L126" s="31"/>
      <c r="M126" s="133" t="s">
        <v>19</v>
      </c>
      <c r="N126" s="134" t="s">
        <v>45</v>
      </c>
      <c r="P126" s="135">
        <f t="shared" si="11"/>
        <v>0</v>
      </c>
      <c r="Q126" s="135">
        <v>0</v>
      </c>
      <c r="R126" s="135">
        <f t="shared" si="12"/>
        <v>0</v>
      </c>
      <c r="S126" s="135">
        <v>0</v>
      </c>
      <c r="T126" s="136">
        <f t="shared" si="13"/>
        <v>0</v>
      </c>
      <c r="AR126" s="137" t="s">
        <v>145</v>
      </c>
      <c r="AT126" s="137" t="s">
        <v>140</v>
      </c>
      <c r="AU126" s="137" t="s">
        <v>84</v>
      </c>
      <c r="AY126" s="16" t="s">
        <v>137</v>
      </c>
      <c r="BE126" s="138">
        <f t="shared" si="14"/>
        <v>0</v>
      </c>
      <c r="BF126" s="138">
        <f t="shared" si="15"/>
        <v>0</v>
      </c>
      <c r="BG126" s="138">
        <f t="shared" si="16"/>
        <v>0</v>
      </c>
      <c r="BH126" s="138">
        <f t="shared" si="17"/>
        <v>0</v>
      </c>
      <c r="BI126" s="138">
        <f t="shared" si="18"/>
        <v>0</v>
      </c>
      <c r="BJ126" s="16" t="s">
        <v>82</v>
      </c>
      <c r="BK126" s="138">
        <f t="shared" si="19"/>
        <v>0</v>
      </c>
      <c r="BL126" s="16" t="s">
        <v>145</v>
      </c>
      <c r="BM126" s="137" t="s">
        <v>682</v>
      </c>
    </row>
    <row r="127" spans="2:65" s="1" customFormat="1" ht="24.15" customHeight="1">
      <c r="B127" s="31"/>
      <c r="C127" s="126" t="s">
        <v>318</v>
      </c>
      <c r="D127" s="126" t="s">
        <v>140</v>
      </c>
      <c r="E127" s="127" t="s">
        <v>683</v>
      </c>
      <c r="F127" s="128" t="s">
        <v>615</v>
      </c>
      <c r="G127" s="129" t="s">
        <v>230</v>
      </c>
      <c r="H127" s="130">
        <v>1</v>
      </c>
      <c r="I127" s="131"/>
      <c r="J127" s="132">
        <f t="shared" si="10"/>
        <v>0</v>
      </c>
      <c r="K127" s="128" t="s">
        <v>19</v>
      </c>
      <c r="L127" s="31"/>
      <c r="M127" s="133" t="s">
        <v>19</v>
      </c>
      <c r="N127" s="134" t="s">
        <v>45</v>
      </c>
      <c r="P127" s="135">
        <f t="shared" si="11"/>
        <v>0</v>
      </c>
      <c r="Q127" s="135">
        <v>0</v>
      </c>
      <c r="R127" s="135">
        <f t="shared" si="12"/>
        <v>0</v>
      </c>
      <c r="S127" s="135">
        <v>0</v>
      </c>
      <c r="T127" s="136">
        <f t="shared" si="13"/>
        <v>0</v>
      </c>
      <c r="AR127" s="137" t="s">
        <v>145</v>
      </c>
      <c r="AT127" s="137" t="s">
        <v>140</v>
      </c>
      <c r="AU127" s="137" t="s">
        <v>84</v>
      </c>
      <c r="AY127" s="16" t="s">
        <v>137</v>
      </c>
      <c r="BE127" s="138">
        <f t="shared" si="14"/>
        <v>0</v>
      </c>
      <c r="BF127" s="138">
        <f t="shared" si="15"/>
        <v>0</v>
      </c>
      <c r="BG127" s="138">
        <f t="shared" si="16"/>
        <v>0</v>
      </c>
      <c r="BH127" s="138">
        <f t="shared" si="17"/>
        <v>0</v>
      </c>
      <c r="BI127" s="138">
        <f t="shared" si="18"/>
        <v>0</v>
      </c>
      <c r="BJ127" s="16" t="s">
        <v>82</v>
      </c>
      <c r="BK127" s="138">
        <f t="shared" si="19"/>
        <v>0</v>
      </c>
      <c r="BL127" s="16" t="s">
        <v>145</v>
      </c>
      <c r="BM127" s="137" t="s">
        <v>684</v>
      </c>
    </row>
    <row r="128" spans="2:65" s="1" customFormat="1" ht="24.15" customHeight="1">
      <c r="B128" s="31"/>
      <c r="C128" s="126" t="s">
        <v>326</v>
      </c>
      <c r="D128" s="126" t="s">
        <v>140</v>
      </c>
      <c r="E128" s="127" t="s">
        <v>685</v>
      </c>
      <c r="F128" s="128" t="s">
        <v>618</v>
      </c>
      <c r="G128" s="129" t="s">
        <v>230</v>
      </c>
      <c r="H128" s="130">
        <v>1</v>
      </c>
      <c r="I128" s="131"/>
      <c r="J128" s="132">
        <f t="shared" si="10"/>
        <v>0</v>
      </c>
      <c r="K128" s="128" t="s">
        <v>19</v>
      </c>
      <c r="L128" s="31"/>
      <c r="M128" s="133" t="s">
        <v>19</v>
      </c>
      <c r="N128" s="134" t="s">
        <v>45</v>
      </c>
      <c r="P128" s="135">
        <f t="shared" si="11"/>
        <v>0</v>
      </c>
      <c r="Q128" s="135">
        <v>0</v>
      </c>
      <c r="R128" s="135">
        <f t="shared" si="12"/>
        <v>0</v>
      </c>
      <c r="S128" s="135">
        <v>0</v>
      </c>
      <c r="T128" s="136">
        <f t="shared" si="13"/>
        <v>0</v>
      </c>
      <c r="AR128" s="137" t="s">
        <v>145</v>
      </c>
      <c r="AT128" s="137" t="s">
        <v>140</v>
      </c>
      <c r="AU128" s="137" t="s">
        <v>84</v>
      </c>
      <c r="AY128" s="16" t="s">
        <v>137</v>
      </c>
      <c r="BE128" s="138">
        <f t="shared" si="14"/>
        <v>0</v>
      </c>
      <c r="BF128" s="138">
        <f t="shared" si="15"/>
        <v>0</v>
      </c>
      <c r="BG128" s="138">
        <f t="shared" si="16"/>
        <v>0</v>
      </c>
      <c r="BH128" s="138">
        <f t="shared" si="17"/>
        <v>0</v>
      </c>
      <c r="BI128" s="138">
        <f t="shared" si="18"/>
        <v>0</v>
      </c>
      <c r="BJ128" s="16" t="s">
        <v>82</v>
      </c>
      <c r="BK128" s="138">
        <f t="shared" si="19"/>
        <v>0</v>
      </c>
      <c r="BL128" s="16" t="s">
        <v>145</v>
      </c>
      <c r="BM128" s="137" t="s">
        <v>686</v>
      </c>
    </row>
    <row r="129" spans="2:65" s="1" customFormat="1" ht="16.5" customHeight="1">
      <c r="B129" s="31"/>
      <c r="C129" s="126" t="s">
        <v>332</v>
      </c>
      <c r="D129" s="126" t="s">
        <v>140</v>
      </c>
      <c r="E129" s="127" t="s">
        <v>687</v>
      </c>
      <c r="F129" s="128" t="s">
        <v>621</v>
      </c>
      <c r="G129" s="129" t="s">
        <v>230</v>
      </c>
      <c r="H129" s="130">
        <v>1</v>
      </c>
      <c r="I129" s="131"/>
      <c r="J129" s="132">
        <f t="shared" si="10"/>
        <v>0</v>
      </c>
      <c r="K129" s="128" t="s">
        <v>19</v>
      </c>
      <c r="L129" s="31"/>
      <c r="M129" s="133" t="s">
        <v>19</v>
      </c>
      <c r="N129" s="134" t="s">
        <v>45</v>
      </c>
      <c r="P129" s="135">
        <f t="shared" si="11"/>
        <v>0</v>
      </c>
      <c r="Q129" s="135">
        <v>0</v>
      </c>
      <c r="R129" s="135">
        <f t="shared" si="12"/>
        <v>0</v>
      </c>
      <c r="S129" s="135">
        <v>0</v>
      </c>
      <c r="T129" s="136">
        <f t="shared" si="13"/>
        <v>0</v>
      </c>
      <c r="AR129" s="137" t="s">
        <v>145</v>
      </c>
      <c r="AT129" s="137" t="s">
        <v>140</v>
      </c>
      <c r="AU129" s="137" t="s">
        <v>84</v>
      </c>
      <c r="AY129" s="16" t="s">
        <v>137</v>
      </c>
      <c r="BE129" s="138">
        <f t="shared" si="14"/>
        <v>0</v>
      </c>
      <c r="BF129" s="138">
        <f t="shared" si="15"/>
        <v>0</v>
      </c>
      <c r="BG129" s="138">
        <f t="shared" si="16"/>
        <v>0</v>
      </c>
      <c r="BH129" s="138">
        <f t="shared" si="17"/>
        <v>0</v>
      </c>
      <c r="BI129" s="138">
        <f t="shared" si="18"/>
        <v>0</v>
      </c>
      <c r="BJ129" s="16" t="s">
        <v>82</v>
      </c>
      <c r="BK129" s="138">
        <f t="shared" si="19"/>
        <v>0</v>
      </c>
      <c r="BL129" s="16" t="s">
        <v>145</v>
      </c>
      <c r="BM129" s="137" t="s">
        <v>688</v>
      </c>
    </row>
    <row r="130" spans="2:65" s="11" customFormat="1" ht="22.8" customHeight="1">
      <c r="B130" s="114"/>
      <c r="D130" s="115" t="s">
        <v>73</v>
      </c>
      <c r="E130" s="124" t="s">
        <v>623</v>
      </c>
      <c r="F130" s="124" t="s">
        <v>624</v>
      </c>
      <c r="I130" s="117"/>
      <c r="J130" s="125">
        <f>BK130</f>
        <v>0</v>
      </c>
      <c r="L130" s="114"/>
      <c r="M130" s="119"/>
      <c r="P130" s="120">
        <f>SUM(P131:P134)</f>
        <v>0</v>
      </c>
      <c r="R130" s="120">
        <f>SUM(R131:R134)</f>
        <v>0</v>
      </c>
      <c r="T130" s="121">
        <f>SUM(T131:T134)</f>
        <v>0</v>
      </c>
      <c r="AR130" s="115" t="s">
        <v>82</v>
      </c>
      <c r="AT130" s="122" t="s">
        <v>73</v>
      </c>
      <c r="AU130" s="122" t="s">
        <v>82</v>
      </c>
      <c r="AY130" s="115" t="s">
        <v>137</v>
      </c>
      <c r="BK130" s="123">
        <f>SUM(BK131:BK134)</f>
        <v>0</v>
      </c>
    </row>
    <row r="131" spans="2:65" s="1" customFormat="1" ht="37.799999999999997" customHeight="1">
      <c r="B131" s="31"/>
      <c r="C131" s="126" t="s">
        <v>337</v>
      </c>
      <c r="D131" s="126" t="s">
        <v>140</v>
      </c>
      <c r="E131" s="127" t="s">
        <v>689</v>
      </c>
      <c r="F131" s="128" t="s">
        <v>626</v>
      </c>
      <c r="G131" s="129" t="s">
        <v>230</v>
      </c>
      <c r="H131" s="130">
        <v>3</v>
      </c>
      <c r="I131" s="131"/>
      <c r="J131" s="132">
        <f>ROUND(I131*H131,2)</f>
        <v>0</v>
      </c>
      <c r="K131" s="128" t="s">
        <v>19</v>
      </c>
      <c r="L131" s="31"/>
      <c r="M131" s="133" t="s">
        <v>19</v>
      </c>
      <c r="N131" s="134" t="s">
        <v>45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145</v>
      </c>
      <c r="AT131" s="137" t="s">
        <v>140</v>
      </c>
      <c r="AU131" s="137" t="s">
        <v>84</v>
      </c>
      <c r="AY131" s="16" t="s">
        <v>137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82</v>
      </c>
      <c r="BK131" s="138">
        <f>ROUND(I131*H131,2)</f>
        <v>0</v>
      </c>
      <c r="BL131" s="16" t="s">
        <v>145</v>
      </c>
      <c r="BM131" s="137" t="s">
        <v>690</v>
      </c>
    </row>
    <row r="132" spans="2:65" s="1" customFormat="1" ht="49.05" customHeight="1">
      <c r="B132" s="31"/>
      <c r="C132" s="126" t="s">
        <v>343</v>
      </c>
      <c r="D132" s="126" t="s">
        <v>140</v>
      </c>
      <c r="E132" s="127" t="s">
        <v>691</v>
      </c>
      <c r="F132" s="128" t="s">
        <v>629</v>
      </c>
      <c r="G132" s="129" t="s">
        <v>230</v>
      </c>
      <c r="H132" s="130">
        <v>1</v>
      </c>
      <c r="I132" s="131"/>
      <c r="J132" s="132">
        <f>ROUND(I132*H132,2)</f>
        <v>0</v>
      </c>
      <c r="K132" s="128" t="s">
        <v>19</v>
      </c>
      <c r="L132" s="31"/>
      <c r="M132" s="133" t="s">
        <v>19</v>
      </c>
      <c r="N132" s="134" t="s">
        <v>45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145</v>
      </c>
      <c r="AT132" s="137" t="s">
        <v>140</v>
      </c>
      <c r="AU132" s="137" t="s">
        <v>84</v>
      </c>
      <c r="AY132" s="16" t="s">
        <v>137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6" t="s">
        <v>82</v>
      </c>
      <c r="BK132" s="138">
        <f>ROUND(I132*H132,2)</f>
        <v>0</v>
      </c>
      <c r="BL132" s="16" t="s">
        <v>145</v>
      </c>
      <c r="BM132" s="137" t="s">
        <v>692</v>
      </c>
    </row>
    <row r="133" spans="2:65" s="1" customFormat="1" ht="33" customHeight="1">
      <c r="B133" s="31"/>
      <c r="C133" s="126" t="s">
        <v>347</v>
      </c>
      <c r="D133" s="126" t="s">
        <v>140</v>
      </c>
      <c r="E133" s="127" t="s">
        <v>693</v>
      </c>
      <c r="F133" s="128" t="s">
        <v>632</v>
      </c>
      <c r="G133" s="129" t="s">
        <v>230</v>
      </c>
      <c r="H133" s="130">
        <v>12</v>
      </c>
      <c r="I133" s="131"/>
      <c r="J133" s="132">
        <f>ROUND(I133*H133,2)</f>
        <v>0</v>
      </c>
      <c r="K133" s="128" t="s">
        <v>19</v>
      </c>
      <c r="L133" s="31"/>
      <c r="M133" s="133" t="s">
        <v>19</v>
      </c>
      <c r="N133" s="134" t="s">
        <v>45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145</v>
      </c>
      <c r="AT133" s="137" t="s">
        <v>140</v>
      </c>
      <c r="AU133" s="137" t="s">
        <v>84</v>
      </c>
      <c r="AY133" s="16" t="s">
        <v>137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6" t="s">
        <v>82</v>
      </c>
      <c r="BK133" s="138">
        <f>ROUND(I133*H133,2)</f>
        <v>0</v>
      </c>
      <c r="BL133" s="16" t="s">
        <v>145</v>
      </c>
      <c r="BM133" s="137" t="s">
        <v>694</v>
      </c>
    </row>
    <row r="134" spans="2:65" s="1" customFormat="1" ht="49.05" customHeight="1">
      <c r="B134" s="31"/>
      <c r="C134" s="126" t="s">
        <v>353</v>
      </c>
      <c r="D134" s="126" t="s">
        <v>140</v>
      </c>
      <c r="E134" s="127" t="s">
        <v>695</v>
      </c>
      <c r="F134" s="128" t="s">
        <v>696</v>
      </c>
      <c r="G134" s="129" t="s">
        <v>230</v>
      </c>
      <c r="H134" s="130">
        <v>12</v>
      </c>
      <c r="I134" s="131"/>
      <c r="J134" s="132">
        <f>ROUND(I134*H134,2)</f>
        <v>0</v>
      </c>
      <c r="K134" s="128" t="s">
        <v>19</v>
      </c>
      <c r="L134" s="31"/>
      <c r="M134" s="133" t="s">
        <v>19</v>
      </c>
      <c r="N134" s="134" t="s">
        <v>45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145</v>
      </c>
      <c r="AT134" s="137" t="s">
        <v>140</v>
      </c>
      <c r="AU134" s="137" t="s">
        <v>84</v>
      </c>
      <c r="AY134" s="16" t="s">
        <v>137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6" t="s">
        <v>82</v>
      </c>
      <c r="BK134" s="138">
        <f>ROUND(I134*H134,2)</f>
        <v>0</v>
      </c>
      <c r="BL134" s="16" t="s">
        <v>145</v>
      </c>
      <c r="BM134" s="137" t="s">
        <v>697</v>
      </c>
    </row>
    <row r="135" spans="2:65" s="11" customFormat="1" ht="22.8" customHeight="1">
      <c r="B135" s="114"/>
      <c r="D135" s="115" t="s">
        <v>73</v>
      </c>
      <c r="E135" s="124" t="s">
        <v>637</v>
      </c>
      <c r="F135" s="124" t="s">
        <v>638</v>
      </c>
      <c r="I135" s="117"/>
      <c r="J135" s="125">
        <f>BK135</f>
        <v>0</v>
      </c>
      <c r="L135" s="114"/>
      <c r="M135" s="119"/>
      <c r="P135" s="120">
        <f>SUM(P136:P137)</f>
        <v>0</v>
      </c>
      <c r="R135" s="120">
        <f>SUM(R136:R137)</f>
        <v>0</v>
      </c>
      <c r="T135" s="121">
        <f>SUM(T136:T137)</f>
        <v>0</v>
      </c>
      <c r="AR135" s="115" t="s">
        <v>82</v>
      </c>
      <c r="AT135" s="122" t="s">
        <v>73</v>
      </c>
      <c r="AU135" s="122" t="s">
        <v>82</v>
      </c>
      <c r="AY135" s="115" t="s">
        <v>137</v>
      </c>
      <c r="BK135" s="123">
        <f>SUM(BK136:BK137)</f>
        <v>0</v>
      </c>
    </row>
    <row r="136" spans="2:65" s="1" customFormat="1" ht="16.5" customHeight="1">
      <c r="B136" s="31"/>
      <c r="C136" s="126" t="s">
        <v>359</v>
      </c>
      <c r="D136" s="126" t="s">
        <v>140</v>
      </c>
      <c r="E136" s="127" t="s">
        <v>698</v>
      </c>
      <c r="F136" s="128" t="s">
        <v>640</v>
      </c>
      <c r="G136" s="129" t="s">
        <v>289</v>
      </c>
      <c r="H136" s="130">
        <v>60</v>
      </c>
      <c r="I136" s="131"/>
      <c r="J136" s="132">
        <f>ROUND(I136*H136,2)</f>
        <v>0</v>
      </c>
      <c r="K136" s="128" t="s">
        <v>19</v>
      </c>
      <c r="L136" s="31"/>
      <c r="M136" s="133" t="s">
        <v>19</v>
      </c>
      <c r="N136" s="134" t="s">
        <v>45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145</v>
      </c>
      <c r="AT136" s="137" t="s">
        <v>140</v>
      </c>
      <c r="AU136" s="137" t="s">
        <v>84</v>
      </c>
      <c r="AY136" s="16" t="s">
        <v>137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6" t="s">
        <v>82</v>
      </c>
      <c r="BK136" s="138">
        <f>ROUND(I136*H136,2)</f>
        <v>0</v>
      </c>
      <c r="BL136" s="16" t="s">
        <v>145</v>
      </c>
      <c r="BM136" s="137" t="s">
        <v>699</v>
      </c>
    </row>
    <row r="137" spans="2:65" s="1" customFormat="1" ht="16.5" customHeight="1">
      <c r="B137" s="31"/>
      <c r="C137" s="126" t="s">
        <v>365</v>
      </c>
      <c r="D137" s="126" t="s">
        <v>140</v>
      </c>
      <c r="E137" s="127" t="s">
        <v>700</v>
      </c>
      <c r="F137" s="128" t="s">
        <v>643</v>
      </c>
      <c r="G137" s="129" t="s">
        <v>289</v>
      </c>
      <c r="H137" s="130">
        <v>130</v>
      </c>
      <c r="I137" s="131"/>
      <c r="J137" s="132">
        <f>ROUND(I137*H137,2)</f>
        <v>0</v>
      </c>
      <c r="K137" s="128" t="s">
        <v>19</v>
      </c>
      <c r="L137" s="31"/>
      <c r="M137" s="133" t="s">
        <v>19</v>
      </c>
      <c r="N137" s="134" t="s">
        <v>45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145</v>
      </c>
      <c r="AT137" s="137" t="s">
        <v>140</v>
      </c>
      <c r="AU137" s="137" t="s">
        <v>84</v>
      </c>
      <c r="AY137" s="16" t="s">
        <v>137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6" t="s">
        <v>82</v>
      </c>
      <c r="BK137" s="138">
        <f>ROUND(I137*H137,2)</f>
        <v>0</v>
      </c>
      <c r="BL137" s="16" t="s">
        <v>145</v>
      </c>
      <c r="BM137" s="137" t="s">
        <v>701</v>
      </c>
    </row>
    <row r="138" spans="2:65" s="11" customFormat="1" ht="22.8" customHeight="1">
      <c r="B138" s="114"/>
      <c r="D138" s="115" t="s">
        <v>73</v>
      </c>
      <c r="E138" s="124" t="s">
        <v>645</v>
      </c>
      <c r="F138" s="124" t="s">
        <v>646</v>
      </c>
      <c r="I138" s="117"/>
      <c r="J138" s="125">
        <f>BK138</f>
        <v>0</v>
      </c>
      <c r="L138" s="114"/>
      <c r="M138" s="119"/>
      <c r="P138" s="120">
        <f>P139</f>
        <v>0</v>
      </c>
      <c r="R138" s="120">
        <f>R139</f>
        <v>0</v>
      </c>
      <c r="T138" s="121">
        <f>T139</f>
        <v>0</v>
      </c>
      <c r="AR138" s="115" t="s">
        <v>82</v>
      </c>
      <c r="AT138" s="122" t="s">
        <v>73</v>
      </c>
      <c r="AU138" s="122" t="s">
        <v>82</v>
      </c>
      <c r="AY138" s="115" t="s">
        <v>137</v>
      </c>
      <c r="BK138" s="123">
        <f>BK139</f>
        <v>0</v>
      </c>
    </row>
    <row r="139" spans="2:65" s="1" customFormat="1" ht="66.75" customHeight="1">
      <c r="B139" s="31"/>
      <c r="C139" s="126" t="s">
        <v>371</v>
      </c>
      <c r="D139" s="126" t="s">
        <v>140</v>
      </c>
      <c r="E139" s="127" t="s">
        <v>702</v>
      </c>
      <c r="F139" s="128" t="s">
        <v>648</v>
      </c>
      <c r="G139" s="129" t="s">
        <v>230</v>
      </c>
      <c r="H139" s="130">
        <v>9</v>
      </c>
      <c r="I139" s="131"/>
      <c r="J139" s="132">
        <f>ROUND(I139*H139,2)</f>
        <v>0</v>
      </c>
      <c r="K139" s="128" t="s">
        <v>19</v>
      </c>
      <c r="L139" s="31"/>
      <c r="M139" s="133" t="s">
        <v>19</v>
      </c>
      <c r="N139" s="134" t="s">
        <v>45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145</v>
      </c>
      <c r="AT139" s="137" t="s">
        <v>140</v>
      </c>
      <c r="AU139" s="137" t="s">
        <v>84</v>
      </c>
      <c r="AY139" s="16" t="s">
        <v>137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6" t="s">
        <v>82</v>
      </c>
      <c r="BK139" s="138">
        <f>ROUND(I139*H139,2)</f>
        <v>0</v>
      </c>
      <c r="BL139" s="16" t="s">
        <v>145</v>
      </c>
      <c r="BM139" s="137" t="s">
        <v>703</v>
      </c>
    </row>
    <row r="140" spans="2:65" s="11" customFormat="1" ht="22.8" customHeight="1">
      <c r="B140" s="114"/>
      <c r="D140" s="115" t="s">
        <v>73</v>
      </c>
      <c r="E140" s="124" t="s">
        <v>650</v>
      </c>
      <c r="F140" s="124" t="s">
        <v>651</v>
      </c>
      <c r="I140" s="117"/>
      <c r="J140" s="125">
        <f>BK140</f>
        <v>0</v>
      </c>
      <c r="L140" s="114"/>
      <c r="M140" s="119"/>
      <c r="P140" s="120">
        <f>SUM(P141:P147)</f>
        <v>0</v>
      </c>
      <c r="R140" s="120">
        <f>SUM(R141:R147)</f>
        <v>0</v>
      </c>
      <c r="T140" s="121">
        <f>SUM(T141:T147)</f>
        <v>0</v>
      </c>
      <c r="AR140" s="115" t="s">
        <v>82</v>
      </c>
      <c r="AT140" s="122" t="s">
        <v>73</v>
      </c>
      <c r="AU140" s="122" t="s">
        <v>82</v>
      </c>
      <c r="AY140" s="115" t="s">
        <v>137</v>
      </c>
      <c r="BK140" s="123">
        <f>SUM(BK141:BK147)</f>
        <v>0</v>
      </c>
    </row>
    <row r="141" spans="2:65" s="1" customFormat="1" ht="16.5" customHeight="1">
      <c r="B141" s="31"/>
      <c r="C141" s="126" t="s">
        <v>376</v>
      </c>
      <c r="D141" s="126" t="s">
        <v>140</v>
      </c>
      <c r="E141" s="127" t="s">
        <v>704</v>
      </c>
      <c r="F141" s="128" t="s">
        <v>705</v>
      </c>
      <c r="G141" s="129" t="s">
        <v>567</v>
      </c>
      <c r="H141" s="130">
        <v>3</v>
      </c>
      <c r="I141" s="131"/>
      <c r="J141" s="132">
        <f t="shared" ref="J141:J147" si="20">ROUND(I141*H141,2)</f>
        <v>0</v>
      </c>
      <c r="K141" s="128" t="s">
        <v>19</v>
      </c>
      <c r="L141" s="31"/>
      <c r="M141" s="133" t="s">
        <v>19</v>
      </c>
      <c r="N141" s="134" t="s">
        <v>45</v>
      </c>
      <c r="P141" s="135">
        <f t="shared" ref="P141:P147" si="21">O141*H141</f>
        <v>0</v>
      </c>
      <c r="Q141" s="135">
        <v>0</v>
      </c>
      <c r="R141" s="135">
        <f t="shared" ref="R141:R147" si="22">Q141*H141</f>
        <v>0</v>
      </c>
      <c r="S141" s="135">
        <v>0</v>
      </c>
      <c r="T141" s="136">
        <f t="shared" ref="T141:T147" si="23">S141*H141</f>
        <v>0</v>
      </c>
      <c r="AR141" s="137" t="s">
        <v>145</v>
      </c>
      <c r="AT141" s="137" t="s">
        <v>140</v>
      </c>
      <c r="AU141" s="137" t="s">
        <v>84</v>
      </c>
      <c r="AY141" s="16" t="s">
        <v>137</v>
      </c>
      <c r="BE141" s="138">
        <f t="shared" ref="BE141:BE147" si="24">IF(N141="základní",J141,0)</f>
        <v>0</v>
      </c>
      <c r="BF141" s="138">
        <f t="shared" ref="BF141:BF147" si="25">IF(N141="snížená",J141,0)</f>
        <v>0</v>
      </c>
      <c r="BG141" s="138">
        <f t="shared" ref="BG141:BG147" si="26">IF(N141="zákl. přenesená",J141,0)</f>
        <v>0</v>
      </c>
      <c r="BH141" s="138">
        <f t="shared" ref="BH141:BH147" si="27">IF(N141="sníž. přenesená",J141,0)</f>
        <v>0</v>
      </c>
      <c r="BI141" s="138">
        <f t="shared" ref="BI141:BI147" si="28">IF(N141="nulová",J141,0)</f>
        <v>0</v>
      </c>
      <c r="BJ141" s="16" t="s">
        <v>82</v>
      </c>
      <c r="BK141" s="138">
        <f t="shared" ref="BK141:BK147" si="29">ROUND(I141*H141,2)</f>
        <v>0</v>
      </c>
      <c r="BL141" s="16" t="s">
        <v>145</v>
      </c>
      <c r="BM141" s="137" t="s">
        <v>706</v>
      </c>
    </row>
    <row r="142" spans="2:65" s="1" customFormat="1" ht="24.15" customHeight="1">
      <c r="B142" s="31"/>
      <c r="C142" s="126" t="s">
        <v>384</v>
      </c>
      <c r="D142" s="126" t="s">
        <v>140</v>
      </c>
      <c r="E142" s="127" t="s">
        <v>707</v>
      </c>
      <c r="F142" s="128" t="s">
        <v>708</v>
      </c>
      <c r="G142" s="129" t="s">
        <v>567</v>
      </c>
      <c r="H142" s="130">
        <v>5</v>
      </c>
      <c r="I142" s="131"/>
      <c r="J142" s="132">
        <f t="shared" si="20"/>
        <v>0</v>
      </c>
      <c r="K142" s="128" t="s">
        <v>19</v>
      </c>
      <c r="L142" s="31"/>
      <c r="M142" s="133" t="s">
        <v>19</v>
      </c>
      <c r="N142" s="134" t="s">
        <v>45</v>
      </c>
      <c r="P142" s="135">
        <f t="shared" si="21"/>
        <v>0</v>
      </c>
      <c r="Q142" s="135">
        <v>0</v>
      </c>
      <c r="R142" s="135">
        <f t="shared" si="22"/>
        <v>0</v>
      </c>
      <c r="S142" s="135">
        <v>0</v>
      </c>
      <c r="T142" s="136">
        <f t="shared" si="23"/>
        <v>0</v>
      </c>
      <c r="AR142" s="137" t="s">
        <v>145</v>
      </c>
      <c r="AT142" s="137" t="s">
        <v>140</v>
      </c>
      <c r="AU142" s="137" t="s">
        <v>84</v>
      </c>
      <c r="AY142" s="16" t="s">
        <v>137</v>
      </c>
      <c r="BE142" s="138">
        <f t="shared" si="24"/>
        <v>0</v>
      </c>
      <c r="BF142" s="138">
        <f t="shared" si="25"/>
        <v>0</v>
      </c>
      <c r="BG142" s="138">
        <f t="shared" si="26"/>
        <v>0</v>
      </c>
      <c r="BH142" s="138">
        <f t="shared" si="27"/>
        <v>0</v>
      </c>
      <c r="BI142" s="138">
        <f t="shared" si="28"/>
        <v>0</v>
      </c>
      <c r="BJ142" s="16" t="s">
        <v>82</v>
      </c>
      <c r="BK142" s="138">
        <f t="shared" si="29"/>
        <v>0</v>
      </c>
      <c r="BL142" s="16" t="s">
        <v>145</v>
      </c>
      <c r="BM142" s="137" t="s">
        <v>709</v>
      </c>
    </row>
    <row r="143" spans="2:65" s="1" customFormat="1" ht="16.5" customHeight="1">
      <c r="B143" s="31"/>
      <c r="C143" s="126" t="s">
        <v>391</v>
      </c>
      <c r="D143" s="126" t="s">
        <v>140</v>
      </c>
      <c r="E143" s="127" t="s">
        <v>710</v>
      </c>
      <c r="F143" s="128" t="s">
        <v>711</v>
      </c>
      <c r="G143" s="129" t="s">
        <v>567</v>
      </c>
      <c r="H143" s="130">
        <v>10</v>
      </c>
      <c r="I143" s="131"/>
      <c r="J143" s="132">
        <f t="shared" si="20"/>
        <v>0</v>
      </c>
      <c r="K143" s="128" t="s">
        <v>19</v>
      </c>
      <c r="L143" s="31"/>
      <c r="M143" s="133" t="s">
        <v>19</v>
      </c>
      <c r="N143" s="134" t="s">
        <v>45</v>
      </c>
      <c r="P143" s="135">
        <f t="shared" si="21"/>
        <v>0</v>
      </c>
      <c r="Q143" s="135">
        <v>0</v>
      </c>
      <c r="R143" s="135">
        <f t="shared" si="22"/>
        <v>0</v>
      </c>
      <c r="S143" s="135">
        <v>0</v>
      </c>
      <c r="T143" s="136">
        <f t="shared" si="23"/>
        <v>0</v>
      </c>
      <c r="AR143" s="137" t="s">
        <v>145</v>
      </c>
      <c r="AT143" s="137" t="s">
        <v>140</v>
      </c>
      <c r="AU143" s="137" t="s">
        <v>84</v>
      </c>
      <c r="AY143" s="16" t="s">
        <v>137</v>
      </c>
      <c r="BE143" s="138">
        <f t="shared" si="24"/>
        <v>0</v>
      </c>
      <c r="BF143" s="138">
        <f t="shared" si="25"/>
        <v>0</v>
      </c>
      <c r="BG143" s="138">
        <f t="shared" si="26"/>
        <v>0</v>
      </c>
      <c r="BH143" s="138">
        <f t="shared" si="27"/>
        <v>0</v>
      </c>
      <c r="BI143" s="138">
        <f t="shared" si="28"/>
        <v>0</v>
      </c>
      <c r="BJ143" s="16" t="s">
        <v>82</v>
      </c>
      <c r="BK143" s="138">
        <f t="shared" si="29"/>
        <v>0</v>
      </c>
      <c r="BL143" s="16" t="s">
        <v>145</v>
      </c>
      <c r="BM143" s="137" t="s">
        <v>712</v>
      </c>
    </row>
    <row r="144" spans="2:65" s="1" customFormat="1" ht="24.15" customHeight="1">
      <c r="B144" s="31"/>
      <c r="C144" s="126" t="s">
        <v>398</v>
      </c>
      <c r="D144" s="126" t="s">
        <v>140</v>
      </c>
      <c r="E144" s="127" t="s">
        <v>713</v>
      </c>
      <c r="F144" s="128" t="s">
        <v>714</v>
      </c>
      <c r="G144" s="129" t="s">
        <v>567</v>
      </c>
      <c r="H144" s="130">
        <v>12</v>
      </c>
      <c r="I144" s="131"/>
      <c r="J144" s="132">
        <f t="shared" si="20"/>
        <v>0</v>
      </c>
      <c r="K144" s="128" t="s">
        <v>19</v>
      </c>
      <c r="L144" s="31"/>
      <c r="M144" s="133" t="s">
        <v>19</v>
      </c>
      <c r="N144" s="134" t="s">
        <v>45</v>
      </c>
      <c r="P144" s="135">
        <f t="shared" si="21"/>
        <v>0</v>
      </c>
      <c r="Q144" s="135">
        <v>0</v>
      </c>
      <c r="R144" s="135">
        <f t="shared" si="22"/>
        <v>0</v>
      </c>
      <c r="S144" s="135">
        <v>0</v>
      </c>
      <c r="T144" s="136">
        <f t="shared" si="23"/>
        <v>0</v>
      </c>
      <c r="AR144" s="137" t="s">
        <v>145</v>
      </c>
      <c r="AT144" s="137" t="s">
        <v>140</v>
      </c>
      <c r="AU144" s="137" t="s">
        <v>84</v>
      </c>
      <c r="AY144" s="16" t="s">
        <v>137</v>
      </c>
      <c r="BE144" s="138">
        <f t="shared" si="24"/>
        <v>0</v>
      </c>
      <c r="BF144" s="138">
        <f t="shared" si="25"/>
        <v>0</v>
      </c>
      <c r="BG144" s="138">
        <f t="shared" si="26"/>
        <v>0</v>
      </c>
      <c r="BH144" s="138">
        <f t="shared" si="27"/>
        <v>0</v>
      </c>
      <c r="BI144" s="138">
        <f t="shared" si="28"/>
        <v>0</v>
      </c>
      <c r="BJ144" s="16" t="s">
        <v>82</v>
      </c>
      <c r="BK144" s="138">
        <f t="shared" si="29"/>
        <v>0</v>
      </c>
      <c r="BL144" s="16" t="s">
        <v>145</v>
      </c>
      <c r="BM144" s="137" t="s">
        <v>715</v>
      </c>
    </row>
    <row r="145" spans="2:65" s="1" customFormat="1" ht="16.5" customHeight="1">
      <c r="B145" s="31"/>
      <c r="C145" s="126" t="s">
        <v>405</v>
      </c>
      <c r="D145" s="126" t="s">
        <v>140</v>
      </c>
      <c r="E145" s="127" t="s">
        <v>716</v>
      </c>
      <c r="F145" s="128" t="s">
        <v>717</v>
      </c>
      <c r="G145" s="129" t="s">
        <v>567</v>
      </c>
      <c r="H145" s="130">
        <v>5</v>
      </c>
      <c r="I145" s="131"/>
      <c r="J145" s="132">
        <f t="shared" si="20"/>
        <v>0</v>
      </c>
      <c r="K145" s="128" t="s">
        <v>19</v>
      </c>
      <c r="L145" s="31"/>
      <c r="M145" s="133" t="s">
        <v>19</v>
      </c>
      <c r="N145" s="134" t="s">
        <v>45</v>
      </c>
      <c r="P145" s="135">
        <f t="shared" si="21"/>
        <v>0</v>
      </c>
      <c r="Q145" s="135">
        <v>0</v>
      </c>
      <c r="R145" s="135">
        <f t="shared" si="22"/>
        <v>0</v>
      </c>
      <c r="S145" s="135">
        <v>0</v>
      </c>
      <c r="T145" s="136">
        <f t="shared" si="23"/>
        <v>0</v>
      </c>
      <c r="AR145" s="137" t="s">
        <v>145</v>
      </c>
      <c r="AT145" s="137" t="s">
        <v>140</v>
      </c>
      <c r="AU145" s="137" t="s">
        <v>84</v>
      </c>
      <c r="AY145" s="16" t="s">
        <v>137</v>
      </c>
      <c r="BE145" s="138">
        <f t="shared" si="24"/>
        <v>0</v>
      </c>
      <c r="BF145" s="138">
        <f t="shared" si="25"/>
        <v>0</v>
      </c>
      <c r="BG145" s="138">
        <f t="shared" si="26"/>
        <v>0</v>
      </c>
      <c r="BH145" s="138">
        <f t="shared" si="27"/>
        <v>0</v>
      </c>
      <c r="BI145" s="138">
        <f t="shared" si="28"/>
        <v>0</v>
      </c>
      <c r="BJ145" s="16" t="s">
        <v>82</v>
      </c>
      <c r="BK145" s="138">
        <f t="shared" si="29"/>
        <v>0</v>
      </c>
      <c r="BL145" s="16" t="s">
        <v>145</v>
      </c>
      <c r="BM145" s="137" t="s">
        <v>718</v>
      </c>
    </row>
    <row r="146" spans="2:65" s="1" customFormat="1" ht="16.5" customHeight="1">
      <c r="B146" s="31"/>
      <c r="C146" s="126" t="s">
        <v>410</v>
      </c>
      <c r="D146" s="126" t="s">
        <v>140</v>
      </c>
      <c r="E146" s="127" t="s">
        <v>719</v>
      </c>
      <c r="F146" s="128" t="s">
        <v>720</v>
      </c>
      <c r="G146" s="129" t="s">
        <v>567</v>
      </c>
      <c r="H146" s="130">
        <v>5</v>
      </c>
      <c r="I146" s="131"/>
      <c r="J146" s="132">
        <f t="shared" si="20"/>
        <v>0</v>
      </c>
      <c r="K146" s="128" t="s">
        <v>19</v>
      </c>
      <c r="L146" s="31"/>
      <c r="M146" s="133" t="s">
        <v>19</v>
      </c>
      <c r="N146" s="134" t="s">
        <v>45</v>
      </c>
      <c r="P146" s="135">
        <f t="shared" si="21"/>
        <v>0</v>
      </c>
      <c r="Q146" s="135">
        <v>0</v>
      </c>
      <c r="R146" s="135">
        <f t="shared" si="22"/>
        <v>0</v>
      </c>
      <c r="S146" s="135">
        <v>0</v>
      </c>
      <c r="T146" s="136">
        <f t="shared" si="23"/>
        <v>0</v>
      </c>
      <c r="AR146" s="137" t="s">
        <v>145</v>
      </c>
      <c r="AT146" s="137" t="s">
        <v>140</v>
      </c>
      <c r="AU146" s="137" t="s">
        <v>84</v>
      </c>
      <c r="AY146" s="16" t="s">
        <v>137</v>
      </c>
      <c r="BE146" s="138">
        <f t="shared" si="24"/>
        <v>0</v>
      </c>
      <c r="BF146" s="138">
        <f t="shared" si="25"/>
        <v>0</v>
      </c>
      <c r="BG146" s="138">
        <f t="shared" si="26"/>
        <v>0</v>
      </c>
      <c r="BH146" s="138">
        <f t="shared" si="27"/>
        <v>0</v>
      </c>
      <c r="BI146" s="138">
        <f t="shared" si="28"/>
        <v>0</v>
      </c>
      <c r="BJ146" s="16" t="s">
        <v>82</v>
      </c>
      <c r="BK146" s="138">
        <f t="shared" si="29"/>
        <v>0</v>
      </c>
      <c r="BL146" s="16" t="s">
        <v>145</v>
      </c>
      <c r="BM146" s="137" t="s">
        <v>721</v>
      </c>
    </row>
    <row r="147" spans="2:65" s="1" customFormat="1" ht="16.5" customHeight="1">
      <c r="B147" s="31"/>
      <c r="C147" s="126" t="s">
        <v>419</v>
      </c>
      <c r="D147" s="126" t="s">
        <v>140</v>
      </c>
      <c r="E147" s="127" t="s">
        <v>722</v>
      </c>
      <c r="F147" s="128" t="s">
        <v>723</v>
      </c>
      <c r="G147" s="129" t="s">
        <v>230</v>
      </c>
      <c r="H147" s="130">
        <v>1</v>
      </c>
      <c r="I147" s="131"/>
      <c r="J147" s="132">
        <f t="shared" si="20"/>
        <v>0</v>
      </c>
      <c r="K147" s="128" t="s">
        <v>19</v>
      </c>
      <c r="L147" s="31"/>
      <c r="M147" s="178" t="s">
        <v>19</v>
      </c>
      <c r="N147" s="179" t="s">
        <v>45</v>
      </c>
      <c r="O147" s="180"/>
      <c r="P147" s="181">
        <f t="shared" si="21"/>
        <v>0</v>
      </c>
      <c r="Q147" s="181">
        <v>0</v>
      </c>
      <c r="R147" s="181">
        <f t="shared" si="22"/>
        <v>0</v>
      </c>
      <c r="S147" s="181">
        <v>0</v>
      </c>
      <c r="T147" s="182">
        <f t="shared" si="23"/>
        <v>0</v>
      </c>
      <c r="AR147" s="137" t="s">
        <v>145</v>
      </c>
      <c r="AT147" s="137" t="s">
        <v>140</v>
      </c>
      <c r="AU147" s="137" t="s">
        <v>84</v>
      </c>
      <c r="AY147" s="16" t="s">
        <v>137</v>
      </c>
      <c r="BE147" s="138">
        <f t="shared" si="24"/>
        <v>0</v>
      </c>
      <c r="BF147" s="138">
        <f t="shared" si="25"/>
        <v>0</v>
      </c>
      <c r="BG147" s="138">
        <f t="shared" si="26"/>
        <v>0</v>
      </c>
      <c r="BH147" s="138">
        <f t="shared" si="27"/>
        <v>0</v>
      </c>
      <c r="BI147" s="138">
        <f t="shared" si="28"/>
        <v>0</v>
      </c>
      <c r="BJ147" s="16" t="s">
        <v>82</v>
      </c>
      <c r="BK147" s="138">
        <f t="shared" si="29"/>
        <v>0</v>
      </c>
      <c r="BL147" s="16" t="s">
        <v>145</v>
      </c>
      <c r="BM147" s="137" t="s">
        <v>724</v>
      </c>
    </row>
    <row r="148" spans="2:65" s="1" customFormat="1" ht="7.05" customHeight="1"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31"/>
    </row>
  </sheetData>
  <sheetProtection algorithmName="SHA-512" hashValue="Ll42J/EKBlZg02lHQYeJryPHIjzG3c6ZO3gNw4w7VqWNhdw81pXgAe1azCWhj34kt0LY+hBs2znT+4jQnbT0rw==" saltValue="wCFnxI3VK0KK4s5c2wtESLHCBXSn3Fn1eOt4M4TeaY8nmoQXHyLe1ngUj4dddan3yVUXgJ5B/3xEXh4sMgSDBg==" spinCount="100000" sheet="1" objects="1" scenarios="1" formatColumns="0" formatRows="0" autoFilter="0"/>
  <autoFilter ref="C90:K147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14"/>
  <sheetViews>
    <sheetView showGridLines="0" workbookViewId="0"/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1" width="22.28515625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89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93</v>
      </c>
      <c r="L4" s="19"/>
      <c r="M4" s="84" t="s">
        <v>10</v>
      </c>
      <c r="AT4" s="16" t="s">
        <v>4</v>
      </c>
    </row>
    <row r="5" spans="2:46" ht="7.0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ZČU - Stavební úpravy místnosti UL603</v>
      </c>
      <c r="F7" s="224"/>
      <c r="G7" s="224"/>
      <c r="H7" s="224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13" t="s">
        <v>725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2. 1. 2023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.0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6"/>
      <c r="G18" s="196"/>
      <c r="H18" s="196"/>
      <c r="I18" s="26" t="s">
        <v>29</v>
      </c>
      <c r="J18" s="27" t="str">
        <f>'Rekapitulace stavby'!AN14</f>
        <v>Vyplň údaj</v>
      </c>
      <c r="L18" s="31"/>
    </row>
    <row r="19" spans="2:12" s="1" customFormat="1" ht="7.0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19</v>
      </c>
      <c r="L21" s="31"/>
    </row>
    <row r="22" spans="2:12" s="1" customFormat="1" ht="7.0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35</v>
      </c>
      <c r="I24" s="26" t="s">
        <v>29</v>
      </c>
      <c r="J24" s="24" t="s">
        <v>19</v>
      </c>
      <c r="L24" s="31"/>
    </row>
    <row r="25" spans="2:12" s="1" customFormat="1" ht="7.0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71.25" customHeight="1">
      <c r="B27" s="85"/>
      <c r="E27" s="200" t="s">
        <v>39</v>
      </c>
      <c r="F27" s="200"/>
      <c r="G27" s="200"/>
      <c r="H27" s="200"/>
      <c r="L27" s="85"/>
    </row>
    <row r="28" spans="2:12" s="1" customFormat="1" ht="7.05" customHeight="1">
      <c r="B28" s="31"/>
      <c r="L28" s="31"/>
    </row>
    <row r="29" spans="2:12" s="1" customFormat="1" ht="7.0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40</v>
      </c>
      <c r="J30" s="62">
        <f>ROUND(J85, 2)</f>
        <v>0</v>
      </c>
      <c r="L30" s="31"/>
    </row>
    <row r="31" spans="2:12" s="1" customFormat="1" ht="7.0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" customHeight="1">
      <c r="B33" s="31"/>
      <c r="D33" s="51" t="s">
        <v>44</v>
      </c>
      <c r="E33" s="26" t="s">
        <v>45</v>
      </c>
      <c r="F33" s="87">
        <f>ROUND((SUM(BE85:BE113)),  2)</f>
        <v>0</v>
      </c>
      <c r="I33" s="88">
        <v>0.21</v>
      </c>
      <c r="J33" s="87">
        <f>ROUND(((SUM(BE85:BE113))*I33),  2)</f>
        <v>0</v>
      </c>
      <c r="L33" s="31"/>
    </row>
    <row r="34" spans="2:12" s="1" customFormat="1" ht="14.4" customHeight="1">
      <c r="B34" s="31"/>
      <c r="E34" s="26" t="s">
        <v>46</v>
      </c>
      <c r="F34" s="87">
        <f>ROUND((SUM(BF85:BF113)),  2)</f>
        <v>0</v>
      </c>
      <c r="I34" s="88">
        <v>0.15</v>
      </c>
      <c r="J34" s="87">
        <f>ROUND(((SUM(BF85:BF113))*I34),  2)</f>
        <v>0</v>
      </c>
      <c r="L34" s="31"/>
    </row>
    <row r="35" spans="2:12" s="1" customFormat="1" ht="14.4" hidden="1" customHeight="1">
      <c r="B35" s="31"/>
      <c r="E35" s="26" t="s">
        <v>47</v>
      </c>
      <c r="F35" s="87">
        <f>ROUND((SUM(BG85:BG113)),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48</v>
      </c>
      <c r="F36" s="87">
        <f>ROUND((SUM(BH85:BH113)),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49</v>
      </c>
      <c r="F37" s="87">
        <f>ROUND((SUM(BI85:BI113)),  2)</f>
        <v>0</v>
      </c>
      <c r="I37" s="88">
        <v>0</v>
      </c>
      <c r="J37" s="87">
        <f>0</f>
        <v>0</v>
      </c>
      <c r="L37" s="31"/>
    </row>
    <row r="38" spans="2:12" s="1" customFormat="1" ht="7.05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.0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.05" hidden="1" customHeight="1">
      <c r="B45" s="31"/>
      <c r="C45" s="20" t="s">
        <v>96</v>
      </c>
      <c r="L45" s="31"/>
    </row>
    <row r="46" spans="2:12" s="1" customFormat="1" ht="7.0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16.5" hidden="1" customHeight="1">
      <c r="B48" s="31"/>
      <c r="E48" s="223" t="str">
        <f>E7</f>
        <v>ZČU - Stavební úpravy místnosti UL603</v>
      </c>
      <c r="F48" s="224"/>
      <c r="G48" s="224"/>
      <c r="H48" s="224"/>
      <c r="L48" s="31"/>
    </row>
    <row r="49" spans="2:47" s="1" customFormat="1" ht="12" hidden="1" customHeight="1">
      <c r="B49" s="31"/>
      <c r="C49" s="26" t="s">
        <v>94</v>
      </c>
      <c r="L49" s="31"/>
    </row>
    <row r="50" spans="2:47" s="1" customFormat="1" ht="16.5" hidden="1" customHeight="1">
      <c r="B50" s="31"/>
      <c r="E50" s="213" t="str">
        <f>E9</f>
        <v>E - Slaboproud</v>
      </c>
      <c r="F50" s="222"/>
      <c r="G50" s="222"/>
      <c r="H50" s="222"/>
      <c r="L50" s="31"/>
    </row>
    <row r="51" spans="2:47" s="1" customFormat="1" ht="7.0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Univerzitní 22, Plzeň</v>
      </c>
      <c r="I52" s="26" t="s">
        <v>23</v>
      </c>
      <c r="J52" s="48" t="str">
        <f>IF(J12="","",J12)</f>
        <v>2. 1. 2023</v>
      </c>
      <c r="L52" s="31"/>
    </row>
    <row r="53" spans="2:47" s="1" customFormat="1" ht="7.05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Západočeská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>HBH atelier s.r.o.</v>
      </c>
      <c r="L55" s="31"/>
    </row>
    <row r="56" spans="2:47" s="1" customFormat="1" ht="10.199999999999999" hidden="1" customHeight="1">
      <c r="B56" s="31"/>
      <c r="L56" s="31"/>
    </row>
    <row r="57" spans="2:47" s="1" customFormat="1" ht="29.25" hidden="1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199999999999999" hidden="1" customHeight="1">
      <c r="B58" s="31"/>
      <c r="L58" s="31"/>
    </row>
    <row r="59" spans="2:47" s="1" customFormat="1" ht="22.8" hidden="1" customHeight="1">
      <c r="B59" s="31"/>
      <c r="C59" s="97" t="s">
        <v>72</v>
      </c>
      <c r="J59" s="62">
        <f>J85</f>
        <v>0</v>
      </c>
      <c r="L59" s="31"/>
      <c r="AU59" s="16" t="s">
        <v>99</v>
      </c>
    </row>
    <row r="60" spans="2:47" s="8" customFormat="1" ht="25.05" hidden="1" customHeight="1">
      <c r="B60" s="98"/>
      <c r="D60" s="99" t="s">
        <v>726</v>
      </c>
      <c r="E60" s="100"/>
      <c r="F60" s="100"/>
      <c r="G60" s="100"/>
      <c r="H60" s="100"/>
      <c r="I60" s="100"/>
      <c r="J60" s="101">
        <f>J86</f>
        <v>0</v>
      </c>
      <c r="L60" s="98"/>
    </row>
    <row r="61" spans="2:47" s="9" customFormat="1" ht="19.95" hidden="1" customHeight="1">
      <c r="B61" s="102"/>
      <c r="D61" s="103" t="s">
        <v>727</v>
      </c>
      <c r="E61" s="104"/>
      <c r="F61" s="104"/>
      <c r="G61" s="104"/>
      <c r="H61" s="104"/>
      <c r="I61" s="104"/>
      <c r="J61" s="105">
        <f>J87</f>
        <v>0</v>
      </c>
      <c r="L61" s="102"/>
    </row>
    <row r="62" spans="2:47" s="9" customFormat="1" ht="19.95" hidden="1" customHeight="1">
      <c r="B62" s="102"/>
      <c r="D62" s="103" t="s">
        <v>728</v>
      </c>
      <c r="E62" s="104"/>
      <c r="F62" s="104"/>
      <c r="G62" s="104"/>
      <c r="H62" s="104"/>
      <c r="I62" s="104"/>
      <c r="J62" s="105">
        <f>J94</f>
        <v>0</v>
      </c>
      <c r="L62" s="102"/>
    </row>
    <row r="63" spans="2:47" s="8" customFormat="1" ht="25.05" hidden="1" customHeight="1">
      <c r="B63" s="98"/>
      <c r="D63" s="99" t="s">
        <v>729</v>
      </c>
      <c r="E63" s="100"/>
      <c r="F63" s="100"/>
      <c r="G63" s="100"/>
      <c r="H63" s="100"/>
      <c r="I63" s="100"/>
      <c r="J63" s="101">
        <f>J98</f>
        <v>0</v>
      </c>
      <c r="L63" s="98"/>
    </row>
    <row r="64" spans="2:47" s="9" customFormat="1" ht="19.95" hidden="1" customHeight="1">
      <c r="B64" s="102"/>
      <c r="D64" s="103" t="s">
        <v>730</v>
      </c>
      <c r="E64" s="104"/>
      <c r="F64" s="104"/>
      <c r="G64" s="104"/>
      <c r="H64" s="104"/>
      <c r="I64" s="104"/>
      <c r="J64" s="105">
        <f>J99</f>
        <v>0</v>
      </c>
      <c r="L64" s="102"/>
    </row>
    <row r="65" spans="2:12" s="9" customFormat="1" ht="19.95" hidden="1" customHeight="1">
      <c r="B65" s="102"/>
      <c r="D65" s="103" t="s">
        <v>731</v>
      </c>
      <c r="E65" s="104"/>
      <c r="F65" s="104"/>
      <c r="G65" s="104"/>
      <c r="H65" s="104"/>
      <c r="I65" s="104"/>
      <c r="J65" s="105">
        <f>J110</f>
        <v>0</v>
      </c>
      <c r="L65" s="102"/>
    </row>
    <row r="66" spans="2:12" s="1" customFormat="1" ht="21.75" hidden="1" customHeight="1">
      <c r="B66" s="31"/>
      <c r="L66" s="31"/>
    </row>
    <row r="67" spans="2:12" s="1" customFormat="1" ht="7.05" hidden="1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68" spans="2:12" hidden="1"/>
    <row r="69" spans="2:12" hidden="1"/>
    <row r="70" spans="2:12" hidden="1"/>
    <row r="71" spans="2:12" s="1" customFormat="1" ht="7.0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5.05" customHeight="1">
      <c r="B72" s="31"/>
      <c r="C72" s="20" t="s">
        <v>122</v>
      </c>
      <c r="L72" s="31"/>
    </row>
    <row r="73" spans="2:12" s="1" customFormat="1" ht="7.05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16.5" customHeight="1">
      <c r="B75" s="31"/>
      <c r="E75" s="223" t="str">
        <f>E7</f>
        <v>ZČU - Stavební úpravy místnosti UL603</v>
      </c>
      <c r="F75" s="224"/>
      <c r="G75" s="224"/>
      <c r="H75" s="224"/>
      <c r="L75" s="31"/>
    </row>
    <row r="76" spans="2:12" s="1" customFormat="1" ht="12" customHeight="1">
      <c r="B76" s="31"/>
      <c r="C76" s="26" t="s">
        <v>94</v>
      </c>
      <c r="L76" s="31"/>
    </row>
    <row r="77" spans="2:12" s="1" customFormat="1" ht="16.5" customHeight="1">
      <c r="B77" s="31"/>
      <c r="E77" s="213" t="str">
        <f>E9</f>
        <v>E - Slaboproud</v>
      </c>
      <c r="F77" s="222"/>
      <c r="G77" s="222"/>
      <c r="H77" s="222"/>
      <c r="L77" s="31"/>
    </row>
    <row r="78" spans="2:12" s="1" customFormat="1" ht="7.0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Univerzitní 22, Plzeň</v>
      </c>
      <c r="I79" s="26" t="s">
        <v>23</v>
      </c>
      <c r="J79" s="48" t="str">
        <f>IF(J12="","",J12)</f>
        <v>2. 1. 2023</v>
      </c>
      <c r="L79" s="31"/>
    </row>
    <row r="80" spans="2:12" s="1" customFormat="1" ht="7.05" customHeight="1">
      <c r="B80" s="31"/>
      <c r="L80" s="31"/>
    </row>
    <row r="81" spans="2:65" s="1" customFormat="1" ht="15.15" customHeight="1">
      <c r="B81" s="31"/>
      <c r="C81" s="26" t="s">
        <v>25</v>
      </c>
      <c r="F81" s="24" t="str">
        <f>E15</f>
        <v>Západočeská univerzita v Plzni</v>
      </c>
      <c r="I81" s="26" t="s">
        <v>33</v>
      </c>
      <c r="J81" s="29" t="str">
        <f>E21</f>
        <v>HBH atelier s.r.o.</v>
      </c>
      <c r="L81" s="31"/>
    </row>
    <row r="82" spans="2:65" s="1" customFormat="1" ht="15.15" customHeight="1">
      <c r="B82" s="31"/>
      <c r="C82" s="26" t="s">
        <v>31</v>
      </c>
      <c r="F82" s="24" t="str">
        <f>IF(E18="","",E18)</f>
        <v>Vyplň údaj</v>
      </c>
      <c r="I82" s="26" t="s">
        <v>37</v>
      </c>
      <c r="J82" s="29" t="str">
        <f>E24</f>
        <v>HBH atelier s.r.o.</v>
      </c>
      <c r="L82" s="31"/>
    </row>
    <row r="83" spans="2:65" s="1" customFormat="1" ht="10.199999999999999" customHeight="1">
      <c r="B83" s="31"/>
      <c r="L83" s="31"/>
    </row>
    <row r="84" spans="2:65" s="10" customFormat="1" ht="29.25" customHeight="1">
      <c r="B84" s="106"/>
      <c r="C84" s="107" t="s">
        <v>123</v>
      </c>
      <c r="D84" s="108" t="s">
        <v>59</v>
      </c>
      <c r="E84" s="108" t="s">
        <v>55</v>
      </c>
      <c r="F84" s="108" t="s">
        <v>56</v>
      </c>
      <c r="G84" s="108" t="s">
        <v>124</v>
      </c>
      <c r="H84" s="108" t="s">
        <v>125</v>
      </c>
      <c r="I84" s="108" t="s">
        <v>126</v>
      </c>
      <c r="J84" s="108" t="s">
        <v>98</v>
      </c>
      <c r="K84" s="109" t="s">
        <v>127</v>
      </c>
      <c r="L84" s="106"/>
      <c r="M84" s="55" t="s">
        <v>19</v>
      </c>
      <c r="N84" s="56" t="s">
        <v>44</v>
      </c>
      <c r="O84" s="56" t="s">
        <v>128</v>
      </c>
      <c r="P84" s="56" t="s">
        <v>129</v>
      </c>
      <c r="Q84" s="56" t="s">
        <v>130</v>
      </c>
      <c r="R84" s="56" t="s">
        <v>131</v>
      </c>
      <c r="S84" s="56" t="s">
        <v>132</v>
      </c>
      <c r="T84" s="57" t="s">
        <v>133</v>
      </c>
    </row>
    <row r="85" spans="2:65" s="1" customFormat="1" ht="22.8" customHeight="1">
      <c r="B85" s="31"/>
      <c r="C85" s="60" t="s">
        <v>134</v>
      </c>
      <c r="J85" s="110">
        <f>BK85</f>
        <v>0</v>
      </c>
      <c r="L85" s="31"/>
      <c r="M85" s="58"/>
      <c r="N85" s="49"/>
      <c r="O85" s="49"/>
      <c r="P85" s="111">
        <f>P86+P98</f>
        <v>0</v>
      </c>
      <c r="Q85" s="49"/>
      <c r="R85" s="111">
        <f>R86+R98</f>
        <v>0</v>
      </c>
      <c r="S85" s="49"/>
      <c r="T85" s="112">
        <f>T86+T98</f>
        <v>0</v>
      </c>
      <c r="AT85" s="16" t="s">
        <v>73</v>
      </c>
      <c r="AU85" s="16" t="s">
        <v>99</v>
      </c>
      <c r="BK85" s="113">
        <f>BK86+BK98</f>
        <v>0</v>
      </c>
    </row>
    <row r="86" spans="2:65" s="11" customFormat="1" ht="25.95" customHeight="1">
      <c r="B86" s="114"/>
      <c r="D86" s="115" t="s">
        <v>73</v>
      </c>
      <c r="E86" s="116" t="s">
        <v>732</v>
      </c>
      <c r="F86" s="116" t="s">
        <v>733</v>
      </c>
      <c r="I86" s="117"/>
      <c r="J86" s="118">
        <f>BK86</f>
        <v>0</v>
      </c>
      <c r="L86" s="114"/>
      <c r="M86" s="119"/>
      <c r="P86" s="120">
        <f>P87+P94</f>
        <v>0</v>
      </c>
      <c r="R86" s="120">
        <f>R87+R94</f>
        <v>0</v>
      </c>
      <c r="T86" s="121">
        <f>T87+T94</f>
        <v>0</v>
      </c>
      <c r="AR86" s="115" t="s">
        <v>82</v>
      </c>
      <c r="AT86" s="122" t="s">
        <v>73</v>
      </c>
      <c r="AU86" s="122" t="s">
        <v>74</v>
      </c>
      <c r="AY86" s="115" t="s">
        <v>137</v>
      </c>
      <c r="BK86" s="123">
        <f>BK87+BK94</f>
        <v>0</v>
      </c>
    </row>
    <row r="87" spans="2:65" s="11" customFormat="1" ht="22.8" customHeight="1">
      <c r="B87" s="114"/>
      <c r="D87" s="115" t="s">
        <v>73</v>
      </c>
      <c r="E87" s="124" t="s">
        <v>734</v>
      </c>
      <c r="F87" s="124" t="s">
        <v>735</v>
      </c>
      <c r="I87" s="117"/>
      <c r="J87" s="125">
        <f>BK87</f>
        <v>0</v>
      </c>
      <c r="L87" s="114"/>
      <c r="M87" s="119"/>
      <c r="P87" s="120">
        <f>SUM(P88:P93)</f>
        <v>0</v>
      </c>
      <c r="R87" s="120">
        <f>SUM(R88:R93)</f>
        <v>0</v>
      </c>
      <c r="T87" s="121">
        <f>SUM(T88:T93)</f>
        <v>0</v>
      </c>
      <c r="AR87" s="115" t="s">
        <v>82</v>
      </c>
      <c r="AT87" s="122" t="s">
        <v>73</v>
      </c>
      <c r="AU87" s="122" t="s">
        <v>82</v>
      </c>
      <c r="AY87" s="115" t="s">
        <v>137</v>
      </c>
      <c r="BK87" s="123">
        <f>SUM(BK88:BK93)</f>
        <v>0</v>
      </c>
    </row>
    <row r="88" spans="2:65" s="1" customFormat="1" ht="24.15" customHeight="1">
      <c r="B88" s="31"/>
      <c r="C88" s="165" t="s">
        <v>82</v>
      </c>
      <c r="D88" s="165" t="s">
        <v>411</v>
      </c>
      <c r="E88" s="166" t="s">
        <v>207</v>
      </c>
      <c r="F88" s="167" t="s">
        <v>736</v>
      </c>
      <c r="G88" s="168" t="s">
        <v>230</v>
      </c>
      <c r="H88" s="169">
        <v>11</v>
      </c>
      <c r="I88" s="170"/>
      <c r="J88" s="171">
        <f t="shared" ref="J88:J93" si="0">ROUND(I88*H88,2)</f>
        <v>0</v>
      </c>
      <c r="K88" s="167" t="s">
        <v>19</v>
      </c>
      <c r="L88" s="172"/>
      <c r="M88" s="173" t="s">
        <v>19</v>
      </c>
      <c r="N88" s="174" t="s">
        <v>45</v>
      </c>
      <c r="P88" s="135">
        <f t="shared" ref="P88:P93" si="1">O88*H88</f>
        <v>0</v>
      </c>
      <c r="Q88" s="135">
        <v>0</v>
      </c>
      <c r="R88" s="135">
        <f t="shared" ref="R88:R93" si="2">Q88*H88</f>
        <v>0</v>
      </c>
      <c r="S88" s="135">
        <v>0</v>
      </c>
      <c r="T88" s="136">
        <f t="shared" ref="T88:T93" si="3">S88*H88</f>
        <v>0</v>
      </c>
      <c r="AR88" s="137" t="s">
        <v>185</v>
      </c>
      <c r="AT88" s="137" t="s">
        <v>411</v>
      </c>
      <c r="AU88" s="137" t="s">
        <v>84</v>
      </c>
      <c r="AY88" s="16" t="s">
        <v>137</v>
      </c>
      <c r="BE88" s="138">
        <f t="shared" ref="BE88:BE93" si="4">IF(N88="základní",J88,0)</f>
        <v>0</v>
      </c>
      <c r="BF88" s="138">
        <f t="shared" ref="BF88:BF93" si="5">IF(N88="snížená",J88,0)</f>
        <v>0</v>
      </c>
      <c r="BG88" s="138">
        <f t="shared" ref="BG88:BG93" si="6">IF(N88="zákl. přenesená",J88,0)</f>
        <v>0</v>
      </c>
      <c r="BH88" s="138">
        <f t="shared" ref="BH88:BH93" si="7">IF(N88="sníž. přenesená",J88,0)</f>
        <v>0</v>
      </c>
      <c r="BI88" s="138">
        <f t="shared" ref="BI88:BI93" si="8">IF(N88="nulová",J88,0)</f>
        <v>0</v>
      </c>
      <c r="BJ88" s="16" t="s">
        <v>82</v>
      </c>
      <c r="BK88" s="138">
        <f t="shared" ref="BK88:BK93" si="9">ROUND(I88*H88,2)</f>
        <v>0</v>
      </c>
      <c r="BL88" s="16" t="s">
        <v>145</v>
      </c>
      <c r="BM88" s="137" t="s">
        <v>737</v>
      </c>
    </row>
    <row r="89" spans="2:65" s="1" customFormat="1" ht="16.5" customHeight="1">
      <c r="B89" s="31"/>
      <c r="C89" s="165" t="s">
        <v>84</v>
      </c>
      <c r="D89" s="165" t="s">
        <v>411</v>
      </c>
      <c r="E89" s="166" t="s">
        <v>738</v>
      </c>
      <c r="F89" s="167" t="s">
        <v>739</v>
      </c>
      <c r="G89" s="168" t="s">
        <v>230</v>
      </c>
      <c r="H89" s="169">
        <v>1</v>
      </c>
      <c r="I89" s="170"/>
      <c r="J89" s="171">
        <f t="shared" si="0"/>
        <v>0</v>
      </c>
      <c r="K89" s="167" t="s">
        <v>19</v>
      </c>
      <c r="L89" s="172"/>
      <c r="M89" s="173" t="s">
        <v>19</v>
      </c>
      <c r="N89" s="174" t="s">
        <v>45</v>
      </c>
      <c r="P89" s="135">
        <f t="shared" si="1"/>
        <v>0</v>
      </c>
      <c r="Q89" s="135">
        <v>0</v>
      </c>
      <c r="R89" s="135">
        <f t="shared" si="2"/>
        <v>0</v>
      </c>
      <c r="S89" s="135">
        <v>0</v>
      </c>
      <c r="T89" s="136">
        <f t="shared" si="3"/>
        <v>0</v>
      </c>
      <c r="AR89" s="137" t="s">
        <v>185</v>
      </c>
      <c r="AT89" s="137" t="s">
        <v>411</v>
      </c>
      <c r="AU89" s="137" t="s">
        <v>84</v>
      </c>
      <c r="AY89" s="16" t="s">
        <v>137</v>
      </c>
      <c r="BE89" s="138">
        <f t="shared" si="4"/>
        <v>0</v>
      </c>
      <c r="BF89" s="138">
        <f t="shared" si="5"/>
        <v>0</v>
      </c>
      <c r="BG89" s="138">
        <f t="shared" si="6"/>
        <v>0</v>
      </c>
      <c r="BH89" s="138">
        <f t="shared" si="7"/>
        <v>0</v>
      </c>
      <c r="BI89" s="138">
        <f t="shared" si="8"/>
        <v>0</v>
      </c>
      <c r="BJ89" s="16" t="s">
        <v>82</v>
      </c>
      <c r="BK89" s="138">
        <f t="shared" si="9"/>
        <v>0</v>
      </c>
      <c r="BL89" s="16" t="s">
        <v>145</v>
      </c>
      <c r="BM89" s="137" t="s">
        <v>740</v>
      </c>
    </row>
    <row r="90" spans="2:65" s="1" customFormat="1" ht="21.75" customHeight="1">
      <c r="B90" s="31"/>
      <c r="C90" s="165" t="s">
        <v>158</v>
      </c>
      <c r="D90" s="165" t="s">
        <v>411</v>
      </c>
      <c r="E90" s="166" t="s">
        <v>237</v>
      </c>
      <c r="F90" s="167" t="s">
        <v>741</v>
      </c>
      <c r="G90" s="168" t="s">
        <v>230</v>
      </c>
      <c r="H90" s="169">
        <v>2</v>
      </c>
      <c r="I90" s="170"/>
      <c r="J90" s="171">
        <f t="shared" si="0"/>
        <v>0</v>
      </c>
      <c r="K90" s="167" t="s">
        <v>19</v>
      </c>
      <c r="L90" s="172"/>
      <c r="M90" s="173" t="s">
        <v>19</v>
      </c>
      <c r="N90" s="174" t="s">
        <v>45</v>
      </c>
      <c r="P90" s="135">
        <f t="shared" si="1"/>
        <v>0</v>
      </c>
      <c r="Q90" s="135">
        <v>0</v>
      </c>
      <c r="R90" s="135">
        <f t="shared" si="2"/>
        <v>0</v>
      </c>
      <c r="S90" s="135">
        <v>0</v>
      </c>
      <c r="T90" s="136">
        <f t="shared" si="3"/>
        <v>0</v>
      </c>
      <c r="AR90" s="137" t="s">
        <v>185</v>
      </c>
      <c r="AT90" s="137" t="s">
        <v>411</v>
      </c>
      <c r="AU90" s="137" t="s">
        <v>84</v>
      </c>
      <c r="AY90" s="16" t="s">
        <v>137</v>
      </c>
      <c r="BE90" s="138">
        <f t="shared" si="4"/>
        <v>0</v>
      </c>
      <c r="BF90" s="138">
        <f t="shared" si="5"/>
        <v>0</v>
      </c>
      <c r="BG90" s="138">
        <f t="shared" si="6"/>
        <v>0</v>
      </c>
      <c r="BH90" s="138">
        <f t="shared" si="7"/>
        <v>0</v>
      </c>
      <c r="BI90" s="138">
        <f t="shared" si="8"/>
        <v>0</v>
      </c>
      <c r="BJ90" s="16" t="s">
        <v>82</v>
      </c>
      <c r="BK90" s="138">
        <f t="shared" si="9"/>
        <v>0</v>
      </c>
      <c r="BL90" s="16" t="s">
        <v>145</v>
      </c>
      <c r="BM90" s="137" t="s">
        <v>742</v>
      </c>
    </row>
    <row r="91" spans="2:65" s="1" customFormat="1" ht="16.5" customHeight="1">
      <c r="B91" s="31"/>
      <c r="C91" s="165" t="s">
        <v>145</v>
      </c>
      <c r="D91" s="165" t="s">
        <v>411</v>
      </c>
      <c r="E91" s="166" t="s">
        <v>244</v>
      </c>
      <c r="F91" s="167" t="s">
        <v>743</v>
      </c>
      <c r="G91" s="168" t="s">
        <v>230</v>
      </c>
      <c r="H91" s="169">
        <v>40</v>
      </c>
      <c r="I91" s="170"/>
      <c r="J91" s="171">
        <f t="shared" si="0"/>
        <v>0</v>
      </c>
      <c r="K91" s="167" t="s">
        <v>19</v>
      </c>
      <c r="L91" s="172"/>
      <c r="M91" s="173" t="s">
        <v>19</v>
      </c>
      <c r="N91" s="174" t="s">
        <v>45</v>
      </c>
      <c r="P91" s="135">
        <f t="shared" si="1"/>
        <v>0</v>
      </c>
      <c r="Q91" s="135">
        <v>0</v>
      </c>
      <c r="R91" s="135">
        <f t="shared" si="2"/>
        <v>0</v>
      </c>
      <c r="S91" s="135">
        <v>0</v>
      </c>
      <c r="T91" s="136">
        <f t="shared" si="3"/>
        <v>0</v>
      </c>
      <c r="AR91" s="137" t="s">
        <v>185</v>
      </c>
      <c r="AT91" s="137" t="s">
        <v>411</v>
      </c>
      <c r="AU91" s="137" t="s">
        <v>84</v>
      </c>
      <c r="AY91" s="16" t="s">
        <v>137</v>
      </c>
      <c r="BE91" s="138">
        <f t="shared" si="4"/>
        <v>0</v>
      </c>
      <c r="BF91" s="138">
        <f t="shared" si="5"/>
        <v>0</v>
      </c>
      <c r="BG91" s="138">
        <f t="shared" si="6"/>
        <v>0</v>
      </c>
      <c r="BH91" s="138">
        <f t="shared" si="7"/>
        <v>0</v>
      </c>
      <c r="BI91" s="138">
        <f t="shared" si="8"/>
        <v>0</v>
      </c>
      <c r="BJ91" s="16" t="s">
        <v>82</v>
      </c>
      <c r="BK91" s="138">
        <f t="shared" si="9"/>
        <v>0</v>
      </c>
      <c r="BL91" s="16" t="s">
        <v>145</v>
      </c>
      <c r="BM91" s="137" t="s">
        <v>744</v>
      </c>
    </row>
    <row r="92" spans="2:65" s="1" customFormat="1" ht="16.5" customHeight="1">
      <c r="B92" s="31"/>
      <c r="C92" s="165" t="s">
        <v>170</v>
      </c>
      <c r="D92" s="165" t="s">
        <v>411</v>
      </c>
      <c r="E92" s="166" t="s">
        <v>263</v>
      </c>
      <c r="F92" s="167" t="s">
        <v>745</v>
      </c>
      <c r="G92" s="168" t="s">
        <v>289</v>
      </c>
      <c r="H92" s="169">
        <v>8</v>
      </c>
      <c r="I92" s="170"/>
      <c r="J92" s="171">
        <f t="shared" si="0"/>
        <v>0</v>
      </c>
      <c r="K92" s="167" t="s">
        <v>19</v>
      </c>
      <c r="L92" s="172"/>
      <c r="M92" s="173" t="s">
        <v>19</v>
      </c>
      <c r="N92" s="174" t="s">
        <v>45</v>
      </c>
      <c r="P92" s="135">
        <f t="shared" si="1"/>
        <v>0</v>
      </c>
      <c r="Q92" s="135">
        <v>0</v>
      </c>
      <c r="R92" s="135">
        <f t="shared" si="2"/>
        <v>0</v>
      </c>
      <c r="S92" s="135">
        <v>0</v>
      </c>
      <c r="T92" s="136">
        <f t="shared" si="3"/>
        <v>0</v>
      </c>
      <c r="AR92" s="137" t="s">
        <v>185</v>
      </c>
      <c r="AT92" s="137" t="s">
        <v>411</v>
      </c>
      <c r="AU92" s="137" t="s">
        <v>84</v>
      </c>
      <c r="AY92" s="16" t="s">
        <v>137</v>
      </c>
      <c r="BE92" s="138">
        <f t="shared" si="4"/>
        <v>0</v>
      </c>
      <c r="BF92" s="138">
        <f t="shared" si="5"/>
        <v>0</v>
      </c>
      <c r="BG92" s="138">
        <f t="shared" si="6"/>
        <v>0</v>
      </c>
      <c r="BH92" s="138">
        <f t="shared" si="7"/>
        <v>0</v>
      </c>
      <c r="BI92" s="138">
        <f t="shared" si="8"/>
        <v>0</v>
      </c>
      <c r="BJ92" s="16" t="s">
        <v>82</v>
      </c>
      <c r="BK92" s="138">
        <f t="shared" si="9"/>
        <v>0</v>
      </c>
      <c r="BL92" s="16" t="s">
        <v>145</v>
      </c>
      <c r="BM92" s="137" t="s">
        <v>746</v>
      </c>
    </row>
    <row r="93" spans="2:65" s="1" customFormat="1" ht="16.5" customHeight="1">
      <c r="B93" s="31"/>
      <c r="C93" s="165" t="s">
        <v>138</v>
      </c>
      <c r="D93" s="165" t="s">
        <v>411</v>
      </c>
      <c r="E93" s="166" t="s">
        <v>324</v>
      </c>
      <c r="F93" s="167" t="s">
        <v>747</v>
      </c>
      <c r="G93" s="168" t="s">
        <v>748</v>
      </c>
      <c r="H93" s="169">
        <v>1</v>
      </c>
      <c r="I93" s="170"/>
      <c r="J93" s="171">
        <f t="shared" si="0"/>
        <v>0</v>
      </c>
      <c r="K93" s="167" t="s">
        <v>19</v>
      </c>
      <c r="L93" s="172"/>
      <c r="M93" s="173" t="s">
        <v>19</v>
      </c>
      <c r="N93" s="174" t="s">
        <v>45</v>
      </c>
      <c r="P93" s="135">
        <f t="shared" si="1"/>
        <v>0</v>
      </c>
      <c r="Q93" s="135">
        <v>0</v>
      </c>
      <c r="R93" s="135">
        <f t="shared" si="2"/>
        <v>0</v>
      </c>
      <c r="S93" s="135">
        <v>0</v>
      </c>
      <c r="T93" s="136">
        <f t="shared" si="3"/>
        <v>0</v>
      </c>
      <c r="AR93" s="137" t="s">
        <v>185</v>
      </c>
      <c r="AT93" s="137" t="s">
        <v>411</v>
      </c>
      <c r="AU93" s="137" t="s">
        <v>84</v>
      </c>
      <c r="AY93" s="16" t="s">
        <v>137</v>
      </c>
      <c r="BE93" s="138">
        <f t="shared" si="4"/>
        <v>0</v>
      </c>
      <c r="BF93" s="138">
        <f t="shared" si="5"/>
        <v>0</v>
      </c>
      <c r="BG93" s="138">
        <f t="shared" si="6"/>
        <v>0</v>
      </c>
      <c r="BH93" s="138">
        <f t="shared" si="7"/>
        <v>0</v>
      </c>
      <c r="BI93" s="138">
        <f t="shared" si="8"/>
        <v>0</v>
      </c>
      <c r="BJ93" s="16" t="s">
        <v>82</v>
      </c>
      <c r="BK93" s="138">
        <f t="shared" si="9"/>
        <v>0</v>
      </c>
      <c r="BL93" s="16" t="s">
        <v>145</v>
      </c>
      <c r="BM93" s="137" t="s">
        <v>749</v>
      </c>
    </row>
    <row r="94" spans="2:65" s="11" customFormat="1" ht="22.8" customHeight="1">
      <c r="B94" s="114"/>
      <c r="D94" s="115" t="s">
        <v>73</v>
      </c>
      <c r="E94" s="124" t="s">
        <v>750</v>
      </c>
      <c r="F94" s="124" t="s">
        <v>751</v>
      </c>
      <c r="I94" s="117"/>
      <c r="J94" s="125">
        <f>BK94</f>
        <v>0</v>
      </c>
      <c r="L94" s="114"/>
      <c r="M94" s="119"/>
      <c r="P94" s="120">
        <f>SUM(P95:P97)</f>
        <v>0</v>
      </c>
      <c r="R94" s="120">
        <f>SUM(R95:R97)</f>
        <v>0</v>
      </c>
      <c r="T94" s="121">
        <f>SUM(T95:T97)</f>
        <v>0</v>
      </c>
      <c r="AR94" s="115" t="s">
        <v>82</v>
      </c>
      <c r="AT94" s="122" t="s">
        <v>73</v>
      </c>
      <c r="AU94" s="122" t="s">
        <v>82</v>
      </c>
      <c r="AY94" s="115" t="s">
        <v>137</v>
      </c>
      <c r="BK94" s="123">
        <f>SUM(BK95:BK97)</f>
        <v>0</v>
      </c>
    </row>
    <row r="95" spans="2:65" s="1" customFormat="1" ht="33" customHeight="1">
      <c r="B95" s="31"/>
      <c r="C95" s="165" t="s">
        <v>179</v>
      </c>
      <c r="D95" s="165" t="s">
        <v>411</v>
      </c>
      <c r="E95" s="166" t="s">
        <v>345</v>
      </c>
      <c r="F95" s="167" t="s">
        <v>752</v>
      </c>
      <c r="G95" s="168" t="s">
        <v>230</v>
      </c>
      <c r="H95" s="169">
        <v>1</v>
      </c>
      <c r="I95" s="170"/>
      <c r="J95" s="171">
        <f>ROUND(I95*H95,2)</f>
        <v>0</v>
      </c>
      <c r="K95" s="167" t="s">
        <v>19</v>
      </c>
      <c r="L95" s="172"/>
      <c r="M95" s="173" t="s">
        <v>19</v>
      </c>
      <c r="N95" s="174" t="s">
        <v>45</v>
      </c>
      <c r="P95" s="135">
        <f>O95*H95</f>
        <v>0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185</v>
      </c>
      <c r="AT95" s="137" t="s">
        <v>411</v>
      </c>
      <c r="AU95" s="137" t="s">
        <v>84</v>
      </c>
      <c r="AY95" s="16" t="s">
        <v>137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6" t="s">
        <v>82</v>
      </c>
      <c r="BK95" s="138">
        <f>ROUND(I95*H95,2)</f>
        <v>0</v>
      </c>
      <c r="BL95" s="16" t="s">
        <v>145</v>
      </c>
      <c r="BM95" s="137" t="s">
        <v>753</v>
      </c>
    </row>
    <row r="96" spans="2:65" s="1" customFormat="1" ht="37.799999999999997" customHeight="1">
      <c r="B96" s="31"/>
      <c r="C96" s="165" t="s">
        <v>185</v>
      </c>
      <c r="D96" s="165" t="s">
        <v>411</v>
      </c>
      <c r="E96" s="166" t="s">
        <v>754</v>
      </c>
      <c r="F96" s="167" t="s">
        <v>755</v>
      </c>
      <c r="G96" s="168" t="s">
        <v>230</v>
      </c>
      <c r="H96" s="169">
        <v>1</v>
      </c>
      <c r="I96" s="170"/>
      <c r="J96" s="171">
        <f>ROUND(I96*H96,2)</f>
        <v>0</v>
      </c>
      <c r="K96" s="167" t="s">
        <v>19</v>
      </c>
      <c r="L96" s="172"/>
      <c r="M96" s="173" t="s">
        <v>19</v>
      </c>
      <c r="N96" s="174" t="s">
        <v>45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185</v>
      </c>
      <c r="AT96" s="137" t="s">
        <v>411</v>
      </c>
      <c r="AU96" s="137" t="s">
        <v>84</v>
      </c>
      <c r="AY96" s="16" t="s">
        <v>137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82</v>
      </c>
      <c r="BK96" s="138">
        <f>ROUND(I96*H96,2)</f>
        <v>0</v>
      </c>
      <c r="BL96" s="16" t="s">
        <v>145</v>
      </c>
      <c r="BM96" s="137" t="s">
        <v>756</v>
      </c>
    </row>
    <row r="97" spans="2:65" s="1" customFormat="1" ht="16.5" customHeight="1">
      <c r="B97" s="31"/>
      <c r="C97" s="165" t="s">
        <v>156</v>
      </c>
      <c r="D97" s="165" t="s">
        <v>411</v>
      </c>
      <c r="E97" s="166" t="s">
        <v>757</v>
      </c>
      <c r="F97" s="167" t="s">
        <v>747</v>
      </c>
      <c r="G97" s="168" t="s">
        <v>748</v>
      </c>
      <c r="H97" s="169">
        <v>1</v>
      </c>
      <c r="I97" s="170"/>
      <c r="J97" s="171">
        <f>ROUND(I97*H97,2)</f>
        <v>0</v>
      </c>
      <c r="K97" s="167" t="s">
        <v>19</v>
      </c>
      <c r="L97" s="172"/>
      <c r="M97" s="173" t="s">
        <v>19</v>
      </c>
      <c r="N97" s="174" t="s">
        <v>45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185</v>
      </c>
      <c r="AT97" s="137" t="s">
        <v>411</v>
      </c>
      <c r="AU97" s="137" t="s">
        <v>84</v>
      </c>
      <c r="AY97" s="16" t="s">
        <v>137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6" t="s">
        <v>82</v>
      </c>
      <c r="BK97" s="138">
        <f>ROUND(I97*H97,2)</f>
        <v>0</v>
      </c>
      <c r="BL97" s="16" t="s">
        <v>145</v>
      </c>
      <c r="BM97" s="137" t="s">
        <v>758</v>
      </c>
    </row>
    <row r="98" spans="2:65" s="11" customFormat="1" ht="25.95" customHeight="1">
      <c r="B98" s="114"/>
      <c r="D98" s="115" t="s">
        <v>73</v>
      </c>
      <c r="E98" s="116" t="s">
        <v>759</v>
      </c>
      <c r="F98" s="116" t="s">
        <v>760</v>
      </c>
      <c r="I98" s="117"/>
      <c r="J98" s="118">
        <f>BK98</f>
        <v>0</v>
      </c>
      <c r="L98" s="114"/>
      <c r="M98" s="119"/>
      <c r="P98" s="120">
        <f>P99+P110</f>
        <v>0</v>
      </c>
      <c r="R98" s="120">
        <f>R99+R110</f>
        <v>0</v>
      </c>
      <c r="T98" s="121">
        <f>T99+T110</f>
        <v>0</v>
      </c>
      <c r="AR98" s="115" t="s">
        <v>82</v>
      </c>
      <c r="AT98" s="122" t="s">
        <v>73</v>
      </c>
      <c r="AU98" s="122" t="s">
        <v>74</v>
      </c>
      <c r="AY98" s="115" t="s">
        <v>137</v>
      </c>
      <c r="BK98" s="123">
        <f>BK99+BK110</f>
        <v>0</v>
      </c>
    </row>
    <row r="99" spans="2:65" s="11" customFormat="1" ht="22.8" customHeight="1">
      <c r="B99" s="114"/>
      <c r="D99" s="115" t="s">
        <v>73</v>
      </c>
      <c r="E99" s="124" t="s">
        <v>761</v>
      </c>
      <c r="F99" s="124" t="s">
        <v>762</v>
      </c>
      <c r="I99" s="117"/>
      <c r="J99" s="125">
        <f>BK99</f>
        <v>0</v>
      </c>
      <c r="L99" s="114"/>
      <c r="M99" s="119"/>
      <c r="P99" s="120">
        <f>SUM(P100:P109)</f>
        <v>0</v>
      </c>
      <c r="R99" s="120">
        <f>SUM(R100:R109)</f>
        <v>0</v>
      </c>
      <c r="T99" s="121">
        <f>SUM(T100:T109)</f>
        <v>0</v>
      </c>
      <c r="AR99" s="115" t="s">
        <v>82</v>
      </c>
      <c r="AT99" s="122" t="s">
        <v>73</v>
      </c>
      <c r="AU99" s="122" t="s">
        <v>82</v>
      </c>
      <c r="AY99" s="115" t="s">
        <v>137</v>
      </c>
      <c r="BK99" s="123">
        <f>SUM(BK100:BK109)</f>
        <v>0</v>
      </c>
    </row>
    <row r="100" spans="2:65" s="1" customFormat="1" ht="16.5" customHeight="1">
      <c r="B100" s="31"/>
      <c r="C100" s="126" t="s">
        <v>196</v>
      </c>
      <c r="D100" s="126" t="s">
        <v>140</v>
      </c>
      <c r="E100" s="127" t="s">
        <v>763</v>
      </c>
      <c r="F100" s="128" t="s">
        <v>764</v>
      </c>
      <c r="G100" s="129" t="s">
        <v>230</v>
      </c>
      <c r="H100" s="130">
        <v>12</v>
      </c>
      <c r="I100" s="131"/>
      <c r="J100" s="132">
        <f t="shared" ref="J100:J109" si="10">ROUND(I100*H100,2)</f>
        <v>0</v>
      </c>
      <c r="K100" s="128" t="s">
        <v>19</v>
      </c>
      <c r="L100" s="31"/>
      <c r="M100" s="133" t="s">
        <v>19</v>
      </c>
      <c r="N100" s="134" t="s">
        <v>45</v>
      </c>
      <c r="P100" s="135">
        <f t="shared" ref="P100:P109" si="11">O100*H100</f>
        <v>0</v>
      </c>
      <c r="Q100" s="135">
        <v>0</v>
      </c>
      <c r="R100" s="135">
        <f t="shared" ref="R100:R109" si="12">Q100*H100</f>
        <v>0</v>
      </c>
      <c r="S100" s="135">
        <v>0</v>
      </c>
      <c r="T100" s="136">
        <f t="shared" ref="T100:T109" si="13">S100*H100</f>
        <v>0</v>
      </c>
      <c r="AR100" s="137" t="s">
        <v>145</v>
      </c>
      <c r="AT100" s="137" t="s">
        <v>140</v>
      </c>
      <c r="AU100" s="137" t="s">
        <v>84</v>
      </c>
      <c r="AY100" s="16" t="s">
        <v>137</v>
      </c>
      <c r="BE100" s="138">
        <f t="shared" ref="BE100:BE109" si="14">IF(N100="základní",J100,0)</f>
        <v>0</v>
      </c>
      <c r="BF100" s="138">
        <f t="shared" ref="BF100:BF109" si="15">IF(N100="snížená",J100,0)</f>
        <v>0</v>
      </c>
      <c r="BG100" s="138">
        <f t="shared" ref="BG100:BG109" si="16">IF(N100="zákl. přenesená",J100,0)</f>
        <v>0</v>
      </c>
      <c r="BH100" s="138">
        <f t="shared" ref="BH100:BH109" si="17">IF(N100="sníž. přenesená",J100,0)</f>
        <v>0</v>
      </c>
      <c r="BI100" s="138">
        <f t="shared" ref="BI100:BI109" si="18">IF(N100="nulová",J100,0)</f>
        <v>0</v>
      </c>
      <c r="BJ100" s="16" t="s">
        <v>82</v>
      </c>
      <c r="BK100" s="138">
        <f t="shared" ref="BK100:BK109" si="19">ROUND(I100*H100,2)</f>
        <v>0</v>
      </c>
      <c r="BL100" s="16" t="s">
        <v>145</v>
      </c>
      <c r="BM100" s="137" t="s">
        <v>765</v>
      </c>
    </row>
    <row r="101" spans="2:65" s="1" customFormat="1" ht="16.5" customHeight="1">
      <c r="B101" s="31"/>
      <c r="C101" s="126" t="s">
        <v>201</v>
      </c>
      <c r="D101" s="126" t="s">
        <v>140</v>
      </c>
      <c r="E101" s="127" t="s">
        <v>766</v>
      </c>
      <c r="F101" s="128" t="s">
        <v>767</v>
      </c>
      <c r="G101" s="129" t="s">
        <v>230</v>
      </c>
      <c r="H101" s="130">
        <v>2</v>
      </c>
      <c r="I101" s="131"/>
      <c r="J101" s="132">
        <f t="shared" si="10"/>
        <v>0</v>
      </c>
      <c r="K101" s="128" t="s">
        <v>19</v>
      </c>
      <c r="L101" s="31"/>
      <c r="M101" s="133" t="s">
        <v>19</v>
      </c>
      <c r="N101" s="134" t="s">
        <v>45</v>
      </c>
      <c r="P101" s="135">
        <f t="shared" si="11"/>
        <v>0</v>
      </c>
      <c r="Q101" s="135">
        <v>0</v>
      </c>
      <c r="R101" s="135">
        <f t="shared" si="12"/>
        <v>0</v>
      </c>
      <c r="S101" s="135">
        <v>0</v>
      </c>
      <c r="T101" s="136">
        <f t="shared" si="13"/>
        <v>0</v>
      </c>
      <c r="AR101" s="137" t="s">
        <v>145</v>
      </c>
      <c r="AT101" s="137" t="s">
        <v>140</v>
      </c>
      <c r="AU101" s="137" t="s">
        <v>84</v>
      </c>
      <c r="AY101" s="16" t="s">
        <v>137</v>
      </c>
      <c r="BE101" s="138">
        <f t="shared" si="14"/>
        <v>0</v>
      </c>
      <c r="BF101" s="138">
        <f t="shared" si="15"/>
        <v>0</v>
      </c>
      <c r="BG101" s="138">
        <f t="shared" si="16"/>
        <v>0</v>
      </c>
      <c r="BH101" s="138">
        <f t="shared" si="17"/>
        <v>0</v>
      </c>
      <c r="BI101" s="138">
        <f t="shared" si="18"/>
        <v>0</v>
      </c>
      <c r="BJ101" s="16" t="s">
        <v>82</v>
      </c>
      <c r="BK101" s="138">
        <f t="shared" si="19"/>
        <v>0</v>
      </c>
      <c r="BL101" s="16" t="s">
        <v>145</v>
      </c>
      <c r="BM101" s="137" t="s">
        <v>768</v>
      </c>
    </row>
    <row r="102" spans="2:65" s="1" customFormat="1" ht="44.25" customHeight="1">
      <c r="B102" s="31"/>
      <c r="C102" s="126" t="s">
        <v>209</v>
      </c>
      <c r="D102" s="126" t="s">
        <v>140</v>
      </c>
      <c r="E102" s="127" t="s">
        <v>769</v>
      </c>
      <c r="F102" s="128" t="s">
        <v>770</v>
      </c>
      <c r="G102" s="129" t="s">
        <v>289</v>
      </c>
      <c r="H102" s="130">
        <v>160</v>
      </c>
      <c r="I102" s="131"/>
      <c r="J102" s="132">
        <f t="shared" si="10"/>
        <v>0</v>
      </c>
      <c r="K102" s="128" t="s">
        <v>19</v>
      </c>
      <c r="L102" s="31"/>
      <c r="M102" s="133" t="s">
        <v>19</v>
      </c>
      <c r="N102" s="134" t="s">
        <v>45</v>
      </c>
      <c r="P102" s="135">
        <f t="shared" si="11"/>
        <v>0</v>
      </c>
      <c r="Q102" s="135">
        <v>0</v>
      </c>
      <c r="R102" s="135">
        <f t="shared" si="12"/>
        <v>0</v>
      </c>
      <c r="S102" s="135">
        <v>0</v>
      </c>
      <c r="T102" s="136">
        <f t="shared" si="13"/>
        <v>0</v>
      </c>
      <c r="AR102" s="137" t="s">
        <v>145</v>
      </c>
      <c r="AT102" s="137" t="s">
        <v>140</v>
      </c>
      <c r="AU102" s="137" t="s">
        <v>84</v>
      </c>
      <c r="AY102" s="16" t="s">
        <v>137</v>
      </c>
      <c r="BE102" s="138">
        <f t="shared" si="14"/>
        <v>0</v>
      </c>
      <c r="BF102" s="138">
        <f t="shared" si="15"/>
        <v>0</v>
      </c>
      <c r="BG102" s="138">
        <f t="shared" si="16"/>
        <v>0</v>
      </c>
      <c r="BH102" s="138">
        <f t="shared" si="17"/>
        <v>0</v>
      </c>
      <c r="BI102" s="138">
        <f t="shared" si="18"/>
        <v>0</v>
      </c>
      <c r="BJ102" s="16" t="s">
        <v>82</v>
      </c>
      <c r="BK102" s="138">
        <f t="shared" si="19"/>
        <v>0</v>
      </c>
      <c r="BL102" s="16" t="s">
        <v>145</v>
      </c>
      <c r="BM102" s="137" t="s">
        <v>771</v>
      </c>
    </row>
    <row r="103" spans="2:65" s="1" customFormat="1" ht="24.15" customHeight="1">
      <c r="B103" s="31"/>
      <c r="C103" s="126" t="s">
        <v>219</v>
      </c>
      <c r="D103" s="126" t="s">
        <v>140</v>
      </c>
      <c r="E103" s="127" t="s">
        <v>772</v>
      </c>
      <c r="F103" s="128" t="s">
        <v>736</v>
      </c>
      <c r="G103" s="129" t="s">
        <v>230</v>
      </c>
      <c r="H103" s="130">
        <v>11</v>
      </c>
      <c r="I103" s="131"/>
      <c r="J103" s="132">
        <f t="shared" si="10"/>
        <v>0</v>
      </c>
      <c r="K103" s="128" t="s">
        <v>19</v>
      </c>
      <c r="L103" s="31"/>
      <c r="M103" s="133" t="s">
        <v>19</v>
      </c>
      <c r="N103" s="134" t="s">
        <v>45</v>
      </c>
      <c r="P103" s="135">
        <f t="shared" si="11"/>
        <v>0</v>
      </c>
      <c r="Q103" s="135">
        <v>0</v>
      </c>
      <c r="R103" s="135">
        <f t="shared" si="12"/>
        <v>0</v>
      </c>
      <c r="S103" s="135">
        <v>0</v>
      </c>
      <c r="T103" s="136">
        <f t="shared" si="13"/>
        <v>0</v>
      </c>
      <c r="AR103" s="137" t="s">
        <v>145</v>
      </c>
      <c r="AT103" s="137" t="s">
        <v>140</v>
      </c>
      <c r="AU103" s="137" t="s">
        <v>84</v>
      </c>
      <c r="AY103" s="16" t="s">
        <v>137</v>
      </c>
      <c r="BE103" s="138">
        <f t="shared" si="14"/>
        <v>0</v>
      </c>
      <c r="BF103" s="138">
        <f t="shared" si="15"/>
        <v>0</v>
      </c>
      <c r="BG103" s="138">
        <f t="shared" si="16"/>
        <v>0</v>
      </c>
      <c r="BH103" s="138">
        <f t="shared" si="17"/>
        <v>0</v>
      </c>
      <c r="BI103" s="138">
        <f t="shared" si="18"/>
        <v>0</v>
      </c>
      <c r="BJ103" s="16" t="s">
        <v>82</v>
      </c>
      <c r="BK103" s="138">
        <f t="shared" si="19"/>
        <v>0</v>
      </c>
      <c r="BL103" s="16" t="s">
        <v>145</v>
      </c>
      <c r="BM103" s="137" t="s">
        <v>773</v>
      </c>
    </row>
    <row r="104" spans="2:65" s="1" customFormat="1" ht="16.5" customHeight="1">
      <c r="B104" s="31"/>
      <c r="C104" s="126" t="s">
        <v>227</v>
      </c>
      <c r="D104" s="126" t="s">
        <v>140</v>
      </c>
      <c r="E104" s="127" t="s">
        <v>382</v>
      </c>
      <c r="F104" s="128" t="s">
        <v>739</v>
      </c>
      <c r="G104" s="129" t="s">
        <v>230</v>
      </c>
      <c r="H104" s="130">
        <v>1</v>
      </c>
      <c r="I104" s="131"/>
      <c r="J104" s="132">
        <f t="shared" si="10"/>
        <v>0</v>
      </c>
      <c r="K104" s="128" t="s">
        <v>19</v>
      </c>
      <c r="L104" s="31"/>
      <c r="M104" s="133" t="s">
        <v>19</v>
      </c>
      <c r="N104" s="134" t="s">
        <v>45</v>
      </c>
      <c r="P104" s="135">
        <f t="shared" si="11"/>
        <v>0</v>
      </c>
      <c r="Q104" s="135">
        <v>0</v>
      </c>
      <c r="R104" s="135">
        <f t="shared" si="12"/>
        <v>0</v>
      </c>
      <c r="S104" s="135">
        <v>0</v>
      </c>
      <c r="T104" s="136">
        <f t="shared" si="13"/>
        <v>0</v>
      </c>
      <c r="AR104" s="137" t="s">
        <v>145</v>
      </c>
      <c r="AT104" s="137" t="s">
        <v>140</v>
      </c>
      <c r="AU104" s="137" t="s">
        <v>84</v>
      </c>
      <c r="AY104" s="16" t="s">
        <v>137</v>
      </c>
      <c r="BE104" s="138">
        <f t="shared" si="14"/>
        <v>0</v>
      </c>
      <c r="BF104" s="138">
        <f t="shared" si="15"/>
        <v>0</v>
      </c>
      <c r="BG104" s="138">
        <f t="shared" si="16"/>
        <v>0</v>
      </c>
      <c r="BH104" s="138">
        <f t="shared" si="17"/>
        <v>0</v>
      </c>
      <c r="BI104" s="138">
        <f t="shared" si="18"/>
        <v>0</v>
      </c>
      <c r="BJ104" s="16" t="s">
        <v>82</v>
      </c>
      <c r="BK104" s="138">
        <f t="shared" si="19"/>
        <v>0</v>
      </c>
      <c r="BL104" s="16" t="s">
        <v>145</v>
      </c>
      <c r="BM104" s="137" t="s">
        <v>774</v>
      </c>
    </row>
    <row r="105" spans="2:65" s="1" customFormat="1" ht="21.75" customHeight="1">
      <c r="B105" s="31"/>
      <c r="C105" s="126" t="s">
        <v>8</v>
      </c>
      <c r="D105" s="126" t="s">
        <v>140</v>
      </c>
      <c r="E105" s="127" t="s">
        <v>775</v>
      </c>
      <c r="F105" s="128" t="s">
        <v>741</v>
      </c>
      <c r="G105" s="129" t="s">
        <v>230</v>
      </c>
      <c r="H105" s="130">
        <v>2</v>
      </c>
      <c r="I105" s="131"/>
      <c r="J105" s="132">
        <f t="shared" si="10"/>
        <v>0</v>
      </c>
      <c r="K105" s="128" t="s">
        <v>19</v>
      </c>
      <c r="L105" s="31"/>
      <c r="M105" s="133" t="s">
        <v>19</v>
      </c>
      <c r="N105" s="134" t="s">
        <v>45</v>
      </c>
      <c r="P105" s="135">
        <f t="shared" si="11"/>
        <v>0</v>
      </c>
      <c r="Q105" s="135">
        <v>0</v>
      </c>
      <c r="R105" s="135">
        <f t="shared" si="12"/>
        <v>0</v>
      </c>
      <c r="S105" s="135">
        <v>0</v>
      </c>
      <c r="T105" s="136">
        <f t="shared" si="13"/>
        <v>0</v>
      </c>
      <c r="AR105" s="137" t="s">
        <v>145</v>
      </c>
      <c r="AT105" s="137" t="s">
        <v>140</v>
      </c>
      <c r="AU105" s="137" t="s">
        <v>84</v>
      </c>
      <c r="AY105" s="16" t="s">
        <v>137</v>
      </c>
      <c r="BE105" s="138">
        <f t="shared" si="14"/>
        <v>0</v>
      </c>
      <c r="BF105" s="138">
        <f t="shared" si="15"/>
        <v>0</v>
      </c>
      <c r="BG105" s="138">
        <f t="shared" si="16"/>
        <v>0</v>
      </c>
      <c r="BH105" s="138">
        <f t="shared" si="17"/>
        <v>0</v>
      </c>
      <c r="BI105" s="138">
        <f t="shared" si="18"/>
        <v>0</v>
      </c>
      <c r="BJ105" s="16" t="s">
        <v>82</v>
      </c>
      <c r="BK105" s="138">
        <f t="shared" si="19"/>
        <v>0</v>
      </c>
      <c r="BL105" s="16" t="s">
        <v>145</v>
      </c>
      <c r="BM105" s="137" t="s">
        <v>776</v>
      </c>
    </row>
    <row r="106" spans="2:65" s="1" customFormat="1" ht="21.75" customHeight="1">
      <c r="B106" s="31"/>
      <c r="C106" s="126" t="s">
        <v>213</v>
      </c>
      <c r="D106" s="126" t="s">
        <v>140</v>
      </c>
      <c r="E106" s="127" t="s">
        <v>777</v>
      </c>
      <c r="F106" s="128" t="s">
        <v>778</v>
      </c>
      <c r="G106" s="129" t="s">
        <v>779</v>
      </c>
      <c r="H106" s="130">
        <v>26</v>
      </c>
      <c r="I106" s="131"/>
      <c r="J106" s="132">
        <f t="shared" si="10"/>
        <v>0</v>
      </c>
      <c r="K106" s="128" t="s">
        <v>19</v>
      </c>
      <c r="L106" s="31"/>
      <c r="M106" s="133" t="s">
        <v>19</v>
      </c>
      <c r="N106" s="134" t="s">
        <v>45</v>
      </c>
      <c r="P106" s="135">
        <f t="shared" si="11"/>
        <v>0</v>
      </c>
      <c r="Q106" s="135">
        <v>0</v>
      </c>
      <c r="R106" s="135">
        <f t="shared" si="12"/>
        <v>0</v>
      </c>
      <c r="S106" s="135">
        <v>0</v>
      </c>
      <c r="T106" s="136">
        <f t="shared" si="13"/>
        <v>0</v>
      </c>
      <c r="AR106" s="137" t="s">
        <v>145</v>
      </c>
      <c r="AT106" s="137" t="s">
        <v>140</v>
      </c>
      <c r="AU106" s="137" t="s">
        <v>84</v>
      </c>
      <c r="AY106" s="16" t="s">
        <v>137</v>
      </c>
      <c r="BE106" s="138">
        <f t="shared" si="14"/>
        <v>0</v>
      </c>
      <c r="BF106" s="138">
        <f t="shared" si="15"/>
        <v>0</v>
      </c>
      <c r="BG106" s="138">
        <f t="shared" si="16"/>
        <v>0</v>
      </c>
      <c r="BH106" s="138">
        <f t="shared" si="17"/>
        <v>0</v>
      </c>
      <c r="BI106" s="138">
        <f t="shared" si="18"/>
        <v>0</v>
      </c>
      <c r="BJ106" s="16" t="s">
        <v>82</v>
      </c>
      <c r="BK106" s="138">
        <f t="shared" si="19"/>
        <v>0</v>
      </c>
      <c r="BL106" s="16" t="s">
        <v>145</v>
      </c>
      <c r="BM106" s="137" t="s">
        <v>780</v>
      </c>
    </row>
    <row r="107" spans="2:65" s="1" customFormat="1" ht="16.5" customHeight="1">
      <c r="B107" s="31"/>
      <c r="C107" s="126" t="s">
        <v>253</v>
      </c>
      <c r="D107" s="126" t="s">
        <v>140</v>
      </c>
      <c r="E107" s="127" t="s">
        <v>417</v>
      </c>
      <c r="F107" s="128" t="s">
        <v>743</v>
      </c>
      <c r="G107" s="129" t="s">
        <v>230</v>
      </c>
      <c r="H107" s="130">
        <v>40</v>
      </c>
      <c r="I107" s="131"/>
      <c r="J107" s="132">
        <f t="shared" si="10"/>
        <v>0</v>
      </c>
      <c r="K107" s="128" t="s">
        <v>19</v>
      </c>
      <c r="L107" s="31"/>
      <c r="M107" s="133" t="s">
        <v>19</v>
      </c>
      <c r="N107" s="134" t="s">
        <v>45</v>
      </c>
      <c r="P107" s="135">
        <f t="shared" si="11"/>
        <v>0</v>
      </c>
      <c r="Q107" s="135">
        <v>0</v>
      </c>
      <c r="R107" s="135">
        <f t="shared" si="12"/>
        <v>0</v>
      </c>
      <c r="S107" s="135">
        <v>0</v>
      </c>
      <c r="T107" s="136">
        <f t="shared" si="13"/>
        <v>0</v>
      </c>
      <c r="AR107" s="137" t="s">
        <v>145</v>
      </c>
      <c r="AT107" s="137" t="s">
        <v>140</v>
      </c>
      <c r="AU107" s="137" t="s">
        <v>84</v>
      </c>
      <c r="AY107" s="16" t="s">
        <v>137</v>
      </c>
      <c r="BE107" s="138">
        <f t="shared" si="14"/>
        <v>0</v>
      </c>
      <c r="BF107" s="138">
        <f t="shared" si="15"/>
        <v>0</v>
      </c>
      <c r="BG107" s="138">
        <f t="shared" si="16"/>
        <v>0</v>
      </c>
      <c r="BH107" s="138">
        <f t="shared" si="17"/>
        <v>0</v>
      </c>
      <c r="BI107" s="138">
        <f t="shared" si="18"/>
        <v>0</v>
      </c>
      <c r="BJ107" s="16" t="s">
        <v>82</v>
      </c>
      <c r="BK107" s="138">
        <f t="shared" si="19"/>
        <v>0</v>
      </c>
      <c r="BL107" s="16" t="s">
        <v>145</v>
      </c>
      <c r="BM107" s="137" t="s">
        <v>781</v>
      </c>
    </row>
    <row r="108" spans="2:65" s="1" customFormat="1" ht="16.5" customHeight="1">
      <c r="B108" s="31"/>
      <c r="C108" s="126" t="s">
        <v>258</v>
      </c>
      <c r="D108" s="126" t="s">
        <v>140</v>
      </c>
      <c r="E108" s="127" t="s">
        <v>446</v>
      </c>
      <c r="F108" s="128" t="s">
        <v>745</v>
      </c>
      <c r="G108" s="129" t="s">
        <v>289</v>
      </c>
      <c r="H108" s="130">
        <v>8</v>
      </c>
      <c r="I108" s="131"/>
      <c r="J108" s="132">
        <f t="shared" si="10"/>
        <v>0</v>
      </c>
      <c r="K108" s="128" t="s">
        <v>19</v>
      </c>
      <c r="L108" s="31"/>
      <c r="M108" s="133" t="s">
        <v>19</v>
      </c>
      <c r="N108" s="134" t="s">
        <v>45</v>
      </c>
      <c r="P108" s="135">
        <f t="shared" si="11"/>
        <v>0</v>
      </c>
      <c r="Q108" s="135">
        <v>0</v>
      </c>
      <c r="R108" s="135">
        <f t="shared" si="12"/>
        <v>0</v>
      </c>
      <c r="S108" s="135">
        <v>0</v>
      </c>
      <c r="T108" s="136">
        <f t="shared" si="13"/>
        <v>0</v>
      </c>
      <c r="AR108" s="137" t="s">
        <v>145</v>
      </c>
      <c r="AT108" s="137" t="s">
        <v>140</v>
      </c>
      <c r="AU108" s="137" t="s">
        <v>84</v>
      </c>
      <c r="AY108" s="16" t="s">
        <v>137</v>
      </c>
      <c r="BE108" s="138">
        <f t="shared" si="14"/>
        <v>0</v>
      </c>
      <c r="BF108" s="138">
        <f t="shared" si="15"/>
        <v>0</v>
      </c>
      <c r="BG108" s="138">
        <f t="shared" si="16"/>
        <v>0</v>
      </c>
      <c r="BH108" s="138">
        <f t="shared" si="17"/>
        <v>0</v>
      </c>
      <c r="BI108" s="138">
        <f t="shared" si="18"/>
        <v>0</v>
      </c>
      <c r="BJ108" s="16" t="s">
        <v>82</v>
      </c>
      <c r="BK108" s="138">
        <f t="shared" si="19"/>
        <v>0</v>
      </c>
      <c r="BL108" s="16" t="s">
        <v>145</v>
      </c>
      <c r="BM108" s="137" t="s">
        <v>782</v>
      </c>
    </row>
    <row r="109" spans="2:65" s="1" customFormat="1" ht="16.5" customHeight="1">
      <c r="B109" s="31"/>
      <c r="C109" s="126" t="s">
        <v>265</v>
      </c>
      <c r="D109" s="126" t="s">
        <v>140</v>
      </c>
      <c r="E109" s="127" t="s">
        <v>783</v>
      </c>
      <c r="F109" s="128" t="s">
        <v>747</v>
      </c>
      <c r="G109" s="129" t="s">
        <v>748</v>
      </c>
      <c r="H109" s="130">
        <v>1</v>
      </c>
      <c r="I109" s="131"/>
      <c r="J109" s="132">
        <f t="shared" si="10"/>
        <v>0</v>
      </c>
      <c r="K109" s="128" t="s">
        <v>19</v>
      </c>
      <c r="L109" s="31"/>
      <c r="M109" s="133" t="s">
        <v>19</v>
      </c>
      <c r="N109" s="134" t="s">
        <v>45</v>
      </c>
      <c r="P109" s="135">
        <f t="shared" si="11"/>
        <v>0</v>
      </c>
      <c r="Q109" s="135">
        <v>0</v>
      </c>
      <c r="R109" s="135">
        <f t="shared" si="12"/>
        <v>0</v>
      </c>
      <c r="S109" s="135">
        <v>0</v>
      </c>
      <c r="T109" s="136">
        <f t="shared" si="13"/>
        <v>0</v>
      </c>
      <c r="AR109" s="137" t="s">
        <v>145</v>
      </c>
      <c r="AT109" s="137" t="s">
        <v>140</v>
      </c>
      <c r="AU109" s="137" t="s">
        <v>84</v>
      </c>
      <c r="AY109" s="16" t="s">
        <v>137</v>
      </c>
      <c r="BE109" s="138">
        <f t="shared" si="14"/>
        <v>0</v>
      </c>
      <c r="BF109" s="138">
        <f t="shared" si="15"/>
        <v>0</v>
      </c>
      <c r="BG109" s="138">
        <f t="shared" si="16"/>
        <v>0</v>
      </c>
      <c r="BH109" s="138">
        <f t="shared" si="17"/>
        <v>0</v>
      </c>
      <c r="BI109" s="138">
        <f t="shared" si="18"/>
        <v>0</v>
      </c>
      <c r="BJ109" s="16" t="s">
        <v>82</v>
      </c>
      <c r="BK109" s="138">
        <f t="shared" si="19"/>
        <v>0</v>
      </c>
      <c r="BL109" s="16" t="s">
        <v>145</v>
      </c>
      <c r="BM109" s="137" t="s">
        <v>784</v>
      </c>
    </row>
    <row r="110" spans="2:65" s="11" customFormat="1" ht="22.8" customHeight="1">
      <c r="B110" s="114"/>
      <c r="D110" s="115" t="s">
        <v>73</v>
      </c>
      <c r="E110" s="124" t="s">
        <v>785</v>
      </c>
      <c r="F110" s="124" t="s">
        <v>786</v>
      </c>
      <c r="I110" s="117"/>
      <c r="J110" s="125">
        <f>BK110</f>
        <v>0</v>
      </c>
      <c r="L110" s="114"/>
      <c r="M110" s="119"/>
      <c r="P110" s="120">
        <f>SUM(P111:P113)</f>
        <v>0</v>
      </c>
      <c r="R110" s="120">
        <f>SUM(R111:R113)</f>
        <v>0</v>
      </c>
      <c r="T110" s="121">
        <f>SUM(T111:T113)</f>
        <v>0</v>
      </c>
      <c r="AR110" s="115" t="s">
        <v>82</v>
      </c>
      <c r="AT110" s="122" t="s">
        <v>73</v>
      </c>
      <c r="AU110" s="122" t="s">
        <v>82</v>
      </c>
      <c r="AY110" s="115" t="s">
        <v>137</v>
      </c>
      <c r="BK110" s="123">
        <f>SUM(BK111:BK113)</f>
        <v>0</v>
      </c>
    </row>
    <row r="111" spans="2:65" s="1" customFormat="1" ht="33" customHeight="1">
      <c r="B111" s="31"/>
      <c r="C111" s="126" t="s">
        <v>272</v>
      </c>
      <c r="D111" s="126" t="s">
        <v>140</v>
      </c>
      <c r="E111" s="127" t="s">
        <v>787</v>
      </c>
      <c r="F111" s="128" t="s">
        <v>752</v>
      </c>
      <c r="G111" s="129" t="s">
        <v>230</v>
      </c>
      <c r="H111" s="130">
        <v>1</v>
      </c>
      <c r="I111" s="131"/>
      <c r="J111" s="132">
        <f>ROUND(I111*H111,2)</f>
        <v>0</v>
      </c>
      <c r="K111" s="128" t="s">
        <v>19</v>
      </c>
      <c r="L111" s="31"/>
      <c r="M111" s="133" t="s">
        <v>19</v>
      </c>
      <c r="N111" s="134" t="s">
        <v>45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145</v>
      </c>
      <c r="AT111" s="137" t="s">
        <v>140</v>
      </c>
      <c r="AU111" s="137" t="s">
        <v>84</v>
      </c>
      <c r="AY111" s="16" t="s">
        <v>137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6" t="s">
        <v>82</v>
      </c>
      <c r="BK111" s="138">
        <f>ROUND(I111*H111,2)</f>
        <v>0</v>
      </c>
      <c r="BL111" s="16" t="s">
        <v>145</v>
      </c>
      <c r="BM111" s="137" t="s">
        <v>788</v>
      </c>
    </row>
    <row r="112" spans="2:65" s="1" customFormat="1" ht="37.799999999999997" customHeight="1">
      <c r="B112" s="31"/>
      <c r="C112" s="126" t="s">
        <v>7</v>
      </c>
      <c r="D112" s="126" t="s">
        <v>140</v>
      </c>
      <c r="E112" s="127" t="s">
        <v>460</v>
      </c>
      <c r="F112" s="128" t="s">
        <v>755</v>
      </c>
      <c r="G112" s="129" t="s">
        <v>230</v>
      </c>
      <c r="H112" s="130">
        <v>1</v>
      </c>
      <c r="I112" s="131"/>
      <c r="J112" s="132">
        <f>ROUND(I112*H112,2)</f>
        <v>0</v>
      </c>
      <c r="K112" s="128" t="s">
        <v>19</v>
      </c>
      <c r="L112" s="31"/>
      <c r="M112" s="133" t="s">
        <v>19</v>
      </c>
      <c r="N112" s="134" t="s">
        <v>45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145</v>
      </c>
      <c r="AT112" s="137" t="s">
        <v>140</v>
      </c>
      <c r="AU112" s="137" t="s">
        <v>84</v>
      </c>
      <c r="AY112" s="16" t="s">
        <v>137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6" t="s">
        <v>82</v>
      </c>
      <c r="BK112" s="138">
        <f>ROUND(I112*H112,2)</f>
        <v>0</v>
      </c>
      <c r="BL112" s="16" t="s">
        <v>145</v>
      </c>
      <c r="BM112" s="137" t="s">
        <v>789</v>
      </c>
    </row>
    <row r="113" spans="2:65" s="1" customFormat="1" ht="16.5" customHeight="1">
      <c r="B113" s="31"/>
      <c r="C113" s="126" t="s">
        <v>281</v>
      </c>
      <c r="D113" s="126" t="s">
        <v>140</v>
      </c>
      <c r="E113" s="127" t="s">
        <v>790</v>
      </c>
      <c r="F113" s="128" t="s">
        <v>747</v>
      </c>
      <c r="G113" s="129" t="s">
        <v>748</v>
      </c>
      <c r="H113" s="130">
        <v>1</v>
      </c>
      <c r="I113" s="131"/>
      <c r="J113" s="132">
        <f>ROUND(I113*H113,2)</f>
        <v>0</v>
      </c>
      <c r="K113" s="128" t="s">
        <v>19</v>
      </c>
      <c r="L113" s="31"/>
      <c r="M113" s="178" t="s">
        <v>19</v>
      </c>
      <c r="N113" s="179" t="s">
        <v>45</v>
      </c>
      <c r="O113" s="180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137" t="s">
        <v>145</v>
      </c>
      <c r="AT113" s="137" t="s">
        <v>140</v>
      </c>
      <c r="AU113" s="137" t="s">
        <v>84</v>
      </c>
      <c r="AY113" s="16" t="s">
        <v>137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6" t="s">
        <v>82</v>
      </c>
      <c r="BK113" s="138">
        <f>ROUND(I113*H113,2)</f>
        <v>0</v>
      </c>
      <c r="BL113" s="16" t="s">
        <v>145</v>
      </c>
      <c r="BM113" s="137" t="s">
        <v>791</v>
      </c>
    </row>
    <row r="114" spans="2:65" s="1" customFormat="1" ht="7.0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31"/>
    </row>
  </sheetData>
  <sheetProtection algorithmName="SHA-512" hashValue="G9lzSXFnlD/uC2LD3whbNX5+jtE+SaC0mTm+jHonqdsvEesiTgsRbzMeqLyb+qZyFlb5rlqqKB8HPtFE00GYvw==" saltValue="I9ZIMrZKUbrQecNsupV28Hwk0WDWqvFofRZagwJ3/1yd5rGl6QxYFyIwsqZQDYiPrqHLY5ycpfxYwBJo6A3+EQ==" spinCount="100000" sheet="1" objects="1" scenarios="1" formatColumns="0" formatRows="0" autoFilter="0"/>
  <autoFilter ref="C84:K113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3"/>
  <sheetViews>
    <sheetView showGridLines="0" workbookViewId="0"/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1" width="22.28515625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92</v>
      </c>
    </row>
    <row r="3" spans="2:46" ht="7.0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.05" customHeight="1">
      <c r="B4" s="19"/>
      <c r="D4" s="20" t="s">
        <v>93</v>
      </c>
      <c r="L4" s="19"/>
      <c r="M4" s="84" t="s">
        <v>10</v>
      </c>
      <c r="AT4" s="16" t="s">
        <v>4</v>
      </c>
    </row>
    <row r="5" spans="2:46" ht="7.0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ZČU - Stavební úpravy místnosti UL603</v>
      </c>
      <c r="F7" s="224"/>
      <c r="G7" s="224"/>
      <c r="H7" s="224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13" t="s">
        <v>792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2. 1. 2023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7.0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6"/>
      <c r="G18" s="196"/>
      <c r="H18" s="196"/>
      <c r="I18" s="26" t="s">
        <v>29</v>
      </c>
      <c r="J18" s="27" t="str">
        <f>'Rekapitulace stavby'!AN14</f>
        <v>Vyplň údaj</v>
      </c>
      <c r="L18" s="31"/>
    </row>
    <row r="19" spans="2:12" s="1" customFormat="1" ht="7.0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19</v>
      </c>
      <c r="L21" s="31"/>
    </row>
    <row r="22" spans="2:12" s="1" customFormat="1" ht="7.0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35</v>
      </c>
      <c r="I24" s="26" t="s">
        <v>29</v>
      </c>
      <c r="J24" s="24" t="s">
        <v>19</v>
      </c>
      <c r="L24" s="31"/>
    </row>
    <row r="25" spans="2:12" s="1" customFormat="1" ht="7.0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71.25" customHeight="1">
      <c r="B27" s="85"/>
      <c r="E27" s="200" t="s">
        <v>39</v>
      </c>
      <c r="F27" s="200"/>
      <c r="G27" s="200"/>
      <c r="H27" s="200"/>
      <c r="L27" s="85"/>
    </row>
    <row r="28" spans="2:12" s="1" customFormat="1" ht="7.05" customHeight="1">
      <c r="B28" s="31"/>
      <c r="L28" s="31"/>
    </row>
    <row r="29" spans="2:12" s="1" customFormat="1" ht="7.0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40</v>
      </c>
      <c r="J30" s="62">
        <f>ROUND(J84, 2)</f>
        <v>0</v>
      </c>
      <c r="L30" s="31"/>
    </row>
    <row r="31" spans="2:12" s="1" customFormat="1" ht="7.0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" customHeight="1">
      <c r="B33" s="31"/>
      <c r="D33" s="51" t="s">
        <v>44</v>
      </c>
      <c r="E33" s="26" t="s">
        <v>45</v>
      </c>
      <c r="F33" s="87">
        <f>ROUND((SUM(BE84:BE102)),  2)</f>
        <v>0</v>
      </c>
      <c r="I33" s="88">
        <v>0.21</v>
      </c>
      <c r="J33" s="87">
        <f>ROUND(((SUM(BE84:BE102))*I33),  2)</f>
        <v>0</v>
      </c>
      <c r="L33" s="31"/>
    </row>
    <row r="34" spans="2:12" s="1" customFormat="1" ht="14.4" customHeight="1">
      <c r="B34" s="31"/>
      <c r="E34" s="26" t="s">
        <v>46</v>
      </c>
      <c r="F34" s="87">
        <f>ROUND((SUM(BF84:BF102)),  2)</f>
        <v>0</v>
      </c>
      <c r="I34" s="88">
        <v>0.15</v>
      </c>
      <c r="J34" s="87">
        <f>ROUND(((SUM(BF84:BF102))*I34),  2)</f>
        <v>0</v>
      </c>
      <c r="L34" s="31"/>
    </row>
    <row r="35" spans="2:12" s="1" customFormat="1" ht="14.4" hidden="1" customHeight="1">
      <c r="B35" s="31"/>
      <c r="E35" s="26" t="s">
        <v>47</v>
      </c>
      <c r="F35" s="87">
        <f>ROUND((SUM(BG84:BG102)),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48</v>
      </c>
      <c r="F36" s="87">
        <f>ROUND((SUM(BH84:BH102)),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49</v>
      </c>
      <c r="F37" s="87">
        <f>ROUND((SUM(BI84:BI102)),  2)</f>
        <v>0</v>
      </c>
      <c r="I37" s="88">
        <v>0</v>
      </c>
      <c r="J37" s="87">
        <f>0</f>
        <v>0</v>
      </c>
      <c r="L37" s="31"/>
    </row>
    <row r="38" spans="2:12" s="1" customFormat="1" ht="7.05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7.0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5.05" hidden="1" customHeight="1">
      <c r="B45" s="31"/>
      <c r="C45" s="20" t="s">
        <v>96</v>
      </c>
      <c r="L45" s="31"/>
    </row>
    <row r="46" spans="2:12" s="1" customFormat="1" ht="7.0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16.5" hidden="1" customHeight="1">
      <c r="B48" s="31"/>
      <c r="E48" s="223" t="str">
        <f>E7</f>
        <v>ZČU - Stavební úpravy místnosti UL603</v>
      </c>
      <c r="F48" s="224"/>
      <c r="G48" s="224"/>
      <c r="H48" s="224"/>
      <c r="L48" s="31"/>
    </row>
    <row r="49" spans="2:47" s="1" customFormat="1" ht="12" hidden="1" customHeight="1">
      <c r="B49" s="31"/>
      <c r="C49" s="26" t="s">
        <v>94</v>
      </c>
      <c r="L49" s="31"/>
    </row>
    <row r="50" spans="2:47" s="1" customFormat="1" ht="16.5" hidden="1" customHeight="1">
      <c r="B50" s="31"/>
      <c r="E50" s="213" t="str">
        <f>E9</f>
        <v>V - VRN</v>
      </c>
      <c r="F50" s="222"/>
      <c r="G50" s="222"/>
      <c r="H50" s="222"/>
      <c r="L50" s="31"/>
    </row>
    <row r="51" spans="2:47" s="1" customFormat="1" ht="7.0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Univerzitní 22, Plzeň</v>
      </c>
      <c r="I52" s="26" t="s">
        <v>23</v>
      </c>
      <c r="J52" s="48" t="str">
        <f>IF(J12="","",J12)</f>
        <v>2. 1. 2023</v>
      </c>
      <c r="L52" s="31"/>
    </row>
    <row r="53" spans="2:47" s="1" customFormat="1" ht="7.05" hidden="1" customHeight="1">
      <c r="B53" s="31"/>
      <c r="L53" s="31"/>
    </row>
    <row r="54" spans="2:47" s="1" customFormat="1" ht="15.15" hidden="1" customHeight="1">
      <c r="B54" s="31"/>
      <c r="C54" s="26" t="s">
        <v>25</v>
      </c>
      <c r="F54" s="24" t="str">
        <f>E15</f>
        <v>Západočeská univerzita v Plzni</v>
      </c>
      <c r="I54" s="26" t="s">
        <v>33</v>
      </c>
      <c r="J54" s="29" t="str">
        <f>E21</f>
        <v>HBH atelier s.r.o.</v>
      </c>
      <c r="L54" s="31"/>
    </row>
    <row r="55" spans="2:47" s="1" customFormat="1" ht="15.15" hidden="1" customHeight="1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>HBH atelier s.r.o.</v>
      </c>
      <c r="L55" s="31"/>
    </row>
    <row r="56" spans="2:47" s="1" customFormat="1" ht="10.199999999999999" hidden="1" customHeight="1">
      <c r="B56" s="31"/>
      <c r="L56" s="31"/>
    </row>
    <row r="57" spans="2:47" s="1" customFormat="1" ht="29.25" hidden="1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199999999999999" hidden="1" customHeight="1">
      <c r="B58" s="31"/>
      <c r="L58" s="31"/>
    </row>
    <row r="59" spans="2:47" s="1" customFormat="1" ht="22.8" hidden="1" customHeight="1">
      <c r="B59" s="31"/>
      <c r="C59" s="97" t="s">
        <v>72</v>
      </c>
      <c r="J59" s="62">
        <f>J84</f>
        <v>0</v>
      </c>
      <c r="L59" s="31"/>
      <c r="AU59" s="16" t="s">
        <v>99</v>
      </c>
    </row>
    <row r="60" spans="2:47" s="8" customFormat="1" ht="25.05" hidden="1" customHeight="1">
      <c r="B60" s="98"/>
      <c r="D60" s="99" t="s">
        <v>793</v>
      </c>
      <c r="E60" s="100"/>
      <c r="F60" s="100"/>
      <c r="G60" s="100"/>
      <c r="H60" s="100"/>
      <c r="I60" s="100"/>
      <c r="J60" s="101">
        <f>J85</f>
        <v>0</v>
      </c>
      <c r="L60" s="98"/>
    </row>
    <row r="61" spans="2:47" s="9" customFormat="1" ht="19.95" hidden="1" customHeight="1">
      <c r="B61" s="102"/>
      <c r="D61" s="103" t="s">
        <v>794</v>
      </c>
      <c r="E61" s="104"/>
      <c r="F61" s="104"/>
      <c r="G61" s="104"/>
      <c r="H61" s="104"/>
      <c r="I61" s="104"/>
      <c r="J61" s="105">
        <f>J86</f>
        <v>0</v>
      </c>
      <c r="L61" s="102"/>
    </row>
    <row r="62" spans="2:47" s="9" customFormat="1" ht="19.95" hidden="1" customHeight="1">
      <c r="B62" s="102"/>
      <c r="D62" s="103" t="s">
        <v>795</v>
      </c>
      <c r="E62" s="104"/>
      <c r="F62" s="104"/>
      <c r="G62" s="104"/>
      <c r="H62" s="104"/>
      <c r="I62" s="104"/>
      <c r="J62" s="105">
        <f>J92</f>
        <v>0</v>
      </c>
      <c r="L62" s="102"/>
    </row>
    <row r="63" spans="2:47" s="9" customFormat="1" ht="19.95" hidden="1" customHeight="1">
      <c r="B63" s="102"/>
      <c r="D63" s="103" t="s">
        <v>796</v>
      </c>
      <c r="E63" s="104"/>
      <c r="F63" s="104"/>
      <c r="G63" s="104"/>
      <c r="H63" s="104"/>
      <c r="I63" s="104"/>
      <c r="J63" s="105">
        <f>J95</f>
        <v>0</v>
      </c>
      <c r="L63" s="102"/>
    </row>
    <row r="64" spans="2:47" s="9" customFormat="1" ht="19.95" hidden="1" customHeight="1">
      <c r="B64" s="102"/>
      <c r="D64" s="103" t="s">
        <v>797</v>
      </c>
      <c r="E64" s="104"/>
      <c r="F64" s="104"/>
      <c r="G64" s="104"/>
      <c r="H64" s="104"/>
      <c r="I64" s="104"/>
      <c r="J64" s="105">
        <f>J100</f>
        <v>0</v>
      </c>
      <c r="L64" s="102"/>
    </row>
    <row r="65" spans="2:12" s="1" customFormat="1" ht="21.75" hidden="1" customHeight="1">
      <c r="B65" s="31"/>
      <c r="L65" s="31"/>
    </row>
    <row r="66" spans="2:12" s="1" customFormat="1" ht="7.05" hidden="1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67" spans="2:12" hidden="1"/>
    <row r="68" spans="2:12" hidden="1"/>
    <row r="69" spans="2:12" hidden="1"/>
    <row r="70" spans="2:12" s="1" customFormat="1" ht="7.0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5.05" customHeight="1">
      <c r="B71" s="31"/>
      <c r="C71" s="20" t="s">
        <v>122</v>
      </c>
      <c r="L71" s="31"/>
    </row>
    <row r="72" spans="2:12" s="1" customFormat="1" ht="7.05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223" t="str">
        <f>E7</f>
        <v>ZČU - Stavební úpravy místnosti UL603</v>
      </c>
      <c r="F74" s="224"/>
      <c r="G74" s="224"/>
      <c r="H74" s="224"/>
      <c r="L74" s="31"/>
    </row>
    <row r="75" spans="2:12" s="1" customFormat="1" ht="12" customHeight="1">
      <c r="B75" s="31"/>
      <c r="C75" s="26" t="s">
        <v>94</v>
      </c>
      <c r="L75" s="31"/>
    </row>
    <row r="76" spans="2:12" s="1" customFormat="1" ht="16.5" customHeight="1">
      <c r="B76" s="31"/>
      <c r="E76" s="213" t="str">
        <f>E9</f>
        <v>V - VRN</v>
      </c>
      <c r="F76" s="222"/>
      <c r="G76" s="222"/>
      <c r="H76" s="222"/>
      <c r="L76" s="31"/>
    </row>
    <row r="77" spans="2:12" s="1" customFormat="1" ht="7.05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>Univerzitní 22, Plzeň</v>
      </c>
      <c r="I78" s="26" t="s">
        <v>23</v>
      </c>
      <c r="J78" s="48" t="str">
        <f>IF(J12="","",J12)</f>
        <v>2. 1. 2023</v>
      </c>
      <c r="L78" s="31"/>
    </row>
    <row r="79" spans="2:12" s="1" customFormat="1" ht="7.05" customHeight="1">
      <c r="B79" s="31"/>
      <c r="L79" s="31"/>
    </row>
    <row r="80" spans="2:12" s="1" customFormat="1" ht="15.15" customHeight="1">
      <c r="B80" s="31"/>
      <c r="C80" s="26" t="s">
        <v>25</v>
      </c>
      <c r="F80" s="24" t="str">
        <f>E15</f>
        <v>Západočeská univerzita v Plzni</v>
      </c>
      <c r="I80" s="26" t="s">
        <v>33</v>
      </c>
      <c r="J80" s="29" t="str">
        <f>E21</f>
        <v>HBH atelier s.r.o.</v>
      </c>
      <c r="L80" s="31"/>
    </row>
    <row r="81" spans="2:65" s="1" customFormat="1" ht="15.15" customHeight="1">
      <c r="B81" s="31"/>
      <c r="C81" s="26" t="s">
        <v>31</v>
      </c>
      <c r="F81" s="24" t="str">
        <f>IF(E18="","",E18)</f>
        <v>Vyplň údaj</v>
      </c>
      <c r="I81" s="26" t="s">
        <v>37</v>
      </c>
      <c r="J81" s="29" t="str">
        <f>E24</f>
        <v>HBH atelier s.r.o.</v>
      </c>
      <c r="L81" s="31"/>
    </row>
    <row r="82" spans="2:65" s="1" customFormat="1" ht="10.199999999999999" customHeight="1">
      <c r="B82" s="31"/>
      <c r="L82" s="31"/>
    </row>
    <row r="83" spans="2:65" s="10" customFormat="1" ht="29.25" customHeight="1">
      <c r="B83" s="106"/>
      <c r="C83" s="107" t="s">
        <v>123</v>
      </c>
      <c r="D83" s="108" t="s">
        <v>59</v>
      </c>
      <c r="E83" s="108" t="s">
        <v>55</v>
      </c>
      <c r="F83" s="108" t="s">
        <v>56</v>
      </c>
      <c r="G83" s="108" t="s">
        <v>124</v>
      </c>
      <c r="H83" s="108" t="s">
        <v>125</v>
      </c>
      <c r="I83" s="108" t="s">
        <v>126</v>
      </c>
      <c r="J83" s="108" t="s">
        <v>98</v>
      </c>
      <c r="K83" s="109" t="s">
        <v>127</v>
      </c>
      <c r="L83" s="106"/>
      <c r="M83" s="55" t="s">
        <v>19</v>
      </c>
      <c r="N83" s="56" t="s">
        <v>44</v>
      </c>
      <c r="O83" s="56" t="s">
        <v>128</v>
      </c>
      <c r="P83" s="56" t="s">
        <v>129</v>
      </c>
      <c r="Q83" s="56" t="s">
        <v>130</v>
      </c>
      <c r="R83" s="56" t="s">
        <v>131</v>
      </c>
      <c r="S83" s="56" t="s">
        <v>132</v>
      </c>
      <c r="T83" s="57" t="s">
        <v>133</v>
      </c>
    </row>
    <row r="84" spans="2:65" s="1" customFormat="1" ht="22.8" customHeight="1">
      <c r="B84" s="31"/>
      <c r="C84" s="60" t="s">
        <v>134</v>
      </c>
      <c r="J84" s="110">
        <f>BK84</f>
        <v>0</v>
      </c>
      <c r="L84" s="31"/>
      <c r="M84" s="58"/>
      <c r="N84" s="49"/>
      <c r="O84" s="49"/>
      <c r="P84" s="111">
        <f>P85</f>
        <v>0</v>
      </c>
      <c r="Q84" s="49"/>
      <c r="R84" s="111">
        <f>R85</f>
        <v>0</v>
      </c>
      <c r="S84" s="49"/>
      <c r="T84" s="112">
        <f>T85</f>
        <v>0</v>
      </c>
      <c r="AT84" s="16" t="s">
        <v>73</v>
      </c>
      <c r="AU84" s="16" t="s">
        <v>99</v>
      </c>
      <c r="BK84" s="113">
        <f>BK85</f>
        <v>0</v>
      </c>
    </row>
    <row r="85" spans="2:65" s="11" customFormat="1" ht="25.95" customHeight="1">
      <c r="B85" s="114"/>
      <c r="D85" s="115" t="s">
        <v>73</v>
      </c>
      <c r="E85" s="116" t="s">
        <v>91</v>
      </c>
      <c r="F85" s="116" t="s">
        <v>798</v>
      </c>
      <c r="I85" s="117"/>
      <c r="J85" s="118">
        <f>BK85</f>
        <v>0</v>
      </c>
      <c r="L85" s="114"/>
      <c r="M85" s="119"/>
      <c r="P85" s="120">
        <f>P86+P92+P95+P100</f>
        <v>0</v>
      </c>
      <c r="R85" s="120">
        <f>R86+R92+R95+R100</f>
        <v>0</v>
      </c>
      <c r="T85" s="121">
        <f>T86+T92+T95+T100</f>
        <v>0</v>
      </c>
      <c r="AR85" s="115" t="s">
        <v>170</v>
      </c>
      <c r="AT85" s="122" t="s">
        <v>73</v>
      </c>
      <c r="AU85" s="122" t="s">
        <v>74</v>
      </c>
      <c r="AY85" s="115" t="s">
        <v>137</v>
      </c>
      <c r="BK85" s="123">
        <f>BK86+BK92+BK95+BK100</f>
        <v>0</v>
      </c>
    </row>
    <row r="86" spans="2:65" s="11" customFormat="1" ht="22.8" customHeight="1">
      <c r="B86" s="114"/>
      <c r="D86" s="115" t="s">
        <v>73</v>
      </c>
      <c r="E86" s="124" t="s">
        <v>799</v>
      </c>
      <c r="F86" s="124" t="s">
        <v>800</v>
      </c>
      <c r="I86" s="117"/>
      <c r="J86" s="125">
        <f>BK86</f>
        <v>0</v>
      </c>
      <c r="L86" s="114"/>
      <c r="M86" s="119"/>
      <c r="P86" s="120">
        <f>SUM(P87:P91)</f>
        <v>0</v>
      </c>
      <c r="R86" s="120">
        <f>SUM(R87:R91)</f>
        <v>0</v>
      </c>
      <c r="T86" s="121">
        <f>SUM(T87:T91)</f>
        <v>0</v>
      </c>
      <c r="AR86" s="115" t="s">
        <v>170</v>
      </c>
      <c r="AT86" s="122" t="s">
        <v>73</v>
      </c>
      <c r="AU86" s="122" t="s">
        <v>82</v>
      </c>
      <c r="AY86" s="115" t="s">
        <v>137</v>
      </c>
      <c r="BK86" s="123">
        <f>SUM(BK87:BK91)</f>
        <v>0</v>
      </c>
    </row>
    <row r="87" spans="2:65" s="1" customFormat="1" ht="16.5" customHeight="1">
      <c r="B87" s="31"/>
      <c r="C87" s="126" t="s">
        <v>82</v>
      </c>
      <c r="D87" s="126" t="s">
        <v>140</v>
      </c>
      <c r="E87" s="127" t="s">
        <v>801</v>
      </c>
      <c r="F87" s="128" t="s">
        <v>802</v>
      </c>
      <c r="G87" s="129" t="s">
        <v>222</v>
      </c>
      <c r="H87" s="130">
        <v>1</v>
      </c>
      <c r="I87" s="131"/>
      <c r="J87" s="132">
        <f>ROUND(I87*H87,2)</f>
        <v>0</v>
      </c>
      <c r="K87" s="128" t="s">
        <v>144</v>
      </c>
      <c r="L87" s="31"/>
      <c r="M87" s="133" t="s">
        <v>19</v>
      </c>
      <c r="N87" s="134" t="s">
        <v>45</v>
      </c>
      <c r="P87" s="135">
        <f>O87*H87</f>
        <v>0</v>
      </c>
      <c r="Q87" s="135">
        <v>0</v>
      </c>
      <c r="R87" s="135">
        <f>Q87*H87</f>
        <v>0</v>
      </c>
      <c r="S87" s="135">
        <v>0</v>
      </c>
      <c r="T87" s="136">
        <f>S87*H87</f>
        <v>0</v>
      </c>
      <c r="AR87" s="137" t="s">
        <v>803</v>
      </c>
      <c r="AT87" s="137" t="s">
        <v>140</v>
      </c>
      <c r="AU87" s="137" t="s">
        <v>84</v>
      </c>
      <c r="AY87" s="16" t="s">
        <v>137</v>
      </c>
      <c r="BE87" s="138">
        <f>IF(N87="základní",J87,0)</f>
        <v>0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6" t="s">
        <v>82</v>
      </c>
      <c r="BK87" s="138">
        <f>ROUND(I87*H87,2)</f>
        <v>0</v>
      </c>
      <c r="BL87" s="16" t="s">
        <v>803</v>
      </c>
      <c r="BM87" s="137" t="s">
        <v>804</v>
      </c>
    </row>
    <row r="88" spans="2:65" s="1" customFormat="1">
      <c r="B88" s="31"/>
      <c r="D88" s="139" t="s">
        <v>147</v>
      </c>
      <c r="F88" s="140" t="s">
        <v>805</v>
      </c>
      <c r="I88" s="141"/>
      <c r="L88" s="31"/>
      <c r="M88" s="142"/>
      <c r="T88" s="52"/>
      <c r="AT88" s="16" t="s">
        <v>147</v>
      </c>
      <c r="AU88" s="16" t="s">
        <v>84</v>
      </c>
    </row>
    <row r="89" spans="2:65" s="1" customFormat="1" ht="16.5" customHeight="1">
      <c r="B89" s="31"/>
      <c r="C89" s="126" t="s">
        <v>84</v>
      </c>
      <c r="D89" s="126" t="s">
        <v>140</v>
      </c>
      <c r="E89" s="127" t="s">
        <v>806</v>
      </c>
      <c r="F89" s="128" t="s">
        <v>807</v>
      </c>
      <c r="G89" s="129" t="s">
        <v>230</v>
      </c>
      <c r="H89" s="130">
        <v>3</v>
      </c>
      <c r="I89" s="131"/>
      <c r="J89" s="132">
        <f>ROUND(I89*H89,2)</f>
        <v>0</v>
      </c>
      <c r="K89" s="128" t="s">
        <v>144</v>
      </c>
      <c r="L89" s="31"/>
      <c r="M89" s="133" t="s">
        <v>19</v>
      </c>
      <c r="N89" s="134" t="s">
        <v>45</v>
      </c>
      <c r="P89" s="135">
        <f>O89*H89</f>
        <v>0</v>
      </c>
      <c r="Q89" s="135">
        <v>0</v>
      </c>
      <c r="R89" s="135">
        <f>Q89*H89</f>
        <v>0</v>
      </c>
      <c r="S89" s="135">
        <v>0</v>
      </c>
      <c r="T89" s="136">
        <f>S89*H89</f>
        <v>0</v>
      </c>
      <c r="AR89" s="137" t="s">
        <v>803</v>
      </c>
      <c r="AT89" s="137" t="s">
        <v>140</v>
      </c>
      <c r="AU89" s="137" t="s">
        <v>84</v>
      </c>
      <c r="AY89" s="16" t="s">
        <v>137</v>
      </c>
      <c r="BE89" s="138">
        <f>IF(N89="základní",J89,0)</f>
        <v>0</v>
      </c>
      <c r="BF89" s="138">
        <f>IF(N89="snížená",J89,0)</f>
        <v>0</v>
      </c>
      <c r="BG89" s="138">
        <f>IF(N89="zákl. přenesená",J89,0)</f>
        <v>0</v>
      </c>
      <c r="BH89" s="138">
        <f>IF(N89="sníž. přenesená",J89,0)</f>
        <v>0</v>
      </c>
      <c r="BI89" s="138">
        <f>IF(N89="nulová",J89,0)</f>
        <v>0</v>
      </c>
      <c r="BJ89" s="16" t="s">
        <v>82</v>
      </c>
      <c r="BK89" s="138">
        <f>ROUND(I89*H89,2)</f>
        <v>0</v>
      </c>
      <c r="BL89" s="16" t="s">
        <v>803</v>
      </c>
      <c r="BM89" s="137" t="s">
        <v>808</v>
      </c>
    </row>
    <row r="90" spans="2:65" s="1" customFormat="1">
      <c r="B90" s="31"/>
      <c r="D90" s="139" t="s">
        <v>147</v>
      </c>
      <c r="F90" s="140" t="s">
        <v>809</v>
      </c>
      <c r="I90" s="141"/>
      <c r="L90" s="31"/>
      <c r="M90" s="142"/>
      <c r="T90" s="52"/>
      <c r="AT90" s="16" t="s">
        <v>147</v>
      </c>
      <c r="AU90" s="16" t="s">
        <v>84</v>
      </c>
    </row>
    <row r="91" spans="2:65" s="12" customFormat="1">
      <c r="B91" s="143"/>
      <c r="D91" s="144" t="s">
        <v>149</v>
      </c>
      <c r="E91" s="145" t="s">
        <v>19</v>
      </c>
      <c r="F91" s="146" t="s">
        <v>810</v>
      </c>
      <c r="H91" s="147">
        <v>3</v>
      </c>
      <c r="I91" s="148"/>
      <c r="L91" s="143"/>
      <c r="M91" s="149"/>
      <c r="T91" s="150"/>
      <c r="AT91" s="145" t="s">
        <v>149</v>
      </c>
      <c r="AU91" s="145" t="s">
        <v>84</v>
      </c>
      <c r="AV91" s="12" t="s">
        <v>84</v>
      </c>
      <c r="AW91" s="12" t="s">
        <v>36</v>
      </c>
      <c r="AX91" s="12" t="s">
        <v>82</v>
      </c>
      <c r="AY91" s="145" t="s">
        <v>137</v>
      </c>
    </row>
    <row r="92" spans="2:65" s="11" customFormat="1" ht="22.8" customHeight="1">
      <c r="B92" s="114"/>
      <c r="D92" s="115" t="s">
        <v>73</v>
      </c>
      <c r="E92" s="124" t="s">
        <v>811</v>
      </c>
      <c r="F92" s="124" t="s">
        <v>812</v>
      </c>
      <c r="I92" s="117"/>
      <c r="J92" s="125">
        <f>BK92</f>
        <v>0</v>
      </c>
      <c r="L92" s="114"/>
      <c r="M92" s="119"/>
      <c r="P92" s="120">
        <f>SUM(P93:P94)</f>
        <v>0</v>
      </c>
      <c r="R92" s="120">
        <f>SUM(R93:R94)</f>
        <v>0</v>
      </c>
      <c r="T92" s="121">
        <f>SUM(T93:T94)</f>
        <v>0</v>
      </c>
      <c r="AR92" s="115" t="s">
        <v>170</v>
      </c>
      <c r="AT92" s="122" t="s">
        <v>73</v>
      </c>
      <c r="AU92" s="122" t="s">
        <v>82</v>
      </c>
      <c r="AY92" s="115" t="s">
        <v>137</v>
      </c>
      <c r="BK92" s="123">
        <f>SUM(BK93:BK94)</f>
        <v>0</v>
      </c>
    </row>
    <row r="93" spans="2:65" s="1" customFormat="1" ht="16.5" customHeight="1">
      <c r="B93" s="31"/>
      <c r="C93" s="126" t="s">
        <v>158</v>
      </c>
      <c r="D93" s="126" t="s">
        <v>140</v>
      </c>
      <c r="E93" s="127" t="s">
        <v>813</v>
      </c>
      <c r="F93" s="128" t="s">
        <v>812</v>
      </c>
      <c r="G93" s="129" t="s">
        <v>222</v>
      </c>
      <c r="H93" s="130">
        <v>1</v>
      </c>
      <c r="I93" s="131"/>
      <c r="J93" s="132">
        <f>ROUND(I93*H93,2)</f>
        <v>0</v>
      </c>
      <c r="K93" s="128" t="s">
        <v>144</v>
      </c>
      <c r="L93" s="31"/>
      <c r="M93" s="133" t="s">
        <v>19</v>
      </c>
      <c r="N93" s="134" t="s">
        <v>45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803</v>
      </c>
      <c r="AT93" s="137" t="s">
        <v>140</v>
      </c>
      <c r="AU93" s="137" t="s">
        <v>84</v>
      </c>
      <c r="AY93" s="16" t="s">
        <v>137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82</v>
      </c>
      <c r="BK93" s="138">
        <f>ROUND(I93*H93,2)</f>
        <v>0</v>
      </c>
      <c r="BL93" s="16" t="s">
        <v>803</v>
      </c>
      <c r="BM93" s="137" t="s">
        <v>814</v>
      </c>
    </row>
    <row r="94" spans="2:65" s="1" customFormat="1">
      <c r="B94" s="31"/>
      <c r="D94" s="139" t="s">
        <v>147</v>
      </c>
      <c r="F94" s="140" t="s">
        <v>815</v>
      </c>
      <c r="I94" s="141"/>
      <c r="L94" s="31"/>
      <c r="M94" s="142"/>
      <c r="T94" s="52"/>
      <c r="AT94" s="16" t="s">
        <v>147</v>
      </c>
      <c r="AU94" s="16" t="s">
        <v>84</v>
      </c>
    </row>
    <row r="95" spans="2:65" s="11" customFormat="1" ht="22.8" customHeight="1">
      <c r="B95" s="114"/>
      <c r="D95" s="115" t="s">
        <v>73</v>
      </c>
      <c r="E95" s="124" t="s">
        <v>816</v>
      </c>
      <c r="F95" s="124" t="s">
        <v>817</v>
      </c>
      <c r="I95" s="117"/>
      <c r="J95" s="125">
        <f>BK95</f>
        <v>0</v>
      </c>
      <c r="L95" s="114"/>
      <c r="M95" s="119"/>
      <c r="P95" s="120">
        <f>SUM(P96:P99)</f>
        <v>0</v>
      </c>
      <c r="R95" s="120">
        <f>SUM(R96:R99)</f>
        <v>0</v>
      </c>
      <c r="T95" s="121">
        <f>SUM(T96:T99)</f>
        <v>0</v>
      </c>
      <c r="AR95" s="115" t="s">
        <v>170</v>
      </c>
      <c r="AT95" s="122" t="s">
        <v>73</v>
      </c>
      <c r="AU95" s="122" t="s">
        <v>82</v>
      </c>
      <c r="AY95" s="115" t="s">
        <v>137</v>
      </c>
      <c r="BK95" s="123">
        <f>SUM(BK96:BK99)</f>
        <v>0</v>
      </c>
    </row>
    <row r="96" spans="2:65" s="1" customFormat="1" ht="16.5" customHeight="1">
      <c r="B96" s="31"/>
      <c r="C96" s="126" t="s">
        <v>145</v>
      </c>
      <c r="D96" s="126" t="s">
        <v>140</v>
      </c>
      <c r="E96" s="127" t="s">
        <v>818</v>
      </c>
      <c r="F96" s="128" t="s">
        <v>819</v>
      </c>
      <c r="G96" s="129" t="s">
        <v>222</v>
      </c>
      <c r="H96" s="130">
        <v>1</v>
      </c>
      <c r="I96" s="131"/>
      <c r="J96" s="132">
        <f>ROUND(I96*H96,2)</f>
        <v>0</v>
      </c>
      <c r="K96" s="128" t="s">
        <v>144</v>
      </c>
      <c r="L96" s="31"/>
      <c r="M96" s="133" t="s">
        <v>19</v>
      </c>
      <c r="N96" s="134" t="s">
        <v>45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803</v>
      </c>
      <c r="AT96" s="137" t="s">
        <v>140</v>
      </c>
      <c r="AU96" s="137" t="s">
        <v>84</v>
      </c>
      <c r="AY96" s="16" t="s">
        <v>137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82</v>
      </c>
      <c r="BK96" s="138">
        <f>ROUND(I96*H96,2)</f>
        <v>0</v>
      </c>
      <c r="BL96" s="16" t="s">
        <v>803</v>
      </c>
      <c r="BM96" s="137" t="s">
        <v>820</v>
      </c>
    </row>
    <row r="97" spans="2:65" s="1" customFormat="1">
      <c r="B97" s="31"/>
      <c r="D97" s="139" t="s">
        <v>147</v>
      </c>
      <c r="F97" s="140" t="s">
        <v>821</v>
      </c>
      <c r="I97" s="141"/>
      <c r="L97" s="31"/>
      <c r="M97" s="142"/>
      <c r="T97" s="52"/>
      <c r="AT97" s="16" t="s">
        <v>147</v>
      </c>
      <c r="AU97" s="16" t="s">
        <v>84</v>
      </c>
    </row>
    <row r="98" spans="2:65" s="1" customFormat="1" ht="16.5" customHeight="1">
      <c r="B98" s="31"/>
      <c r="C98" s="126" t="s">
        <v>170</v>
      </c>
      <c r="D98" s="126" t="s">
        <v>140</v>
      </c>
      <c r="E98" s="127" t="s">
        <v>822</v>
      </c>
      <c r="F98" s="128" t="s">
        <v>823</v>
      </c>
      <c r="G98" s="129" t="s">
        <v>222</v>
      </c>
      <c r="H98" s="130">
        <v>1</v>
      </c>
      <c r="I98" s="131"/>
      <c r="J98" s="132">
        <f>ROUND(I98*H98,2)</f>
        <v>0</v>
      </c>
      <c r="K98" s="128" t="s">
        <v>144</v>
      </c>
      <c r="L98" s="31"/>
      <c r="M98" s="133" t="s">
        <v>19</v>
      </c>
      <c r="N98" s="134" t="s">
        <v>45</v>
      </c>
      <c r="P98" s="135">
        <f>O98*H98</f>
        <v>0</v>
      </c>
      <c r="Q98" s="135">
        <v>0</v>
      </c>
      <c r="R98" s="135">
        <f>Q98*H98</f>
        <v>0</v>
      </c>
      <c r="S98" s="135">
        <v>0</v>
      </c>
      <c r="T98" s="136">
        <f>S98*H98</f>
        <v>0</v>
      </c>
      <c r="AR98" s="137" t="s">
        <v>803</v>
      </c>
      <c r="AT98" s="137" t="s">
        <v>140</v>
      </c>
      <c r="AU98" s="137" t="s">
        <v>84</v>
      </c>
      <c r="AY98" s="16" t="s">
        <v>137</v>
      </c>
      <c r="BE98" s="138">
        <f>IF(N98="základní",J98,0)</f>
        <v>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6" t="s">
        <v>82</v>
      </c>
      <c r="BK98" s="138">
        <f>ROUND(I98*H98,2)</f>
        <v>0</v>
      </c>
      <c r="BL98" s="16" t="s">
        <v>803</v>
      </c>
      <c r="BM98" s="137" t="s">
        <v>824</v>
      </c>
    </row>
    <row r="99" spans="2:65" s="1" customFormat="1">
      <c r="B99" s="31"/>
      <c r="D99" s="139" t="s">
        <v>147</v>
      </c>
      <c r="F99" s="140" t="s">
        <v>825</v>
      </c>
      <c r="I99" s="141"/>
      <c r="L99" s="31"/>
      <c r="M99" s="142"/>
      <c r="T99" s="52"/>
      <c r="AT99" s="16" t="s">
        <v>147</v>
      </c>
      <c r="AU99" s="16" t="s">
        <v>84</v>
      </c>
    </row>
    <row r="100" spans="2:65" s="11" customFormat="1" ht="22.8" customHeight="1">
      <c r="B100" s="114"/>
      <c r="D100" s="115" t="s">
        <v>73</v>
      </c>
      <c r="E100" s="124" t="s">
        <v>826</v>
      </c>
      <c r="F100" s="124" t="s">
        <v>827</v>
      </c>
      <c r="I100" s="117"/>
      <c r="J100" s="125">
        <f>BK100</f>
        <v>0</v>
      </c>
      <c r="L100" s="114"/>
      <c r="M100" s="119"/>
      <c r="P100" s="120">
        <f>SUM(P101:P102)</f>
        <v>0</v>
      </c>
      <c r="R100" s="120">
        <f>SUM(R101:R102)</f>
        <v>0</v>
      </c>
      <c r="T100" s="121">
        <f>SUM(T101:T102)</f>
        <v>0</v>
      </c>
      <c r="AR100" s="115" t="s">
        <v>170</v>
      </c>
      <c r="AT100" s="122" t="s">
        <v>73</v>
      </c>
      <c r="AU100" s="122" t="s">
        <v>82</v>
      </c>
      <c r="AY100" s="115" t="s">
        <v>137</v>
      </c>
      <c r="BK100" s="123">
        <f>SUM(BK101:BK102)</f>
        <v>0</v>
      </c>
    </row>
    <row r="101" spans="2:65" s="1" customFormat="1" ht="16.5" customHeight="1">
      <c r="B101" s="31"/>
      <c r="C101" s="126" t="s">
        <v>138</v>
      </c>
      <c r="D101" s="126" t="s">
        <v>140</v>
      </c>
      <c r="E101" s="127" t="s">
        <v>828</v>
      </c>
      <c r="F101" s="128" t="s">
        <v>827</v>
      </c>
      <c r="G101" s="129" t="s">
        <v>222</v>
      </c>
      <c r="H101" s="130">
        <v>1</v>
      </c>
      <c r="I101" s="131"/>
      <c r="J101" s="132">
        <f>ROUND(I101*H101,2)</f>
        <v>0</v>
      </c>
      <c r="K101" s="128" t="s">
        <v>144</v>
      </c>
      <c r="L101" s="31"/>
      <c r="M101" s="133" t="s">
        <v>19</v>
      </c>
      <c r="N101" s="134" t="s">
        <v>45</v>
      </c>
      <c r="P101" s="135">
        <f>O101*H101</f>
        <v>0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803</v>
      </c>
      <c r="AT101" s="137" t="s">
        <v>140</v>
      </c>
      <c r="AU101" s="137" t="s">
        <v>84</v>
      </c>
      <c r="AY101" s="16" t="s">
        <v>137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82</v>
      </c>
      <c r="BK101" s="138">
        <f>ROUND(I101*H101,2)</f>
        <v>0</v>
      </c>
      <c r="BL101" s="16" t="s">
        <v>803</v>
      </c>
      <c r="BM101" s="137" t="s">
        <v>829</v>
      </c>
    </row>
    <row r="102" spans="2:65" s="1" customFormat="1">
      <c r="B102" s="31"/>
      <c r="D102" s="139" t="s">
        <v>147</v>
      </c>
      <c r="F102" s="140" t="s">
        <v>830</v>
      </c>
      <c r="I102" s="141"/>
      <c r="L102" s="31"/>
      <c r="M102" s="183"/>
      <c r="N102" s="180"/>
      <c r="O102" s="180"/>
      <c r="P102" s="180"/>
      <c r="Q102" s="180"/>
      <c r="R102" s="180"/>
      <c r="S102" s="180"/>
      <c r="T102" s="184"/>
      <c r="AT102" s="16" t="s">
        <v>147</v>
      </c>
      <c r="AU102" s="16" t="s">
        <v>84</v>
      </c>
    </row>
    <row r="103" spans="2:65" s="1" customFormat="1" ht="7.0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31"/>
    </row>
  </sheetData>
  <sheetProtection algorithmName="SHA-512" hashValue="FExElVm5JrCCgviTpLXX8POzgUNRRm/+QjyvGlGeRrZGmIFWZQtiWKIpn8Jew/Sz/8hJJ25JFHp+8Yy349J6/A==" saltValue="Wr1IClnchRndn9zdtXjPO8Ik49ltf13qCAwOx2VahyoKnC8M8ohizF/InSiE44UE/9C1Eha/qL74lvne03AmHg==" spinCount="100000" sheet="1" objects="1" scenarios="1" formatColumns="0" formatRows="0" autoFilter="0"/>
  <autoFilter ref="C83:K102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0" r:id="rId2" xr:uid="{00000000-0004-0000-0400-000001000000}"/>
    <hyperlink ref="F94" r:id="rId3" xr:uid="{00000000-0004-0000-0400-000002000000}"/>
    <hyperlink ref="F97" r:id="rId4" xr:uid="{00000000-0004-0000-0400-000003000000}"/>
    <hyperlink ref="F99" r:id="rId5" xr:uid="{00000000-0004-0000-0400-000004000000}"/>
    <hyperlink ref="F102" r:id="rId6" xr:uid="{00000000-0004-0000-04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A - Stavební úpravy</vt:lpstr>
      <vt:lpstr>D - Silnoproud</vt:lpstr>
      <vt:lpstr>E - Slaboproud</vt:lpstr>
      <vt:lpstr>V - VRN</vt:lpstr>
      <vt:lpstr>'A - Stavební úpravy'!Názvy_tisku</vt:lpstr>
      <vt:lpstr>'D - Silnoproud'!Názvy_tisku</vt:lpstr>
      <vt:lpstr>'E - Slaboproud'!Názvy_tisku</vt:lpstr>
      <vt:lpstr>'Rekapitulace stavby'!Názvy_tisku</vt:lpstr>
      <vt:lpstr>'V - VRN'!Názvy_tisku</vt:lpstr>
      <vt:lpstr>'A - Stavební úpravy'!Oblast_tisku</vt:lpstr>
      <vt:lpstr>'D - Silnoproud'!Oblast_tisku</vt:lpstr>
      <vt:lpstr>'E - Slaboproud'!Oblast_tisku</vt:lpstr>
      <vt:lpstr>'Rekapitulace stavby'!Oblast_tisku</vt:lpstr>
      <vt:lpstr>'V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Linda</dc:creator>
  <cp:lastModifiedBy>Lenka Vaculíková</cp:lastModifiedBy>
  <dcterms:created xsi:type="dcterms:W3CDTF">2024-09-18T12:09:45Z</dcterms:created>
  <dcterms:modified xsi:type="dcterms:W3CDTF">2024-09-19T06:54:40Z</dcterms:modified>
</cp:coreProperties>
</file>