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F:\USERS\tlinda\Dokument\1Výkresy, projekty\1U22_reko poslucháren\2024\VŘ\VŘ_znovu vyhlášení\E-zak nově\"/>
    </mc:Choice>
  </mc:AlternateContent>
  <xr:revisionPtr revIDLastSave="0" documentId="8_{33AF6AE2-8332-4DB0-B549-38E231691A80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Rekapitulace stavby" sheetId="1" r:id="rId1"/>
    <sheet name="D.1.1 - Architektonicko-s..." sheetId="2" r:id="rId2"/>
    <sheet name="D.1.4.g - Zařízení silnop..." sheetId="3" r:id="rId3"/>
    <sheet name="D.1.4.h - Zařízení EPS" sheetId="4" r:id="rId4"/>
    <sheet name="D.1.4.i - Zařízení EZS a ..." sheetId="5" r:id="rId5"/>
    <sheet name="D.1.4.j - Zařízení JIS" sheetId="6" r:id="rId6"/>
    <sheet name="D.1.4.k - Kamerový systém..." sheetId="7" r:id="rId7"/>
    <sheet name="D.1.4.l - Zařízení slabop..." sheetId="8" r:id="rId8"/>
    <sheet name="VON - Vedlejší a ostatní ..." sheetId="9" r:id="rId9"/>
    <sheet name="Pokyny pro vyplnění" sheetId="10" r:id="rId10"/>
  </sheets>
  <definedNames>
    <definedName name="_xlnm._FilterDatabase" localSheetId="1" hidden="1">'D.1.1 - Architektonicko-s...'!$C$107:$K$433</definedName>
    <definedName name="_xlnm._FilterDatabase" localSheetId="2" hidden="1">'D.1.4.g - Zařízení silnop...'!$C$96:$K$228</definedName>
    <definedName name="_xlnm._FilterDatabase" localSheetId="3" hidden="1">'D.1.4.h - Zařízení EPS'!$C$97:$K$203</definedName>
    <definedName name="_xlnm._FilterDatabase" localSheetId="4" hidden="1">'D.1.4.i - Zařízení EZS a ...'!$C$92:$K$115</definedName>
    <definedName name="_xlnm._FilterDatabase" localSheetId="5" hidden="1">'D.1.4.j - Zařízení JIS'!$C$92:$K$153</definedName>
    <definedName name="_xlnm._FilterDatabase" localSheetId="6" hidden="1">'D.1.4.k - Kamerový systém...'!$C$93:$K$143</definedName>
    <definedName name="_xlnm._FilterDatabase" localSheetId="7" hidden="1">'D.1.4.l - Zařízení slabop...'!$C$97:$K$203</definedName>
    <definedName name="_xlnm._FilterDatabase" localSheetId="8" hidden="1">'VON - Vedlejší a ostatní ...'!$C$89:$K$140</definedName>
    <definedName name="_xlnm.Print_Titles" localSheetId="1">'D.1.1 - Architektonicko-s...'!$107:$107</definedName>
    <definedName name="_xlnm.Print_Titles" localSheetId="2">'D.1.4.g - Zařízení silnop...'!$96:$96</definedName>
    <definedName name="_xlnm.Print_Titles" localSheetId="3">'D.1.4.h - Zařízení EPS'!$97:$97</definedName>
    <definedName name="_xlnm.Print_Titles" localSheetId="4">'D.1.4.i - Zařízení EZS a ...'!$92:$92</definedName>
    <definedName name="_xlnm.Print_Titles" localSheetId="5">'D.1.4.j - Zařízení JIS'!$92:$92</definedName>
    <definedName name="_xlnm.Print_Titles" localSheetId="6">'D.1.4.k - Kamerový systém...'!$93:$93</definedName>
    <definedName name="_xlnm.Print_Titles" localSheetId="7">'D.1.4.l - Zařízení slabop...'!$97:$97</definedName>
    <definedName name="_xlnm.Print_Titles" localSheetId="0">'Rekapitulace stavby'!$52:$52</definedName>
    <definedName name="_xlnm.Print_Titles" localSheetId="8">'VON - Vedlejší a ostatní ...'!$89:$89</definedName>
    <definedName name="_xlnm.Print_Area" localSheetId="1">'D.1.1 - Architektonicko-s...'!$C$4:$J$41,'D.1.1 - Architektonicko-s...'!$C$47:$J$87,'D.1.1 - Architektonicko-s...'!$C$93:$K$433</definedName>
    <definedName name="_xlnm.Print_Area" localSheetId="2">'D.1.4.g - Zařízení silnop...'!$C$4:$J$43,'D.1.4.g - Zařízení silnop...'!$C$49:$J$74,'D.1.4.g - Zařízení silnop...'!$C$80:$K$228</definedName>
    <definedName name="_xlnm.Print_Area" localSheetId="3">'D.1.4.h - Zařízení EPS'!$C$4:$J$43,'D.1.4.h - Zařízení EPS'!$C$49:$J$75,'D.1.4.h - Zařízení EPS'!$C$81:$K$203</definedName>
    <definedName name="_xlnm.Print_Area" localSheetId="4">'D.1.4.i - Zařízení EZS a ...'!$C$4:$J$43,'D.1.4.i - Zařízení EZS a ...'!$C$49:$J$70,'D.1.4.i - Zařízení EZS a ...'!$C$76:$K$115</definedName>
    <definedName name="_xlnm.Print_Area" localSheetId="5">'D.1.4.j - Zařízení JIS'!$C$4:$J$43,'D.1.4.j - Zařízení JIS'!$C$49:$J$70,'D.1.4.j - Zařízení JIS'!$C$76:$K$153</definedName>
    <definedName name="_xlnm.Print_Area" localSheetId="6">'D.1.4.k - Kamerový systém...'!$C$4:$J$43,'D.1.4.k - Kamerový systém...'!$C$49:$J$71,'D.1.4.k - Kamerový systém...'!$C$77:$K$143</definedName>
    <definedName name="_xlnm.Print_Area" localSheetId="7">'D.1.4.l - Zařízení slabop...'!$C$4:$J$43,'D.1.4.l - Zařízení slabop...'!$C$49:$J$75,'D.1.4.l - Zařízení slabop...'!$C$81:$K$203</definedName>
    <definedName name="_xlnm.Print_Area" localSheetId="9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stavby'!$C$42:$AQ$65</definedName>
    <definedName name="_xlnm.Print_Area" localSheetId="8">'VON - Vedlejší a ostatní ...'!$C$4:$J$41,'VON - Vedlejší a ostatní ...'!$C$47:$J$69,'VON - Vedlejší a ostatní ...'!$C$75:$K$140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9" l="1"/>
  <c r="J38" i="9"/>
  <c r="AY64" i="1"/>
  <c r="J37" i="9"/>
  <c r="AX64" i="1"/>
  <c r="BI138" i="9"/>
  <c r="BH138" i="9"/>
  <c r="BG138" i="9"/>
  <c r="BF138" i="9"/>
  <c r="T138" i="9"/>
  <c r="T137" i="9" s="1"/>
  <c r="R138" i="9"/>
  <c r="R137" i="9" s="1"/>
  <c r="P138" i="9"/>
  <c r="P137" i="9"/>
  <c r="BI134" i="9"/>
  <c r="BH134" i="9"/>
  <c r="BG134" i="9"/>
  <c r="BF134" i="9"/>
  <c r="T134" i="9"/>
  <c r="R134" i="9"/>
  <c r="P134" i="9"/>
  <c r="BI131" i="9"/>
  <c r="BH131" i="9"/>
  <c r="BG131" i="9"/>
  <c r="BF131" i="9"/>
  <c r="T131" i="9"/>
  <c r="R131" i="9"/>
  <c r="P131" i="9"/>
  <c r="BI128" i="9"/>
  <c r="BH128" i="9"/>
  <c r="BG128" i="9"/>
  <c r="BF128" i="9"/>
  <c r="T128" i="9"/>
  <c r="R128" i="9"/>
  <c r="P128" i="9"/>
  <c r="BI125" i="9"/>
  <c r="BH125" i="9"/>
  <c r="BG125" i="9"/>
  <c r="BF125" i="9"/>
  <c r="T125" i="9"/>
  <c r="R125" i="9"/>
  <c r="P125" i="9"/>
  <c r="BI122" i="9"/>
  <c r="BH122" i="9"/>
  <c r="BG122" i="9"/>
  <c r="BF122" i="9"/>
  <c r="T122" i="9"/>
  <c r="R122" i="9"/>
  <c r="P122" i="9"/>
  <c r="BI118" i="9"/>
  <c r="BH118" i="9"/>
  <c r="BG118" i="9"/>
  <c r="BF118" i="9"/>
  <c r="T118" i="9"/>
  <c r="R118" i="9"/>
  <c r="P118" i="9"/>
  <c r="BI115" i="9"/>
  <c r="BH115" i="9"/>
  <c r="BG115" i="9"/>
  <c r="BF115" i="9"/>
  <c r="T115" i="9"/>
  <c r="R115" i="9"/>
  <c r="P115" i="9"/>
  <c r="BI112" i="9"/>
  <c r="BH112" i="9"/>
  <c r="BG112" i="9"/>
  <c r="BF112" i="9"/>
  <c r="T112" i="9"/>
  <c r="R112" i="9"/>
  <c r="P112" i="9"/>
  <c r="BI109" i="9"/>
  <c r="BH109" i="9"/>
  <c r="BG109" i="9"/>
  <c r="BF109" i="9"/>
  <c r="T109" i="9"/>
  <c r="R109" i="9"/>
  <c r="P109" i="9"/>
  <c r="BI106" i="9"/>
  <c r="BH106" i="9"/>
  <c r="BG106" i="9"/>
  <c r="BF106" i="9"/>
  <c r="T106" i="9"/>
  <c r="R106" i="9"/>
  <c r="P106" i="9"/>
  <c r="BI103" i="9"/>
  <c r="BH103" i="9"/>
  <c r="BG103" i="9"/>
  <c r="BF103" i="9"/>
  <c r="T103" i="9"/>
  <c r="R103" i="9"/>
  <c r="P103" i="9"/>
  <c r="BI100" i="9"/>
  <c r="BH100" i="9"/>
  <c r="BG100" i="9"/>
  <c r="BF100" i="9"/>
  <c r="T100" i="9"/>
  <c r="R100" i="9"/>
  <c r="P100" i="9"/>
  <c r="BI96" i="9"/>
  <c r="BH96" i="9"/>
  <c r="BG96" i="9"/>
  <c r="BF96" i="9"/>
  <c r="T96" i="9"/>
  <c r="R96" i="9"/>
  <c r="P96" i="9"/>
  <c r="BI93" i="9"/>
  <c r="BH93" i="9"/>
  <c r="BG93" i="9"/>
  <c r="BF93" i="9"/>
  <c r="T93" i="9"/>
  <c r="R93" i="9"/>
  <c r="P93" i="9"/>
  <c r="J87" i="9"/>
  <c r="J86" i="9"/>
  <c r="F86" i="9"/>
  <c r="F84" i="9"/>
  <c r="E82" i="9"/>
  <c r="J59" i="9"/>
  <c r="J58" i="9"/>
  <c r="F58" i="9"/>
  <c r="F56" i="9"/>
  <c r="E54" i="9"/>
  <c r="J20" i="9"/>
  <c r="E20" i="9"/>
  <c r="F87" i="9" s="1"/>
  <c r="J19" i="9"/>
  <c r="J14" i="9"/>
  <c r="J56" i="9" s="1"/>
  <c r="E7" i="9"/>
  <c r="E78" i="9" s="1"/>
  <c r="J41" i="8"/>
  <c r="J40" i="8"/>
  <c r="AY63" i="1"/>
  <c r="J39" i="8"/>
  <c r="AX63" i="1" s="1"/>
  <c r="BI202" i="8"/>
  <c r="BH202" i="8"/>
  <c r="BG202" i="8"/>
  <c r="BF202" i="8"/>
  <c r="T202" i="8"/>
  <c r="R202" i="8"/>
  <c r="P202" i="8"/>
  <c r="BI200" i="8"/>
  <c r="BH200" i="8"/>
  <c r="BG200" i="8"/>
  <c r="BF200" i="8"/>
  <c r="T200" i="8"/>
  <c r="R200" i="8"/>
  <c r="P200" i="8"/>
  <c r="BI198" i="8"/>
  <c r="BH198" i="8"/>
  <c r="BG198" i="8"/>
  <c r="BF198" i="8"/>
  <c r="T198" i="8"/>
  <c r="R198" i="8"/>
  <c r="P198" i="8"/>
  <c r="BI196" i="8"/>
  <c r="BH196" i="8"/>
  <c r="BG196" i="8"/>
  <c r="BF196" i="8"/>
  <c r="T196" i="8"/>
  <c r="R196" i="8"/>
  <c r="P196" i="8"/>
  <c r="BI194" i="8"/>
  <c r="BH194" i="8"/>
  <c r="BG194" i="8"/>
  <c r="BF194" i="8"/>
  <c r="T194" i="8"/>
  <c r="R194" i="8"/>
  <c r="P194" i="8"/>
  <c r="BI192" i="8"/>
  <c r="BH192" i="8"/>
  <c r="BG192" i="8"/>
  <c r="BF192" i="8"/>
  <c r="T192" i="8"/>
  <c r="R192" i="8"/>
  <c r="P192" i="8"/>
  <c r="BI190" i="8"/>
  <c r="BH190" i="8"/>
  <c r="BG190" i="8"/>
  <c r="BF190" i="8"/>
  <c r="T190" i="8"/>
  <c r="R190" i="8"/>
  <c r="P190" i="8"/>
  <c r="BI187" i="8"/>
  <c r="BH187" i="8"/>
  <c r="BG187" i="8"/>
  <c r="BF187" i="8"/>
  <c r="T187" i="8"/>
  <c r="R187" i="8"/>
  <c r="P187" i="8"/>
  <c r="BI185" i="8"/>
  <c r="BH185" i="8"/>
  <c r="BG185" i="8"/>
  <c r="BF185" i="8"/>
  <c r="T185" i="8"/>
  <c r="R185" i="8"/>
  <c r="P185" i="8"/>
  <c r="BI183" i="8"/>
  <c r="BH183" i="8"/>
  <c r="BG183" i="8"/>
  <c r="BF183" i="8"/>
  <c r="T183" i="8"/>
  <c r="R183" i="8"/>
  <c r="P183" i="8"/>
  <c r="BI181" i="8"/>
  <c r="BH181" i="8"/>
  <c r="BG181" i="8"/>
  <c r="BF181" i="8"/>
  <c r="T181" i="8"/>
  <c r="R181" i="8"/>
  <c r="P181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75" i="8"/>
  <c r="BH175" i="8"/>
  <c r="BG175" i="8"/>
  <c r="BF175" i="8"/>
  <c r="T175" i="8"/>
  <c r="R175" i="8"/>
  <c r="P175" i="8"/>
  <c r="BI173" i="8"/>
  <c r="BH173" i="8"/>
  <c r="BG173" i="8"/>
  <c r="BF173" i="8"/>
  <c r="T173" i="8"/>
  <c r="R173" i="8"/>
  <c r="P173" i="8"/>
  <c r="BI171" i="8"/>
  <c r="BH171" i="8"/>
  <c r="BG171" i="8"/>
  <c r="BF171" i="8"/>
  <c r="T171" i="8"/>
  <c r="R171" i="8"/>
  <c r="P171" i="8"/>
  <c r="BI169" i="8"/>
  <c r="BH169" i="8"/>
  <c r="BG169" i="8"/>
  <c r="BF169" i="8"/>
  <c r="T169" i="8"/>
  <c r="R169" i="8"/>
  <c r="P169" i="8"/>
  <c r="BI166" i="8"/>
  <c r="BH166" i="8"/>
  <c r="BG166" i="8"/>
  <c r="BF166" i="8"/>
  <c r="T166" i="8"/>
  <c r="R166" i="8"/>
  <c r="P166" i="8"/>
  <c r="BI164" i="8"/>
  <c r="BH164" i="8"/>
  <c r="BG164" i="8"/>
  <c r="BF164" i="8"/>
  <c r="T164" i="8"/>
  <c r="R164" i="8"/>
  <c r="P164" i="8"/>
  <c r="BI161" i="8"/>
  <c r="BH161" i="8"/>
  <c r="BG161" i="8"/>
  <c r="BF161" i="8"/>
  <c r="T161" i="8"/>
  <c r="R161" i="8"/>
  <c r="P161" i="8"/>
  <c r="BI159" i="8"/>
  <c r="BH159" i="8"/>
  <c r="BG159" i="8"/>
  <c r="BF159" i="8"/>
  <c r="T159" i="8"/>
  <c r="R159" i="8"/>
  <c r="P159" i="8"/>
  <c r="BI157" i="8"/>
  <c r="BH157" i="8"/>
  <c r="BG157" i="8"/>
  <c r="BF157" i="8"/>
  <c r="T157" i="8"/>
  <c r="R157" i="8"/>
  <c r="P157" i="8"/>
  <c r="BI155" i="8"/>
  <c r="BH155" i="8"/>
  <c r="BG155" i="8"/>
  <c r="BF155" i="8"/>
  <c r="T155" i="8"/>
  <c r="R155" i="8"/>
  <c r="P155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49" i="8"/>
  <c r="BH149" i="8"/>
  <c r="BG149" i="8"/>
  <c r="BF149" i="8"/>
  <c r="T149" i="8"/>
  <c r="R149" i="8"/>
  <c r="P149" i="8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42" i="8"/>
  <c r="BH142" i="8"/>
  <c r="BG142" i="8"/>
  <c r="BF142" i="8"/>
  <c r="T142" i="8"/>
  <c r="R142" i="8"/>
  <c r="P142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2" i="8"/>
  <c r="BH132" i="8"/>
  <c r="BG132" i="8"/>
  <c r="BF132" i="8"/>
  <c r="T132" i="8"/>
  <c r="R132" i="8"/>
  <c r="P132" i="8"/>
  <c r="BI130" i="8"/>
  <c r="BH130" i="8"/>
  <c r="BG130" i="8"/>
  <c r="BF130" i="8"/>
  <c r="T130" i="8"/>
  <c r="R130" i="8"/>
  <c r="P130" i="8"/>
  <c r="BI128" i="8"/>
  <c r="BH128" i="8"/>
  <c r="BG128" i="8"/>
  <c r="BF128" i="8"/>
  <c r="T128" i="8"/>
  <c r="R128" i="8"/>
  <c r="P128" i="8"/>
  <c r="BI126" i="8"/>
  <c r="BH126" i="8"/>
  <c r="BG126" i="8"/>
  <c r="BF126" i="8"/>
  <c r="T126" i="8"/>
  <c r="R126" i="8"/>
  <c r="P126" i="8"/>
  <c r="BI124" i="8"/>
  <c r="BH124" i="8"/>
  <c r="BG124" i="8"/>
  <c r="BF124" i="8"/>
  <c r="T124" i="8"/>
  <c r="R124" i="8"/>
  <c r="P124" i="8"/>
  <c r="BI122" i="8"/>
  <c r="BH122" i="8"/>
  <c r="BG122" i="8"/>
  <c r="BF122" i="8"/>
  <c r="T122" i="8"/>
  <c r="R122" i="8"/>
  <c r="P122" i="8"/>
  <c r="BI120" i="8"/>
  <c r="BH120" i="8"/>
  <c r="BG120" i="8"/>
  <c r="BF120" i="8"/>
  <c r="T120" i="8"/>
  <c r="R120" i="8"/>
  <c r="P120" i="8"/>
  <c r="BI118" i="8"/>
  <c r="BH118" i="8"/>
  <c r="BG118" i="8"/>
  <c r="BF118" i="8"/>
  <c r="T118" i="8"/>
  <c r="R118" i="8"/>
  <c r="P118" i="8"/>
  <c r="BI115" i="8"/>
  <c r="BH115" i="8"/>
  <c r="BG115" i="8"/>
  <c r="BF115" i="8"/>
  <c r="T115" i="8"/>
  <c r="R115" i="8"/>
  <c r="P115" i="8"/>
  <c r="BI113" i="8"/>
  <c r="BH113" i="8"/>
  <c r="BG113" i="8"/>
  <c r="BF113" i="8"/>
  <c r="T113" i="8"/>
  <c r="R113" i="8"/>
  <c r="P113" i="8"/>
  <c r="BI111" i="8"/>
  <c r="BH111" i="8"/>
  <c r="BG111" i="8"/>
  <c r="BF111" i="8"/>
  <c r="T111" i="8"/>
  <c r="R111" i="8"/>
  <c r="P111" i="8"/>
  <c r="BI109" i="8"/>
  <c r="BH109" i="8"/>
  <c r="BG109" i="8"/>
  <c r="BF109" i="8"/>
  <c r="T109" i="8"/>
  <c r="R109" i="8"/>
  <c r="P109" i="8"/>
  <c r="BI107" i="8"/>
  <c r="BH107" i="8"/>
  <c r="BG107" i="8"/>
  <c r="BF107" i="8"/>
  <c r="T107" i="8"/>
  <c r="R107" i="8"/>
  <c r="P107" i="8"/>
  <c r="BI105" i="8"/>
  <c r="BH105" i="8"/>
  <c r="BG105" i="8"/>
  <c r="BF105" i="8"/>
  <c r="T105" i="8"/>
  <c r="R105" i="8"/>
  <c r="P105" i="8"/>
  <c r="BI103" i="8"/>
  <c r="BH103" i="8"/>
  <c r="BG103" i="8"/>
  <c r="BF103" i="8"/>
  <c r="T103" i="8"/>
  <c r="R103" i="8"/>
  <c r="P103" i="8"/>
  <c r="BI101" i="8"/>
  <c r="BH101" i="8"/>
  <c r="BG101" i="8"/>
  <c r="BF101" i="8"/>
  <c r="T101" i="8"/>
  <c r="R101" i="8"/>
  <c r="P101" i="8"/>
  <c r="J95" i="8"/>
  <c r="J94" i="8"/>
  <c r="F94" i="8"/>
  <c r="F92" i="8"/>
  <c r="E90" i="8"/>
  <c r="J63" i="8"/>
  <c r="J62" i="8"/>
  <c r="F62" i="8"/>
  <c r="F60" i="8"/>
  <c r="E58" i="8"/>
  <c r="J22" i="8"/>
  <c r="E22" i="8"/>
  <c r="F63" i="8"/>
  <c r="J21" i="8"/>
  <c r="J16" i="8"/>
  <c r="J92" i="8" s="1"/>
  <c r="E7" i="8"/>
  <c r="E52" i="8" s="1"/>
  <c r="J41" i="7"/>
  <c r="J40" i="7"/>
  <c r="AY62" i="1"/>
  <c r="J39" i="7"/>
  <c r="AX62" i="1"/>
  <c r="BI142" i="7"/>
  <c r="BH142" i="7"/>
  <c r="BG142" i="7"/>
  <c r="BF142" i="7"/>
  <c r="T142" i="7"/>
  <c r="R142" i="7"/>
  <c r="P142" i="7"/>
  <c r="BI140" i="7"/>
  <c r="BH140" i="7"/>
  <c r="BG140" i="7"/>
  <c r="BF140" i="7"/>
  <c r="T140" i="7"/>
  <c r="R140" i="7"/>
  <c r="P140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4" i="7"/>
  <c r="BH134" i="7"/>
  <c r="BG134" i="7"/>
  <c r="BF134" i="7"/>
  <c r="T134" i="7"/>
  <c r="R134" i="7"/>
  <c r="P134" i="7"/>
  <c r="BI132" i="7"/>
  <c r="BH132" i="7"/>
  <c r="BG132" i="7"/>
  <c r="BF132" i="7"/>
  <c r="T132" i="7"/>
  <c r="R132" i="7"/>
  <c r="P132" i="7"/>
  <c r="BI129" i="7"/>
  <c r="BH129" i="7"/>
  <c r="BG129" i="7"/>
  <c r="BF129" i="7"/>
  <c r="T129" i="7"/>
  <c r="R129" i="7"/>
  <c r="P129" i="7"/>
  <c r="BI127" i="7"/>
  <c r="BH127" i="7"/>
  <c r="BG127" i="7"/>
  <c r="BF127" i="7"/>
  <c r="T127" i="7"/>
  <c r="R127" i="7"/>
  <c r="P127" i="7"/>
  <c r="BI125" i="7"/>
  <c r="BH125" i="7"/>
  <c r="BG125" i="7"/>
  <c r="BF125" i="7"/>
  <c r="T125" i="7"/>
  <c r="R125" i="7"/>
  <c r="P125" i="7"/>
  <c r="BI123" i="7"/>
  <c r="BH123" i="7"/>
  <c r="BG123" i="7"/>
  <c r="BF123" i="7"/>
  <c r="T123" i="7"/>
  <c r="R123" i="7"/>
  <c r="P123" i="7"/>
  <c r="BI121" i="7"/>
  <c r="BH121" i="7"/>
  <c r="BG121" i="7"/>
  <c r="BF121" i="7"/>
  <c r="T121" i="7"/>
  <c r="R121" i="7"/>
  <c r="P121" i="7"/>
  <c r="BI119" i="7"/>
  <c r="BH119" i="7"/>
  <c r="BG119" i="7"/>
  <c r="BF119" i="7"/>
  <c r="T119" i="7"/>
  <c r="R119" i="7"/>
  <c r="P119" i="7"/>
  <c r="BI116" i="7"/>
  <c r="BH116" i="7"/>
  <c r="BG116" i="7"/>
  <c r="BF116" i="7"/>
  <c r="T116" i="7"/>
  <c r="R116" i="7"/>
  <c r="P116" i="7"/>
  <c r="BI114" i="7"/>
  <c r="BH114" i="7"/>
  <c r="BG114" i="7"/>
  <c r="BF114" i="7"/>
  <c r="T114" i="7"/>
  <c r="R114" i="7"/>
  <c r="P114" i="7"/>
  <c r="BI112" i="7"/>
  <c r="BH112" i="7"/>
  <c r="BG112" i="7"/>
  <c r="BF112" i="7"/>
  <c r="T112" i="7"/>
  <c r="R112" i="7"/>
  <c r="P112" i="7"/>
  <c r="BI110" i="7"/>
  <c r="BH110" i="7"/>
  <c r="BG110" i="7"/>
  <c r="BF110" i="7"/>
  <c r="T110" i="7"/>
  <c r="R110" i="7"/>
  <c r="P110" i="7"/>
  <c r="BI108" i="7"/>
  <c r="BH108" i="7"/>
  <c r="BG108" i="7"/>
  <c r="BF108" i="7"/>
  <c r="T108" i="7"/>
  <c r="R108" i="7"/>
  <c r="P108" i="7"/>
  <c r="BI106" i="7"/>
  <c r="BH106" i="7"/>
  <c r="BG106" i="7"/>
  <c r="BF106" i="7"/>
  <c r="T106" i="7"/>
  <c r="R106" i="7"/>
  <c r="P106" i="7"/>
  <c r="BI104" i="7"/>
  <c r="BH104" i="7"/>
  <c r="BG104" i="7"/>
  <c r="BF104" i="7"/>
  <c r="T104" i="7"/>
  <c r="R104" i="7"/>
  <c r="P104" i="7"/>
  <c r="BI102" i="7"/>
  <c r="BH102" i="7"/>
  <c r="BG102" i="7"/>
  <c r="BF102" i="7"/>
  <c r="T102" i="7"/>
  <c r="R102" i="7"/>
  <c r="P102" i="7"/>
  <c r="BI100" i="7"/>
  <c r="BH100" i="7"/>
  <c r="BG100" i="7"/>
  <c r="BF100" i="7"/>
  <c r="T100" i="7"/>
  <c r="R100" i="7"/>
  <c r="P100" i="7"/>
  <c r="BI98" i="7"/>
  <c r="BH98" i="7"/>
  <c r="BG98" i="7"/>
  <c r="BF98" i="7"/>
  <c r="T98" i="7"/>
  <c r="R98" i="7"/>
  <c r="P98" i="7"/>
  <c r="BI96" i="7"/>
  <c r="BH96" i="7"/>
  <c r="BG96" i="7"/>
  <c r="BF96" i="7"/>
  <c r="T96" i="7"/>
  <c r="R96" i="7"/>
  <c r="P96" i="7"/>
  <c r="J91" i="7"/>
  <c r="J90" i="7"/>
  <c r="F90" i="7"/>
  <c r="F88" i="7"/>
  <c r="E86" i="7"/>
  <c r="J63" i="7"/>
  <c r="J62" i="7"/>
  <c r="F62" i="7"/>
  <c r="F60" i="7"/>
  <c r="E58" i="7"/>
  <c r="J22" i="7"/>
  <c r="E22" i="7"/>
  <c r="F91" i="7" s="1"/>
  <c r="J21" i="7"/>
  <c r="J16" i="7"/>
  <c r="J88" i="7" s="1"/>
  <c r="E7" i="7"/>
  <c r="E52" i="7" s="1"/>
  <c r="J41" i="6"/>
  <c r="J40" i="6"/>
  <c r="AY61" i="1"/>
  <c r="J39" i="6"/>
  <c r="AX61" i="1" s="1"/>
  <c r="BI152" i="6"/>
  <c r="BH152" i="6"/>
  <c r="BG152" i="6"/>
  <c r="BF152" i="6"/>
  <c r="T152" i="6"/>
  <c r="R152" i="6"/>
  <c r="P152" i="6"/>
  <c r="BI150" i="6"/>
  <c r="BH150" i="6"/>
  <c r="BG150" i="6"/>
  <c r="BF150" i="6"/>
  <c r="T150" i="6"/>
  <c r="R150" i="6"/>
  <c r="P150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34" i="6"/>
  <c r="BH134" i="6"/>
  <c r="BG134" i="6"/>
  <c r="BF134" i="6"/>
  <c r="T134" i="6"/>
  <c r="R134" i="6"/>
  <c r="P134" i="6"/>
  <c r="BI132" i="6"/>
  <c r="BH132" i="6"/>
  <c r="BG132" i="6"/>
  <c r="BF132" i="6"/>
  <c r="T132" i="6"/>
  <c r="R132" i="6"/>
  <c r="P132" i="6"/>
  <c r="BI130" i="6"/>
  <c r="BH130" i="6"/>
  <c r="BG130" i="6"/>
  <c r="BF130" i="6"/>
  <c r="T130" i="6"/>
  <c r="R130" i="6"/>
  <c r="P130" i="6"/>
  <c r="BI128" i="6"/>
  <c r="BH128" i="6"/>
  <c r="BG128" i="6"/>
  <c r="BF128" i="6"/>
  <c r="T128" i="6"/>
  <c r="R128" i="6"/>
  <c r="P128" i="6"/>
  <c r="BI126" i="6"/>
  <c r="BH126" i="6"/>
  <c r="BG126" i="6"/>
  <c r="BF126" i="6"/>
  <c r="T126" i="6"/>
  <c r="R126" i="6"/>
  <c r="P126" i="6"/>
  <c r="BI124" i="6"/>
  <c r="BH124" i="6"/>
  <c r="BG124" i="6"/>
  <c r="BF124" i="6"/>
  <c r="T124" i="6"/>
  <c r="R124" i="6"/>
  <c r="P124" i="6"/>
  <c r="BI122" i="6"/>
  <c r="BH122" i="6"/>
  <c r="BG122" i="6"/>
  <c r="BF122" i="6"/>
  <c r="T122" i="6"/>
  <c r="R122" i="6"/>
  <c r="P122" i="6"/>
  <c r="BI119" i="6"/>
  <c r="BH119" i="6"/>
  <c r="BG119" i="6"/>
  <c r="BF119" i="6"/>
  <c r="T119" i="6"/>
  <c r="R119" i="6"/>
  <c r="P119" i="6"/>
  <c r="BI117" i="6"/>
  <c r="BH117" i="6"/>
  <c r="BG117" i="6"/>
  <c r="BF117" i="6"/>
  <c r="T117" i="6"/>
  <c r="R117" i="6"/>
  <c r="P117" i="6"/>
  <c r="BI115" i="6"/>
  <c r="BH115" i="6"/>
  <c r="BG115" i="6"/>
  <c r="BF115" i="6"/>
  <c r="T115" i="6"/>
  <c r="R115" i="6"/>
  <c r="P115" i="6"/>
  <c r="BI113" i="6"/>
  <c r="BH113" i="6"/>
  <c r="BG113" i="6"/>
  <c r="BF113" i="6"/>
  <c r="T113" i="6"/>
  <c r="R113" i="6"/>
  <c r="P113" i="6"/>
  <c r="BI111" i="6"/>
  <c r="BH111" i="6"/>
  <c r="BG111" i="6"/>
  <c r="BF111" i="6"/>
  <c r="T111" i="6"/>
  <c r="R111" i="6"/>
  <c r="P111" i="6"/>
  <c r="BI109" i="6"/>
  <c r="BH109" i="6"/>
  <c r="BG109" i="6"/>
  <c r="BF109" i="6"/>
  <c r="T109" i="6"/>
  <c r="R109" i="6"/>
  <c r="P109" i="6"/>
  <c r="BI107" i="6"/>
  <c r="BH107" i="6"/>
  <c r="BG107" i="6"/>
  <c r="BF107" i="6"/>
  <c r="T107" i="6"/>
  <c r="R107" i="6"/>
  <c r="P107" i="6"/>
  <c r="BI105" i="6"/>
  <c r="BH105" i="6"/>
  <c r="BG105" i="6"/>
  <c r="BF105" i="6"/>
  <c r="T105" i="6"/>
  <c r="R105" i="6"/>
  <c r="P105" i="6"/>
  <c r="BI103" i="6"/>
  <c r="BH103" i="6"/>
  <c r="BG103" i="6"/>
  <c r="BF103" i="6"/>
  <c r="T103" i="6"/>
  <c r="R103" i="6"/>
  <c r="P103" i="6"/>
  <c r="BI101" i="6"/>
  <c r="BH101" i="6"/>
  <c r="BG101" i="6"/>
  <c r="BF101" i="6"/>
  <c r="T101" i="6"/>
  <c r="R101" i="6"/>
  <c r="P101" i="6"/>
  <c r="BI99" i="6"/>
  <c r="BH99" i="6"/>
  <c r="BG99" i="6"/>
  <c r="BF99" i="6"/>
  <c r="T99" i="6"/>
  <c r="R99" i="6"/>
  <c r="P99" i="6"/>
  <c r="BI97" i="6"/>
  <c r="BH97" i="6"/>
  <c r="BG97" i="6"/>
  <c r="BF97" i="6"/>
  <c r="T97" i="6"/>
  <c r="R97" i="6"/>
  <c r="P97" i="6"/>
  <c r="BI95" i="6"/>
  <c r="BH95" i="6"/>
  <c r="BG95" i="6"/>
  <c r="BF95" i="6"/>
  <c r="T95" i="6"/>
  <c r="R95" i="6"/>
  <c r="P95" i="6"/>
  <c r="J90" i="6"/>
  <c r="J89" i="6"/>
  <c r="F89" i="6"/>
  <c r="F87" i="6"/>
  <c r="E85" i="6"/>
  <c r="J63" i="6"/>
  <c r="J62" i="6"/>
  <c r="F62" i="6"/>
  <c r="F60" i="6"/>
  <c r="E58" i="6"/>
  <c r="J22" i="6"/>
  <c r="E22" i="6"/>
  <c r="F90" i="6" s="1"/>
  <c r="J21" i="6"/>
  <c r="J16" i="6"/>
  <c r="J87" i="6" s="1"/>
  <c r="E7" i="6"/>
  <c r="E79" i="6" s="1"/>
  <c r="J41" i="5"/>
  <c r="J40" i="5"/>
  <c r="AY60" i="1" s="1"/>
  <c r="J39" i="5"/>
  <c r="AX60" i="1" s="1"/>
  <c r="BI114" i="5"/>
  <c r="BH114" i="5"/>
  <c r="BG114" i="5"/>
  <c r="BF114" i="5"/>
  <c r="T114" i="5"/>
  <c r="R114" i="5"/>
  <c r="P114" i="5"/>
  <c r="BI112" i="5"/>
  <c r="BH112" i="5"/>
  <c r="BG112" i="5"/>
  <c r="BF112" i="5"/>
  <c r="T112" i="5"/>
  <c r="R112" i="5"/>
  <c r="P112" i="5"/>
  <c r="BI110" i="5"/>
  <c r="BH110" i="5"/>
  <c r="BG110" i="5"/>
  <c r="BF110" i="5"/>
  <c r="T110" i="5"/>
  <c r="R110" i="5"/>
  <c r="P110" i="5"/>
  <c r="BI108" i="5"/>
  <c r="BH108" i="5"/>
  <c r="BG108" i="5"/>
  <c r="BF108" i="5"/>
  <c r="T108" i="5"/>
  <c r="R108" i="5"/>
  <c r="P108" i="5"/>
  <c r="BI105" i="5"/>
  <c r="BH105" i="5"/>
  <c r="BG105" i="5"/>
  <c r="BF105" i="5"/>
  <c r="T105" i="5"/>
  <c r="R105" i="5"/>
  <c r="P105" i="5"/>
  <c r="BI103" i="5"/>
  <c r="BH103" i="5"/>
  <c r="BG103" i="5"/>
  <c r="BF103" i="5"/>
  <c r="T103" i="5"/>
  <c r="R103" i="5"/>
  <c r="P103" i="5"/>
  <c r="BI101" i="5"/>
  <c r="BH101" i="5"/>
  <c r="BG101" i="5"/>
  <c r="BF101" i="5"/>
  <c r="T101" i="5"/>
  <c r="R101" i="5"/>
  <c r="P101" i="5"/>
  <c r="BI99" i="5"/>
  <c r="BH99" i="5"/>
  <c r="BG99" i="5"/>
  <c r="BF99" i="5"/>
  <c r="T99" i="5"/>
  <c r="R99" i="5"/>
  <c r="P99" i="5"/>
  <c r="BI97" i="5"/>
  <c r="BH97" i="5"/>
  <c r="BG97" i="5"/>
  <c r="BF97" i="5"/>
  <c r="T97" i="5"/>
  <c r="R97" i="5"/>
  <c r="P97" i="5"/>
  <c r="BI95" i="5"/>
  <c r="BH95" i="5"/>
  <c r="BG95" i="5"/>
  <c r="BF95" i="5"/>
  <c r="T95" i="5"/>
  <c r="R95" i="5"/>
  <c r="P95" i="5"/>
  <c r="J90" i="5"/>
  <c r="J89" i="5"/>
  <c r="F89" i="5"/>
  <c r="F87" i="5"/>
  <c r="E85" i="5"/>
  <c r="J63" i="5"/>
  <c r="J62" i="5"/>
  <c r="F62" i="5"/>
  <c r="F60" i="5"/>
  <c r="E58" i="5"/>
  <c r="J22" i="5"/>
  <c r="E22" i="5"/>
  <c r="F90" i="5" s="1"/>
  <c r="J21" i="5"/>
  <c r="J16" i="5"/>
  <c r="J60" i="5" s="1"/>
  <c r="E7" i="5"/>
  <c r="E79" i="5" s="1"/>
  <c r="J137" i="4"/>
  <c r="J41" i="4"/>
  <c r="J40" i="4"/>
  <c r="AY59" i="1" s="1"/>
  <c r="J39" i="4"/>
  <c r="AX59" i="1"/>
  <c r="BI202" i="4"/>
  <c r="BH202" i="4"/>
  <c r="BG202" i="4"/>
  <c r="BF202" i="4"/>
  <c r="T202" i="4"/>
  <c r="R202" i="4"/>
  <c r="P202" i="4"/>
  <c r="BI200" i="4"/>
  <c r="BH200" i="4"/>
  <c r="BG200" i="4"/>
  <c r="BF200" i="4"/>
  <c r="T200" i="4"/>
  <c r="R200" i="4"/>
  <c r="P200" i="4"/>
  <c r="BI198" i="4"/>
  <c r="BH198" i="4"/>
  <c r="BG198" i="4"/>
  <c r="BF198" i="4"/>
  <c r="T198" i="4"/>
  <c r="R198" i="4"/>
  <c r="P198" i="4"/>
  <c r="BI195" i="4"/>
  <c r="BH195" i="4"/>
  <c r="BG195" i="4"/>
  <c r="BF195" i="4"/>
  <c r="T195" i="4"/>
  <c r="R195" i="4"/>
  <c r="P195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R183" i="4"/>
  <c r="P183" i="4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69" i="4"/>
  <c r="BH169" i="4"/>
  <c r="BG169" i="4"/>
  <c r="BF169" i="4"/>
  <c r="T169" i="4"/>
  <c r="R169" i="4"/>
  <c r="P169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J70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BI115" i="4"/>
  <c r="BH115" i="4"/>
  <c r="BG115" i="4"/>
  <c r="BF115" i="4"/>
  <c r="T115" i="4"/>
  <c r="R115" i="4"/>
  <c r="P115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7" i="4"/>
  <c r="BH107" i="4"/>
  <c r="BG107" i="4"/>
  <c r="BF107" i="4"/>
  <c r="T107" i="4"/>
  <c r="R107" i="4"/>
  <c r="P107" i="4"/>
  <c r="BI105" i="4"/>
  <c r="BH105" i="4"/>
  <c r="BG105" i="4"/>
  <c r="BF105" i="4"/>
  <c r="T105" i="4"/>
  <c r="R105" i="4"/>
  <c r="P105" i="4"/>
  <c r="BI103" i="4"/>
  <c r="BH103" i="4"/>
  <c r="BG103" i="4"/>
  <c r="BF103" i="4"/>
  <c r="T103" i="4"/>
  <c r="R103" i="4"/>
  <c r="P103" i="4"/>
  <c r="BI101" i="4"/>
  <c r="BH101" i="4"/>
  <c r="BG101" i="4"/>
  <c r="BF101" i="4"/>
  <c r="T101" i="4"/>
  <c r="R101" i="4"/>
  <c r="P101" i="4"/>
  <c r="J95" i="4"/>
  <c r="J94" i="4"/>
  <c r="F94" i="4"/>
  <c r="F92" i="4"/>
  <c r="E90" i="4"/>
  <c r="J63" i="4"/>
  <c r="J62" i="4"/>
  <c r="F62" i="4"/>
  <c r="F60" i="4"/>
  <c r="E58" i="4"/>
  <c r="J22" i="4"/>
  <c r="E22" i="4"/>
  <c r="F95" i="4" s="1"/>
  <c r="J21" i="4"/>
  <c r="J16" i="4"/>
  <c r="J60" i="4" s="1"/>
  <c r="E7" i="4"/>
  <c r="E84" i="4" s="1"/>
  <c r="J41" i="3"/>
  <c r="J40" i="3"/>
  <c r="AY58" i="1" s="1"/>
  <c r="J39" i="3"/>
  <c r="AX58" i="1" s="1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7" i="3"/>
  <c r="BH217" i="3"/>
  <c r="BG217" i="3"/>
  <c r="BF217" i="3"/>
  <c r="T217" i="3"/>
  <c r="R217" i="3"/>
  <c r="P217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2" i="3"/>
  <c r="BH122" i="3"/>
  <c r="BG122" i="3"/>
  <c r="BF122" i="3"/>
  <c r="T122" i="3"/>
  <c r="R122" i="3"/>
  <c r="P122" i="3"/>
  <c r="BI120" i="3"/>
  <c r="BH120" i="3"/>
  <c r="BG120" i="3"/>
  <c r="BF120" i="3"/>
  <c r="T120" i="3"/>
  <c r="R120" i="3"/>
  <c r="P120" i="3"/>
  <c r="BI118" i="3"/>
  <c r="BH118" i="3"/>
  <c r="BG118" i="3"/>
  <c r="BF118" i="3"/>
  <c r="T118" i="3"/>
  <c r="R118" i="3"/>
  <c r="P118" i="3"/>
  <c r="BI116" i="3"/>
  <c r="BH116" i="3"/>
  <c r="BG116" i="3"/>
  <c r="BF116" i="3"/>
  <c r="T116" i="3"/>
  <c r="R116" i="3"/>
  <c r="P116" i="3"/>
  <c r="BI114" i="3"/>
  <c r="BH114" i="3"/>
  <c r="BG114" i="3"/>
  <c r="BF114" i="3"/>
  <c r="T114" i="3"/>
  <c r="R114" i="3"/>
  <c r="P114" i="3"/>
  <c r="BI112" i="3"/>
  <c r="BH112" i="3"/>
  <c r="BG112" i="3"/>
  <c r="BF112" i="3"/>
  <c r="T112" i="3"/>
  <c r="R112" i="3"/>
  <c r="P112" i="3"/>
  <c r="BI110" i="3"/>
  <c r="BH110" i="3"/>
  <c r="BG110" i="3"/>
  <c r="BF110" i="3"/>
  <c r="T110" i="3"/>
  <c r="R110" i="3"/>
  <c r="P110" i="3"/>
  <c r="BI108" i="3"/>
  <c r="BH108" i="3"/>
  <c r="BG108" i="3"/>
  <c r="BF108" i="3"/>
  <c r="T108" i="3"/>
  <c r="R108" i="3"/>
  <c r="P108" i="3"/>
  <c r="BI106" i="3"/>
  <c r="BH106" i="3"/>
  <c r="BG106" i="3"/>
  <c r="BF106" i="3"/>
  <c r="T106" i="3"/>
  <c r="R106" i="3"/>
  <c r="P106" i="3"/>
  <c r="BI104" i="3"/>
  <c r="BH104" i="3"/>
  <c r="BG104" i="3"/>
  <c r="BF104" i="3"/>
  <c r="T104" i="3"/>
  <c r="R104" i="3"/>
  <c r="P104" i="3"/>
  <c r="BI102" i="3"/>
  <c r="BH102" i="3"/>
  <c r="BG102" i="3"/>
  <c r="BF102" i="3"/>
  <c r="T102" i="3"/>
  <c r="R102" i="3"/>
  <c r="P102" i="3"/>
  <c r="BI100" i="3"/>
  <c r="BH100" i="3"/>
  <c r="BG100" i="3"/>
  <c r="BF100" i="3"/>
  <c r="T100" i="3"/>
  <c r="R100" i="3"/>
  <c r="P100" i="3"/>
  <c r="J94" i="3"/>
  <c r="J93" i="3"/>
  <c r="F93" i="3"/>
  <c r="F91" i="3"/>
  <c r="E89" i="3"/>
  <c r="J63" i="3"/>
  <c r="J62" i="3"/>
  <c r="F62" i="3"/>
  <c r="F60" i="3"/>
  <c r="E58" i="3"/>
  <c r="J22" i="3"/>
  <c r="E22" i="3"/>
  <c r="F94" i="3" s="1"/>
  <c r="J21" i="3"/>
  <c r="J16" i="3"/>
  <c r="J91" i="3" s="1"/>
  <c r="E7" i="3"/>
  <c r="E52" i="3" s="1"/>
  <c r="J39" i="2"/>
  <c r="J38" i="2"/>
  <c r="AY56" i="1"/>
  <c r="J37" i="2"/>
  <c r="AX56" i="1" s="1"/>
  <c r="BI428" i="2"/>
  <c r="BH428" i="2"/>
  <c r="BG428" i="2"/>
  <c r="BF428" i="2"/>
  <c r="T428" i="2"/>
  <c r="T427" i="2"/>
  <c r="R428" i="2"/>
  <c r="R427" i="2" s="1"/>
  <c r="P428" i="2"/>
  <c r="P427" i="2" s="1"/>
  <c r="BI421" i="2"/>
  <c r="BH421" i="2"/>
  <c r="BG421" i="2"/>
  <c r="BF421" i="2"/>
  <c r="T421" i="2"/>
  <c r="R421" i="2"/>
  <c r="P421" i="2"/>
  <c r="BI418" i="2"/>
  <c r="BH418" i="2"/>
  <c r="BG418" i="2"/>
  <c r="BF418" i="2"/>
  <c r="T418" i="2"/>
  <c r="R418" i="2"/>
  <c r="P418" i="2"/>
  <c r="BI413" i="2"/>
  <c r="BH413" i="2"/>
  <c r="BG413" i="2"/>
  <c r="BF413" i="2"/>
  <c r="T413" i="2"/>
  <c r="R413" i="2"/>
  <c r="P413" i="2"/>
  <c r="BI409" i="2"/>
  <c r="BH409" i="2"/>
  <c r="BG409" i="2"/>
  <c r="BF409" i="2"/>
  <c r="T409" i="2"/>
  <c r="R409" i="2"/>
  <c r="P409" i="2"/>
  <c r="BI404" i="2"/>
  <c r="BH404" i="2"/>
  <c r="BG404" i="2"/>
  <c r="BF404" i="2"/>
  <c r="T404" i="2"/>
  <c r="R404" i="2"/>
  <c r="P404" i="2"/>
  <c r="BI397" i="2"/>
  <c r="BH397" i="2"/>
  <c r="BG397" i="2"/>
  <c r="BF397" i="2"/>
  <c r="T397" i="2"/>
  <c r="R397" i="2"/>
  <c r="P397" i="2"/>
  <c r="BI394" i="2"/>
  <c r="BH394" i="2"/>
  <c r="BG394" i="2"/>
  <c r="BF394" i="2"/>
  <c r="T394" i="2"/>
  <c r="R394" i="2"/>
  <c r="P394" i="2"/>
  <c r="BI390" i="2"/>
  <c r="BH390" i="2"/>
  <c r="BG390" i="2"/>
  <c r="BF390" i="2"/>
  <c r="T390" i="2"/>
  <c r="R390" i="2"/>
  <c r="P390" i="2"/>
  <c r="BI387" i="2"/>
  <c r="BH387" i="2"/>
  <c r="BG387" i="2"/>
  <c r="BF387" i="2"/>
  <c r="T387" i="2"/>
  <c r="R387" i="2"/>
  <c r="P387" i="2"/>
  <c r="BI385" i="2"/>
  <c r="BH385" i="2"/>
  <c r="BG385" i="2"/>
  <c r="BF385" i="2"/>
  <c r="T385" i="2"/>
  <c r="R385" i="2"/>
  <c r="P385" i="2"/>
  <c r="BI381" i="2"/>
  <c r="BH381" i="2"/>
  <c r="BG381" i="2"/>
  <c r="BF381" i="2"/>
  <c r="T381" i="2"/>
  <c r="R381" i="2"/>
  <c r="P381" i="2"/>
  <c r="BI377" i="2"/>
  <c r="BH377" i="2"/>
  <c r="BG377" i="2"/>
  <c r="BF377" i="2"/>
  <c r="T377" i="2"/>
  <c r="R377" i="2"/>
  <c r="P377" i="2"/>
  <c r="BI374" i="2"/>
  <c r="BH374" i="2"/>
  <c r="BG374" i="2"/>
  <c r="BF374" i="2"/>
  <c r="T374" i="2"/>
  <c r="R374" i="2"/>
  <c r="P374" i="2"/>
  <c r="BI371" i="2"/>
  <c r="BH371" i="2"/>
  <c r="BG371" i="2"/>
  <c r="BF371" i="2"/>
  <c r="T371" i="2"/>
  <c r="R371" i="2"/>
  <c r="P371" i="2"/>
  <c r="BI369" i="2"/>
  <c r="BH369" i="2"/>
  <c r="BG369" i="2"/>
  <c r="BF369" i="2"/>
  <c r="T369" i="2"/>
  <c r="R369" i="2"/>
  <c r="P369" i="2"/>
  <c r="BI365" i="2"/>
  <c r="BH365" i="2"/>
  <c r="BG365" i="2"/>
  <c r="BF365" i="2"/>
  <c r="T365" i="2"/>
  <c r="R365" i="2"/>
  <c r="P365" i="2"/>
  <c r="BI362" i="2"/>
  <c r="BH362" i="2"/>
  <c r="BG362" i="2"/>
  <c r="BF362" i="2"/>
  <c r="T362" i="2"/>
  <c r="R362" i="2"/>
  <c r="P362" i="2"/>
  <c r="BI358" i="2"/>
  <c r="BH358" i="2"/>
  <c r="BG358" i="2"/>
  <c r="BF358" i="2"/>
  <c r="T358" i="2"/>
  <c r="T357" i="2" s="1"/>
  <c r="R358" i="2"/>
  <c r="R357" i="2" s="1"/>
  <c r="P358" i="2"/>
  <c r="P357" i="2"/>
  <c r="BI353" i="2"/>
  <c r="BH353" i="2"/>
  <c r="BG353" i="2"/>
  <c r="BF353" i="2"/>
  <c r="T353" i="2"/>
  <c r="R353" i="2"/>
  <c r="P353" i="2"/>
  <c r="BI349" i="2"/>
  <c r="BH349" i="2"/>
  <c r="BG349" i="2"/>
  <c r="BF349" i="2"/>
  <c r="T349" i="2"/>
  <c r="R349" i="2"/>
  <c r="P349" i="2"/>
  <c r="BI346" i="2"/>
  <c r="BH346" i="2"/>
  <c r="BG346" i="2"/>
  <c r="BF346" i="2"/>
  <c r="T346" i="2"/>
  <c r="R346" i="2"/>
  <c r="P346" i="2"/>
  <c r="BI343" i="2"/>
  <c r="BH343" i="2"/>
  <c r="BG343" i="2"/>
  <c r="BF343" i="2"/>
  <c r="T343" i="2"/>
  <c r="R343" i="2"/>
  <c r="P343" i="2"/>
  <c r="BI334" i="2"/>
  <c r="BH334" i="2"/>
  <c r="BG334" i="2"/>
  <c r="BF334" i="2"/>
  <c r="T334" i="2"/>
  <c r="R334" i="2"/>
  <c r="P334" i="2"/>
  <c r="BI330" i="2"/>
  <c r="BH330" i="2"/>
  <c r="BG330" i="2"/>
  <c r="BF330" i="2"/>
  <c r="T330" i="2"/>
  <c r="R330" i="2"/>
  <c r="P330" i="2"/>
  <c r="BI324" i="2"/>
  <c r="BH324" i="2"/>
  <c r="BG324" i="2"/>
  <c r="BF324" i="2"/>
  <c r="T324" i="2"/>
  <c r="R324" i="2"/>
  <c r="P324" i="2"/>
  <c r="BI318" i="2"/>
  <c r="BH318" i="2"/>
  <c r="BG318" i="2"/>
  <c r="BF318" i="2"/>
  <c r="T318" i="2"/>
  <c r="R318" i="2"/>
  <c r="P318" i="2"/>
  <c r="BI312" i="2"/>
  <c r="BH312" i="2"/>
  <c r="BG312" i="2"/>
  <c r="BF312" i="2"/>
  <c r="T312" i="2"/>
  <c r="R312" i="2"/>
  <c r="P312" i="2"/>
  <c r="BI309" i="2"/>
  <c r="BH309" i="2"/>
  <c r="BG309" i="2"/>
  <c r="BF309" i="2"/>
  <c r="T309" i="2"/>
  <c r="R309" i="2"/>
  <c r="P309" i="2"/>
  <c r="BI306" i="2"/>
  <c r="BH306" i="2"/>
  <c r="BG306" i="2"/>
  <c r="BF306" i="2"/>
  <c r="T306" i="2"/>
  <c r="R306" i="2"/>
  <c r="P306" i="2"/>
  <c r="BI300" i="2"/>
  <c r="BH300" i="2"/>
  <c r="BG300" i="2"/>
  <c r="BF300" i="2"/>
  <c r="T300" i="2"/>
  <c r="R300" i="2"/>
  <c r="P300" i="2"/>
  <c r="BI286" i="2"/>
  <c r="BH286" i="2"/>
  <c r="BG286" i="2"/>
  <c r="BF286" i="2"/>
  <c r="T286" i="2"/>
  <c r="R286" i="2"/>
  <c r="P286" i="2"/>
  <c r="BI276" i="2"/>
  <c r="BH276" i="2"/>
  <c r="BG276" i="2"/>
  <c r="BF276" i="2"/>
  <c r="T276" i="2"/>
  <c r="R276" i="2"/>
  <c r="P276" i="2"/>
  <c r="BI270" i="2"/>
  <c r="BH270" i="2"/>
  <c r="BG270" i="2"/>
  <c r="BF270" i="2"/>
  <c r="T270" i="2"/>
  <c r="R270" i="2"/>
  <c r="P270" i="2"/>
  <c r="BI260" i="2"/>
  <c r="BH260" i="2"/>
  <c r="BG260" i="2"/>
  <c r="BF260" i="2"/>
  <c r="T260" i="2"/>
  <c r="R260" i="2"/>
  <c r="P260" i="2"/>
  <c r="BI255" i="2"/>
  <c r="BH255" i="2"/>
  <c r="BG255" i="2"/>
  <c r="BF255" i="2"/>
  <c r="T255" i="2"/>
  <c r="R255" i="2"/>
  <c r="P255" i="2"/>
  <c r="BI251" i="2"/>
  <c r="BH251" i="2"/>
  <c r="BG251" i="2"/>
  <c r="BF251" i="2"/>
  <c r="T251" i="2"/>
  <c r="R251" i="2"/>
  <c r="P251" i="2"/>
  <c r="BI246" i="2"/>
  <c r="BH246" i="2"/>
  <c r="BG246" i="2"/>
  <c r="BF246" i="2"/>
  <c r="T246" i="2"/>
  <c r="T245" i="2" s="1"/>
  <c r="R246" i="2"/>
  <c r="R245" i="2" s="1"/>
  <c r="P246" i="2"/>
  <c r="P245" i="2" s="1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29" i="2"/>
  <c r="BH229" i="2"/>
  <c r="BG229" i="2"/>
  <c r="BF229" i="2"/>
  <c r="T229" i="2"/>
  <c r="T228" i="2" s="1"/>
  <c r="R229" i="2"/>
  <c r="R228" i="2" s="1"/>
  <c r="P229" i="2"/>
  <c r="P228" i="2"/>
  <c r="BI226" i="2"/>
  <c r="BH226" i="2"/>
  <c r="BG226" i="2"/>
  <c r="BF226" i="2"/>
  <c r="T226" i="2"/>
  <c r="R226" i="2"/>
  <c r="P226" i="2"/>
  <c r="BI222" i="2"/>
  <c r="BH222" i="2"/>
  <c r="BG222" i="2"/>
  <c r="BF222" i="2"/>
  <c r="T222" i="2"/>
  <c r="R222" i="2"/>
  <c r="P222" i="2"/>
  <c r="BI218" i="2"/>
  <c r="BH218" i="2"/>
  <c r="BG218" i="2"/>
  <c r="BF218" i="2"/>
  <c r="T218" i="2"/>
  <c r="R218" i="2"/>
  <c r="P218" i="2"/>
  <c r="BI214" i="2"/>
  <c r="BH214" i="2"/>
  <c r="BG214" i="2"/>
  <c r="BF214" i="2"/>
  <c r="T214" i="2"/>
  <c r="R214" i="2"/>
  <c r="P214" i="2"/>
  <c r="BI207" i="2"/>
  <c r="BH207" i="2"/>
  <c r="BG207" i="2"/>
  <c r="BF207" i="2"/>
  <c r="T207" i="2"/>
  <c r="R207" i="2"/>
  <c r="P207" i="2"/>
  <c r="BI203" i="2"/>
  <c r="BH203" i="2"/>
  <c r="BG203" i="2"/>
  <c r="BF203" i="2"/>
  <c r="T203" i="2"/>
  <c r="R203" i="2"/>
  <c r="P203" i="2"/>
  <c r="BI197" i="2"/>
  <c r="BH197" i="2"/>
  <c r="BG197" i="2"/>
  <c r="BF197" i="2"/>
  <c r="T197" i="2"/>
  <c r="R197" i="2"/>
  <c r="P197" i="2"/>
  <c r="BI192" i="2"/>
  <c r="BH192" i="2"/>
  <c r="BG192" i="2"/>
  <c r="BF192" i="2"/>
  <c r="T192" i="2"/>
  <c r="R192" i="2"/>
  <c r="P192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1" i="2"/>
  <c r="BH181" i="2"/>
  <c r="BG181" i="2"/>
  <c r="BF181" i="2"/>
  <c r="T181" i="2"/>
  <c r="R181" i="2"/>
  <c r="P181" i="2"/>
  <c r="BI166" i="2"/>
  <c r="BH166" i="2"/>
  <c r="BG166" i="2"/>
  <c r="BF166" i="2"/>
  <c r="T166" i="2"/>
  <c r="R166" i="2"/>
  <c r="P166" i="2"/>
  <c r="BI152" i="2"/>
  <c r="BH152" i="2"/>
  <c r="BG152" i="2"/>
  <c r="BF152" i="2"/>
  <c r="T152" i="2"/>
  <c r="R152" i="2"/>
  <c r="P152" i="2"/>
  <c r="BI142" i="2"/>
  <c r="BH142" i="2"/>
  <c r="BG142" i="2"/>
  <c r="BF142" i="2"/>
  <c r="T142" i="2"/>
  <c r="R142" i="2"/>
  <c r="P142" i="2"/>
  <c r="BI128" i="2"/>
  <c r="BH128" i="2"/>
  <c r="BG128" i="2"/>
  <c r="BF128" i="2"/>
  <c r="T128" i="2"/>
  <c r="R128" i="2"/>
  <c r="P128" i="2"/>
  <c r="BI123" i="2"/>
  <c r="BH123" i="2"/>
  <c r="BG123" i="2"/>
  <c r="BF123" i="2"/>
  <c r="T123" i="2"/>
  <c r="R123" i="2"/>
  <c r="P123" i="2"/>
  <c r="BI119" i="2"/>
  <c r="BH119" i="2"/>
  <c r="BG119" i="2"/>
  <c r="BF119" i="2"/>
  <c r="T119" i="2"/>
  <c r="R119" i="2"/>
  <c r="P119" i="2"/>
  <c r="BI115" i="2"/>
  <c r="BH115" i="2"/>
  <c r="BG115" i="2"/>
  <c r="BF115" i="2"/>
  <c r="T115" i="2"/>
  <c r="R115" i="2"/>
  <c r="P115" i="2"/>
  <c r="BI111" i="2"/>
  <c r="BH111" i="2"/>
  <c r="BG111" i="2"/>
  <c r="BF111" i="2"/>
  <c r="T111" i="2"/>
  <c r="R111" i="2"/>
  <c r="P111" i="2"/>
  <c r="J105" i="2"/>
  <c r="J104" i="2"/>
  <c r="F104" i="2"/>
  <c r="F102" i="2"/>
  <c r="E100" i="2"/>
  <c r="J59" i="2"/>
  <c r="J58" i="2"/>
  <c r="F58" i="2"/>
  <c r="F56" i="2"/>
  <c r="E54" i="2"/>
  <c r="J20" i="2"/>
  <c r="E20" i="2"/>
  <c r="F105" i="2" s="1"/>
  <c r="J19" i="2"/>
  <c r="J14" i="2"/>
  <c r="J102" i="2" s="1"/>
  <c r="E7" i="2"/>
  <c r="E96" i="2"/>
  <c r="L50" i="1"/>
  <c r="AM50" i="1"/>
  <c r="AM49" i="1"/>
  <c r="L49" i="1"/>
  <c r="AM47" i="1"/>
  <c r="L47" i="1"/>
  <c r="L45" i="1"/>
  <c r="L44" i="1"/>
  <c r="BK394" i="2"/>
  <c r="BK318" i="2"/>
  <c r="BK418" i="2"/>
  <c r="BK324" i="2"/>
  <c r="J385" i="2"/>
  <c r="BK306" i="2"/>
  <c r="BK123" i="2"/>
  <c r="J207" i="2"/>
  <c r="J191" i="3"/>
  <c r="BK131" i="3"/>
  <c r="BK189" i="3"/>
  <c r="J127" i="3"/>
  <c r="BK162" i="3"/>
  <c r="BK209" i="3"/>
  <c r="J153" i="3"/>
  <c r="J202" i="4"/>
  <c r="BK129" i="4"/>
  <c r="J103" i="4"/>
  <c r="J161" i="4"/>
  <c r="BK175" i="4"/>
  <c r="BK117" i="4"/>
  <c r="J107" i="4"/>
  <c r="J105" i="5"/>
  <c r="BK140" i="6"/>
  <c r="BK138" i="6"/>
  <c r="BK119" i="6"/>
  <c r="BK142" i="7"/>
  <c r="J125" i="7"/>
  <c r="BK121" i="7"/>
  <c r="J183" i="8"/>
  <c r="J138" i="8"/>
  <c r="BK187" i="8"/>
  <c r="BK190" i="8"/>
  <c r="BK146" i="8"/>
  <c r="J96" i="9"/>
  <c r="J418" i="2"/>
  <c r="BK270" i="2"/>
  <c r="BK181" i="2"/>
  <c r="J309" i="2"/>
  <c r="J394" i="2"/>
  <c r="BK286" i="2"/>
  <c r="BK115" i="2"/>
  <c r="BK226" i="2"/>
  <c r="BK186" i="3"/>
  <c r="BK110" i="3"/>
  <c r="J173" i="3"/>
  <c r="J118" i="3"/>
  <c r="J197" i="3"/>
  <c r="J122" i="3"/>
  <c r="J193" i="3"/>
  <c r="J131" i="3"/>
  <c r="J175" i="4"/>
  <c r="J125" i="4"/>
  <c r="BK183" i="4"/>
  <c r="J119" i="4"/>
  <c r="BK179" i="4"/>
  <c r="J111" i="4"/>
  <c r="BK112" i="5"/>
  <c r="J103" i="5"/>
  <c r="BK117" i="6"/>
  <c r="BK136" i="6"/>
  <c r="BK111" i="6"/>
  <c r="J138" i="7"/>
  <c r="J136" i="7"/>
  <c r="J119" i="7"/>
  <c r="J187" i="8"/>
  <c r="J169" i="8"/>
  <c r="BK118" i="8"/>
  <c r="J144" i="8"/>
  <c r="BK183" i="8"/>
  <c r="J128" i="8"/>
  <c r="BK118" i="9"/>
  <c r="J118" i="9"/>
  <c r="J404" i="2"/>
  <c r="J226" i="2"/>
  <c r="BK409" i="2"/>
  <c r="J222" i="2"/>
  <c r="BK365" i="2"/>
  <c r="J128" i="2"/>
  <c r="J229" i="2"/>
  <c r="BK197" i="3"/>
  <c r="J116" i="3"/>
  <c r="J207" i="3"/>
  <c r="BK227" i="3"/>
  <c r="J159" i="3"/>
  <c r="J219" i="3"/>
  <c r="BK148" i="3"/>
  <c r="J195" i="4"/>
  <c r="BK150" i="4"/>
  <c r="J200" i="4"/>
  <c r="J159" i="4"/>
  <c r="J193" i="4"/>
  <c r="BK123" i="4"/>
  <c r="J117" i="4"/>
  <c r="BK105" i="5"/>
  <c r="J119" i="6"/>
  <c r="J132" i="6"/>
  <c r="BK107" i="6"/>
  <c r="BK95" i="6"/>
  <c r="BK129" i="7"/>
  <c r="J129" i="7"/>
  <c r="BK196" i="8"/>
  <c r="J179" i="8"/>
  <c r="J113" i="8"/>
  <c r="J155" i="8"/>
  <c r="J200" i="8"/>
  <c r="J151" i="8"/>
  <c r="J122" i="9"/>
  <c r="BK122" i="9"/>
  <c r="J409" i="2"/>
  <c r="J334" i="2"/>
  <c r="BK119" i="2"/>
  <c r="BK330" i="2"/>
  <c r="J312" i="2"/>
  <c r="J188" i="2"/>
  <c r="BK111" i="2"/>
  <c r="BK300" i="2"/>
  <c r="BK218" i="2"/>
  <c r="J199" i="3"/>
  <c r="J137" i="3"/>
  <c r="J205" i="3"/>
  <c r="J112" i="3"/>
  <c r="BK164" i="3"/>
  <c r="BK225" i="3"/>
  <c r="J167" i="3"/>
  <c r="J100" i="3"/>
  <c r="J152" i="4"/>
  <c r="BK187" i="4"/>
  <c r="BK115" i="4"/>
  <c r="BK135" i="4"/>
  <c r="J141" i="4"/>
  <c r="J110" i="5"/>
  <c r="J142" i="6"/>
  <c r="BK142" i="6"/>
  <c r="J95" i="6"/>
  <c r="J130" i="6"/>
  <c r="BK110" i="7"/>
  <c r="BK136" i="7"/>
  <c r="J96" i="7"/>
  <c r="BK138" i="8"/>
  <c r="J126" i="8"/>
  <c r="J109" i="8"/>
  <c r="BK200" i="8"/>
  <c r="BK151" i="8"/>
  <c r="J198" i="8"/>
  <c r="BK142" i="8"/>
  <c r="J171" i="8"/>
  <c r="BK112" i="9"/>
  <c r="BK128" i="9"/>
  <c r="J381" i="2"/>
  <c r="BK241" i="2"/>
  <c r="BK349" i="2"/>
  <c r="BK413" i="2"/>
  <c r="BK276" i="2"/>
  <c r="J318" i="2"/>
  <c r="J236" i="2"/>
  <c r="J184" i="3"/>
  <c r="BK221" i="3"/>
  <c r="J162" i="3"/>
  <c r="J215" i="3"/>
  <c r="J125" i="3"/>
  <c r="J139" i="3"/>
  <c r="J189" i="4"/>
  <c r="J154" i="4"/>
  <c r="J179" i="4"/>
  <c r="J123" i="4"/>
  <c r="BK148" i="4"/>
  <c r="J133" i="4"/>
  <c r="BK97" i="5"/>
  <c r="J150" i="6"/>
  <c r="BK101" i="6"/>
  <c r="J99" i="6"/>
  <c r="BK128" i="6"/>
  <c r="BK116" i="7"/>
  <c r="J142" i="7"/>
  <c r="J108" i="7"/>
  <c r="J175" i="8"/>
  <c r="BK159" i="8"/>
  <c r="BK109" i="8"/>
  <c r="BK126" i="8"/>
  <c r="BK169" i="8"/>
  <c r="BK136" i="8"/>
  <c r="BK134" i="9"/>
  <c r="BK387" i="2"/>
  <c r="J243" i="2"/>
  <c r="J115" i="2"/>
  <c r="J358" i="2"/>
  <c r="BK381" i="2"/>
  <c r="J255" i="2"/>
  <c r="J353" i="2"/>
  <c r="J246" i="2"/>
  <c r="J203" i="3"/>
  <c r="BK150" i="3"/>
  <c r="BK213" i="3"/>
  <c r="J143" i="3"/>
  <c r="BK171" i="3"/>
  <c r="BK116" i="3"/>
  <c r="BK173" i="3"/>
  <c r="J104" i="3"/>
  <c r="BK165" i="4"/>
  <c r="BK107" i="4"/>
  <c r="J165" i="4"/>
  <c r="J191" i="4"/>
  <c r="J143" i="4"/>
  <c r="J145" i="4"/>
  <c r="J97" i="5"/>
  <c r="J136" i="6"/>
  <c r="J144" i="6"/>
  <c r="J97" i="6"/>
  <c r="J126" i="6"/>
  <c r="J112" i="7"/>
  <c r="BK132" i="7"/>
  <c r="J98" i="7"/>
  <c r="BK181" i="8"/>
  <c r="J107" i="8"/>
  <c r="BK128" i="8"/>
  <c r="BK198" i="8"/>
  <c r="BK155" i="8"/>
  <c r="J134" i="9"/>
  <c r="BK93" i="9"/>
  <c r="BK385" i="2"/>
  <c r="J251" i="2"/>
  <c r="J111" i="2"/>
  <c r="BK362" i="2"/>
  <c r="J123" i="2"/>
  <c r="J330" i="2"/>
  <c r="J241" i="2"/>
  <c r="J306" i="2"/>
  <c r="J217" i="3"/>
  <c r="J164" i="3"/>
  <c r="BK219" i="3"/>
  <c r="J155" i="3"/>
  <c r="BK217" i="3"/>
  <c r="J141" i="3"/>
  <c r="BK205" i="3"/>
  <c r="J133" i="3"/>
  <c r="J181" i="4"/>
  <c r="J127" i="4"/>
  <c r="BK193" i="4"/>
  <c r="J150" i="4"/>
  <c r="BK141" i="4"/>
  <c r="BK143" i="4"/>
  <c r="J101" i="5"/>
  <c r="J138" i="6"/>
  <c r="BK148" i="6"/>
  <c r="J128" i="6"/>
  <c r="J123" i="7"/>
  <c r="J140" i="7"/>
  <c r="BK140" i="7"/>
  <c r="J102" i="7"/>
  <c r="BK149" i="8"/>
  <c r="BK124" i="8"/>
  <c r="J140" i="8"/>
  <c r="J196" i="8"/>
  <c r="BK140" i="8"/>
  <c r="BK106" i="9"/>
  <c r="BK125" i="9"/>
  <c r="BK421" i="2"/>
  <c r="BK358" i="2"/>
  <c r="BK390" i="2"/>
  <c r="BK239" i="2"/>
  <c r="BK260" i="2"/>
  <c r="J192" i="2"/>
  <c r="BK142" i="2"/>
  <c r="J260" i="2"/>
  <c r="BK128" i="2"/>
  <c r="BK182" i="3"/>
  <c r="BK120" i="3"/>
  <c r="J180" i="3"/>
  <c r="BK133" i="3"/>
  <c r="BK180" i="3"/>
  <c r="BK143" i="3"/>
  <c r="J211" i="3"/>
  <c r="BK125" i="3"/>
  <c r="BK177" i="4"/>
  <c r="BK119" i="4"/>
  <c r="J177" i="4"/>
  <c r="BK139" i="4"/>
  <c r="BK173" i="4"/>
  <c r="J101" i="4"/>
  <c r="BK103" i="5"/>
  <c r="BK101" i="5"/>
  <c r="BK113" i="6"/>
  <c r="BK134" i="6"/>
  <c r="BK105" i="6"/>
  <c r="BK125" i="7"/>
  <c r="BK123" i="7"/>
  <c r="J110" i="7"/>
  <c r="J181" i="8"/>
  <c r="BK130" i="8"/>
  <c r="J122" i="8"/>
  <c r="J202" i="8"/>
  <c r="BK171" i="8"/>
  <c r="BK111" i="8"/>
  <c r="BK157" i="8"/>
  <c r="J103" i="8"/>
  <c r="BK153" i="8"/>
  <c r="J128" i="9"/>
  <c r="J125" i="9"/>
  <c r="J362" i="2"/>
  <c r="BK203" i="2"/>
  <c r="BK397" i="2"/>
  <c r="J218" i="2"/>
  <c r="BK346" i="2"/>
  <c r="J233" i="2"/>
  <c r="J276" i="2"/>
  <c r="J166" i="2"/>
  <c r="J201" i="3"/>
  <c r="BK153" i="3"/>
  <c r="J209" i="3"/>
  <c r="J148" i="3"/>
  <c r="J195" i="3"/>
  <c r="J110" i="3"/>
  <c r="BK184" i="3"/>
  <c r="BK122" i="3"/>
  <c r="J163" i="4"/>
  <c r="BK111" i="4"/>
  <c r="J167" i="4"/>
  <c r="BK105" i="4"/>
  <c r="J139" i="4"/>
  <c r="BK127" i="4"/>
  <c r="J112" i="5"/>
  <c r="BK122" i="6"/>
  <c r="J146" i="6"/>
  <c r="BK126" i="6"/>
  <c r="J115" i="6"/>
  <c r="BK102" i="7"/>
  <c r="BK114" i="7"/>
  <c r="J194" i="8"/>
  <c r="BK173" i="8"/>
  <c r="J130" i="8"/>
  <c r="J164" i="8"/>
  <c r="BK113" i="8"/>
  <c r="J157" i="8"/>
  <c r="J115" i="9"/>
  <c r="J428" i="2"/>
  <c r="BK353" i="2"/>
  <c r="BK404" i="2"/>
  <c r="BK229" i="2"/>
  <c r="J324" i="2"/>
  <c r="J197" i="2"/>
  <c r="J286" i="2"/>
  <c r="J119" i="2"/>
  <c r="J169" i="3"/>
  <c r="BK102" i="3"/>
  <c r="BK159" i="3"/>
  <c r="J223" i="3"/>
  <c r="J135" i="3"/>
  <c r="J221" i="3"/>
  <c r="BK155" i="3"/>
  <c r="BK198" i="4"/>
  <c r="J156" i="4"/>
  <c r="BK101" i="4"/>
  <c r="BK156" i="4"/>
  <c r="BK200" i="4"/>
  <c r="BK133" i="4"/>
  <c r="BK109" i="4"/>
  <c r="BK108" i="5"/>
  <c r="BK144" i="6"/>
  <c r="BK152" i="6"/>
  <c r="BK124" i="6"/>
  <c r="J109" i="6"/>
  <c r="BK98" i="7"/>
  <c r="BK100" i="7"/>
  <c r="J106" i="7"/>
  <c r="J173" i="8"/>
  <c r="J146" i="8"/>
  <c r="BK185" i="8"/>
  <c r="BK105" i="8"/>
  <c r="BK166" i="8"/>
  <c r="BK138" i="9"/>
  <c r="J109" i="9"/>
  <c r="BK100" i="9"/>
  <c r="BK369" i="2"/>
  <c r="BK188" i="2"/>
  <c r="J387" i="2"/>
  <c r="BK251" i="2"/>
  <c r="J377" i="2"/>
  <c r="J270" i="2"/>
  <c r="BK343" i="2"/>
  <c r="BK192" i="2"/>
  <c r="J189" i="3"/>
  <c r="BK135" i="3"/>
  <c r="J227" i="3"/>
  <c r="BK169" i="3"/>
  <c r="BK114" i="3"/>
  <c r="J178" i="3"/>
  <c r="BK100" i="3"/>
  <c r="BK157" i="3"/>
  <c r="J102" i="3"/>
  <c r="BK159" i="4"/>
  <c r="J105" i="4"/>
  <c r="J173" i="4"/>
  <c r="J113" i="4"/>
  <c r="BK171" i="4"/>
  <c r="J131" i="4"/>
  <c r="J95" i="5"/>
  <c r="BK146" i="6"/>
  <c r="J140" i="6"/>
  <c r="J117" i="6"/>
  <c r="J124" i="6"/>
  <c r="BK106" i="7"/>
  <c r="J121" i="7"/>
  <c r="BK112" i="7"/>
  <c r="J185" i="8"/>
  <c r="J149" i="8"/>
  <c r="BK175" i="8"/>
  <c r="BK107" i="8"/>
  <c r="BK164" i="8"/>
  <c r="BK131" i="9"/>
  <c r="J106" i="9"/>
  <c r="J390" i="2"/>
  <c r="BK246" i="2"/>
  <c r="BK185" i="2"/>
  <c r="J365" i="2"/>
  <c r="J343" i="2"/>
  <c r="BK236" i="2"/>
  <c r="BK166" i="2"/>
  <c r="J346" i="2"/>
  <c r="J239" i="2"/>
  <c r="J213" i="3"/>
  <c r="J157" i="3"/>
  <c r="BK106" i="3"/>
  <c r="J150" i="3"/>
  <c r="BK211" i="3"/>
  <c r="BK118" i="3"/>
  <c r="BK191" i="3"/>
  <c r="J146" i="3"/>
  <c r="BK191" i="4"/>
  <c r="BK131" i="4"/>
  <c r="BK202" i="4"/>
  <c r="BK154" i="4"/>
  <c r="J187" i="4"/>
  <c r="BK113" i="4"/>
  <c r="BK114" i="5"/>
  <c r="J152" i="6"/>
  <c r="BK103" i="6"/>
  <c r="BK115" i="6"/>
  <c r="J122" i="6"/>
  <c r="BK96" i="7"/>
  <c r="BK108" i="7"/>
  <c r="BK104" i="7"/>
  <c r="J136" i="8"/>
  <c r="J124" i="8"/>
  <c r="BK101" i="8"/>
  <c r="J192" i="8"/>
  <c r="BK122" i="8"/>
  <c r="J120" i="8"/>
  <c r="J159" i="8"/>
  <c r="J138" i="9"/>
  <c r="BK103" i="9"/>
  <c r="J93" i="9"/>
  <c r="J421" i="2"/>
  <c r="J142" i="2"/>
  <c r="BK371" i="2"/>
  <c r="BK233" i="2"/>
  <c r="J371" i="2"/>
  <c r="J203" i="2"/>
  <c r="BK243" i="2"/>
  <c r="BK223" i="3"/>
  <c r="BK167" i="3"/>
  <c r="J114" i="3"/>
  <c r="BK176" i="3"/>
  <c r="BK104" i="3"/>
  <c r="BK139" i="3"/>
  <c r="BK199" i="3"/>
  <c r="BK108" i="3"/>
  <c r="J171" i="4"/>
  <c r="J121" i="4"/>
  <c r="BK185" i="4"/>
  <c r="BK152" i="4"/>
  <c r="BK189" i="4"/>
  <c r="BK161" i="4"/>
  <c r="J108" i="5"/>
  <c r="BK99" i="5"/>
  <c r="J111" i="6"/>
  <c r="BK130" i="6"/>
  <c r="BK109" i="6"/>
  <c r="J132" i="7"/>
  <c r="BK138" i="7"/>
  <c r="J134" i="7"/>
  <c r="J100" i="7"/>
  <c r="J142" i="8"/>
  <c r="BK120" i="8"/>
  <c r="J153" i="8"/>
  <c r="BK202" i="8"/>
  <c r="J101" i="8"/>
  <c r="J103" i="9"/>
  <c r="J374" i="2"/>
  <c r="J214" i="2"/>
  <c r="BK374" i="2"/>
  <c r="BK197" i="2"/>
  <c r="J369" i="2"/>
  <c r="BK222" i="2"/>
  <c r="BK309" i="2"/>
  <c r="J181" i="2"/>
  <c r="BK195" i="3"/>
  <c r="J129" i="3"/>
  <c r="BK201" i="3"/>
  <c r="J106" i="3"/>
  <c r="BK146" i="3"/>
  <c r="BK207" i="3"/>
  <c r="BK141" i="3"/>
  <c r="J183" i="4"/>
  <c r="J135" i="4"/>
  <c r="BK195" i="4"/>
  <c r="J148" i="4"/>
  <c r="BK169" i="4"/>
  <c r="J129" i="4"/>
  <c r="J99" i="5"/>
  <c r="J148" i="6"/>
  <c r="J105" i="6"/>
  <c r="J113" i="6"/>
  <c r="BK99" i="6"/>
  <c r="BK119" i="7"/>
  <c r="BK127" i="7"/>
  <c r="J116" i="7"/>
  <c r="BK179" i="8"/>
  <c r="BK132" i="8"/>
  <c r="BK161" i="8"/>
  <c r="J115" i="8"/>
  <c r="BK144" i="8"/>
  <c r="BK109" i="9"/>
  <c r="J100" i="9"/>
  <c r="BK428" i="2"/>
  <c r="J349" i="2"/>
  <c r="BK152" i="2"/>
  <c r="BK334" i="2"/>
  <c r="J397" i="2"/>
  <c r="J300" i="2"/>
  <c r="BK214" i="2"/>
  <c r="BK255" i="2"/>
  <c r="J152" i="2"/>
  <c r="BK178" i="3"/>
  <c r="J108" i="3"/>
  <c r="J182" i="3"/>
  <c r="BK137" i="3"/>
  <c r="J186" i="3"/>
  <c r="BK127" i="3"/>
  <c r="J176" i="3"/>
  <c r="J120" i="3"/>
  <c r="J169" i="4"/>
  <c r="J115" i="4"/>
  <c r="BK181" i="4"/>
  <c r="BK125" i="4"/>
  <c r="J185" i="4"/>
  <c r="BK103" i="4"/>
  <c r="BK110" i="5"/>
  <c r="BK95" i="5"/>
  <c r="J107" i="6"/>
  <c r="J101" i="6"/>
  <c r="BK132" i="6"/>
  <c r="J114" i="7"/>
  <c r="J104" i="7"/>
  <c r="BK177" i="8"/>
  <c r="J161" i="8"/>
  <c r="BK103" i="8"/>
  <c r="J118" i="8"/>
  <c r="J177" i="8"/>
  <c r="J105" i="8"/>
  <c r="J131" i="9"/>
  <c r="BK96" i="9"/>
  <c r="BK377" i="2"/>
  <c r="BK207" i="2"/>
  <c r="J413" i="2"/>
  <c r="AS57" i="1"/>
  <c r="BK312" i="2"/>
  <c r="J185" i="2"/>
  <c r="BK193" i="3"/>
  <c r="BK215" i="3"/>
  <c r="J171" i="3"/>
  <c r="J225" i="3"/>
  <c r="BK129" i="3"/>
  <c r="BK203" i="3"/>
  <c r="BK112" i="3"/>
  <c r="BK167" i="4"/>
  <c r="J109" i="4"/>
  <c r="BK163" i="4"/>
  <c r="J198" i="4"/>
  <c r="BK145" i="4"/>
  <c r="BK121" i="4"/>
  <c r="J114" i="5"/>
  <c r="J134" i="6"/>
  <c r="BK150" i="6"/>
  <c r="J103" i="6"/>
  <c r="BK97" i="6"/>
  <c r="BK134" i="7"/>
  <c r="J127" i="7"/>
  <c r="J190" i="8"/>
  <c r="J132" i="8"/>
  <c r="BK115" i="8"/>
  <c r="BK194" i="8"/>
  <c r="J134" i="8"/>
  <c r="J166" i="8"/>
  <c r="J111" i="8"/>
  <c r="BK192" i="8"/>
  <c r="BK134" i="8"/>
  <c r="J112" i="9"/>
  <c r="BK115" i="9"/>
  <c r="BK110" i="2" l="1"/>
  <c r="J110" i="2" s="1"/>
  <c r="J65" i="2" s="1"/>
  <c r="P127" i="2"/>
  <c r="T180" i="2"/>
  <c r="BK196" i="2"/>
  <c r="J196" i="2" s="1"/>
  <c r="J69" i="2" s="1"/>
  <c r="BK213" i="2"/>
  <c r="J213" i="2" s="1"/>
  <c r="J70" i="2" s="1"/>
  <c r="R221" i="2"/>
  <c r="P232" i="2"/>
  <c r="BK250" i="2"/>
  <c r="J250" i="2" s="1"/>
  <c r="J76" i="2" s="1"/>
  <c r="P342" i="2"/>
  <c r="P341" i="2" s="1"/>
  <c r="P361" i="2"/>
  <c r="R380" i="2"/>
  <c r="R393" i="2"/>
  <c r="BK408" i="2"/>
  <c r="J408" i="2" s="1"/>
  <c r="J84" i="2" s="1"/>
  <c r="BK417" i="2"/>
  <c r="J417" i="2" s="1"/>
  <c r="J85" i="2" s="1"/>
  <c r="P99" i="3"/>
  <c r="T124" i="3"/>
  <c r="T152" i="3"/>
  <c r="R161" i="3"/>
  <c r="T175" i="3"/>
  <c r="T138" i="4"/>
  <c r="T100" i="4" s="1"/>
  <c r="P147" i="4"/>
  <c r="BK158" i="4"/>
  <c r="J158" i="4" s="1"/>
  <c r="J73" i="4" s="1"/>
  <c r="BK197" i="4"/>
  <c r="J197" i="4" s="1"/>
  <c r="J74" i="4" s="1"/>
  <c r="BK107" i="5"/>
  <c r="J107" i="5" s="1"/>
  <c r="J69" i="5" s="1"/>
  <c r="BK121" i="6"/>
  <c r="BK94" i="6" s="1"/>
  <c r="BK118" i="7"/>
  <c r="J118" i="7"/>
  <c r="J69" i="7" s="1"/>
  <c r="BK131" i="7"/>
  <c r="J131" i="7" s="1"/>
  <c r="J70" i="7" s="1"/>
  <c r="P100" i="8"/>
  <c r="P117" i="8"/>
  <c r="R148" i="8"/>
  <c r="P163" i="8"/>
  <c r="R168" i="8"/>
  <c r="T189" i="8"/>
  <c r="BK99" i="9"/>
  <c r="J99" i="9" s="1"/>
  <c r="J66" i="9" s="1"/>
  <c r="P110" i="2"/>
  <c r="T127" i="2"/>
  <c r="R180" i="2"/>
  <c r="P196" i="2"/>
  <c r="T213" i="2"/>
  <c r="BK221" i="2"/>
  <c r="J221" i="2"/>
  <c r="J72" i="2" s="1"/>
  <c r="BK232" i="2"/>
  <c r="J232" i="2" s="1"/>
  <c r="J74" i="2" s="1"/>
  <c r="T250" i="2"/>
  <c r="T342" i="2"/>
  <c r="T341" i="2" s="1"/>
  <c r="T361" i="2"/>
  <c r="T380" i="2"/>
  <c r="T393" i="2"/>
  <c r="T408" i="2"/>
  <c r="T417" i="2"/>
  <c r="T99" i="3"/>
  <c r="R124" i="3"/>
  <c r="P152" i="3"/>
  <c r="BK161" i="3"/>
  <c r="J161" i="3" s="1"/>
  <c r="J72" i="3" s="1"/>
  <c r="P175" i="3"/>
  <c r="P138" i="4"/>
  <c r="P100" i="4" s="1"/>
  <c r="BK147" i="4"/>
  <c r="J147" i="4" s="1"/>
  <c r="J72" i="4" s="1"/>
  <c r="R158" i="4"/>
  <c r="P197" i="4"/>
  <c r="P107" i="5"/>
  <c r="P94" i="5" s="1"/>
  <c r="P93" i="5" s="1"/>
  <c r="AU60" i="1" s="1"/>
  <c r="P121" i="6"/>
  <c r="P94" i="6"/>
  <c r="P93" i="6" s="1"/>
  <c r="AU61" i="1" s="1"/>
  <c r="P118" i="7"/>
  <c r="T131" i="7"/>
  <c r="R100" i="8"/>
  <c r="BK117" i="8"/>
  <c r="J117" i="8" s="1"/>
  <c r="J70" i="8" s="1"/>
  <c r="T148" i="8"/>
  <c r="T163" i="8"/>
  <c r="BK168" i="8"/>
  <c r="J168" i="8" s="1"/>
  <c r="J73" i="8" s="1"/>
  <c r="P189" i="8"/>
  <c r="T99" i="9"/>
  <c r="T110" i="2"/>
  <c r="BK127" i="2"/>
  <c r="J127" i="2" s="1"/>
  <c r="J66" i="2" s="1"/>
  <c r="BK180" i="2"/>
  <c r="J180" i="2" s="1"/>
  <c r="J67" i="2" s="1"/>
  <c r="T196" i="2"/>
  <c r="T195" i="2"/>
  <c r="P213" i="2"/>
  <c r="T221" i="2"/>
  <c r="T232" i="2"/>
  <c r="R250" i="2"/>
  <c r="R342" i="2"/>
  <c r="R341" i="2" s="1"/>
  <c r="R361" i="2"/>
  <c r="P380" i="2"/>
  <c r="P393" i="2"/>
  <c r="R408" i="2"/>
  <c r="R417" i="2"/>
  <c r="R99" i="3"/>
  <c r="BK124" i="3"/>
  <c r="J124" i="3" s="1"/>
  <c r="J70" i="3" s="1"/>
  <c r="BK152" i="3"/>
  <c r="J152" i="3" s="1"/>
  <c r="J71" i="3" s="1"/>
  <c r="T161" i="3"/>
  <c r="BK175" i="3"/>
  <c r="J175" i="3" s="1"/>
  <c r="J73" i="3" s="1"/>
  <c r="BK138" i="4"/>
  <c r="J138" i="4" s="1"/>
  <c r="J71" i="4" s="1"/>
  <c r="R147" i="4"/>
  <c r="T158" i="4"/>
  <c r="R197" i="4"/>
  <c r="R107" i="5"/>
  <c r="R94" i="5" s="1"/>
  <c r="R93" i="5" s="1"/>
  <c r="T121" i="6"/>
  <c r="T94" i="6" s="1"/>
  <c r="T93" i="6" s="1"/>
  <c r="R118" i="7"/>
  <c r="P131" i="7"/>
  <c r="BK100" i="8"/>
  <c r="J100" i="8" s="1"/>
  <c r="J69" i="8" s="1"/>
  <c r="T117" i="8"/>
  <c r="P148" i="8"/>
  <c r="BK163" i="8"/>
  <c r="J163" i="8"/>
  <c r="J72" i="8" s="1"/>
  <c r="T168" i="8"/>
  <c r="R189" i="8"/>
  <c r="P92" i="9"/>
  <c r="R99" i="9"/>
  <c r="R110" i="2"/>
  <c r="R127" i="2"/>
  <c r="P180" i="2"/>
  <c r="R196" i="2"/>
  <c r="R195" i="2" s="1"/>
  <c r="R213" i="2"/>
  <c r="P221" i="2"/>
  <c r="R232" i="2"/>
  <c r="P250" i="2"/>
  <c r="BK342" i="2"/>
  <c r="BK341" i="2" s="1"/>
  <c r="J341" i="2" s="1"/>
  <c r="J77" i="2" s="1"/>
  <c r="BK361" i="2"/>
  <c r="J361" i="2" s="1"/>
  <c r="J81" i="2" s="1"/>
  <c r="BK380" i="2"/>
  <c r="J380" i="2"/>
  <c r="J82" i="2" s="1"/>
  <c r="BK393" i="2"/>
  <c r="J393" i="2" s="1"/>
  <c r="J83" i="2" s="1"/>
  <c r="P408" i="2"/>
  <c r="P417" i="2"/>
  <c r="BK99" i="3"/>
  <c r="BK98" i="3" s="1"/>
  <c r="BK97" i="3" s="1"/>
  <c r="J97" i="3" s="1"/>
  <c r="J67" i="3" s="1"/>
  <c r="P124" i="3"/>
  <c r="R152" i="3"/>
  <c r="P161" i="3"/>
  <c r="R175" i="3"/>
  <c r="R138" i="4"/>
  <c r="R100" i="4"/>
  <c r="T147" i="4"/>
  <c r="P158" i="4"/>
  <c r="T197" i="4"/>
  <c r="T107" i="5"/>
  <c r="T94" i="5"/>
  <c r="T93" i="5" s="1"/>
  <c r="R121" i="6"/>
  <c r="R94" i="6" s="1"/>
  <c r="R93" i="6" s="1"/>
  <c r="T118" i="7"/>
  <c r="R131" i="7"/>
  <c r="T100" i="8"/>
  <c r="R117" i="8"/>
  <c r="BK148" i="8"/>
  <c r="R163" i="8"/>
  <c r="P168" i="8"/>
  <c r="BK189" i="8"/>
  <c r="J189" i="8" s="1"/>
  <c r="J74" i="8" s="1"/>
  <c r="BK92" i="9"/>
  <c r="J92" i="9" s="1"/>
  <c r="J65" i="9" s="1"/>
  <c r="R92" i="9"/>
  <c r="T92" i="9"/>
  <c r="P99" i="9"/>
  <c r="BK121" i="9"/>
  <c r="J121" i="9"/>
  <c r="J67" i="9" s="1"/>
  <c r="P121" i="9"/>
  <c r="R121" i="9"/>
  <c r="T121" i="9"/>
  <c r="BK427" i="2"/>
  <c r="J427" i="2" s="1"/>
  <c r="J86" i="2" s="1"/>
  <c r="BK95" i="7"/>
  <c r="J95" i="7"/>
  <c r="J68" i="7" s="1"/>
  <c r="BK228" i="2"/>
  <c r="J228" i="2" s="1"/>
  <c r="J73" i="2" s="1"/>
  <c r="BK245" i="2"/>
  <c r="J245" i="2" s="1"/>
  <c r="J75" i="2" s="1"/>
  <c r="BK94" i="5"/>
  <c r="BK93" i="5"/>
  <c r="J93" i="5" s="1"/>
  <c r="BK357" i="2"/>
  <c r="J357" i="2" s="1"/>
  <c r="J80" i="2" s="1"/>
  <c r="BK137" i="9"/>
  <c r="J137" i="9" s="1"/>
  <c r="J68" i="9" s="1"/>
  <c r="F59" i="9"/>
  <c r="J84" i="9"/>
  <c r="BE109" i="9"/>
  <c r="BE118" i="9"/>
  <c r="BE125" i="9"/>
  <c r="BE128" i="9"/>
  <c r="BE134" i="9"/>
  <c r="E50" i="9"/>
  <c r="BE93" i="9"/>
  <c r="BE103" i="9"/>
  <c r="BE106" i="9"/>
  <c r="BE131" i="9"/>
  <c r="BE138" i="9"/>
  <c r="BE112" i="9"/>
  <c r="BE115" i="9"/>
  <c r="BE122" i="9"/>
  <c r="BE96" i="9"/>
  <c r="BE100" i="9"/>
  <c r="F95" i="8"/>
  <c r="BE101" i="8"/>
  <c r="BE105" i="8"/>
  <c r="BE111" i="8"/>
  <c r="BE115" i="8"/>
  <c r="BE124" i="8"/>
  <c r="BE185" i="8"/>
  <c r="BE194" i="8"/>
  <c r="BE200" i="8"/>
  <c r="BE202" i="8"/>
  <c r="BE120" i="8"/>
  <c r="BE122" i="8"/>
  <c r="BE130" i="8"/>
  <c r="BE136" i="8"/>
  <c r="BE146" i="8"/>
  <c r="BE149" i="8"/>
  <c r="BE171" i="8"/>
  <c r="BE173" i="8"/>
  <c r="BE181" i="8"/>
  <c r="BE187" i="8"/>
  <c r="BE190" i="8"/>
  <c r="BE192" i="8"/>
  <c r="BE196" i="8"/>
  <c r="E84" i="8"/>
  <c r="BE103" i="8"/>
  <c r="BE113" i="8"/>
  <c r="BE126" i="8"/>
  <c r="BE128" i="8"/>
  <c r="BE134" i="8"/>
  <c r="BE138" i="8"/>
  <c r="BE140" i="8"/>
  <c r="BE142" i="8"/>
  <c r="BE153" i="8"/>
  <c r="BE157" i="8"/>
  <c r="BE175" i="8"/>
  <c r="BE177" i="8"/>
  <c r="BE179" i="8"/>
  <c r="BE183" i="8"/>
  <c r="J60" i="8"/>
  <c r="BE107" i="8"/>
  <c r="BE109" i="8"/>
  <c r="BE118" i="8"/>
  <c r="BE132" i="8"/>
  <c r="BE144" i="8"/>
  <c r="BE151" i="8"/>
  <c r="BE155" i="8"/>
  <c r="BE159" i="8"/>
  <c r="BE161" i="8"/>
  <c r="BE164" i="8"/>
  <c r="BE166" i="8"/>
  <c r="BE169" i="8"/>
  <c r="BE198" i="8"/>
  <c r="J60" i="7"/>
  <c r="F63" i="7"/>
  <c r="E80" i="7"/>
  <c r="BE102" i="7"/>
  <c r="BE104" i="7"/>
  <c r="BE110" i="7"/>
  <c r="BE119" i="7"/>
  <c r="BE125" i="7"/>
  <c r="BE136" i="7"/>
  <c r="BE138" i="7"/>
  <c r="BE96" i="7"/>
  <c r="BE98" i="7"/>
  <c r="BE106" i="7"/>
  <c r="BE121" i="7"/>
  <c r="BE127" i="7"/>
  <c r="BE132" i="7"/>
  <c r="BE134" i="7"/>
  <c r="BE142" i="7"/>
  <c r="BE100" i="7"/>
  <c r="BE108" i="7"/>
  <c r="BE112" i="7"/>
  <c r="BE114" i="7"/>
  <c r="BE116" i="7"/>
  <c r="BE123" i="7"/>
  <c r="BE129" i="7"/>
  <c r="BE140" i="7"/>
  <c r="J60" i="6"/>
  <c r="F63" i="6"/>
  <c r="BE99" i="6"/>
  <c r="BE103" i="6"/>
  <c r="BE111" i="6"/>
  <c r="BE117" i="6"/>
  <c r="BE119" i="6"/>
  <c r="BE136" i="6"/>
  <c r="BE144" i="6"/>
  <c r="J94" i="5"/>
  <c r="J68" i="5" s="1"/>
  <c r="BE95" i="6"/>
  <c r="BE101" i="6"/>
  <c r="E52" i="6"/>
  <c r="BE105" i="6"/>
  <c r="BE107" i="6"/>
  <c r="BE109" i="6"/>
  <c r="BE113" i="6"/>
  <c r="BE115" i="6"/>
  <c r="BE122" i="6"/>
  <c r="BE126" i="6"/>
  <c r="BE130" i="6"/>
  <c r="BE140" i="6"/>
  <c r="BE142" i="6"/>
  <c r="BE146" i="6"/>
  <c r="BE97" i="6"/>
  <c r="BE124" i="6"/>
  <c r="BE128" i="6"/>
  <c r="BE132" i="6"/>
  <c r="BE134" i="6"/>
  <c r="BE138" i="6"/>
  <c r="BE148" i="6"/>
  <c r="BE150" i="6"/>
  <c r="BE152" i="6"/>
  <c r="E52" i="5"/>
  <c r="F63" i="5"/>
  <c r="BE95" i="5"/>
  <c r="BE114" i="5"/>
  <c r="J87" i="5"/>
  <c r="BE97" i="5"/>
  <c r="BE99" i="5"/>
  <c r="BE110" i="5"/>
  <c r="BE101" i="5"/>
  <c r="BE103" i="5"/>
  <c r="BE105" i="5"/>
  <c r="BE108" i="5"/>
  <c r="BE112" i="5"/>
  <c r="F63" i="4"/>
  <c r="J92" i="4"/>
  <c r="BE101" i="4"/>
  <c r="BE103" i="4"/>
  <c r="BE111" i="4"/>
  <c r="BE115" i="4"/>
  <c r="BE117" i="4"/>
  <c r="BE123" i="4"/>
  <c r="BE133" i="4"/>
  <c r="BE145" i="4"/>
  <c r="BE150" i="4"/>
  <c r="BE105" i="4"/>
  <c r="BE107" i="4"/>
  <c r="BE109" i="4"/>
  <c r="BE119" i="4"/>
  <c r="BE121" i="4"/>
  <c r="BE125" i="4"/>
  <c r="BE127" i="4"/>
  <c r="BE129" i="4"/>
  <c r="BE148" i="4"/>
  <c r="BE152" i="4"/>
  <c r="BE154" i="4"/>
  <c r="BE156" i="4"/>
  <c r="BE159" i="4"/>
  <c r="BE161" i="4"/>
  <c r="BE163" i="4"/>
  <c r="BE165" i="4"/>
  <c r="BE167" i="4"/>
  <c r="BE169" i="4"/>
  <c r="BE173" i="4"/>
  <c r="BE177" i="4"/>
  <c r="BE181" i="4"/>
  <c r="BE185" i="4"/>
  <c r="BE187" i="4"/>
  <c r="BE191" i="4"/>
  <c r="BE195" i="4"/>
  <c r="BE198" i="4"/>
  <c r="E52" i="4"/>
  <c r="BE131" i="4"/>
  <c r="BE135" i="4"/>
  <c r="BE141" i="4"/>
  <c r="BE171" i="4"/>
  <c r="BE183" i="4"/>
  <c r="BE200" i="4"/>
  <c r="BE202" i="4"/>
  <c r="BE113" i="4"/>
  <c r="BE139" i="4"/>
  <c r="BE143" i="4"/>
  <c r="BE175" i="4"/>
  <c r="BE179" i="4"/>
  <c r="BE189" i="4"/>
  <c r="BE193" i="4"/>
  <c r="J60" i="3"/>
  <c r="E83" i="3"/>
  <c r="BE114" i="3"/>
  <c r="BE116" i="3"/>
  <c r="BE127" i="3"/>
  <c r="BE129" i="3"/>
  <c r="BE135" i="3"/>
  <c r="BE153" i="3"/>
  <c r="BE167" i="3"/>
  <c r="BE169" i="3"/>
  <c r="BE178" i="3"/>
  <c r="BE180" i="3"/>
  <c r="BE197" i="3"/>
  <c r="BE207" i="3"/>
  <c r="BE215" i="3"/>
  <c r="BE104" i="3"/>
  <c r="BE148" i="3"/>
  <c r="BE159" i="3"/>
  <c r="BE162" i="3"/>
  <c r="BE184" i="3"/>
  <c r="BE189" i="3"/>
  <c r="BE195" i="3"/>
  <c r="BE199" i="3"/>
  <c r="BE213" i="3"/>
  <c r="BE217" i="3"/>
  <c r="BE225" i="3"/>
  <c r="BE227" i="3"/>
  <c r="BE100" i="3"/>
  <c r="BE102" i="3"/>
  <c r="BE106" i="3"/>
  <c r="BE108" i="3"/>
  <c r="BE110" i="3"/>
  <c r="BE118" i="3"/>
  <c r="BE120" i="3"/>
  <c r="BE131" i="3"/>
  <c r="BE139" i="3"/>
  <c r="BE150" i="3"/>
  <c r="BE164" i="3"/>
  <c r="BE182" i="3"/>
  <c r="BE186" i="3"/>
  <c r="BE191" i="3"/>
  <c r="BE193" i="3"/>
  <c r="BE203" i="3"/>
  <c r="BE209" i="3"/>
  <c r="BE223" i="3"/>
  <c r="F63" i="3"/>
  <c r="BE112" i="3"/>
  <c r="BE122" i="3"/>
  <c r="BE125" i="3"/>
  <c r="BE133" i="3"/>
  <c r="BE137" i="3"/>
  <c r="BE141" i="3"/>
  <c r="BE143" i="3"/>
  <c r="BE146" i="3"/>
  <c r="BE155" i="3"/>
  <c r="BE157" i="3"/>
  <c r="BE171" i="3"/>
  <c r="BE173" i="3"/>
  <c r="BE176" i="3"/>
  <c r="BE201" i="3"/>
  <c r="BE205" i="3"/>
  <c r="BE211" i="3"/>
  <c r="BE219" i="3"/>
  <c r="BE221" i="3"/>
  <c r="J56" i="2"/>
  <c r="BE111" i="2"/>
  <c r="BE115" i="2"/>
  <c r="BE119" i="2"/>
  <c r="BE142" i="2"/>
  <c r="BE197" i="2"/>
  <c r="BE229" i="2"/>
  <c r="BE233" i="2"/>
  <c r="BE260" i="2"/>
  <c r="BE330" i="2"/>
  <c r="BE343" i="2"/>
  <c r="BE349" i="2"/>
  <c r="E50" i="2"/>
  <c r="BE181" i="2"/>
  <c r="BE203" i="2"/>
  <c r="BE222" i="2"/>
  <c r="BE226" i="2"/>
  <c r="BE246" i="2"/>
  <c r="BE309" i="2"/>
  <c r="BE318" i="2"/>
  <c r="BE334" i="2"/>
  <c r="BE346" i="2"/>
  <c r="BE353" i="2"/>
  <c r="BE369" i="2"/>
  <c r="BE371" i="2"/>
  <c r="BE374" i="2"/>
  <c r="BE377" i="2"/>
  <c r="BE390" i="2"/>
  <c r="BE418" i="2"/>
  <c r="F59" i="2"/>
  <c r="BE128" i="2"/>
  <c r="BE185" i="2"/>
  <c r="BE188" i="2"/>
  <c r="BE192" i="2"/>
  <c r="BE207" i="2"/>
  <c r="BE218" i="2"/>
  <c r="BE241" i="2"/>
  <c r="BE243" i="2"/>
  <c r="BE251" i="2"/>
  <c r="BE286" i="2"/>
  <c r="BE300" i="2"/>
  <c r="BE306" i="2"/>
  <c r="BE358" i="2"/>
  <c r="BE387" i="2"/>
  <c r="BE394" i="2"/>
  <c r="BE404" i="2"/>
  <c r="BE123" i="2"/>
  <c r="BE152" i="2"/>
  <c r="BE166" i="2"/>
  <c r="BE214" i="2"/>
  <c r="BE236" i="2"/>
  <c r="BE239" i="2"/>
  <c r="BE255" i="2"/>
  <c r="BE270" i="2"/>
  <c r="BE276" i="2"/>
  <c r="BE312" i="2"/>
  <c r="BE324" i="2"/>
  <c r="BE362" i="2"/>
  <c r="BE365" i="2"/>
  <c r="BE381" i="2"/>
  <c r="BE385" i="2"/>
  <c r="BE397" i="2"/>
  <c r="BE409" i="2"/>
  <c r="BE413" i="2"/>
  <c r="BE421" i="2"/>
  <c r="BE428" i="2"/>
  <c r="F40" i="3"/>
  <c r="BC58" i="1" s="1"/>
  <c r="F40" i="8"/>
  <c r="BC63" i="1" s="1"/>
  <c r="F38" i="4"/>
  <c r="BA59" i="1" s="1"/>
  <c r="F38" i="7"/>
  <c r="BA62" i="1" s="1"/>
  <c r="F38" i="2"/>
  <c r="BC56" i="1" s="1"/>
  <c r="J38" i="3"/>
  <c r="AW58" i="1" s="1"/>
  <c r="F41" i="4"/>
  <c r="BD59" i="1"/>
  <c r="F41" i="5"/>
  <c r="BD60" i="1" s="1"/>
  <c r="F38" i="5"/>
  <c r="BA60" i="1" s="1"/>
  <c r="J38" i="6"/>
  <c r="AW61" i="1" s="1"/>
  <c r="J36" i="9"/>
  <c r="AW64" i="1" s="1"/>
  <c r="AS55" i="1"/>
  <c r="AS54" i="1" s="1"/>
  <c r="F41" i="3"/>
  <c r="BD58" i="1"/>
  <c r="F39" i="6"/>
  <c r="BB61" i="1" s="1"/>
  <c r="F39" i="9"/>
  <c r="BD64" i="1"/>
  <c r="F38" i="3"/>
  <c r="BA58" i="1" s="1"/>
  <c r="F40" i="7"/>
  <c r="BC62" i="1" s="1"/>
  <c r="F37" i="9"/>
  <c r="BB64" i="1" s="1"/>
  <c r="J38" i="4"/>
  <c r="AW59" i="1" s="1"/>
  <c r="F40" i="6"/>
  <c r="BC61" i="1" s="1"/>
  <c r="F39" i="4"/>
  <c r="BB59" i="1"/>
  <c r="F41" i="6"/>
  <c r="BD61" i="1" s="1"/>
  <c r="F38" i="9"/>
  <c r="BC64" i="1"/>
  <c r="F40" i="4"/>
  <c r="BC59" i="1" s="1"/>
  <c r="F39" i="5"/>
  <c r="BB60" i="1" s="1"/>
  <c r="F41" i="7"/>
  <c r="BD62" i="1" s="1"/>
  <c r="J36" i="2"/>
  <c r="AW56" i="1" s="1"/>
  <c r="J38" i="5"/>
  <c r="AW60" i="1" s="1"/>
  <c r="F40" i="5"/>
  <c r="BC60" i="1"/>
  <c r="F38" i="6"/>
  <c r="BA61" i="1" s="1"/>
  <c r="F39" i="7"/>
  <c r="BB62" i="1"/>
  <c r="F38" i="8"/>
  <c r="BA63" i="1" s="1"/>
  <c r="J38" i="7"/>
  <c r="AW62" i="1" s="1"/>
  <c r="J38" i="8"/>
  <c r="AW63" i="1"/>
  <c r="F41" i="8"/>
  <c r="BD63" i="1" s="1"/>
  <c r="F39" i="2"/>
  <c r="BD56" i="1" s="1"/>
  <c r="F36" i="2"/>
  <c r="BA56" i="1" s="1"/>
  <c r="F39" i="8"/>
  <c r="BB63" i="1"/>
  <c r="F39" i="3"/>
  <c r="BB58" i="1" s="1"/>
  <c r="F36" i="9"/>
  <c r="BA64" i="1" s="1"/>
  <c r="F37" i="2"/>
  <c r="BB56" i="1" s="1"/>
  <c r="J342" i="2" l="1"/>
  <c r="J78" i="2" s="1"/>
  <c r="J99" i="3"/>
  <c r="J69" i="3" s="1"/>
  <c r="BK99" i="8"/>
  <c r="J99" i="8" s="1"/>
  <c r="J68" i="8" s="1"/>
  <c r="R99" i="4"/>
  <c r="R98" i="4" s="1"/>
  <c r="T95" i="7"/>
  <c r="T94" i="7" s="1"/>
  <c r="T99" i="8"/>
  <c r="T98" i="8" s="1"/>
  <c r="BK100" i="4"/>
  <c r="BK99" i="4" s="1"/>
  <c r="J99" i="4" s="1"/>
  <c r="J68" i="4" s="1"/>
  <c r="J94" i="6"/>
  <c r="J68" i="6" s="1"/>
  <c r="BK93" i="6"/>
  <c r="J93" i="6" s="1"/>
  <c r="J34" i="6" s="1"/>
  <c r="AG61" i="1" s="1"/>
  <c r="J67" i="5"/>
  <c r="J34" i="5"/>
  <c r="AG60" i="1" s="1"/>
  <c r="J100" i="4"/>
  <c r="J69" i="4" s="1"/>
  <c r="J148" i="8"/>
  <c r="J71" i="8" s="1"/>
  <c r="J98" i="3"/>
  <c r="J68" i="3" s="1"/>
  <c r="J121" i="6"/>
  <c r="J69" i="6" s="1"/>
  <c r="R95" i="7"/>
  <c r="R94" i="7" s="1"/>
  <c r="R356" i="2"/>
  <c r="P356" i="2"/>
  <c r="P99" i="4"/>
  <c r="P98" i="4" s="1"/>
  <c r="AU59" i="1" s="1"/>
  <c r="T99" i="4"/>
  <c r="T98" i="4"/>
  <c r="T356" i="2"/>
  <c r="P95" i="7"/>
  <c r="P94" i="7" s="1"/>
  <c r="AU62" i="1" s="1"/>
  <c r="P91" i="9"/>
  <c r="P90" i="9" s="1"/>
  <c r="AU64" i="1" s="1"/>
  <c r="R98" i="3"/>
  <c r="R97" i="3" s="1"/>
  <c r="T220" i="2"/>
  <c r="P195" i="2"/>
  <c r="P109" i="2" s="1"/>
  <c r="P108" i="2" s="1"/>
  <c r="AU56" i="1" s="1"/>
  <c r="P98" i="3"/>
  <c r="P97" i="3" s="1"/>
  <c r="AU58" i="1" s="1"/>
  <c r="P99" i="8"/>
  <c r="P98" i="8"/>
  <c r="AU63" i="1" s="1"/>
  <c r="R91" i="9"/>
  <c r="R90" i="9" s="1"/>
  <c r="BK220" i="2"/>
  <c r="J220" i="2" s="1"/>
  <c r="J71" i="2" s="1"/>
  <c r="P220" i="2"/>
  <c r="T98" i="3"/>
  <c r="T97" i="3" s="1"/>
  <c r="T91" i="9"/>
  <c r="T90" i="9" s="1"/>
  <c r="T109" i="2"/>
  <c r="T108" i="2" s="1"/>
  <c r="R99" i="8"/>
  <c r="R98" i="8" s="1"/>
  <c r="R220" i="2"/>
  <c r="R109" i="2"/>
  <c r="R108" i="2" s="1"/>
  <c r="BK356" i="2"/>
  <c r="J356" i="2" s="1"/>
  <c r="J79" i="2" s="1"/>
  <c r="BK91" i="9"/>
  <c r="J91" i="9" s="1"/>
  <c r="J64" i="9" s="1"/>
  <c r="BK94" i="7"/>
  <c r="J94" i="7" s="1"/>
  <c r="J67" i="7" s="1"/>
  <c r="BK195" i="2"/>
  <c r="J195" i="2"/>
  <c r="J68" i="2" s="1"/>
  <c r="BK98" i="8"/>
  <c r="J98" i="8" s="1"/>
  <c r="J34" i="8" s="1"/>
  <c r="AG63" i="1" s="1"/>
  <c r="J67" i="6"/>
  <c r="F37" i="6"/>
  <c r="AZ61" i="1" s="1"/>
  <c r="J34" i="3"/>
  <c r="AG58" i="1"/>
  <c r="F37" i="4"/>
  <c r="AZ59" i="1" s="1"/>
  <c r="J37" i="7"/>
  <c r="AV62" i="1"/>
  <c r="AT62" i="1" s="1"/>
  <c r="J37" i="8"/>
  <c r="AV63" i="1" s="1"/>
  <c r="AT63" i="1" s="1"/>
  <c r="F35" i="2"/>
  <c r="AZ56" i="1" s="1"/>
  <c r="J37" i="4"/>
  <c r="AV59" i="1" s="1"/>
  <c r="AT59" i="1" s="1"/>
  <c r="BD57" i="1"/>
  <c r="F37" i="5"/>
  <c r="AZ60" i="1" s="1"/>
  <c r="J37" i="5"/>
  <c r="AV60" i="1" s="1"/>
  <c r="AT60" i="1" s="1"/>
  <c r="F37" i="3"/>
  <c r="AZ58" i="1" s="1"/>
  <c r="BC57" i="1"/>
  <c r="AY57" i="1" s="1"/>
  <c r="J35" i="9"/>
  <c r="AV64" i="1" s="1"/>
  <c r="AT64" i="1" s="1"/>
  <c r="F35" i="9"/>
  <c r="AZ64" i="1" s="1"/>
  <c r="F37" i="7"/>
  <c r="AZ62" i="1" s="1"/>
  <c r="F37" i="8"/>
  <c r="AZ63" i="1"/>
  <c r="J37" i="6"/>
  <c r="AV61" i="1" s="1"/>
  <c r="AT61" i="1" s="1"/>
  <c r="BB57" i="1"/>
  <c r="AX57" i="1" s="1"/>
  <c r="J37" i="3"/>
  <c r="AV58" i="1"/>
  <c r="AT58" i="1" s="1"/>
  <c r="BA57" i="1"/>
  <c r="AW57" i="1" s="1"/>
  <c r="J35" i="2"/>
  <c r="AV56" i="1" s="1"/>
  <c r="AT56" i="1" s="1"/>
  <c r="AN60" i="1" l="1"/>
  <c r="BK98" i="4"/>
  <c r="J98" i="4" s="1"/>
  <c r="J34" i="4" s="1"/>
  <c r="AG59" i="1" s="1"/>
  <c r="AN61" i="1"/>
  <c r="BK109" i="2"/>
  <c r="BK108" i="2" s="1"/>
  <c r="J108" i="2" s="1"/>
  <c r="J63" i="2" s="1"/>
  <c r="BK90" i="9"/>
  <c r="J90" i="9" s="1"/>
  <c r="J63" i="9" s="1"/>
  <c r="AN63" i="1"/>
  <c r="J67" i="8"/>
  <c r="J43" i="8"/>
  <c r="J43" i="6"/>
  <c r="AN59" i="1"/>
  <c r="J67" i="4"/>
  <c r="J43" i="5"/>
  <c r="AN58" i="1"/>
  <c r="J43" i="4"/>
  <c r="J43" i="3"/>
  <c r="BA55" i="1"/>
  <c r="AW55" i="1" s="1"/>
  <c r="BC55" i="1"/>
  <c r="AY55" i="1" s="1"/>
  <c r="J34" i="7"/>
  <c r="AG62" i="1" s="1"/>
  <c r="AG57" i="1" s="1"/>
  <c r="AZ57" i="1"/>
  <c r="AV57" i="1" s="1"/>
  <c r="AT57" i="1" s="1"/>
  <c r="AU57" i="1"/>
  <c r="BB55" i="1"/>
  <c r="BB54" i="1" s="1"/>
  <c r="W31" i="1" s="1"/>
  <c r="BD55" i="1"/>
  <c r="BD54" i="1" s="1"/>
  <c r="W33" i="1" s="1"/>
  <c r="J43" i="7" l="1"/>
  <c r="J109" i="2"/>
  <c r="J64" i="2" s="1"/>
  <c r="AN57" i="1"/>
  <c r="AN62" i="1"/>
  <c r="AU55" i="1"/>
  <c r="AU54" i="1" s="1"/>
  <c r="J32" i="9"/>
  <c r="AG64" i="1" s="1"/>
  <c r="BC54" i="1"/>
  <c r="AY54" i="1" s="1"/>
  <c r="AX54" i="1"/>
  <c r="AZ55" i="1"/>
  <c r="AV55" i="1" s="1"/>
  <c r="AT55" i="1" s="1"/>
  <c r="J32" i="2"/>
  <c r="AG56" i="1"/>
  <c r="AN56" i="1" s="1"/>
  <c r="BA54" i="1"/>
  <c r="AW54" i="1" s="1"/>
  <c r="AK30" i="1" s="1"/>
  <c r="AX55" i="1"/>
  <c r="J41" i="2" l="1"/>
  <c r="J41" i="9"/>
  <c r="AN64" i="1"/>
  <c r="AG55" i="1"/>
  <c r="AG54" i="1"/>
  <c r="AK26" i="1" s="1"/>
  <c r="AK35" i="1" s="1"/>
  <c r="AZ54" i="1"/>
  <c r="AV54" i="1" s="1"/>
  <c r="AK29" i="1" s="1"/>
  <c r="W32" i="1"/>
  <c r="W30" i="1"/>
  <c r="AN55" i="1" l="1"/>
  <c r="W29" i="1"/>
  <c r="AT54" i="1"/>
  <c r="AN54" i="1" s="1"/>
</calcChain>
</file>

<file path=xl/sharedStrings.xml><?xml version="1.0" encoding="utf-8"?>
<sst xmlns="http://schemas.openxmlformats.org/spreadsheetml/2006/main" count="9070" uniqueCount="1515">
  <si>
    <t>Export Komplet</t>
  </si>
  <si>
    <t>VZ</t>
  </si>
  <si>
    <t>2.0</t>
  </si>
  <si>
    <t>ZAMOK</t>
  </si>
  <si>
    <t>False</t>
  </si>
  <si>
    <t>{117454c4-aeb4-4c50-a23f-827ff1c39549}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</si>
  <si>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</si>
  <si>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</si>
  <si>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</si>
  <si>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</si>
  <si>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</si>
  <si>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</si>
  <si>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</si>
  <si>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</si>
  <si>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2021-35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</si>
  <si>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</si>
  <si>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</si>
  <si>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ZČU - REKONSTRUKCE POSLUCHÁREN UP 101,104,108,112 a 115</t>
  </si>
  <si>
    <t>KSO:</t>
  </si>
  <si>
    <t/>
  </si>
  <si>
    <t>CC-CZ:</t>
  </si>
  <si>
    <t>Místo:</t>
  </si>
  <si>
    <t>Areál ZČU, Univerzitní 22, 306 14 Plzeň</t>
  </si>
  <si>
    <t>Datum:</t>
  </si>
  <si>
    <t>Zadavatel:</t>
  </si>
  <si>
    <t>IČ:</t>
  </si>
  <si>
    <t>Západočeská univerzita v Plzni, Univerzitní 8, 306</t>
  </si>
  <si>
    <t>DIČ:</t>
  </si>
  <si>
    <t>Uchazeč:</t>
  </si>
  <si>
    <t>Vyplň údaj</t>
  </si>
  <si>
    <t>Projektant:</t>
  </si>
  <si>
    <t>ATELIER SOUKUP OPL ŠVEHLA S.R.O.</t>
  </si>
  <si>
    <t>True</t>
  </si>
  <si>
    <t>Zpracovatel:</t>
  </si>
  <si>
    <t>Michal Jirka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</si>
  <si>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</si>
  <si>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</si>
  <si>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</si>
  <si>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</si>
  <si>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</si>
  <si>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</si>
  <si>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</si>
  <si>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</si>
  <si>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</si>
  <si>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</si>
  <si>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</si>
  <si>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</si>
  <si>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</si>
  <si>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</si>
  <si>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</si>
  <si>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</si>
  <si>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</si>
  <si>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</si>
  <si>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</si>
  <si>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</si>
  <si>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</si>
  <si>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</si>
  <si>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</si>
  <si>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</si>
  <si>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</si>
  <si>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</si>
  <si>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</si>
  <si>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</si>
  <si>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</si>
  <si>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</si>
  <si>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</si>
  <si>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</si>
  <si>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</si>
  <si>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</si>
  <si>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</si>
  <si>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</si>
  <si>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</si>
  <si>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</si>
  <si>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</si>
  <si>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</si>
  <si>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1.</t>
  </si>
  <si>
    <t>Etapa 0</t>
  </si>
  <si>
    <t>STA</t>
  </si>
  <si>
    <t>1</t>
  </si>
  <si>
    <t>{55a637c8-15df-40e5-9249-7d4bb2e25423}</t>
  </si>
  <si>
    <t>2</t>
  </si>
  <si>
    <t>/</t>
  </si>
  <si>
    <t>D.1.1</t>
  </si>
  <si>
    <t xml:space="preserve">Architektonicko-stavební a konstrukční řešení </t>
  </si>
  <si>
    <t>Soupis</t>
  </si>
  <si>
    <t>{acf059ca-eb9c-4628-b4c6-ae2a4630ec86}</t>
  </si>
  <si>
    <t>D.1.4</t>
  </si>
  <si>
    <t xml:space="preserve">Technika prostředí staveb </t>
  </si>
  <si>
    <t>{a3da153d-bbe7-4a6b-a6d9-33c46c72a5dc}</t>
  </si>
  <si>
    <t>D.1.4.g</t>
  </si>
  <si>
    <t xml:space="preserve">Zařízení silnoproudé elektrotechniky, včetně bleskosvodů a uzemnění, osvělení </t>
  </si>
  <si>
    <t>3</t>
  </si>
  <si>
    <t>{19f47cb9-f86d-421f-9634-3fba5dfdfb2a}</t>
  </si>
  <si>
    <t>D.1.4.h</t>
  </si>
  <si>
    <t>Zařízení EPS</t>
  </si>
  <si>
    <t>{303d30ff-f2c2-4545-aea0-e68526a5439b}</t>
  </si>
  <si>
    <t>D.1.4.i</t>
  </si>
  <si>
    <t>Zařízení EZS a PZTS</t>
  </si>
  <si>
    <t>{28c1372e-b277-4fde-bdf4-894bea506319}</t>
  </si>
  <si>
    <t>D.1.4.j</t>
  </si>
  <si>
    <t>Zařízení JIS</t>
  </si>
  <si>
    <t>{c42ce51f-dc81-421f-87d9-47569205c14e}</t>
  </si>
  <si>
    <t>D.1.4.k</t>
  </si>
  <si>
    <t>Kamerový systém CCTV</t>
  </si>
  <si>
    <t>{abd03852-36a7-42c5-b325-e0f53ac402f4}</t>
  </si>
  <si>
    <t>D.1.4.l</t>
  </si>
  <si>
    <t>Zařízení slaboproudé elektrotechniky - Strukturovaná kabeláž</t>
  </si>
  <si>
    <t>{767609e7-55e8-456c-8d20-f2f31c431c26}</t>
  </si>
  <si>
    <t>VON</t>
  </si>
  <si>
    <t xml:space="preserve">Vedlejší a ostatní rozpočtové náklady </t>
  </si>
  <si>
    <t>{35598c73-ec6f-4695-aa0a-8b7e896c1b43}</t>
  </si>
  <si>
    <t>KRYCÍ LIST SOUPISU PRACÍ</t>
  </si>
  <si>
    <t>Objekt:</t>
  </si>
  <si>
    <t>1. - Etapa 0</t>
  </si>
  <si>
    <t>Soupis:</t>
  </si>
  <si>
    <t xml:space="preserve">D.1.1 - Architektonicko-stavební a konstrukční řešení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</si>
  <si>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</si>
  <si>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</si>
  <si>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</si>
  <si>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</si>
  <si>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</si>
  <si>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</si>
  <si>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</si>
  <si>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</si>
  <si>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</si>
  <si>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  61 - Úprava povrchů vnitřních</t>
  </si>
  <si>
    <t xml:space="preserve">      64 - Osazování výplní otvorů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</si>
  <si>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</si>
  <si>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</si>
  <si>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</si>
  <si>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</si>
  <si>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</si>
  <si>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97 - Prorážení otvorů a ostatní bourací práce</t>
  </si>
  <si>
    <t xml:space="preserve">      99 - Přesun hmot a manipulace se sutí</t>
  </si>
  <si>
    <t xml:space="preserve">        997 - Přesun sutě</t>
  </si>
  <si>
    <t>PSV - Práce a dodávky PSV</t>
  </si>
  <si>
    <t xml:space="preserve">    727 - Zdravotechnika - požární ochrana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</si>
  <si>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</si>
  <si>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</si>
  <si>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</si>
  <si>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</si>
  <si>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</si>
  <si>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</si>
  <si>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</si>
  <si>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</si>
  <si>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</si>
  <si>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</si>
  <si>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</si>
  <si>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</si>
  <si>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</si>
  <si>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</si>
  <si>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</si>
  <si>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</si>
  <si>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</si>
  <si>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</si>
  <si>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</si>
  <si>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</si>
  <si>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</si>
  <si>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</si>
  <si>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</si>
  <si>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</si>
  <si>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121112003</t>
  </si>
  <si>
    <t>Sejmutí ornice tl vrstvy do 200 mm ručně</t>
  </si>
  <si>
    <t>m2</t>
  </si>
  <si>
    <t>CS ÚRS 2023 02</t>
  </si>
  <si>
    <t>4</t>
  </si>
  <si>
    <t>-1137755500</t>
  </si>
  <si>
    <t>PP</t>
  </si>
  <si>
    <t>Sejmutí ornice ručně při souvislé ploše, tl. vrstvy do 200 mm</t>
  </si>
  <si>
    <t>Online PSC</t>
  </si>
  <si>
    <t>https://podminky.urs.cz/item/CS_URS_2023_02/121112003</t>
  </si>
  <si>
    <t>VV</t>
  </si>
  <si>
    <t xml:space="preserve">5"zpevněná plocha pod VZT zařízení </t>
  </si>
  <si>
    <t>162751117</t>
  </si>
  <si>
    <t>Vodorovné přemístění přes 9 000 do 10000 m výkopku/sypaniny z horniny třídy těžitelnosti I skupiny 1 až 3</t>
  </si>
  <si>
    <t>m3</t>
  </si>
  <si>
    <t>1006972181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</si>
  <si>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</si>
  <si>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https://podminky.urs.cz/item/CS_URS_2023_02/162751117</t>
  </si>
  <si>
    <t xml:space="preserve">0,2*5"zpevněná plocha pod VZT zařízení </t>
  </si>
  <si>
    <t>162751119</t>
  </si>
  <si>
    <t>Příplatek k vodorovnému přemístění výkopku/sypaniny z horniny třídy těžitelnosti I skupiny 1 až 3 ZKD 1000 m přes 10000 m</t>
  </si>
  <si>
    <t>-871743614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</si>
  <si>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</si>
  <si>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https://podminky.urs.cz/item/CS_URS_2023_02/162751119</t>
  </si>
  <si>
    <t>1*10 'Přepočtené koeficientem množství</t>
  </si>
  <si>
    <t>171201221</t>
  </si>
  <si>
    <t>Poplatek za uložení na skládce (skládkovné) zeminy a kamení kód odpadu 17 05 04</t>
  </si>
  <si>
    <t>t</t>
  </si>
  <si>
    <t>83691704</t>
  </si>
  <si>
    <t>Poplatek za uložení stavebního odpadu na skládce (skládkovné) zeminy a kamení zatříděného do Katalogu odpadů pod kódem 17 05 04</t>
  </si>
  <si>
    <t>https://podminky.urs.cz/item/CS_URS_2023_02/171201221</t>
  </si>
  <si>
    <t xml:space="preserve">0,2*5,0*1,6"zpevněná plocha pod VZT zařízení </t>
  </si>
  <si>
    <t>Svislé a kompletní konstrukce</t>
  </si>
  <si>
    <t>5</t>
  </si>
  <si>
    <t>317234410</t>
  </si>
  <si>
    <t>Vyzdívka mezi nosníky z cihel pálených na MC</t>
  </si>
  <si>
    <t>-895669999</t>
  </si>
  <si>
    <t>Vyzdívka mezi nosníky cihlami pálenými na maltu cementovou</t>
  </si>
  <si>
    <t>https://podminky.urs.cz/item/CS_URS_2023_02/317234410</t>
  </si>
  <si>
    <t>překlad 4xI160 - dl.1 550mm</t>
  </si>
  <si>
    <t>0,6*0,16*1,55</t>
  </si>
  <si>
    <t>překlad 4xI160 - dl.900mm</t>
  </si>
  <si>
    <t>0,49*0,16*0,9</t>
  </si>
  <si>
    <t>0,39*0,16*0,9</t>
  </si>
  <si>
    <t>překlad 6xI160 - dl.1450mm</t>
  </si>
  <si>
    <t>0,37*0,16*1,45</t>
  </si>
  <si>
    <t>překlad 3xI160 - dl.900mm</t>
  </si>
  <si>
    <t>0,37*0,16*0,9</t>
  </si>
  <si>
    <t>Součet</t>
  </si>
  <si>
    <t>6</t>
  </si>
  <si>
    <t>317944321</t>
  </si>
  <si>
    <t>Válcované nosníky do č.12 dodatečně osazované do připravených otvorů</t>
  </si>
  <si>
    <t>-1141238151</t>
  </si>
  <si>
    <t>Válcované nosníky dodatečně osazované do připravených otvorů bez zazdění hlav do č. 12</t>
  </si>
  <si>
    <t>https://podminky.urs.cz/item/CS_URS_2023_02/317944321</t>
  </si>
  <si>
    <t>překlad 4xL70/70/6 - dl.800mm</t>
  </si>
  <si>
    <t>20,416/1000</t>
  </si>
  <si>
    <t>překlad 4xL70/70/6 - dl.860mm</t>
  </si>
  <si>
    <t>21,946/1000</t>
  </si>
  <si>
    <t>překlad 4xL70/70/6 - dl. 1200mm</t>
  </si>
  <si>
    <t>30,624/1000</t>
  </si>
  <si>
    <t>7</t>
  </si>
  <si>
    <t>317944323</t>
  </si>
  <si>
    <t>Válcované nosníky č.14 až 22 dodatečně osazované do připravených otvorů</t>
  </si>
  <si>
    <t>-26804106</t>
  </si>
  <si>
    <t>Válcované nosníky dodatečně osazované do připravených otvorů bez zazdění hlav č. 14 až 22</t>
  </si>
  <si>
    <t>https://podminky.urs.cz/item/CS_URS_2023_02/317944323</t>
  </si>
  <si>
    <t>110,980/1000</t>
  </si>
  <si>
    <t>64,44/1000</t>
  </si>
  <si>
    <t>155,73/1000</t>
  </si>
  <si>
    <t>48,33/1000</t>
  </si>
  <si>
    <t>8</t>
  </si>
  <si>
    <t>346244381</t>
  </si>
  <si>
    <t>Plentování jednostranné v do 200 mm válcovaných nosníků cihlami</t>
  </si>
  <si>
    <t>1767955706</t>
  </si>
  <si>
    <t>Plentování ocelových válcovaných nosníků jednostranné cihlami na maltu, výška stojiny do 200 mm</t>
  </si>
  <si>
    <t>https://podminky.urs.cz/item/CS_URS_2023_02/346244381</t>
  </si>
  <si>
    <t>2*0,16*1,55</t>
  </si>
  <si>
    <t>2*0,16*0,9</t>
  </si>
  <si>
    <t>2*0,16*1,45</t>
  </si>
  <si>
    <t>Komunikace pozemní</t>
  </si>
  <si>
    <t>9</t>
  </si>
  <si>
    <t>564710011</t>
  </si>
  <si>
    <t>Podklad z kameniva hrubého drceného vel. 8-16 mm plochy přes 100 m2 tl 50 mm</t>
  </si>
  <si>
    <t>-947063158</t>
  </si>
  <si>
    <t>Podklad nebo kryt z kameniva hrubého drceného vel. 8-16 mm s rozprostřením a zhutněním plochy přes 100 m2, po zhutnění tl. 50 mm</t>
  </si>
  <si>
    <t>https://podminky.urs.cz/item/CS_URS_2023_02/564710011</t>
  </si>
  <si>
    <t>10</t>
  </si>
  <si>
    <t>564831111</t>
  </si>
  <si>
    <t>Podklad ze štěrkodrtě ŠD plochy přes 100 m2 tl 100 mm</t>
  </si>
  <si>
    <t>1900929543</t>
  </si>
  <si>
    <t>Podklad ze štěrkodrti ŠD s rozprostřením a zhutněním plochy přes 100 m2, po zhutnění tl. 100 mm</t>
  </si>
  <si>
    <t>https://podminky.urs.cz/item/CS_URS_2023_02/564831111</t>
  </si>
  <si>
    <t>11</t>
  </si>
  <si>
    <t>596811311</t>
  </si>
  <si>
    <t>Kladení velkoformátové betonové dlažby tl do 100 mm velikosti do 0,5 m2 pl do 300 m2</t>
  </si>
  <si>
    <t>-77550034</t>
  </si>
  <si>
    <t>Kladení velkoformátové dlažby pozemních komunikací a komunikací pro pěší s ložem z kameniva tl. 40 mm, s vyplněním spár, s hutněním, vibrováním a se smetením přebytečného materiálu tl. do 100 mm, velikosti dlaždic do 0,5 m2, pro plochy do 300 m2</t>
  </si>
  <si>
    <t>https://podminky.urs.cz/item/CS_URS_2023_02/596811311</t>
  </si>
  <si>
    <t>M</t>
  </si>
  <si>
    <t>59245601</t>
  </si>
  <si>
    <t>dlažba desková betonová tl 50mm přírodní</t>
  </si>
  <si>
    <t>-1176316287</t>
  </si>
  <si>
    <t>5*1,03 'Přepočtené koeficientem množství</t>
  </si>
  <si>
    <t>Úpravy povrchů, podlahy a osazování výplní</t>
  </si>
  <si>
    <t>61</t>
  </si>
  <si>
    <t>Úprava povrchů vnitřních</t>
  </si>
  <si>
    <t>13</t>
  </si>
  <si>
    <t>611325223</t>
  </si>
  <si>
    <t>Vápenocementová štuková omítka malých ploch přes 0,25 do 1 m2 na stropech</t>
  </si>
  <si>
    <t>kus</t>
  </si>
  <si>
    <t>922637648</t>
  </si>
  <si>
    <t>Vápenocementová omítka jednotlivých malých ploch štuková na stropech, plochy jednotlivě přes 0,25 do 1 m2</t>
  </si>
  <si>
    <t>https://podminky.urs.cz/item/CS_URS_2023_02/611325223</t>
  </si>
  <si>
    <t xml:space="preserve">začištění prostupů stropem </t>
  </si>
  <si>
    <t>4+3+1</t>
  </si>
  <si>
    <t>14</t>
  </si>
  <si>
    <t>619995001</t>
  </si>
  <si>
    <t>Začištění omítek kolem oken, dveří, podlah nebo obkladů</t>
  </si>
  <si>
    <t>m</t>
  </si>
  <si>
    <t>1079811426</t>
  </si>
  <si>
    <t>Začištění omítek (s dodáním hmot) kolem oken, dveří, podlah, obkladů apod.</t>
  </si>
  <si>
    <t>https://podminky.urs.cz/item/CS_URS_2023_02/619995001</t>
  </si>
  <si>
    <t>2*(0,95+2,1+2,1)*2</t>
  </si>
  <si>
    <t>15</t>
  </si>
  <si>
    <t>612325223</t>
  </si>
  <si>
    <t>Vápenocementová štuková omítka malých ploch přes 0,25 do 1 m2 na stěnách</t>
  </si>
  <si>
    <t>-2010208708</t>
  </si>
  <si>
    <t>Vápenocementová omítka jednotlivých malých ploch štuková na stěnách, plochy jednotlivě přes 0,25 do 1 m2</t>
  </si>
  <si>
    <t>https://podminky.urs.cz/item/CS_URS_2023_02/612325223</t>
  </si>
  <si>
    <t>začištění prostupů stěnami</t>
  </si>
  <si>
    <t>2*(1+1+1+1+1+2+1+1+2+2+2+3)</t>
  </si>
  <si>
    <t>64</t>
  </si>
  <si>
    <t>Osazování výplní otvorů</t>
  </si>
  <si>
    <t>16</t>
  </si>
  <si>
    <t>642945111</t>
  </si>
  <si>
    <t>Osazování protipožárních nebo protiplynových zárubní dveří jednokřídlových do 2,5 m2</t>
  </si>
  <si>
    <t>1764018763</t>
  </si>
  <si>
    <t>Osazování ocelových zárubní protipožárních nebo protiplynových dveří do vynechaného otvoru, s obetonováním, dveří jednokřídlových do 2,5 m2</t>
  </si>
  <si>
    <t>https://podminky.urs.cz/item/CS_URS_2023_02/642945111</t>
  </si>
  <si>
    <t>2"PO_0_01</t>
  </si>
  <si>
    <t>17</t>
  </si>
  <si>
    <t>5533156R</t>
  </si>
  <si>
    <t>zárubeň jednokřídlá ocelová pro zdění s protipožární úpravou tl stěny 110-150mm rozměru 950/2100mm</t>
  </si>
  <si>
    <t>vlastní položka</t>
  </si>
  <si>
    <t>859340546</t>
  </si>
  <si>
    <t>Ostatní konstrukce a práce, bourání</t>
  </si>
  <si>
    <t>91</t>
  </si>
  <si>
    <t>Doplňující konstrukce a práce pozemních komunikací, letišť a ploch</t>
  </si>
  <si>
    <t>18</t>
  </si>
  <si>
    <t>916331112</t>
  </si>
  <si>
    <t>Osazení zahradního obrubníku betonového do lože z betonu s boční opěrou</t>
  </si>
  <si>
    <t>-625120738</t>
  </si>
  <si>
    <t>Osazení zahradního obrubníku betonového s ložem tl. od 50 do 100 mm z betonu prostého tř. C 12/15 s boční opěrou z betonu prostého tř. C 12/15</t>
  </si>
  <si>
    <t>https://podminky.urs.cz/item/CS_URS_2023_02/916331112</t>
  </si>
  <si>
    <t xml:space="preserve">12"zpevněná plocha pod VZT zařízení </t>
  </si>
  <si>
    <t>19</t>
  </si>
  <si>
    <t>59217001</t>
  </si>
  <si>
    <t>obrubník betonový zahradní 1000x50x250mm</t>
  </si>
  <si>
    <t>-347597127</t>
  </si>
  <si>
    <t>94</t>
  </si>
  <si>
    <t>Lešení a stavební výtahy</t>
  </si>
  <si>
    <t>20</t>
  </si>
  <si>
    <t>949101111</t>
  </si>
  <si>
    <t>Lešení pomocné pro objekty pozemních staveb s lešeňovou podlahou v do 1,9 m zatížení do 150 kg/m2</t>
  </si>
  <si>
    <t>-1459758568</t>
  </si>
  <si>
    <t>Lešení pomocné pracovní pro objekty pozemních staveb pro zatížení do 150 kg/m2, o výšce lešeňové podlahy do 1,9 m</t>
  </si>
  <si>
    <t>https://podminky.urs.cz/item/CS_URS_2023_02/949101111</t>
  </si>
  <si>
    <t>95</t>
  </si>
  <si>
    <t>Různé dokončovací konstrukce a práce pozemních staveb</t>
  </si>
  <si>
    <t>952901111</t>
  </si>
  <si>
    <t>Vyčištění budov bytové a občanské výstavby při výšce podlaží do 4 m</t>
  </si>
  <si>
    <t>-20356597</t>
  </si>
  <si>
    <t>Vyčištění budov nebo objektů před předáním do užívání budov bytové nebo občanské výstavby, světlé výšky podlaží do 4 m</t>
  </si>
  <si>
    <t>https://podminky.urs.cz/item/CS_URS_2023_02/952901111</t>
  </si>
  <si>
    <t>22</t>
  </si>
  <si>
    <t>953943211</t>
  </si>
  <si>
    <t>Osazování hasicího přístroje</t>
  </si>
  <si>
    <t>-1993701177</t>
  </si>
  <si>
    <t>Osazování drobných kovových předmětů kotvených do stěny hasicího přístroje</t>
  </si>
  <si>
    <t>https://podminky.urs.cz/item/CS_URS_2023_02/953943211</t>
  </si>
  <si>
    <t>23</t>
  </si>
  <si>
    <t>PO_0_02</t>
  </si>
  <si>
    <t>Hasicí přístroj práškový (PHP 21A, 113 B), kompletní dodávka viz odkaz PO_0_02</t>
  </si>
  <si>
    <t>ks</t>
  </si>
  <si>
    <t>1896450271</t>
  </si>
  <si>
    <t>24</t>
  </si>
  <si>
    <t>95-R1</t>
  </si>
  <si>
    <t xml:space="preserve">Montáž vstražných tabulek </t>
  </si>
  <si>
    <t>-176239516</t>
  </si>
  <si>
    <t>Montáž výstražných tabulek</t>
  </si>
  <si>
    <t>25</t>
  </si>
  <si>
    <t>PO_0_03</t>
  </si>
  <si>
    <t>VÝSTRAŽNÉ A BEZPEČNOSTNÍ TABULKY, kompletní dodávka viz odkaz PO_0_03</t>
  </si>
  <si>
    <t>-559061226</t>
  </si>
  <si>
    <t xml:space="preserve">VÝSTRAŽNÉ A BEZPEČNOSTNÍ TABULKY, kompletní dodávka viz odkaz PO_0_03
</t>
  </si>
  <si>
    <t>96</t>
  </si>
  <si>
    <t>Bourání konstrukcí</t>
  </si>
  <si>
    <t>26</t>
  </si>
  <si>
    <t>968072455</t>
  </si>
  <si>
    <t>Vybourání kovových dveřních zárubní pl do 2 m2</t>
  </si>
  <si>
    <t>-1496818246</t>
  </si>
  <si>
    <t>Vybourání kovových rámů oken s křídly, dveřních zárubní, vrat, stěn, ostění nebo obkladů dveřních zárubní, plochy do 2 m2</t>
  </si>
  <si>
    <t>https://podminky.urs.cz/item/CS_URS_2023_02/968072455</t>
  </si>
  <si>
    <t>0,95*2,1*2</t>
  </si>
  <si>
    <t>97</t>
  </si>
  <si>
    <t>Prorážení otvorů a ostatní bourací práce</t>
  </si>
  <si>
    <t>27</t>
  </si>
  <si>
    <t>971033431</t>
  </si>
  <si>
    <t>Vybourání otvorů ve zdivu cihelném pl do 0,25 m2 na MVC nebo MV tl do 150 mm</t>
  </si>
  <si>
    <t>-1441023019</t>
  </si>
  <si>
    <t>Vybourání otvorů ve zdivu základovém nebo nadzákladovém z cihel, tvárnic, příčkovek z cihel pálených na maltu vápennou nebo vápenocementovou plochy do 0,25 m2, tl. do 150 mm</t>
  </si>
  <si>
    <t>https://podminky.urs.cz/item/CS_URS_2023_02/971033431</t>
  </si>
  <si>
    <t>2+2</t>
  </si>
  <si>
    <t>28</t>
  </si>
  <si>
    <t>971033541</t>
  </si>
  <si>
    <t>Vybourání otvorů ve zdivu cihelném pl do 1 m2 na MVC nebo MV tl do 300 mm</t>
  </si>
  <si>
    <t>-1318412099</t>
  </si>
  <si>
    <t>Vybourání otvorů ve zdivu základovém nebo nadzákladovém z cihel, tvárnic, příčkovek z cihel pálených na maltu vápennou nebo vápenocementovou plochy do 1 m2, tl. do 300 mm</t>
  </si>
  <si>
    <t>https://podminky.urs.cz/item/CS_URS_2023_02/971033541</t>
  </si>
  <si>
    <t>0,24*0,9*0,4*2</t>
  </si>
  <si>
    <t>29</t>
  </si>
  <si>
    <t>971042551</t>
  </si>
  <si>
    <t>Vybourání otvorů v betonových příčkách a zdech pl do 1 m2</t>
  </si>
  <si>
    <t>-627289581</t>
  </si>
  <si>
    <t>Vybourání otvorů v betonových příčkách a zdech základových nebo nadzákladových plochy do 1 m2, tl. jakékoliv</t>
  </si>
  <si>
    <t>https://podminky.urs.cz/item/CS_URS_2023_02/971042551</t>
  </si>
  <si>
    <t>0,6*1,25*0,6</t>
  </si>
  <si>
    <t>0,49*0,6*0,5</t>
  </si>
  <si>
    <t>0,39*0,6*0,5</t>
  </si>
  <si>
    <t>0,37*1,15*0,6*2</t>
  </si>
  <si>
    <t>0,37*0,6*0,5</t>
  </si>
  <si>
    <t>0,2*0,8*0,8</t>
  </si>
  <si>
    <t>30</t>
  </si>
  <si>
    <t>972054491</t>
  </si>
  <si>
    <t>Vybourání otvorů v ŽB stropech nebo klenbách pl do 1 m2 tl přes 80 mm</t>
  </si>
  <si>
    <t>1527049767</t>
  </si>
  <si>
    <t>Vybourání otvorů ve stropech nebo klenbách železobetonových bez odstranění podlahy a násypu, plochy do 1 m2, tl. přes 80 mm</t>
  </si>
  <si>
    <t>https://podminky.urs.cz/item/CS_URS_2023_02/972054491</t>
  </si>
  <si>
    <t>0,1*0,1*0,55*4</t>
  </si>
  <si>
    <t>0,25*0,15*0,55*1</t>
  </si>
  <si>
    <t>31</t>
  </si>
  <si>
    <t>974031664</t>
  </si>
  <si>
    <t>Vysekání rýh ve zdivu cihelném pro vtahování nosníků hl do 150 mm v do 150 mm</t>
  </si>
  <si>
    <t>-637065019</t>
  </si>
  <si>
    <t>Vysekání rýh ve zdivu cihelném na maltu vápennou nebo vápenocementovou pro vtahování nosníků do zdí, před vybouráním otvoru do hl. 150 mm, při v. nosníku do 150 mm</t>
  </si>
  <si>
    <t>https://podminky.urs.cz/item/CS_URS_2023_02/974031664</t>
  </si>
  <si>
    <t>4*0,8</t>
  </si>
  <si>
    <t>4*0,86</t>
  </si>
  <si>
    <t>4*1,2</t>
  </si>
  <si>
    <t>32</t>
  </si>
  <si>
    <t>974031666</t>
  </si>
  <si>
    <t>Vysekání rýh ve zdivu cihelném pro vtahování nosníků hl do 150 mm v do 250 mm</t>
  </si>
  <si>
    <t>-522714990</t>
  </si>
  <si>
    <t>Vysekání rýh ve zdivu cihelném na maltu vápennou nebo vápenocementovou pro vtahování nosníků do zdí, před vybouráním otvoru do hl. 150 mm, při v. nosníku do 250 mm</t>
  </si>
  <si>
    <t>https://podminky.urs.cz/item/CS_URS_2023_02/974031666</t>
  </si>
  <si>
    <t>4*1,55</t>
  </si>
  <si>
    <t>4*0,9</t>
  </si>
  <si>
    <t>6*1,45</t>
  </si>
  <si>
    <t>3*0,9</t>
  </si>
  <si>
    <t>33</t>
  </si>
  <si>
    <t>977151118</t>
  </si>
  <si>
    <t>Jádrové vrty diamantovými korunkami do stavebních materiálů D přes 90 do 100 mm</t>
  </si>
  <si>
    <t>-1358686432</t>
  </si>
  <si>
    <t>Jádrové vrty diamantovými korunkami do stavebních materiálů (železobetonu, betonu, cihel, obkladů, dlažeb, kamene) průměru přes 90 do 100 mm</t>
  </si>
  <si>
    <t>https://podminky.urs.cz/item/CS_URS_2023_02/977151118</t>
  </si>
  <si>
    <t xml:space="preserve">0,39"stěnou </t>
  </si>
  <si>
    <t>3*0,55"stropem</t>
  </si>
  <si>
    <t>34</t>
  </si>
  <si>
    <t>977151123</t>
  </si>
  <si>
    <t>Jádrové vrty diamantovými korunkami do stavebních materiálů D přes 130 do 150 mm</t>
  </si>
  <si>
    <t>-1451647936</t>
  </si>
  <si>
    <t>Jádrové vrty diamantovými korunkami do stavebních materiálů (železobetonu, betonu, cihel, obkladů, dlažeb, kamene) průměru přes 130 do 150 mm</t>
  </si>
  <si>
    <t>https://podminky.urs.cz/item/CS_URS_2023_02/977151123</t>
  </si>
  <si>
    <t>35</t>
  </si>
  <si>
    <t>977151133</t>
  </si>
  <si>
    <t>Jádrové vrty diamantovými korunkami do stavebních materiálů D přes 450 do 500 mm</t>
  </si>
  <si>
    <t>691471342</t>
  </si>
  <si>
    <t>Jádrové vrty diamantovými korunkami do stavebních materiálů (železobetonu, betonu, cihel, obkladů, dlažeb, kamene) průměru přes 450 do 500 mm</t>
  </si>
  <si>
    <t>https://podminky.urs.cz/item/CS_URS_2023_02/977151133</t>
  </si>
  <si>
    <t>36</t>
  </si>
  <si>
    <t>977211111</t>
  </si>
  <si>
    <t>Řezání stěnovou pilou betonových nebo ŽB kcí s výztuží průměru do 16 mm hl do 200 mm</t>
  </si>
  <si>
    <t>-2002416111</t>
  </si>
  <si>
    <t>Řezání konstrukcí stěnovou pilou betonových nebo železobetonových průměru řezané výztuže do 16 mm hloubka řezu do 200 mm</t>
  </si>
  <si>
    <t>https://podminky.urs.cz/item/CS_URS_2023_02/977211111</t>
  </si>
  <si>
    <t>2*2*(0,5+0,4)</t>
  </si>
  <si>
    <t>37</t>
  </si>
  <si>
    <t>977211112</t>
  </si>
  <si>
    <t>Řezání stěnovou pilou betonových nebo ŽB kcí s výztuží průměru do 16 mm hl přes 200 do 350 mm</t>
  </si>
  <si>
    <t>-2079932030</t>
  </si>
  <si>
    <t>Řezání konstrukcí stěnovou pilou betonových nebo železobetonových průměru řezané výztuže do 16 mm hloubka řezu přes 200 do 350 mm</t>
  </si>
  <si>
    <t>https://podminky.urs.cz/item/CS_URS_2023_02/977211112</t>
  </si>
  <si>
    <t>2*2*(0,56+0,4)</t>
  </si>
  <si>
    <t>2*2*(0,9+0,4)</t>
  </si>
  <si>
    <t>38</t>
  </si>
  <si>
    <t>977211113</t>
  </si>
  <si>
    <t>Řezání stěnovou pilou betonových nebo ŽB kcí s výztuží průměru do 16 mm hl přes 350 do 420 mm</t>
  </si>
  <si>
    <t>1905432308</t>
  </si>
  <si>
    <t>Řezání konstrukcí stěnovou pilou betonových nebo železobetonových průměru řezané výztuže do 16 mm hloubka řezu přes 350 do 420 mm</t>
  </si>
  <si>
    <t>https://podminky.urs.cz/item/CS_URS_2023_02/977211113</t>
  </si>
  <si>
    <t>2*(0,6+0,5)*2</t>
  </si>
  <si>
    <t>2*2*(1,15+0,6)</t>
  </si>
  <si>
    <t>39</t>
  </si>
  <si>
    <t>977211114</t>
  </si>
  <si>
    <t>Řezání stěnovou pilou betonových nebo ŽB kcí s výztuží průměru do 16 mm hl přes 420 do 520 mm</t>
  </si>
  <si>
    <t>-1865017080</t>
  </si>
  <si>
    <t>Řezání konstrukcí stěnovou pilou betonových nebo železobetonových průměru řezané výztuže do 16 mm hloubka řezu přes 420 do 520 mm</t>
  </si>
  <si>
    <t>https://podminky.urs.cz/item/CS_URS_2023_02/977211114</t>
  </si>
  <si>
    <t>2*(0,6+0,5)</t>
  </si>
  <si>
    <t>40</t>
  </si>
  <si>
    <t>977211115</t>
  </si>
  <si>
    <t>Řezání stěnovou pilou betonových nebo ŽB kcí s výztuží průměru do 16 mm hl přes 520 do 680 mm</t>
  </si>
  <si>
    <t>-1375239703</t>
  </si>
  <si>
    <t>Řezání konstrukcí stěnovou pilou betonových nebo železobetonových průměru řezané výztuže do 16 mm hloubka řezu přes 520 do 680 mm</t>
  </si>
  <si>
    <t>https://podminky.urs.cz/item/CS_URS_2023_02/977211115</t>
  </si>
  <si>
    <t>2*(1,25+0,6)</t>
  </si>
  <si>
    <t>4*0,1*4</t>
  </si>
  <si>
    <t>2*(0,25*0,15)</t>
  </si>
  <si>
    <t>99</t>
  </si>
  <si>
    <t>Přesun hmot a manipulace se sutí</t>
  </si>
  <si>
    <t>997</t>
  </si>
  <si>
    <t>Přesun sutě</t>
  </si>
  <si>
    <t>41</t>
  </si>
  <si>
    <t>997013113</t>
  </si>
  <si>
    <t>Vnitrostaveništní doprava suti a vybouraných hmot pro budovy v přes 9 do 12 m s použitím mechanizace</t>
  </si>
  <si>
    <t>-1269543063</t>
  </si>
  <si>
    <t>Vnitrostaveništní doprava suti a vybouraných hmot vodorovně do 50 m svisle s použitím mechanizace pro budovy a haly výšky přes 9 do 12 m</t>
  </si>
  <si>
    <t>https://podminky.urs.cz/item/CS_URS_2023_02/997013113</t>
  </si>
  <si>
    <t>42</t>
  </si>
  <si>
    <t>997013501</t>
  </si>
  <si>
    <t>Odvoz suti a vybouraných hmot na skládku nebo meziskládku do 1 km se složením</t>
  </si>
  <si>
    <t>-2029970694</t>
  </si>
  <si>
    <t>Odvoz suti a vybouraných hmot na skládku nebo meziskládku se složením, na vzdálenost do 1 km</t>
  </si>
  <si>
    <t>https://podminky.urs.cz/item/CS_URS_2023_02/997013501</t>
  </si>
  <si>
    <t>43</t>
  </si>
  <si>
    <t>997013509</t>
  </si>
  <si>
    <t>Příplatek k odvozu suti a vybouraných hmot na skládku ZKD 1 km přes 1 km</t>
  </si>
  <si>
    <t>643742318</t>
  </si>
  <si>
    <t>Odvoz suti a vybouraných hmot na skládku nebo meziskládku se složením, na vzdálenost Příplatek k ceně za každý další i započatý 1 km přes 1 km</t>
  </si>
  <si>
    <t>https://podminky.urs.cz/item/CS_URS_2023_02/997013509</t>
  </si>
  <si>
    <t>7,599*19 'Přepočtené koeficientem množství</t>
  </si>
  <si>
    <t>44</t>
  </si>
  <si>
    <t>997013871</t>
  </si>
  <si>
    <t>Poplatek za uložení stavebního odpadu na recyklační skládce (skládkovné) směsného stavebního a demoličního kód odpadu 17 09 04</t>
  </si>
  <si>
    <t>1837240639</t>
  </si>
  <si>
    <t>Poplatek za uložení stavebního odpadu na recyklační skládce (skládkovné) směsného stavebního a demoličního zatříděného do Katalogu odpadů pod kódem 17 09 04</t>
  </si>
  <si>
    <t>https://podminky.urs.cz/item/CS_URS_2023_02/997013871</t>
  </si>
  <si>
    <t>PSV</t>
  </si>
  <si>
    <t>Práce a dodávky PSV</t>
  </si>
  <si>
    <t>727</t>
  </si>
  <si>
    <t>Zdravotechnika - požární ochrana</t>
  </si>
  <si>
    <t>45</t>
  </si>
  <si>
    <t>727111R</t>
  </si>
  <si>
    <t>Protipožární utěsnění stávajících prostupů viz. PO_0_04</t>
  </si>
  <si>
    <t>94463217</t>
  </si>
  <si>
    <t>150"PO_0_04</t>
  </si>
  <si>
    <t>763</t>
  </si>
  <si>
    <t>Konstrukce suché výstavby</t>
  </si>
  <si>
    <t>46</t>
  </si>
  <si>
    <t>763131722</t>
  </si>
  <si>
    <t>SDK podhled skoková změna v přes 0,5 m</t>
  </si>
  <si>
    <t>2104540263</t>
  </si>
  <si>
    <t>Podhled ze sádrokartonových desek ostatní práce a konstrukce na podhledech ze sádrokartonových desek skokové změny výšky podhledu přes 0,5 m</t>
  </si>
  <si>
    <t>https://podminky.urs.cz/item/CS_URS_2023_02/763131722</t>
  </si>
  <si>
    <t>47</t>
  </si>
  <si>
    <t>763131731</t>
  </si>
  <si>
    <t>SDK podhled - čelo pro kazetové podhledy (F lišta) tl 12,5 mm</t>
  </si>
  <si>
    <t>-1496695285</t>
  </si>
  <si>
    <t>Podhled ze sádrokartonových desek ostatní práce a konstrukce na podhledech ze sádrokartonových desek čelo pro kazetové pohledy (F lišta) tl. 12,5 mm</t>
  </si>
  <si>
    <t>https://podminky.urs.cz/item/CS_URS_2023_02/763131731</t>
  </si>
  <si>
    <t>4,771+6,269</t>
  </si>
  <si>
    <t>48</t>
  </si>
  <si>
    <t>76343100R</t>
  </si>
  <si>
    <t>Montáž podhledu katezového s vyjímatelnými panely vel. do 0,36 m2 na zavěšený viditelný rošt</t>
  </si>
  <si>
    <t>-2013388461</t>
  </si>
  <si>
    <t>Montáž podhledu kazetového včetně zavěšeného roštu viditelného s panely vyjímatelnými, velikosti panelů do 0,36 m2</t>
  </si>
  <si>
    <t>49</t>
  </si>
  <si>
    <t>KT</t>
  </si>
  <si>
    <t>kazeta Tahokov oko kosočtvercové 595x595mm + 4x ohyb cca 10 mm do krabice - podhled, rohy nesvařeny</t>
  </si>
  <si>
    <t>58131353</t>
  </si>
  <si>
    <t>175,648*1,1 'Přepočtené koeficientem množství</t>
  </si>
  <si>
    <t>50</t>
  </si>
  <si>
    <t>998763302</t>
  </si>
  <si>
    <t>Přesun hmot tonážní pro sádrokartonové konstrukce v objektech v přes 6 do 12 m</t>
  </si>
  <si>
    <t>-1119657140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</si>
  <si>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</si>
  <si>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https://podminky.urs.cz/item/CS_URS_2023_02/998763302</t>
  </si>
  <si>
    <t>51</t>
  </si>
  <si>
    <t>998763381</t>
  </si>
  <si>
    <t>Příplatek k přesunu hmot tonážní 763 SDK prováděný bez použití mechanizace</t>
  </si>
  <si>
    <t>1534688088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</si>
  <si>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</si>
  <si>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https://podminky.urs.cz/item/CS_URS_2023_02/998763381</t>
  </si>
  <si>
    <t>766</t>
  </si>
  <si>
    <t>Konstrukce truhlářské</t>
  </si>
  <si>
    <t>52</t>
  </si>
  <si>
    <t>766660022</t>
  </si>
  <si>
    <t>Montáž dveřních křídel otvíravých jednokřídlových š přes 0,8 m požárních do ocelové zárubně</t>
  </si>
  <si>
    <t>931844613</t>
  </si>
  <si>
    <t>Montáž dveřních křídel dřevěných nebo plastových otevíravých do ocelové zárubně protipožárních jednokřídlových, šířky přes 800 mm</t>
  </si>
  <si>
    <t>https://podminky.urs.cz/item/CS_URS_2023_02/766660022</t>
  </si>
  <si>
    <t>53</t>
  </si>
  <si>
    <t>PO_0_01</t>
  </si>
  <si>
    <t>Nové, plné, jednokřídlé, 950/2100 mm, systémové ocelové dveře se samozavíračem a požární odolností EW30 DP1-C, kompletní dodávka viz. odkaz PO_0_01</t>
  </si>
  <si>
    <t>-296847885</t>
  </si>
  <si>
    <t>54</t>
  </si>
  <si>
    <t>998766102</t>
  </si>
  <si>
    <t>Přesun hmot tonážní pro kce truhlářské v objektech v přes 6 do 12 m</t>
  </si>
  <si>
    <t>-110892636</t>
  </si>
  <si>
    <t>Přesun hmot pro konstrukce truhlářské stanovený z hmotnosti přesunovaného materiálu vodorovná dopravní vzdálenost do 50 m v objektech výšky přes 6 do 12 m</t>
  </si>
  <si>
    <t>https://podminky.urs.cz/item/CS_URS_2023_02/998766102</t>
  </si>
  <si>
    <t>55</t>
  </si>
  <si>
    <t>998766181</t>
  </si>
  <si>
    <t>Příplatek k přesunu hmot tonážní 766 prováděný bez použití mechanizace</t>
  </si>
  <si>
    <t>1329826305</t>
  </si>
  <si>
    <t>Přesun hmot pro konstrukce truhlářské stanovený z hmotnosti přesunovaného materiálu Příplatek k ceně za přesun prováděný bez použití mechanizace pro jakoukoliv výšku objektu</t>
  </si>
  <si>
    <t>https://podminky.urs.cz/item/CS_URS_2023_02/998766181</t>
  </si>
  <si>
    <t>767</t>
  </si>
  <si>
    <t>Konstrukce zámečnické</t>
  </si>
  <si>
    <t>56</t>
  </si>
  <si>
    <t>767581801</t>
  </si>
  <si>
    <t>Demontáž podhledu kazet</t>
  </si>
  <si>
    <t>1709784125</t>
  </si>
  <si>
    <t>Demontáž podhledů kazet</t>
  </si>
  <si>
    <t>https://podminky.urs.cz/item/CS_URS_2023_02/767581801</t>
  </si>
  <si>
    <t>57</t>
  </si>
  <si>
    <t>767581802</t>
  </si>
  <si>
    <t>Demontáž podhledu lamel</t>
  </si>
  <si>
    <t>-2139597752</t>
  </si>
  <si>
    <t>Demontáž podhledů lamel</t>
  </si>
  <si>
    <t>https://podminky.urs.cz/item/CS_URS_2023_02/767581802</t>
  </si>
  <si>
    <t>1S</t>
  </si>
  <si>
    <t>3,118*4,771</t>
  </si>
  <si>
    <t>66,09+15,47+19,68</t>
  </si>
  <si>
    <t>58</t>
  </si>
  <si>
    <t>767582800</t>
  </si>
  <si>
    <t>Demontáž roštu podhledu</t>
  </si>
  <si>
    <t>-1916465366</t>
  </si>
  <si>
    <t>Demontáž podhledů roštů</t>
  </si>
  <si>
    <t>https://podminky.urs.cz/item/CS_URS_2023_02/767582800</t>
  </si>
  <si>
    <t>59,532+116,116</t>
  </si>
  <si>
    <t>783</t>
  </si>
  <si>
    <t>Dokončovací práce - nátěry</t>
  </si>
  <si>
    <t>59</t>
  </si>
  <si>
    <t>783315101</t>
  </si>
  <si>
    <t>Mezinátěr jednonásobný syntetický standardní zámečnických konstrukcí</t>
  </si>
  <si>
    <t>1032828792</t>
  </si>
  <si>
    <t>Mezinátěr zámečnických konstrukcí jednonásobný syntetický standardní</t>
  </si>
  <si>
    <t>https://podminky.urs.cz/item/CS_URS_2023_02/783315101</t>
  </si>
  <si>
    <t>2*0,25*(0,95+2,1+2,1)"PO_0_01</t>
  </si>
  <si>
    <t>60</t>
  </si>
  <si>
    <t>783317101</t>
  </si>
  <si>
    <t>Krycí jednonásobný syntetický standardní nátěr zámečnických konstrukcí</t>
  </si>
  <si>
    <t>-729845252</t>
  </si>
  <si>
    <t>Krycí nátěr (email) zámečnických konstrukcí jednonásobný syntetický standardní</t>
  </si>
  <si>
    <t>https://podminky.urs.cz/item/CS_URS_2023_02/783317101</t>
  </si>
  <si>
    <t>784</t>
  </si>
  <si>
    <t>Dokončovací práce - malby a tapety</t>
  </si>
  <si>
    <t>784181121</t>
  </si>
  <si>
    <t>Hloubková jednonásobná bezbarvá penetrace podkladu v místnostech v do 3,80 m</t>
  </si>
  <si>
    <t>2121057354</t>
  </si>
  <si>
    <t>Penetrace podkladu jednonásobná hloubková akrylátová bezbarvá v místnostech výšky do 3,80 m</t>
  </si>
  <si>
    <t>https://podminky.urs.cz/item/CS_URS_2023_02/784181121</t>
  </si>
  <si>
    <t>62</t>
  </si>
  <si>
    <t>784221101</t>
  </si>
  <si>
    <t>Dvojnásobné bílé malby ze směsí za sucha dobře otěruvzdorných v místnostech do 3,80 m</t>
  </si>
  <si>
    <t>-1443505871</t>
  </si>
  <si>
    <t>Malby z malířských směsí otěruvzdorných za sucha dvojnásobné, bílé za sucha otěruvzdorné dobře v místnostech výšky do 3,80 m</t>
  </si>
  <si>
    <t>https://podminky.urs.cz/item/CS_URS_2023_02/784221101</t>
  </si>
  <si>
    <t xml:space="preserve">11,040*0,5"SDK čelo podhledu </t>
  </si>
  <si>
    <t>200"malby stěn po prostupech odhad</t>
  </si>
  <si>
    <t>HZS</t>
  </si>
  <si>
    <t>Hodinové zúčtovací sazby</t>
  </si>
  <si>
    <t>63</t>
  </si>
  <si>
    <t>HZS1291</t>
  </si>
  <si>
    <t>Hodinová zúčtovací sazba pomocný stavební dělník</t>
  </si>
  <si>
    <t>hod</t>
  </si>
  <si>
    <t>512</t>
  </si>
  <si>
    <t>1084122304</t>
  </si>
  <si>
    <t>Hodinové zúčtovací sazby profesí HSV zemní a pomocné práce pomocný stavební dělník</t>
  </si>
  <si>
    <t>https://podminky.urs.cz/item/CS_URS_2023_02/HZS1291</t>
  </si>
  <si>
    <t xml:space="preserve">provedení statických sond do konstrukcí – ověření nosných konstrukcí </t>
  </si>
  <si>
    <t xml:space="preserve">D.1.4 - Technika prostředí staveb </t>
  </si>
  <si>
    <t>Úroveň 3:</t>
  </si>
  <si>
    <t xml:space="preserve">D.1.4.g - Zařízení silnoproudé elektrotechniky, včetně bleskosvodů a uzemnění, osvělení </t>
  </si>
  <si>
    <t>D1 - Etapa 0</t>
  </si>
  <si>
    <t xml:space="preserve">    D2 - A.) ÚLOŽNÝ A UPEVŇOVACÍ MATERIÁL </t>
  </si>
  <si>
    <t xml:space="preserve">    D3 - B.) KABELY </t>
  </si>
  <si>
    <t xml:space="preserve">    D4 - C.) SVÍTIDLA</t>
  </si>
  <si>
    <t xml:space="preserve">    D5 - D.) ROZVADĚČE</t>
  </si>
  <si>
    <t xml:space="preserve">    D6 - E.) HROMOSVOD</t>
  </si>
  <si>
    <t>D1</t>
  </si>
  <si>
    <t>D2</t>
  </si>
  <si>
    <t xml:space="preserve">A.) ÚLOŽNÝ A UPEVŇOVACÍ MATERIÁL </t>
  </si>
  <si>
    <t>Pol133</t>
  </si>
  <si>
    <t>Kabelový žlab 50x35 komplet (včetně zavěšení/uchycení, spojek apod.)</t>
  </si>
  <si>
    <t>Pol134</t>
  </si>
  <si>
    <t>Kabelový žlab 100x35 komplet (včetně zavěšení/uchycení, spojek apod.)</t>
  </si>
  <si>
    <t>Pol135</t>
  </si>
  <si>
    <t>Kabelový žlab 200x35 komplet (včetně zavěšení/uchycení, spojek apod.)</t>
  </si>
  <si>
    <t>Pol136</t>
  </si>
  <si>
    <t>Elektroinstalační lišta plastová 20x20, komplet</t>
  </si>
  <si>
    <t>Pol137</t>
  </si>
  <si>
    <t>Elektroinstalační lišta plastová 40x40, komplet</t>
  </si>
  <si>
    <t>Pol138</t>
  </si>
  <si>
    <t>Kabelový žebřík 300x60mm, vč. zavěšení/uchycení, spojek, tvarovek, koncovek a podružného materiálu</t>
  </si>
  <si>
    <t>Pol139</t>
  </si>
  <si>
    <t>Funkční kabelová trasa, normová nosná konstrukce, montážní bod: 1x kabelová příchytka pro průměr kabelu 10mm, šroub do betonu</t>
  </si>
  <si>
    <t>Pol140</t>
  </si>
  <si>
    <t>Funkční kabelová trasa, normová nosná konstrukce, montážní bod: 2x kabelová příchytka pro průměr kabelu 10mm, šroub do betonu</t>
  </si>
  <si>
    <t>Pol141</t>
  </si>
  <si>
    <t>Funkční kabelová trasa, normová nosná konstrukce, montážní bod: 3x kabelová příchytka pro průměr kabelu 10mm, šroub do betonu</t>
  </si>
  <si>
    <t>Pol142</t>
  </si>
  <si>
    <t>Označení požárně odolných tras</t>
  </si>
  <si>
    <t>Pol143</t>
  </si>
  <si>
    <t>Spojovací a nosný materiál, komplet</t>
  </si>
  <si>
    <t>Pol144</t>
  </si>
  <si>
    <t>Drobný úložný a montážní materiál, komplet</t>
  </si>
  <si>
    <t>D3</t>
  </si>
  <si>
    <t xml:space="preserve">B.) KABELY </t>
  </si>
  <si>
    <t>Pol145</t>
  </si>
  <si>
    <t>Kabel CXKH–R (O) 3x1,5, včetně ukončení</t>
  </si>
  <si>
    <t>Pol146</t>
  </si>
  <si>
    <t>Kabel CXKH–R (J) 3x1,5, včetně ukončení</t>
  </si>
  <si>
    <t>Pol147</t>
  </si>
  <si>
    <t>Kabel CXKH–R (J) 3x2,5, včetně ukončení</t>
  </si>
  <si>
    <t>Pol148</t>
  </si>
  <si>
    <t>Kabel CXKH–R (J) 4x50, včetně ukončení</t>
  </si>
  <si>
    <t>Pol149</t>
  </si>
  <si>
    <t>Kabel CXKH–R (J) 4x25, včetně ukončení</t>
  </si>
  <si>
    <t>Pol150</t>
  </si>
  <si>
    <t>Kabel CXKH–R (J) 4x16, včetně ukončení</t>
  </si>
  <si>
    <t>Pol151</t>
  </si>
  <si>
    <t>Kabel CXKH–R (J) 5x16, včetně ukončení</t>
  </si>
  <si>
    <t>Pol152</t>
  </si>
  <si>
    <t>Kabel CXKH–R (J) 5x10, včetně ukončení</t>
  </si>
  <si>
    <t>Pol153</t>
  </si>
  <si>
    <t>Kabel CXKH–R (J) 5x6, včetně ukončení</t>
  </si>
  <si>
    <t>Pol154</t>
  </si>
  <si>
    <t>Kabel CXKH–R (J) 5x2,5, včetně ukončení</t>
  </si>
  <si>
    <t>P</t>
  </si>
  <si>
    <t>Poznámka k položce:_x000D_
Kabely silové s funkční schopností kabelového systému při požáru, s třídou reakce na oheň B2ca s1d1, s měděným jádrem, jmenovité napětí 0,6/1kV, zkušební napětí 4kV, provozní teplota -30 až +90°C, barevné značení žil dle ČSN 330166 ed.2:2002,^samozhášivé dle dle ČSN EN 60332-1-2, korozivita plynů dle ČSN EN 60754-2, hustota dýmu dle ČSN EN 61034-2, hoření ve svazku dle ČSN EN 60332-3-2, funkčnost kabelu dle ČSN IEC 60331-21-180minut,funkčnost instalace dle ČSN 730895, ZP27/2008 - P60-R, třída reakce na oheň dle 2006/751/EC.</t>
  </si>
  <si>
    <t>Pol155</t>
  </si>
  <si>
    <t>Kabel CXKH–V (J) 3x2,5, včetně ukončení</t>
  </si>
  <si>
    <t>Pol156</t>
  </si>
  <si>
    <t>Vodič CYA 25 z/žl, včetně ukončení</t>
  </si>
  <si>
    <t>Pol157</t>
  </si>
  <si>
    <t>Vodič CYA 10 z/žl, včetně ukončení</t>
  </si>
  <si>
    <t>D4</t>
  </si>
  <si>
    <t>C.) SVÍTIDLA</t>
  </si>
  <si>
    <t>Pol158</t>
  </si>
  <si>
    <t>Svítidlo vestavné do podhledu LED 35,2W, 4000K, 3995lm, rozměry 595x595x40mm, el. předřadník, opálový polykarbonát, IP54, kompletní včetně světelného zdroje</t>
  </si>
  <si>
    <t>Pol159</t>
  </si>
  <si>
    <t>Nouzové svítidlo přisazené LED 3W, 240lm, rozměry 361x109x84mm, na CBS, el. DALI předřadník, transparent polykarbonát, bílé, IP65, kompletní včetně světelného zdroje</t>
  </si>
  <si>
    <t>Pol160</t>
  </si>
  <si>
    <t>Demontáž a odpojení stávajícího svítidla vestavného do podhledu</t>
  </si>
  <si>
    <t>Pol161</t>
  </si>
  <si>
    <t>Opětovná montáž a zapojení stávajícího svítidla vestavného do podhledu</t>
  </si>
  <si>
    <t>D5</t>
  </si>
  <si>
    <t>D.) ROZVADĚČE</t>
  </si>
  <si>
    <t>Pol162</t>
  </si>
  <si>
    <t>Nové pole č. 2, 800x2000x400, komplet viz. výkres E3-06</t>
  </si>
  <si>
    <t>Pol163</t>
  </si>
  <si>
    <t>Zapojení v rozvaděči na místě, komplet</t>
  </si>
  <si>
    <t>Poznámka k položce:_x000D_
Ústředna CBS</t>
  </si>
  <si>
    <t>Pol164</t>
  </si>
  <si>
    <t>Centrální baterie DALI, 8 okruhů, adresný monitoring svítidel, rozměry 587x460x187mm, 2x12V 24Ah, 1hod 314W</t>
  </si>
  <si>
    <t>Pol165</t>
  </si>
  <si>
    <t>Nastavení DALI řízení</t>
  </si>
  <si>
    <t>66</t>
  </si>
  <si>
    <t>Pol166</t>
  </si>
  <si>
    <t>Nastavení a zprovoznění CBS</t>
  </si>
  <si>
    <t>68</t>
  </si>
  <si>
    <t>Pol167</t>
  </si>
  <si>
    <t>Certifikované měření umělého a nouzového osvětlení + vydání protokolu o měření</t>
  </si>
  <si>
    <t>70</t>
  </si>
  <si>
    <t>D6</t>
  </si>
  <si>
    <t>E.) HROMOSVOD</t>
  </si>
  <si>
    <t>Pol168</t>
  </si>
  <si>
    <t>Jímací vodič AlMgSi d8mm</t>
  </si>
  <si>
    <t>72</t>
  </si>
  <si>
    <t>Pol169</t>
  </si>
  <si>
    <t>Podpěra vedení na ploché střechy</t>
  </si>
  <si>
    <t>74</t>
  </si>
  <si>
    <t>Pol170</t>
  </si>
  <si>
    <t>Hromosvodové svorky</t>
  </si>
  <si>
    <t>76</t>
  </si>
  <si>
    <t>Pol171</t>
  </si>
  <si>
    <t>Pomocný jímač - jímací tyč AlMgSi, l=5000mm, včetně základny uchycení, držáků, podpěr a izolačních příchytek</t>
  </si>
  <si>
    <t>78</t>
  </si>
  <si>
    <t>Pol172</t>
  </si>
  <si>
    <t>Drobný podpůrný montážní materiál pro jímací soustavu (spojky, propojky, svorky,apod.)</t>
  </si>
  <si>
    <t>80</t>
  </si>
  <si>
    <t>Pol173</t>
  </si>
  <si>
    <t>Koordinace s ostatními profesemi při realizaci pospojení zařízeních umístěných na střeše</t>
  </si>
  <si>
    <t>82</t>
  </si>
  <si>
    <t>Poznámka k položce:_x000D_
F.) OSTATNÍ</t>
  </si>
  <si>
    <t>Pol174</t>
  </si>
  <si>
    <t>Bezpečnostní tabulky komplet</t>
  </si>
  <si>
    <t>84</t>
  </si>
  <si>
    <t>Pol175</t>
  </si>
  <si>
    <t>Demontáž stávající elektroinstalace, komplet</t>
  </si>
  <si>
    <t>86</t>
  </si>
  <si>
    <t>Pol176</t>
  </si>
  <si>
    <t>Ekologická likvidace stávající elektroinstalace, komplet</t>
  </si>
  <si>
    <t>88</t>
  </si>
  <si>
    <t>Pol177</t>
  </si>
  <si>
    <t>Prostupy zdí včetně začištění, komplet</t>
  </si>
  <si>
    <t>90</t>
  </si>
  <si>
    <t>Pol178</t>
  </si>
  <si>
    <t>Prostup střechou, včetně systémového utěsnění</t>
  </si>
  <si>
    <t>92</t>
  </si>
  <si>
    <t>Pol179</t>
  </si>
  <si>
    <t>Protipožární přepážky a ucpávky cca 1,5m2, komplet</t>
  </si>
  <si>
    <t>Pol180</t>
  </si>
  <si>
    <t>Ukončení kabelů, komplet</t>
  </si>
  <si>
    <t>Pol181</t>
  </si>
  <si>
    <t>Ocelová konstrukce všobecně</t>
  </si>
  <si>
    <t>kg</t>
  </si>
  <si>
    <t>98</t>
  </si>
  <si>
    <t>Pol182</t>
  </si>
  <si>
    <t>Koordinace s dodavatelem stavby, komplet</t>
  </si>
  <si>
    <t>100</t>
  </si>
  <si>
    <t>Pol183</t>
  </si>
  <si>
    <t>Koordinace s ostatními profesemi, komplet</t>
  </si>
  <si>
    <t>102</t>
  </si>
  <si>
    <t>Pol184</t>
  </si>
  <si>
    <t>Lešení, plošiny apod., komplet</t>
  </si>
  <si>
    <t>104</t>
  </si>
  <si>
    <t>Pol185</t>
  </si>
  <si>
    <t>Podíl prací jiných profesí, komplet</t>
  </si>
  <si>
    <t>106</t>
  </si>
  <si>
    <t>Pol186</t>
  </si>
  <si>
    <t>Zařízení staveniště pro profesi elektro</t>
  </si>
  <si>
    <t>108</t>
  </si>
  <si>
    <t>Pol187</t>
  </si>
  <si>
    <t>Nepředvídatelné okolnosti v průběhu realizace akce</t>
  </si>
  <si>
    <t>110</t>
  </si>
  <si>
    <t>Pol188</t>
  </si>
  <si>
    <t>Doprava materiálu na stavbu komplet</t>
  </si>
  <si>
    <t>112</t>
  </si>
  <si>
    <t>Pol189</t>
  </si>
  <si>
    <t>Doprava techniků na stavbu / ubytování komplet</t>
  </si>
  <si>
    <t>114</t>
  </si>
  <si>
    <t>Pol190</t>
  </si>
  <si>
    <t>Uvedení do provozu, komplet</t>
  </si>
  <si>
    <t>116</t>
  </si>
  <si>
    <t>Pol191</t>
  </si>
  <si>
    <t>Výrobní a dílenská dokumentace</t>
  </si>
  <si>
    <t>118</t>
  </si>
  <si>
    <t>Pol192</t>
  </si>
  <si>
    <t>Dokumentace skutečného provedení</t>
  </si>
  <si>
    <t>120</t>
  </si>
  <si>
    <t>Pol193</t>
  </si>
  <si>
    <t>Výchozí revize</t>
  </si>
  <si>
    <t>122</t>
  </si>
  <si>
    <t>D.1.4.h - Zařízení EPS</t>
  </si>
  <si>
    <t>D1 - D.1.4.h zařízení EPS  Etapa 0</t>
  </si>
  <si>
    <t xml:space="preserve">    D2 - Zařízení EPS</t>
  </si>
  <si>
    <t xml:space="preserve">      D4 - Revizní zpráva.</t>
  </si>
  <si>
    <t xml:space="preserve">      D5 - Grafická nadstavba AlVIS</t>
  </si>
  <si>
    <t xml:space="preserve">    D3 - Demontáže a montáže</t>
  </si>
  <si>
    <t xml:space="preserve">    D6 - Kabelové rozvody</t>
  </si>
  <si>
    <t xml:space="preserve">    D7 - Ostatní montáže</t>
  </si>
  <si>
    <t>D.1.4.h zařízení EPS  Etapa 0</t>
  </si>
  <si>
    <t>Pol68</t>
  </si>
  <si>
    <t>Ústředna EPS  s kapacitou 4  kruhové hlásicí linky po 250 adresách -  výbava pro  zpojení do sitě ústřžeden EPS -    kapacita aku 2x38 Ah Kompatibilita  se systémem EPS instalovaným v  areálu ZČU - provceení "Black box"</t>
  </si>
  <si>
    <t>Ústředna EPS s kapacitou 4 kruhové hlásicí linky po 250 adresách - výbava pro zpojení do sitě ústřžeden EPS - kapacita aku 2x38 Ah Kompatibilita se systémem EPS instalovaným v areálu ZČU - provceení "Black box"</t>
  </si>
  <si>
    <t>Pol69</t>
  </si>
  <si>
    <t>Přídavná destička rozšíření kapacity o dvě hlásicí linky</t>
  </si>
  <si>
    <t>Pol70</t>
  </si>
  <si>
    <t>přídavná deska pojistek FB 800</t>
  </si>
  <si>
    <t>Pol71</t>
  </si>
  <si>
    <t>síťová karta TLI 800 EN</t>
  </si>
  <si>
    <t>Pol72</t>
  </si>
  <si>
    <t>Akumulátor 12V 38 Ah</t>
  </si>
  <si>
    <t>Pol74</t>
  </si>
  <si>
    <t>Multisensor interaktivní optický a tepelný</t>
  </si>
  <si>
    <t>Pol75</t>
  </si>
  <si>
    <t>Patice hlásiče</t>
  </si>
  <si>
    <t>Pol76</t>
  </si>
  <si>
    <t>Tlačítkový hlásič s izolátorem vnitřní červený</t>
  </si>
  <si>
    <t>Pol77</t>
  </si>
  <si>
    <t>Výstupní prvek  s jedním hlídaným výstupem</t>
  </si>
  <si>
    <t>Výstupní prvek s jedním hlídaným výstupem</t>
  </si>
  <si>
    <t>Pol78</t>
  </si>
  <si>
    <t>Llinkový izolátor</t>
  </si>
  <si>
    <t>Pol79</t>
  </si>
  <si>
    <t>Vstupně výstupní deska s šestnácti  vstupy  prop připojení po  RS 485</t>
  </si>
  <si>
    <t>Vstupně výstupní deska s šestnácti vstupy prop připojení po RS 485</t>
  </si>
  <si>
    <t>Pol80</t>
  </si>
  <si>
    <t>Jednotka rozhraní RS 485</t>
  </si>
  <si>
    <t>Pol81</t>
  </si>
  <si>
    <t>Montážní konzola na DIN lištu pro  vstupní a výstupní moduly</t>
  </si>
  <si>
    <t>Montážní konzola na DIN lištu pro vstupní a výstupní moduly</t>
  </si>
  <si>
    <t>Pol82</t>
  </si>
  <si>
    <t>Požární siréna</t>
  </si>
  <si>
    <t>Pol83</t>
  </si>
  <si>
    <t>Samolepky s čísly adres - bílé</t>
  </si>
  <si>
    <t>Pol84</t>
  </si>
  <si>
    <t>Držák samolepky pro vyznačení adresy</t>
  </si>
  <si>
    <t>Pol85</t>
  </si>
  <si>
    <t>Provozní kniha EPS</t>
  </si>
  <si>
    <t>Pol87</t>
  </si>
  <si>
    <t>Lahev zkušebního plynu</t>
  </si>
  <si>
    <t>Revizní zpráva.</t>
  </si>
  <si>
    <t>Grafická nadstavba AlVIS</t>
  </si>
  <si>
    <t>Pol103</t>
  </si>
  <si>
    <t>Licence pro připojení ústředny EPS do grafické nadstavby</t>
  </si>
  <si>
    <t>Pol104</t>
  </si>
  <si>
    <t>Vložení mapy do grafické nadstavby</t>
  </si>
  <si>
    <t>Pol105</t>
  </si>
  <si>
    <t>Vložení symbolu</t>
  </si>
  <si>
    <t>Pol106</t>
  </si>
  <si>
    <t>Změna v grafické nadstavbě   v souvislosti směnou v zapojení stávající ústředny</t>
  </si>
  <si>
    <t>Změna v grafické nadstavbě v souvislosti směnou v zapojení stávající ústředny</t>
  </si>
  <si>
    <t>Demontáže a montáže</t>
  </si>
  <si>
    <t>Pol88</t>
  </si>
  <si>
    <t>Demontáž a opětovná montáž jednotky rozhraní RS485 SNM 800</t>
  </si>
  <si>
    <t>Pol89</t>
  </si>
  <si>
    <t>Demontáž a opětovná montáž vstupně výstupní jednbotky XIOM 800</t>
  </si>
  <si>
    <t>Pol90</t>
  </si>
  <si>
    <t>Změna  v zapojení stávající ústředny EPS  ( odpojení stávající  větve hlásicí linky)</t>
  </si>
  <si>
    <t>Změna v zapojení stávající ústředny EPS ( odpojení stávající větve hlásicí linky)</t>
  </si>
  <si>
    <t>Pol99</t>
  </si>
  <si>
    <t>Změna v programu stávající ústředny EPS</t>
  </si>
  <si>
    <t>Pol102</t>
  </si>
  <si>
    <t>Kompletní vyzkoušení  zařízení EPS zapojeného do stávající ústředny v místn UK05</t>
  </si>
  <si>
    <t>Kompletní vyzkoušení zařízení EPS zapojeného do stávající ústředny v místn UK05</t>
  </si>
  <si>
    <t>Kabelové rozvody</t>
  </si>
  <si>
    <t>Pol108</t>
  </si>
  <si>
    <t>Kabel  1x2x0.8 provedení pro EPS třída reakce na oheň B2ca ,s1,d1</t>
  </si>
  <si>
    <t>Kabel 1x2x0.8 provedení pro EPS třída reakce na oheň B2ca ,s1,d1</t>
  </si>
  <si>
    <t>Pol109</t>
  </si>
  <si>
    <t>Kabel  2x2x0.8 provedení pro EPS třída reakce na oheň B2ca ,s1,d1</t>
  </si>
  <si>
    <t>Kabel 2x2x0.8 provedení pro EPS třída reakce na oheň B2ca ,s1,d1</t>
  </si>
  <si>
    <t>Pol110</t>
  </si>
  <si>
    <t>Kabel 2x2x0.8 se zachováním funkce v ohni P 30R třída reakce na ohen B2CAs1d1</t>
  </si>
  <si>
    <t>Pol112</t>
  </si>
  <si>
    <t>Kabel 2x1,5 se zachováním funkce v ohni P 30R třída reakce na ohen B2CAs1d1</t>
  </si>
  <si>
    <t>Pol113</t>
  </si>
  <si>
    <t>Kabel 2x2.5 se zachováním funkce v ohni P 30R třída reakce na ohen B2CAs1d0</t>
  </si>
  <si>
    <t>Pol114</t>
  </si>
  <si>
    <t>Úpravy stávajících rozvodů EPS</t>
  </si>
  <si>
    <t>Pol115</t>
  </si>
  <si>
    <t>Krabice rozvodná s funkční integritou P 30R</t>
  </si>
  <si>
    <t>Pol116</t>
  </si>
  <si>
    <t>Elektroinstalační trubka  bezhalogenní 16 mm včetně kolen spojek a příchytek</t>
  </si>
  <si>
    <t>Elektroinstalační trubka bezhalogenní 16 mm včetně kolen spojek a příchytek</t>
  </si>
  <si>
    <t>Pol117</t>
  </si>
  <si>
    <t>Elektroinstalační trubka ohebná   16 mm</t>
  </si>
  <si>
    <t>Elektroinstalační trubka ohebná 16 mm</t>
  </si>
  <si>
    <t>Pol118</t>
  </si>
  <si>
    <t>Kovová příchytka pro 1 kabel s funkční integritou  P30R vč upevňovacích prvků</t>
  </si>
  <si>
    <t>Kovová příchytka pro 1 kabel s funkční integritou P30R vč upevňovacích prvků</t>
  </si>
  <si>
    <t>Pol120</t>
  </si>
  <si>
    <t>Kovová příchytka pro pro svazek kabelů funkční integrita -P 30R  vč upevňovacích prvků</t>
  </si>
  <si>
    <t>Kovová příchytka pro pro svazek kabelů funkční integrita -P 30R vč upevňovacích prvků</t>
  </si>
  <si>
    <t>Pol121</t>
  </si>
  <si>
    <t>Kabelový žlab 40/60  s funkční irtegritou P30R</t>
  </si>
  <si>
    <t>Kabelový žlab 40/60 s funkční irtegritou P30R</t>
  </si>
  <si>
    <t>Pol122</t>
  </si>
  <si>
    <t>Krabice universální</t>
  </si>
  <si>
    <t>Pol123</t>
  </si>
  <si>
    <t>Nástěnná rozvodnice  500/800/200 včetně závěsú dveřního zámku a montážní desky</t>
  </si>
  <si>
    <t>Nástěnná rozvodnice 500/800/200 včetně závěsú dveřního zámku a montážní desky</t>
  </si>
  <si>
    <t>Pol124</t>
  </si>
  <si>
    <t>Provrtání stěny   prům 16</t>
  </si>
  <si>
    <t>Provrtání stěny prům 16</t>
  </si>
  <si>
    <t>Pol125</t>
  </si>
  <si>
    <t>Zhotoveníí drážky pro trubku</t>
  </si>
  <si>
    <t>Pol126</t>
  </si>
  <si>
    <t>Drobný montážní materiál</t>
  </si>
  <si>
    <t>Pol127</t>
  </si>
  <si>
    <t>Požární ucpávka</t>
  </si>
  <si>
    <t>Pol128</t>
  </si>
  <si>
    <t>Lišta DIN</t>
  </si>
  <si>
    <t>D7</t>
  </si>
  <si>
    <t>Ostatní montáže</t>
  </si>
  <si>
    <t>Pol129</t>
  </si>
  <si>
    <t>Měření po úsecích</t>
  </si>
  <si>
    <t>Pol130</t>
  </si>
  <si>
    <t>Oživení - komplexní vyzkoušení  zaškolení obsluhy</t>
  </si>
  <si>
    <t>Oživení - komplexní vyzkoušení zaškolení obsluhy</t>
  </si>
  <si>
    <t>Pol131</t>
  </si>
  <si>
    <t>D.1.4.i - Zařízení EZS a PZTS</t>
  </si>
  <si>
    <t>D13 - D.1.4.i Zařízení EZS</t>
  </si>
  <si>
    <t xml:space="preserve">    D14 - Kabelové rozvody PZTS</t>
  </si>
  <si>
    <t>D13</t>
  </si>
  <si>
    <t>D.1.4.i Zařízení EZS</t>
  </si>
  <si>
    <t>Pol368</t>
  </si>
  <si>
    <t>Demontáž stávajícího infrapasivního detektoru pohybu</t>
  </si>
  <si>
    <t>298</t>
  </si>
  <si>
    <t>Pol369</t>
  </si>
  <si>
    <t>Detektor pohybu infrapasivní dosah 16m   90o t.ř zabezpezpečeční 2</t>
  </si>
  <si>
    <t>300</t>
  </si>
  <si>
    <t>Detektor pohybu infrapasivní dosah 16m 90o t.ř zabezpezpečeční 2</t>
  </si>
  <si>
    <t>Pol370</t>
  </si>
  <si>
    <t>Magnetický kontakt povrchová montáž třída zabezpečení 2 délka přívodního kabelu 2m</t>
  </si>
  <si>
    <t>302</t>
  </si>
  <si>
    <t>Pol371</t>
  </si>
  <si>
    <t>Rozvodná krabice  16 svorek povrchová montáž</t>
  </si>
  <si>
    <t>304</t>
  </si>
  <si>
    <t>Rozvodná krabice 16 svorek povrchová montáž</t>
  </si>
  <si>
    <t>Pol372</t>
  </si>
  <si>
    <t>Kontrola  funkce  detektorů systému PZTS</t>
  </si>
  <si>
    <t>306</t>
  </si>
  <si>
    <t>Kontrola funkce detektorů systému PZTS</t>
  </si>
  <si>
    <t>Pol770</t>
  </si>
  <si>
    <t>Revizní  zpráva</t>
  </si>
  <si>
    <t>308</t>
  </si>
  <si>
    <t>Revizní zpráva</t>
  </si>
  <si>
    <t>D14</t>
  </si>
  <si>
    <t>Kabelové rozvody PZTS</t>
  </si>
  <si>
    <t>Pol771</t>
  </si>
  <si>
    <t>Systémový kabel EZS bezhalogenový 4P/FTP/kat.5</t>
  </si>
  <si>
    <t>310</t>
  </si>
  <si>
    <t>Pol772</t>
  </si>
  <si>
    <t>Stíněný kabel bezhalogenový 4x0.22</t>
  </si>
  <si>
    <t>312</t>
  </si>
  <si>
    <t>Pol773</t>
  </si>
  <si>
    <t>Stíněný kabel bezhalogenový 4x0.5 + 2x0.8</t>
  </si>
  <si>
    <t>314</t>
  </si>
  <si>
    <t>Pol774</t>
  </si>
  <si>
    <t>Trubka tuhá Æ20   včetně příchytek a příslušenství</t>
  </si>
  <si>
    <t>316</t>
  </si>
  <si>
    <t>Trubka tuhá Æ20 včetně příchytek a příslušenství</t>
  </si>
  <si>
    <t>D.1.4.j - Zařízení JIS</t>
  </si>
  <si>
    <t>D15 - D.1.4.j zařízení JIS</t>
  </si>
  <si>
    <t xml:space="preserve">    D16 - Kabelové rozvody JIS</t>
  </si>
  <si>
    <t>D15</t>
  </si>
  <si>
    <t>D.1.4.j zařízení JIS</t>
  </si>
  <si>
    <t>Pol775</t>
  </si>
  <si>
    <t>Řídicí jednotka sběrnice - modul E</t>
  </si>
  <si>
    <t>318</t>
  </si>
  <si>
    <t>Pol776</t>
  </si>
  <si>
    <t>Řídicí jednotka pro jedny dveře - modul AX</t>
  </si>
  <si>
    <t>320</t>
  </si>
  <si>
    <t>Pol777</t>
  </si>
  <si>
    <t>Řídicí jednotka pro jedny dveře + ovládání PZTS - modul AX</t>
  </si>
  <si>
    <t>322</t>
  </si>
  <si>
    <t>Pol778</t>
  </si>
  <si>
    <t>Snímač bezkontaktních karet pro vnitřní použití</t>
  </si>
  <si>
    <t>324</t>
  </si>
  <si>
    <t>Pol779</t>
  </si>
  <si>
    <t>Snímač bezkontaktních karet pro venkovní použití</t>
  </si>
  <si>
    <t>326</t>
  </si>
  <si>
    <t>Pol780</t>
  </si>
  <si>
    <t>Napájecí zdroj zálohovaný 13.8V/2A, vč. AKU 12V 7,2Ah</t>
  </si>
  <si>
    <t>328</t>
  </si>
  <si>
    <t>Pol781</t>
  </si>
  <si>
    <t>Napájecí zdroj zálohovaný 13.8V/3A, vč. AKU 12V 18Ah</t>
  </si>
  <si>
    <t>330</t>
  </si>
  <si>
    <t>Pol782</t>
  </si>
  <si>
    <t>Elektromechanický zámek nízkoodběrový s děleným čtyřhranem a kováním,,</t>
  </si>
  <si>
    <t>332</t>
  </si>
  <si>
    <t>Pol783</t>
  </si>
  <si>
    <t>Přechodka přes pant dveří  - skrytá montáž</t>
  </si>
  <si>
    <t>334</t>
  </si>
  <si>
    <t>Přechodka přes pant dveří - skrytá montáž</t>
  </si>
  <si>
    <t>Pol784</t>
  </si>
  <si>
    <t>Krabice plastová pro moduly AX (100x100x50 nad omítku)</t>
  </si>
  <si>
    <t>336</t>
  </si>
  <si>
    <t>Pol785</t>
  </si>
  <si>
    <t>Krabice pro smímač karet  kompatibilní s krabicí Univolt AK80 (80x80x60 pod omítku)</t>
  </si>
  <si>
    <t>338</t>
  </si>
  <si>
    <t>Krabice pro smímač karet kompatibilní s krabicí Univolt AK80 (80x80x60 pod omítku)</t>
  </si>
  <si>
    <t>Pol786</t>
  </si>
  <si>
    <t>Krabice pro smímač karet pro venkovní povrchovou montáž</t>
  </si>
  <si>
    <t>340</t>
  </si>
  <si>
    <t>Pol787</t>
  </si>
  <si>
    <t>UTP patch cord 5m</t>
  </si>
  <si>
    <t>342</t>
  </si>
  <si>
    <t>D16</t>
  </si>
  <si>
    <t>Kabelové rozvody JIS</t>
  </si>
  <si>
    <t>Pol788</t>
  </si>
  <si>
    <t>Systémový kabel 2x2x0.8 bezhalogenový kompatibilní s kabelem Belden 8723LSF</t>
  </si>
  <si>
    <t>344</t>
  </si>
  <si>
    <t>Pol789</t>
  </si>
  <si>
    <t>Kabel  bezhalogenový 2x2x0,6</t>
  </si>
  <si>
    <t>346</t>
  </si>
  <si>
    <t>Kabel bezhalogenový 2x2x0,6</t>
  </si>
  <si>
    <t>Pol790</t>
  </si>
  <si>
    <t>Kabel napájecí bezhalogenový 2x1.5</t>
  </si>
  <si>
    <t>348</t>
  </si>
  <si>
    <t>Pol791</t>
  </si>
  <si>
    <t>Krabice rozvodná</t>
  </si>
  <si>
    <t>350</t>
  </si>
  <si>
    <t>Pol792</t>
  </si>
  <si>
    <t>Šňůra 4x0.5</t>
  </si>
  <si>
    <t>352</t>
  </si>
  <si>
    <t>Pol793</t>
  </si>
  <si>
    <t>Trubka ohebná Æ16</t>
  </si>
  <si>
    <t>354</t>
  </si>
  <si>
    <t>Pol794</t>
  </si>
  <si>
    <t>Trubka tuhá prům20 bezhalogenová</t>
  </si>
  <si>
    <t>356</t>
  </si>
  <si>
    <t>Pol795</t>
  </si>
  <si>
    <t>Příchytka pro trubku prům 25 bezhalogenová</t>
  </si>
  <si>
    <t>358</t>
  </si>
  <si>
    <t>Pol796</t>
  </si>
  <si>
    <t>Zhotovrní drážky pro trubku Æ16mm včetně začištění</t>
  </si>
  <si>
    <t>360</t>
  </si>
  <si>
    <t>Pol797</t>
  </si>
  <si>
    <t>Provrtáni stěny</t>
  </si>
  <si>
    <t>362</t>
  </si>
  <si>
    <t>364</t>
  </si>
  <si>
    <t>Pol798</t>
  </si>
  <si>
    <t>Konfigurace připojených zařízení do systému JIS</t>
  </si>
  <si>
    <t>366</t>
  </si>
  <si>
    <t>Pol799</t>
  </si>
  <si>
    <t>Spolupráce s ostatními profesemi</t>
  </si>
  <si>
    <t>368</t>
  </si>
  <si>
    <t>Pol800</t>
  </si>
  <si>
    <t>Oživení systému a zaškolení obsluhy</t>
  </si>
  <si>
    <t>370</t>
  </si>
  <si>
    <t>Pol801</t>
  </si>
  <si>
    <t>Podružný a režijní materiál a skladování</t>
  </si>
  <si>
    <t>372</t>
  </si>
  <si>
    <t>Pol802</t>
  </si>
  <si>
    <t>374</t>
  </si>
  <si>
    <t>D.1.4.k - Kamerový systém CCTV</t>
  </si>
  <si>
    <t>D17 - D.1.4.k Kamerový systém</t>
  </si>
  <si>
    <t xml:space="preserve">    D18 - Kabelové rozvody CCTV</t>
  </si>
  <si>
    <t xml:space="preserve">    D19 - Tísňová Tlačítka</t>
  </si>
  <si>
    <t>D17</t>
  </si>
  <si>
    <t>D.1.4.k Kamerový systém</t>
  </si>
  <si>
    <t>Pol803</t>
  </si>
  <si>
    <t>Vnitřní IP kamera  3Mpx režim den/noc IR přísvit 30m napájení  PoE/12VD varifokální objektiv 2.8-12mm , kompatibita s ostatní zařízení CCTV inastalovaným v areálu ZČU provedení dome</t>
  </si>
  <si>
    <t>376</t>
  </si>
  <si>
    <t>Vnitřní IP kamera 3Mpx režim den/noc IR přísvit 30m napájení PoE/12VD varifokální objektiv 2.8-12mm , kompatibita s ostatní zařízení CCTV inastalovaným v areálu ZČU provedení dome</t>
  </si>
  <si>
    <t>Pol804</t>
  </si>
  <si>
    <t>Venkovní IP kamera  3Mpx režim den/noc IR přísvit 30m napájení  PoE/12VD varifokální objektiv 2.8-12mm , kompatibita s ostatní zařízení CCTV inastalovaným v areálu ZČU</t>
  </si>
  <si>
    <t>378</t>
  </si>
  <si>
    <t>Venkovní IP kamera 3Mpx režim den/noc IR přísvit 30m napájení PoE/12VD varifokální objektiv 2.8-12mm , kompatibita s ostatní zařízení CCTV inastalovaným v areálu ZČU</t>
  </si>
  <si>
    <t>Pol805</t>
  </si>
  <si>
    <t>Patch label kat 6a  5m</t>
  </si>
  <si>
    <t>380</t>
  </si>
  <si>
    <t>Patch label kat 6a 5m</t>
  </si>
  <si>
    <t>Pol806</t>
  </si>
  <si>
    <t>Konektor RJ 45 kat 6a</t>
  </si>
  <si>
    <t>382</t>
  </si>
  <si>
    <t>Pol807</t>
  </si>
  <si>
    <t>Záznamové  zařízení pro 16 IP kamer s vestavěnýmk switchem  - výměnný HD</t>
  </si>
  <si>
    <t>384</t>
  </si>
  <si>
    <t>Záznamové zařízení pro 16 IP kamer s vestavěnýmk switchem - výměnný HD</t>
  </si>
  <si>
    <t>Pol808</t>
  </si>
  <si>
    <t>HD disk</t>
  </si>
  <si>
    <t>386</t>
  </si>
  <si>
    <t>Pol809</t>
  </si>
  <si>
    <t>Konektor RJ45/u, kat.6a na kabel 4P</t>
  </si>
  <si>
    <t>388</t>
  </si>
  <si>
    <t>Pol810</t>
  </si>
  <si>
    <t>390</t>
  </si>
  <si>
    <t>392</t>
  </si>
  <si>
    <t>Pol811</t>
  </si>
  <si>
    <t>394</t>
  </si>
  <si>
    <t>396</t>
  </si>
  <si>
    <t>D18</t>
  </si>
  <si>
    <t>Kabelové rozvody CCTV</t>
  </si>
  <si>
    <t>Pol812</t>
  </si>
  <si>
    <t>Kabel 4P UTP kat 6a</t>
  </si>
  <si>
    <t>398</t>
  </si>
  <si>
    <t>400</t>
  </si>
  <si>
    <t>402</t>
  </si>
  <si>
    <t>Pol813</t>
  </si>
  <si>
    <t>Příchytka pro trubku prům 20 bezhalogenová</t>
  </si>
  <si>
    <t>404</t>
  </si>
  <si>
    <t>Pol814</t>
  </si>
  <si>
    <t>Zhotovení drážky pro trubku Æ16mm včetně začištění</t>
  </si>
  <si>
    <t>406</t>
  </si>
  <si>
    <t>408</t>
  </si>
  <si>
    <t>D19</t>
  </si>
  <si>
    <t>Tísňová Tlačítka</t>
  </si>
  <si>
    <t>Pol815</t>
  </si>
  <si>
    <t>Tísňový hlásič výklopný pro skrytou montáž pod desku stolu</t>
  </si>
  <si>
    <t>410</t>
  </si>
  <si>
    <t>Pol816</t>
  </si>
  <si>
    <t>Linkový modul MM1 s osmii poplachovými vstupy systému Dominus Millennium</t>
  </si>
  <si>
    <t>412</t>
  </si>
  <si>
    <t>Pol817</t>
  </si>
  <si>
    <t>kabel 4x0.5/2x08</t>
  </si>
  <si>
    <t>414</t>
  </si>
  <si>
    <t>Pol818</t>
  </si>
  <si>
    <t>Trubka ohebná Æ16mm</t>
  </si>
  <si>
    <t>416</t>
  </si>
  <si>
    <t>Pol819</t>
  </si>
  <si>
    <t>elinst lišta lepicí pro instalaci do nábytku</t>
  </si>
  <si>
    <t>418</t>
  </si>
  <si>
    <t>Pol820</t>
  </si>
  <si>
    <t>Oživení . doplnění do grafické nadstavby</t>
  </si>
  <si>
    <t>420</t>
  </si>
  <si>
    <t>D.1.4.l - Zařízení slaboproudé elektrotechniky - Strukturovaná kabeláž</t>
  </si>
  <si>
    <t>D1 - Strukturovaná kabeláž - etapa 0</t>
  </si>
  <si>
    <t xml:space="preserve">    D2 - Strukturovaná kabeláž</t>
  </si>
  <si>
    <t xml:space="preserve">    D3 - Rozvaděč UP114</t>
  </si>
  <si>
    <t xml:space="preserve">    D4 - Doplnění rozvaděče UL008</t>
  </si>
  <si>
    <t xml:space="preserve">    D5 - LAN+WiFi  -  viz příloha "Požadované technické parametry dodávky"</t>
  </si>
  <si>
    <t xml:space="preserve">    D6 - Úložný materiál</t>
  </si>
  <si>
    <t xml:space="preserve">    D7 - Ostatní</t>
  </si>
  <si>
    <t>Strukturovaná kabeláž - etapa 0</t>
  </si>
  <si>
    <t>Strukturovaná kabeláž</t>
  </si>
  <si>
    <t>Pol220</t>
  </si>
  <si>
    <t>kabel optický 8x9/125 OS2 vnitřmí</t>
  </si>
  <si>
    <t>Pol221</t>
  </si>
  <si>
    <t>FO duplexní patch kabel 9/125 OS2 E2000/APC - LC/PC 2m</t>
  </si>
  <si>
    <t>Pol222</t>
  </si>
  <si>
    <t>zatažení a upevnění optického kabelu v rozvaděči</t>
  </si>
  <si>
    <t>Pol223</t>
  </si>
  <si>
    <t>příprava konce optického kabelu pro zakončení - 8 vl.</t>
  </si>
  <si>
    <t>Pol224</t>
  </si>
  <si>
    <t>měření optické kabeláže (OS2), měř. protokol</t>
  </si>
  <si>
    <t>Pol225</t>
  </si>
  <si>
    <t>popiska rozvaděče, patch panelu, kabelu</t>
  </si>
  <si>
    <t>Pol226</t>
  </si>
  <si>
    <t>uzemňovací vodič CY6 zž</t>
  </si>
  <si>
    <t>Pol227</t>
  </si>
  <si>
    <t>drobný montážní, úložný + podružný materiál</t>
  </si>
  <si>
    <t>Rozvaděč UP114</t>
  </si>
  <si>
    <t>Pol228</t>
  </si>
  <si>
    <t>19" rozvaděč stojanový 42U/800x800, skleněné dveře, nosnost min. 400 kg</t>
  </si>
  <si>
    <t>Pol229</t>
  </si>
  <si>
    <t>PDU 19"/1U 8x230V / max. 16A, ČSN zásuvky, přepěťová ochrana 3.st., přívod 3x1,5 mm / 2 m + zástrčka univerzál CZ-DE max. 16 A</t>
  </si>
  <si>
    <t>Pol230</t>
  </si>
  <si>
    <t>vertikální zemnicí lišta 42U</t>
  </si>
  <si>
    <t>Pol231</t>
  </si>
  <si>
    <t>zemnicí svorka</t>
  </si>
  <si>
    <t>Pol232</t>
  </si>
  <si>
    <t>montážní sada M6 - 4x šroub, podložka a plovoucí matice</t>
  </si>
  <si>
    <t>Pol233</t>
  </si>
  <si>
    <t>19'' vyvazovací panel 1U 5x háček kovový velký</t>
  </si>
  <si>
    <t>Pol234</t>
  </si>
  <si>
    <t>háček 80x40 nerez</t>
  </si>
  <si>
    <t>Pol235</t>
  </si>
  <si>
    <t>rozvodná krabice D 9025/Z</t>
  </si>
  <si>
    <t>Pol236</t>
  </si>
  <si>
    <t>metalický patch panel 24xRJ45/u, kat.6/1U/19"</t>
  </si>
  <si>
    <t>Pol237</t>
  </si>
  <si>
    <t>optický patch panel 24xE2000/APC SM (keramika, zelený), 1U/19", vč. optických spojek</t>
  </si>
  <si>
    <t>Pol238</t>
  </si>
  <si>
    <t>kazeta optická pro 24 svarů +  víko + držák svarů</t>
  </si>
  <si>
    <t>kazeta optická pro 24 svarů + víko + držák svarů</t>
  </si>
  <si>
    <t>Pol239</t>
  </si>
  <si>
    <t>ochrana svaru smrštitelná teplem, 60mm</t>
  </si>
  <si>
    <t>Pol240</t>
  </si>
  <si>
    <t>pigtail 9/125 OS2, E2000/APC zelený, vlákno 900um, 1m</t>
  </si>
  <si>
    <t>Pol241</t>
  </si>
  <si>
    <t>uzemňovací vodič CYA4 zž</t>
  </si>
  <si>
    <t>Pol242</t>
  </si>
  <si>
    <t>kusová zkouška rozvaděče, protokol</t>
  </si>
  <si>
    <t>Doplnění rozvaděče UL008</t>
  </si>
  <si>
    <t>LAN+WiFi  -  viz příloha "Požadované technické parametry dodávky"</t>
  </si>
  <si>
    <t>Pol243</t>
  </si>
  <si>
    <t>24 portový přepínač s 1 Gb uplink porty</t>
  </si>
  <si>
    <t>Pol244</t>
  </si>
  <si>
    <t>48 portový PoE+ přepínač s 10 Gb uplink porty s podporou mGig</t>
  </si>
  <si>
    <t>Úložný materiál</t>
  </si>
  <si>
    <t>Pol245</t>
  </si>
  <si>
    <t>kabelový žlab FeZn drátěný 50x50 komplet (vč. zavěšení/uchycení, spojek)</t>
  </si>
  <si>
    <t>Pol246</t>
  </si>
  <si>
    <t>kabelový žlab FeZn drátěný 150x50 komplet (vč. zavěšení/uchycení, spojek)</t>
  </si>
  <si>
    <t>Pol247</t>
  </si>
  <si>
    <t>kabelový žlab FeZn plný 125x50 komplet (vč. zavěšení/uchycení, spojek)</t>
  </si>
  <si>
    <t>Pol248</t>
  </si>
  <si>
    <t>průraz zdí vč. začištění</t>
  </si>
  <si>
    <t>Pol249</t>
  </si>
  <si>
    <t>průraz stropu vč. začištění</t>
  </si>
  <si>
    <t>Pol250</t>
  </si>
  <si>
    <t>zednické přípomoce</t>
  </si>
  <si>
    <t>Pol251</t>
  </si>
  <si>
    <t>protipožární ucpávka průrazu mezi požárními úseky</t>
  </si>
  <si>
    <t>Pol252</t>
  </si>
  <si>
    <t>použití lešení pro výškové práce</t>
  </si>
  <si>
    <t>Pol253</t>
  </si>
  <si>
    <t>demontáž a zpětná montáž stávajícího podhledu</t>
  </si>
  <si>
    <t>Pol254</t>
  </si>
  <si>
    <t>Ostatní</t>
  </si>
  <si>
    <t>Pol255</t>
  </si>
  <si>
    <t>koordinace (GD / TDI / TZB / ZČU CIV)</t>
  </si>
  <si>
    <t>Pol256</t>
  </si>
  <si>
    <t>nepředvídatelné okolnosti v průběhu realizace akce</t>
  </si>
  <si>
    <t>Pol257</t>
  </si>
  <si>
    <t>zařízení staveniště</t>
  </si>
  <si>
    <t>Pol258</t>
  </si>
  <si>
    <t>výrobní a dílenská dokumentace</t>
  </si>
  <si>
    <t>Pol259</t>
  </si>
  <si>
    <t>dokumentace skutečného provedení</t>
  </si>
  <si>
    <t>Pol260</t>
  </si>
  <si>
    <t>doprava materiálu na stavbu</t>
  </si>
  <si>
    <t>Pol261</t>
  </si>
  <si>
    <t>doprava techniků na stavbu / ubytování</t>
  </si>
  <si>
    <t xml:space="preserve">VON - Vedlejší a ostatní rozpočtové náklady 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</si>
  <si>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</si>
  <si>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</si>
  <si>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</si>
  <si>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</si>
  <si>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</si>
  <si>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</si>
  <si>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</si>
  <si>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</si>
  <si>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</si>
  <si>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013244000</t>
  </si>
  <si>
    <t>Dokumentace pro provádění stavby - dílenská dokumentace -IV. stupeň</t>
  </si>
  <si>
    <t>Kč</t>
  </si>
  <si>
    <t>1024</t>
  </si>
  <si>
    <t>1768568232</t>
  </si>
  <si>
    <t>https://podminky.urs.cz/item/CS_URS_2023_02/013244000</t>
  </si>
  <si>
    <t>013254000</t>
  </si>
  <si>
    <t>Dokumentace skutečného provedení stavby</t>
  </si>
  <si>
    <t>-1168152466</t>
  </si>
  <si>
    <t>https://podminky.urs.cz/item/CS_URS_2023_02/013254000</t>
  </si>
  <si>
    <t>VRN3</t>
  </si>
  <si>
    <t>Zařízení staveniště</t>
  </si>
  <si>
    <t>033103000</t>
  </si>
  <si>
    <t>Připojení energií</t>
  </si>
  <si>
    <t>-1323701330</t>
  </si>
  <si>
    <t>https://podminky.urs.cz/item/CS_URS_2023_02/033103000</t>
  </si>
  <si>
    <t>033203000</t>
  </si>
  <si>
    <t>Energie pro zařízení staveniště</t>
  </si>
  <si>
    <t>-1182253162</t>
  </si>
  <si>
    <t>https://podminky.urs.cz/item/CS_URS_2023_02/033203000</t>
  </si>
  <si>
    <t>034103000</t>
  </si>
  <si>
    <t>Oplocení staveniště</t>
  </si>
  <si>
    <t>1058673514</t>
  </si>
  <si>
    <t>https://podminky.urs.cz/item/CS_URS_2023_02/034103000</t>
  </si>
  <si>
    <t>034303000</t>
  </si>
  <si>
    <t>Dopravní značení na staveništi</t>
  </si>
  <si>
    <t>-1933542399</t>
  </si>
  <si>
    <t>https://podminky.urs.cz/item/CS_URS_2023_02/034303000</t>
  </si>
  <si>
    <t>034503000</t>
  </si>
  <si>
    <t>Informační tabule na staveništi</t>
  </si>
  <si>
    <t>-1777413406</t>
  </si>
  <si>
    <t>https://podminky.urs.cz/item/CS_URS_2023_02/034503000</t>
  </si>
  <si>
    <t>035103001</t>
  </si>
  <si>
    <t>Pronájem ploch</t>
  </si>
  <si>
    <t>-1180067848</t>
  </si>
  <si>
    <t>https://podminky.urs.cz/item/CS_URS_2023_02/035103001</t>
  </si>
  <si>
    <t>039103000</t>
  </si>
  <si>
    <t>Rozebrání, bourání a odvoz zařízení staveniště</t>
  </si>
  <si>
    <t>1686842884</t>
  </si>
  <si>
    <t>https://podminky.urs.cz/item/CS_URS_2023_02/039103000</t>
  </si>
  <si>
    <t>VRN4</t>
  </si>
  <si>
    <t>Inženýrská činnost</t>
  </si>
  <si>
    <t>043103000</t>
  </si>
  <si>
    <t>Zkoušky bez rozlišení</t>
  </si>
  <si>
    <t>-923271863</t>
  </si>
  <si>
    <t>https://podminky.urs.cz/item/CS_URS_2023_02/043103000</t>
  </si>
  <si>
    <t>043203000</t>
  </si>
  <si>
    <t>Měření, monitoring, rozbory bez rozlišení</t>
  </si>
  <si>
    <t>-401518504</t>
  </si>
  <si>
    <t>https://podminky.urs.cz/item/CS_URS_2023_02/043203000</t>
  </si>
  <si>
    <t>044002000</t>
  </si>
  <si>
    <t>Revize</t>
  </si>
  <si>
    <t>-1181819845</t>
  </si>
  <si>
    <t>https://podminky.urs.cz/item/CS_URS_2023_02/044002000</t>
  </si>
  <si>
    <t>045203000</t>
  </si>
  <si>
    <t>Kompletační činnost</t>
  </si>
  <si>
    <t>-1335421812</t>
  </si>
  <si>
    <t>https://podminky.urs.cz/item/CS_URS_2023_02/045203000</t>
  </si>
  <si>
    <t>045303000</t>
  </si>
  <si>
    <t>Koordinační činnost</t>
  </si>
  <si>
    <t>-1666781687</t>
  </si>
  <si>
    <t>https://podminky.urs.cz/item/CS_URS_2023_02/045303000</t>
  </si>
  <si>
    <t>VRN9</t>
  </si>
  <si>
    <t>Ostatní náklady</t>
  </si>
  <si>
    <t>091003000</t>
  </si>
  <si>
    <t>Ostatní náklady bez rozlišení - vzorkování – předkládání vzorků materiálů, povrchů, barevnost</t>
  </si>
  <si>
    <t>549391370</t>
  </si>
  <si>
    <t>https://podminky.urs.cz/item/CS_URS_2023_02/091003000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</si>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</sst>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3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3" xfId="0" applyNumberFormat="1" applyFont="1" applyBorder="1"/>
    <xf numFmtId="166" fontId="33" fillId="0" borderId="14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9" fillId="0" borderId="23" xfId="0" applyFont="1" applyBorder="1" applyAlignment="1">
      <alignment horizontal="center" vertical="center"/>
    </xf>
    <xf numFmtId="49" fontId="39" fillId="0" borderId="23" xfId="0" applyNumberFormat="1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center" vertical="center" wrapText="1"/>
    </xf>
    <xf numFmtId="167" fontId="39" fillId="0" borderId="23" xfId="0" applyNumberFormat="1" applyFont="1" applyBorder="1" applyAlignment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0" fontId="12" fillId="0" borderId="4" xfId="0" applyFont="1" applyBorder="1"/>
    <xf numFmtId="0" fontId="12" fillId="0" borderId="0" xfId="0" applyFont="1" applyAlignment="1">
      <alignment horizontal="left"/>
    </xf>
    <xf numFmtId="0" fontId="12" fillId="0" borderId="0" xfId="0" applyFont="1" applyProtection="1">
      <protection locked="0"/>
    </xf>
    <xf numFmtId="4" fontId="12" fillId="0" borderId="0" xfId="0" applyNumberFormat="1" applyFont="1"/>
    <xf numFmtId="0" fontId="12" fillId="0" borderId="15" xfId="0" applyFont="1" applyBorder="1"/>
    <xf numFmtId="166" fontId="12" fillId="0" borderId="0" xfId="0" applyNumberFormat="1" applyFont="1"/>
    <xf numFmtId="166" fontId="12" fillId="0" borderId="16" xfId="0" applyNumberFormat="1" applyFont="1" applyBorder="1"/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41" fillId="0" borderId="0" xfId="0" applyFont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>
      <alignment horizontal="left" vertical="center"/>
    </xf>
    <xf numFmtId="0" fontId="52" fillId="0" borderId="1" xfId="0" applyFont="1" applyBorder="1" applyAlignment="1">
      <alignment vertical="top"/>
    </xf>
    <xf numFmtId="0" fontId="52" fillId="0" borderId="1" xfId="0" applyFont="1" applyBorder="1" applyAlignment="1">
      <alignment horizontal="left" vertical="center"/>
    </xf>
    <xf numFmtId="0" fontId="52" fillId="0" borderId="1" xfId="0" applyFont="1" applyBorder="1" applyAlignment="1">
      <alignment horizontal="center" vertical="center"/>
    </xf>
    <xf numFmtId="49" fontId="52" fillId="0" borderId="1" xfId="0" applyNumberFormat="1" applyFont="1" applyBorder="1" applyAlignment="1">
      <alignment horizontal="left" vertical="center"/>
    </xf>
    <xf numFmtId="0" fontId="51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0" fillId="0" borderId="0" xfId="0"/>
    <xf numFmtId="4" fontId="27" fillId="0" borderId="0" xfId="0" applyNumberFormat="1" applyFont="1" applyAlignment="1">
      <alignment horizontal="right" vertical="center"/>
    </xf>
    <xf numFmtId="0" fontId="22" fillId="4" borderId="8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4" fontId="7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left"/>
    </xf>
    <xf numFmtId="0" fontId="43" fillId="0" borderId="1" xfId="0" applyFont="1" applyBorder="1" applyAlignment="1">
      <alignment horizontal="center" vertical="center"/>
    </xf>
    <xf numFmtId="49" fontId="45" fillId="0" borderId="1" xfId="0" applyNumberFormat="1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619995001" TargetMode="External"/><Relationship Id="rId18" Type="http://schemas.openxmlformats.org/officeDocument/2006/relationships/hyperlink" Target="https://podminky.urs.cz/item/CS_URS_2023_02/952901111" TargetMode="External"/><Relationship Id="rId26" Type="http://schemas.openxmlformats.org/officeDocument/2006/relationships/hyperlink" Target="https://podminky.urs.cz/item/CS_URS_2023_02/974031666" TargetMode="External"/><Relationship Id="rId39" Type="http://schemas.openxmlformats.org/officeDocument/2006/relationships/hyperlink" Target="https://podminky.urs.cz/item/CS_URS_2023_02/763131722" TargetMode="External"/><Relationship Id="rId21" Type="http://schemas.openxmlformats.org/officeDocument/2006/relationships/hyperlink" Target="https://podminky.urs.cz/item/CS_URS_2023_02/971033431" TargetMode="External"/><Relationship Id="rId34" Type="http://schemas.openxmlformats.org/officeDocument/2006/relationships/hyperlink" Target="https://podminky.urs.cz/item/CS_URS_2023_02/977211115" TargetMode="External"/><Relationship Id="rId42" Type="http://schemas.openxmlformats.org/officeDocument/2006/relationships/hyperlink" Target="https://podminky.urs.cz/item/CS_URS_2023_02/998763381" TargetMode="External"/><Relationship Id="rId47" Type="http://schemas.openxmlformats.org/officeDocument/2006/relationships/hyperlink" Target="https://podminky.urs.cz/item/CS_URS_2023_02/767581802" TargetMode="External"/><Relationship Id="rId50" Type="http://schemas.openxmlformats.org/officeDocument/2006/relationships/hyperlink" Target="https://podminky.urs.cz/item/CS_URS_2023_02/783317101" TargetMode="External"/><Relationship Id="rId7" Type="http://schemas.openxmlformats.org/officeDocument/2006/relationships/hyperlink" Target="https://podminky.urs.cz/item/CS_URS_2023_02/317944323" TargetMode="External"/><Relationship Id="rId2" Type="http://schemas.openxmlformats.org/officeDocument/2006/relationships/hyperlink" Target="https://podminky.urs.cz/item/CS_URS_2023_02/162751117" TargetMode="External"/><Relationship Id="rId16" Type="http://schemas.openxmlformats.org/officeDocument/2006/relationships/hyperlink" Target="https://podminky.urs.cz/item/CS_URS_2023_02/916331112" TargetMode="External"/><Relationship Id="rId29" Type="http://schemas.openxmlformats.org/officeDocument/2006/relationships/hyperlink" Target="https://podminky.urs.cz/item/CS_URS_2023_02/977151133" TargetMode="External"/><Relationship Id="rId11" Type="http://schemas.openxmlformats.org/officeDocument/2006/relationships/hyperlink" Target="https://podminky.urs.cz/item/CS_URS_2023_02/596811311" TargetMode="External"/><Relationship Id="rId24" Type="http://schemas.openxmlformats.org/officeDocument/2006/relationships/hyperlink" Target="https://podminky.urs.cz/item/CS_URS_2023_02/972054491" TargetMode="External"/><Relationship Id="rId32" Type="http://schemas.openxmlformats.org/officeDocument/2006/relationships/hyperlink" Target="https://podminky.urs.cz/item/CS_URS_2023_02/977211113" TargetMode="External"/><Relationship Id="rId37" Type="http://schemas.openxmlformats.org/officeDocument/2006/relationships/hyperlink" Target="https://podminky.urs.cz/item/CS_URS_2023_02/997013509" TargetMode="External"/><Relationship Id="rId40" Type="http://schemas.openxmlformats.org/officeDocument/2006/relationships/hyperlink" Target="https://podminky.urs.cz/item/CS_URS_2023_02/763131731" TargetMode="External"/><Relationship Id="rId45" Type="http://schemas.openxmlformats.org/officeDocument/2006/relationships/hyperlink" Target="https://podminky.urs.cz/item/CS_URS_2023_02/998766181" TargetMode="External"/><Relationship Id="rId53" Type="http://schemas.openxmlformats.org/officeDocument/2006/relationships/hyperlink" Target="https://podminky.urs.cz/item/CS_URS_2023_02/HZS1291" TargetMode="External"/><Relationship Id="rId5" Type="http://schemas.openxmlformats.org/officeDocument/2006/relationships/hyperlink" Target="https://podminky.urs.cz/item/CS_URS_2023_02/317234410" TargetMode="External"/><Relationship Id="rId10" Type="http://schemas.openxmlformats.org/officeDocument/2006/relationships/hyperlink" Target="https://podminky.urs.cz/item/CS_URS_2023_02/564831111" TargetMode="External"/><Relationship Id="rId19" Type="http://schemas.openxmlformats.org/officeDocument/2006/relationships/hyperlink" Target="https://podminky.urs.cz/item/CS_URS_2023_02/953943211" TargetMode="External"/><Relationship Id="rId31" Type="http://schemas.openxmlformats.org/officeDocument/2006/relationships/hyperlink" Target="https://podminky.urs.cz/item/CS_URS_2023_02/977211112" TargetMode="External"/><Relationship Id="rId44" Type="http://schemas.openxmlformats.org/officeDocument/2006/relationships/hyperlink" Target="https://podminky.urs.cz/item/CS_URS_2023_02/998766102" TargetMode="External"/><Relationship Id="rId52" Type="http://schemas.openxmlformats.org/officeDocument/2006/relationships/hyperlink" Target="https://podminky.urs.cz/item/CS_URS_2023_02/784221101" TargetMode="External"/><Relationship Id="rId4" Type="http://schemas.openxmlformats.org/officeDocument/2006/relationships/hyperlink" Target="https://podminky.urs.cz/item/CS_URS_2023_02/171201221" TargetMode="External"/><Relationship Id="rId9" Type="http://schemas.openxmlformats.org/officeDocument/2006/relationships/hyperlink" Target="https://podminky.urs.cz/item/CS_URS_2023_02/564710011" TargetMode="External"/><Relationship Id="rId14" Type="http://schemas.openxmlformats.org/officeDocument/2006/relationships/hyperlink" Target="https://podminky.urs.cz/item/CS_URS_2023_02/612325223" TargetMode="External"/><Relationship Id="rId22" Type="http://schemas.openxmlformats.org/officeDocument/2006/relationships/hyperlink" Target="https://podminky.urs.cz/item/CS_URS_2023_02/971033541" TargetMode="External"/><Relationship Id="rId27" Type="http://schemas.openxmlformats.org/officeDocument/2006/relationships/hyperlink" Target="https://podminky.urs.cz/item/CS_URS_2023_02/977151118" TargetMode="External"/><Relationship Id="rId30" Type="http://schemas.openxmlformats.org/officeDocument/2006/relationships/hyperlink" Target="https://podminky.urs.cz/item/CS_URS_2023_02/977211111" TargetMode="External"/><Relationship Id="rId35" Type="http://schemas.openxmlformats.org/officeDocument/2006/relationships/hyperlink" Target="https://podminky.urs.cz/item/CS_URS_2023_02/997013113" TargetMode="External"/><Relationship Id="rId43" Type="http://schemas.openxmlformats.org/officeDocument/2006/relationships/hyperlink" Target="https://podminky.urs.cz/item/CS_URS_2023_02/766660022" TargetMode="External"/><Relationship Id="rId48" Type="http://schemas.openxmlformats.org/officeDocument/2006/relationships/hyperlink" Target="https://podminky.urs.cz/item/CS_URS_2023_02/767582800" TargetMode="External"/><Relationship Id="rId8" Type="http://schemas.openxmlformats.org/officeDocument/2006/relationships/hyperlink" Target="https://podminky.urs.cz/item/CS_URS_2023_02/346244381" TargetMode="External"/><Relationship Id="rId51" Type="http://schemas.openxmlformats.org/officeDocument/2006/relationships/hyperlink" Target="https://podminky.urs.cz/item/CS_URS_2023_02/784181121" TargetMode="External"/><Relationship Id="rId3" Type="http://schemas.openxmlformats.org/officeDocument/2006/relationships/hyperlink" Target="https://podminky.urs.cz/item/CS_URS_2023_02/162751119" TargetMode="External"/><Relationship Id="rId12" Type="http://schemas.openxmlformats.org/officeDocument/2006/relationships/hyperlink" Target="https://podminky.urs.cz/item/CS_URS_2023_02/611325223" TargetMode="External"/><Relationship Id="rId17" Type="http://schemas.openxmlformats.org/officeDocument/2006/relationships/hyperlink" Target="https://podminky.urs.cz/item/CS_URS_2023_02/949101111" TargetMode="External"/><Relationship Id="rId25" Type="http://schemas.openxmlformats.org/officeDocument/2006/relationships/hyperlink" Target="https://podminky.urs.cz/item/CS_URS_2023_02/974031664" TargetMode="External"/><Relationship Id="rId33" Type="http://schemas.openxmlformats.org/officeDocument/2006/relationships/hyperlink" Target="https://podminky.urs.cz/item/CS_URS_2023_02/977211114" TargetMode="External"/><Relationship Id="rId38" Type="http://schemas.openxmlformats.org/officeDocument/2006/relationships/hyperlink" Target="https://podminky.urs.cz/item/CS_URS_2023_02/997013871" TargetMode="External"/><Relationship Id="rId46" Type="http://schemas.openxmlformats.org/officeDocument/2006/relationships/hyperlink" Target="https://podminky.urs.cz/item/CS_URS_2023_02/767581801" TargetMode="External"/><Relationship Id="rId20" Type="http://schemas.openxmlformats.org/officeDocument/2006/relationships/hyperlink" Target="https://podminky.urs.cz/item/CS_URS_2023_02/968072455" TargetMode="External"/><Relationship Id="rId41" Type="http://schemas.openxmlformats.org/officeDocument/2006/relationships/hyperlink" Target="https://podminky.urs.cz/item/CS_URS_2023_02/998763302" TargetMode="External"/><Relationship Id="rId54" Type="http://schemas.openxmlformats.org/officeDocument/2006/relationships/drawing" Target="../drawings/drawing2.xml"/><Relationship Id="rId1" Type="http://schemas.openxmlformats.org/officeDocument/2006/relationships/hyperlink" Target="https://podminky.urs.cz/item/CS_URS_2023_02/121112003" TargetMode="External"/><Relationship Id="rId6" Type="http://schemas.openxmlformats.org/officeDocument/2006/relationships/hyperlink" Target="https://podminky.urs.cz/item/CS_URS_2023_02/317944321" TargetMode="External"/><Relationship Id="rId15" Type="http://schemas.openxmlformats.org/officeDocument/2006/relationships/hyperlink" Target="https://podminky.urs.cz/item/CS_URS_2023_02/642945111" TargetMode="External"/><Relationship Id="rId23" Type="http://schemas.openxmlformats.org/officeDocument/2006/relationships/hyperlink" Target="https://podminky.urs.cz/item/CS_URS_2023_02/971042551" TargetMode="External"/><Relationship Id="rId28" Type="http://schemas.openxmlformats.org/officeDocument/2006/relationships/hyperlink" Target="https://podminky.urs.cz/item/CS_URS_2023_02/977151123" TargetMode="External"/><Relationship Id="rId36" Type="http://schemas.openxmlformats.org/officeDocument/2006/relationships/hyperlink" Target="https://podminky.urs.cz/item/CS_URS_2023_02/997013501" TargetMode="External"/><Relationship Id="rId49" Type="http://schemas.openxmlformats.org/officeDocument/2006/relationships/hyperlink" Target="https://podminky.urs.cz/item/CS_URS_2023_02/78331510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035103001" TargetMode="External"/><Relationship Id="rId13" Type="http://schemas.openxmlformats.org/officeDocument/2006/relationships/hyperlink" Target="https://podminky.urs.cz/item/CS_URS_2023_02/045203000" TargetMode="External"/><Relationship Id="rId3" Type="http://schemas.openxmlformats.org/officeDocument/2006/relationships/hyperlink" Target="https://podminky.urs.cz/item/CS_URS_2023_02/033103000" TargetMode="External"/><Relationship Id="rId7" Type="http://schemas.openxmlformats.org/officeDocument/2006/relationships/hyperlink" Target="https://podminky.urs.cz/item/CS_URS_2023_02/034503000" TargetMode="External"/><Relationship Id="rId12" Type="http://schemas.openxmlformats.org/officeDocument/2006/relationships/hyperlink" Target="https://podminky.urs.cz/item/CS_URS_2023_02/044002000" TargetMode="External"/><Relationship Id="rId2" Type="http://schemas.openxmlformats.org/officeDocument/2006/relationships/hyperlink" Target="https://podminky.urs.cz/item/CS_URS_2023_02/013254000" TargetMode="External"/><Relationship Id="rId16" Type="http://schemas.openxmlformats.org/officeDocument/2006/relationships/drawing" Target="../drawings/drawing9.xml"/><Relationship Id="rId1" Type="http://schemas.openxmlformats.org/officeDocument/2006/relationships/hyperlink" Target="https://podminky.urs.cz/item/CS_URS_2023_02/013244000" TargetMode="External"/><Relationship Id="rId6" Type="http://schemas.openxmlformats.org/officeDocument/2006/relationships/hyperlink" Target="https://podminky.urs.cz/item/CS_URS_2023_02/034303000" TargetMode="External"/><Relationship Id="rId11" Type="http://schemas.openxmlformats.org/officeDocument/2006/relationships/hyperlink" Target="https://podminky.urs.cz/item/CS_URS_2023_02/043203000" TargetMode="External"/><Relationship Id="rId5" Type="http://schemas.openxmlformats.org/officeDocument/2006/relationships/hyperlink" Target="https://podminky.urs.cz/item/CS_URS_2023_02/034103000" TargetMode="External"/><Relationship Id="rId15" Type="http://schemas.openxmlformats.org/officeDocument/2006/relationships/hyperlink" Target="https://podminky.urs.cz/item/CS_URS_2023_02/091003000" TargetMode="External"/><Relationship Id="rId10" Type="http://schemas.openxmlformats.org/officeDocument/2006/relationships/hyperlink" Target="https://podminky.urs.cz/item/CS_URS_2023_02/043103000" TargetMode="External"/><Relationship Id="rId4" Type="http://schemas.openxmlformats.org/officeDocument/2006/relationships/hyperlink" Target="https://podminky.urs.cz/item/CS_URS_2023_02/033203000" TargetMode="External"/><Relationship Id="rId9" Type="http://schemas.openxmlformats.org/officeDocument/2006/relationships/hyperlink" Target="https://podminky.urs.cz/item/CS_URS_2023_02/039103000" TargetMode="External"/><Relationship Id="rId14" Type="http://schemas.openxmlformats.org/officeDocument/2006/relationships/hyperlink" Target="https://podminky.urs.cz/item/CS_URS_2023_02/045303000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6"/>
  <sheetViews>
    <sheetView showGridLines="0" tabSelected="1" workbookViewId="0">
      <selection activeCell="AN14" sqref="AN14"/>
    </sheetView>
  </sheetViews>
  <sheetFormatPr defaultRowHeight="10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7" customHeight="1"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S2" s="18" t="s">
        <v>6</v>
      </c>
      <c r="BT2" s="18" t="s">
        <v>7</v>
      </c>
    </row>
    <row r="3" spans="1:74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310" t="s">
        <v>14</v>
      </c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2"/>
      <c r="AR5" s="21"/>
      <c r="BE5" s="307" t="s">
        <v>15</v>
      </c>
      <c r="BS5" s="18" t="s">
        <v>6</v>
      </c>
    </row>
    <row r="6" spans="1:74" ht="37" customHeight="1">
      <c r="B6" s="21"/>
      <c r="D6" s="27" t="s">
        <v>16</v>
      </c>
      <c r="K6" s="311" t="s">
        <v>17</v>
      </c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  <c r="AK6" s="292"/>
      <c r="AL6" s="292"/>
      <c r="AM6" s="292"/>
      <c r="AN6" s="292"/>
      <c r="AO6" s="292"/>
      <c r="AR6" s="21"/>
      <c r="BE6" s="308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308"/>
      <c r="BS7" s="18" t="s">
        <v>6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82">
        <v>45306</v>
      </c>
      <c r="AR8" s="21"/>
      <c r="BE8" s="308"/>
      <c r="BS8" s="18" t="s">
        <v>6</v>
      </c>
    </row>
    <row r="9" spans="1:74" ht="14.5" customHeight="1">
      <c r="B9" s="21"/>
      <c r="AR9" s="21"/>
      <c r="BE9" s="308"/>
      <c r="BS9" s="18" t="s">
        <v>6</v>
      </c>
    </row>
    <row r="10" spans="1:74" ht="12" customHeight="1">
      <c r="B10" s="21"/>
      <c r="D10" s="28" t="s">
        <v>24</v>
      </c>
      <c r="AK10" s="28" t="s">
        <v>25</v>
      </c>
      <c r="AN10" s="26" t="s">
        <v>19</v>
      </c>
      <c r="AR10" s="21"/>
      <c r="BE10" s="308"/>
      <c r="BS10" s="18" t="s">
        <v>6</v>
      </c>
    </row>
    <row r="11" spans="1:74" ht="18.399999999999999" customHeight="1">
      <c r="B11" s="21"/>
      <c r="E11" s="26" t="s">
        <v>26</v>
      </c>
      <c r="AK11" s="28" t="s">
        <v>27</v>
      </c>
      <c r="AN11" s="26" t="s">
        <v>19</v>
      </c>
      <c r="AR11" s="21"/>
      <c r="BE11" s="308"/>
      <c r="BS11" s="18" t="s">
        <v>6</v>
      </c>
    </row>
    <row r="12" spans="1:74" ht="7" customHeight="1">
      <c r="B12" s="21"/>
      <c r="AR12" s="21"/>
      <c r="BE12" s="308"/>
      <c r="BS12" s="18" t="s">
        <v>6</v>
      </c>
    </row>
    <row r="13" spans="1:74" ht="12" customHeight="1">
      <c r="B13" s="21"/>
      <c r="D13" s="28" t="s">
        <v>28</v>
      </c>
      <c r="AK13" s="28" t="s">
        <v>25</v>
      </c>
      <c r="AN13" s="30" t="s">
        <v>29</v>
      </c>
      <c r="AR13" s="21"/>
      <c r="BE13" s="308"/>
      <c r="BS13" s="18" t="s">
        <v>6</v>
      </c>
    </row>
    <row r="14" spans="1:74" ht="12.5">
      <c r="B14" s="21"/>
      <c r="E14" s="312" t="s">
        <v>29</v>
      </c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28" t="s">
        <v>27</v>
      </c>
      <c r="AN14" s="30" t="s">
        <v>29</v>
      </c>
      <c r="AR14" s="21"/>
      <c r="BE14" s="308"/>
      <c r="BS14" s="18" t="s">
        <v>6</v>
      </c>
    </row>
    <row r="15" spans="1:74" ht="7" customHeight="1">
      <c r="B15" s="21"/>
      <c r="AR15" s="21"/>
      <c r="BE15" s="308"/>
      <c r="BS15" s="18" t="s">
        <v>4</v>
      </c>
    </row>
    <row r="16" spans="1:74" ht="12" customHeight="1">
      <c r="B16" s="21"/>
      <c r="D16" s="28" t="s">
        <v>30</v>
      </c>
      <c r="AK16" s="28" t="s">
        <v>25</v>
      </c>
      <c r="AN16" s="26" t="s">
        <v>19</v>
      </c>
      <c r="AR16" s="21"/>
      <c r="BE16" s="308"/>
      <c r="BS16" s="18" t="s">
        <v>4</v>
      </c>
    </row>
    <row r="17" spans="2:71" ht="18.399999999999999" customHeight="1">
      <c r="B17" s="21"/>
      <c r="E17" s="26" t="s">
        <v>31</v>
      </c>
      <c r="AK17" s="28" t="s">
        <v>27</v>
      </c>
      <c r="AN17" s="26" t="s">
        <v>19</v>
      </c>
      <c r="AR17" s="21"/>
      <c r="BE17" s="308"/>
      <c r="BS17" s="18" t="s">
        <v>32</v>
      </c>
    </row>
    <row r="18" spans="2:71" ht="7" customHeight="1">
      <c r="B18" s="21"/>
      <c r="AR18" s="21"/>
      <c r="BE18" s="308"/>
      <c r="BS18" s="18" t="s">
        <v>6</v>
      </c>
    </row>
    <row r="19" spans="2:71" ht="12" customHeight="1">
      <c r="B19" s="21"/>
      <c r="D19" s="28" t="s">
        <v>33</v>
      </c>
      <c r="AK19" s="28" t="s">
        <v>25</v>
      </c>
      <c r="AN19" s="26" t="s">
        <v>19</v>
      </c>
      <c r="AR19" s="21"/>
      <c r="BE19" s="308"/>
      <c r="BS19" s="18" t="s">
        <v>6</v>
      </c>
    </row>
    <row r="20" spans="2:71" ht="18.399999999999999" customHeight="1">
      <c r="B20" s="21"/>
      <c r="E20" s="26" t="s">
        <v>34</v>
      </c>
      <c r="AK20" s="28" t="s">
        <v>27</v>
      </c>
      <c r="AN20" s="26" t="s">
        <v>19</v>
      </c>
      <c r="AR20" s="21"/>
      <c r="BE20" s="308"/>
      <c r="BS20" s="18" t="s">
        <v>32</v>
      </c>
    </row>
    <row r="21" spans="2:71" ht="7" customHeight="1">
      <c r="B21" s="21"/>
      <c r="AR21" s="21"/>
      <c r="BE21" s="308"/>
    </row>
    <row r="22" spans="2:71" ht="12" customHeight="1">
      <c r="B22" s="21"/>
      <c r="D22" s="28" t="s">
        <v>35</v>
      </c>
      <c r="AR22" s="21"/>
      <c r="BE22" s="308"/>
    </row>
    <row r="23" spans="2:71" ht="47.25" customHeight="1">
      <c r="B23" s="21"/>
      <c r="E23" s="314" t="s">
        <v>36</v>
      </c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R23" s="21"/>
      <c r="BE23" s="308"/>
    </row>
    <row r="24" spans="2:71" ht="7" customHeight="1">
      <c r="B24" s="21"/>
      <c r="AR24" s="21"/>
      <c r="BE24" s="308"/>
    </row>
    <row r="25" spans="2:71" ht="7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308"/>
    </row>
    <row r="26" spans="2:71" s="1" customFormat="1" ht="25.9" customHeight="1">
      <c r="B26" s="33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15">
        <f>ROUND(AG54,2)</f>
        <v>0</v>
      </c>
      <c r="AL26" s="316"/>
      <c r="AM26" s="316"/>
      <c r="AN26" s="316"/>
      <c r="AO26" s="316"/>
      <c r="AR26" s="33"/>
      <c r="BE26" s="308"/>
    </row>
    <row r="27" spans="2:71" s="1" customFormat="1" ht="7" customHeight="1">
      <c r="B27" s="33"/>
      <c r="AR27" s="33"/>
      <c r="BE27" s="308"/>
    </row>
    <row r="28" spans="2:71" s="1" customFormat="1" ht="12.5">
      <c r="B28" s="33"/>
      <c r="L28" s="317" t="s">
        <v>38</v>
      </c>
      <c r="M28" s="317"/>
      <c r="N28" s="317"/>
      <c r="O28" s="317"/>
      <c r="P28" s="317"/>
      <c r="W28" s="317" t="s">
        <v>39</v>
      </c>
      <c r="X28" s="317"/>
      <c r="Y28" s="317"/>
      <c r="Z28" s="317"/>
      <c r="AA28" s="317"/>
      <c r="AB28" s="317"/>
      <c r="AC28" s="317"/>
      <c r="AD28" s="317"/>
      <c r="AE28" s="317"/>
      <c r="AK28" s="317" t="s">
        <v>40</v>
      </c>
      <c r="AL28" s="317"/>
      <c r="AM28" s="317"/>
      <c r="AN28" s="317"/>
      <c r="AO28" s="317"/>
      <c r="AR28" s="33"/>
      <c r="BE28" s="308"/>
    </row>
    <row r="29" spans="2:71" s="2" customFormat="1" ht="14.5" customHeight="1">
      <c r="B29" s="36"/>
      <c r="D29" s="28" t="s">
        <v>41</v>
      </c>
      <c r="F29" s="28" t="s">
        <v>42</v>
      </c>
      <c r="L29" s="300">
        <v>0.21</v>
      </c>
      <c r="M29" s="301"/>
      <c r="N29" s="301"/>
      <c r="O29" s="301"/>
      <c r="P29" s="301"/>
      <c r="W29" s="302">
        <f>ROUND(AZ54, 2)</f>
        <v>0</v>
      </c>
      <c r="X29" s="301"/>
      <c r="Y29" s="301"/>
      <c r="Z29" s="301"/>
      <c r="AA29" s="301"/>
      <c r="AB29" s="301"/>
      <c r="AC29" s="301"/>
      <c r="AD29" s="301"/>
      <c r="AE29" s="301"/>
      <c r="AK29" s="302">
        <f>ROUND(AV54, 2)</f>
        <v>0</v>
      </c>
      <c r="AL29" s="301"/>
      <c r="AM29" s="301"/>
      <c r="AN29" s="301"/>
      <c r="AO29" s="301"/>
      <c r="AR29" s="36"/>
      <c r="BE29" s="309"/>
    </row>
    <row r="30" spans="2:71" s="2" customFormat="1" ht="14.5" customHeight="1">
      <c r="B30" s="36"/>
      <c r="F30" s="28" t="s">
        <v>43</v>
      </c>
      <c r="L30" s="300">
        <v>0.12</v>
      </c>
      <c r="M30" s="301"/>
      <c r="N30" s="301"/>
      <c r="O30" s="301"/>
      <c r="P30" s="301"/>
      <c r="W30" s="302">
        <f>ROUND(BA54, 2)</f>
        <v>0</v>
      </c>
      <c r="X30" s="301"/>
      <c r="Y30" s="301"/>
      <c r="Z30" s="301"/>
      <c r="AA30" s="301"/>
      <c r="AB30" s="301"/>
      <c r="AC30" s="301"/>
      <c r="AD30" s="301"/>
      <c r="AE30" s="301"/>
      <c r="AK30" s="302">
        <f>ROUND(AW54, 2)</f>
        <v>0</v>
      </c>
      <c r="AL30" s="301"/>
      <c r="AM30" s="301"/>
      <c r="AN30" s="301"/>
      <c r="AO30" s="301"/>
      <c r="AR30" s="36"/>
      <c r="BE30" s="309"/>
    </row>
    <row r="31" spans="2:71" s="2" customFormat="1" ht="14.5" hidden="1" customHeight="1">
      <c r="B31" s="36"/>
      <c r="F31" s="28" t="s">
        <v>44</v>
      </c>
      <c r="L31" s="300">
        <v>0.21</v>
      </c>
      <c r="M31" s="301"/>
      <c r="N31" s="301"/>
      <c r="O31" s="301"/>
      <c r="P31" s="301"/>
      <c r="W31" s="302">
        <f>ROUND(BB54, 2)</f>
        <v>0</v>
      </c>
      <c r="X31" s="301"/>
      <c r="Y31" s="301"/>
      <c r="Z31" s="301"/>
      <c r="AA31" s="301"/>
      <c r="AB31" s="301"/>
      <c r="AC31" s="301"/>
      <c r="AD31" s="301"/>
      <c r="AE31" s="301"/>
      <c r="AK31" s="302">
        <v>0</v>
      </c>
      <c r="AL31" s="301"/>
      <c r="AM31" s="301"/>
      <c r="AN31" s="301"/>
      <c r="AO31" s="301"/>
      <c r="AR31" s="36"/>
      <c r="BE31" s="309"/>
    </row>
    <row r="32" spans="2:71" s="2" customFormat="1" ht="14.5" hidden="1" customHeight="1">
      <c r="B32" s="36"/>
      <c r="F32" s="28" t="s">
        <v>45</v>
      </c>
      <c r="L32" s="300">
        <v>0.12</v>
      </c>
      <c r="M32" s="301"/>
      <c r="N32" s="301"/>
      <c r="O32" s="301"/>
      <c r="P32" s="301"/>
      <c r="W32" s="302">
        <f>ROUND(BC54, 2)</f>
        <v>0</v>
      </c>
      <c r="X32" s="301"/>
      <c r="Y32" s="301"/>
      <c r="Z32" s="301"/>
      <c r="AA32" s="301"/>
      <c r="AB32" s="301"/>
      <c r="AC32" s="301"/>
      <c r="AD32" s="301"/>
      <c r="AE32" s="301"/>
      <c r="AK32" s="302">
        <v>0</v>
      </c>
      <c r="AL32" s="301"/>
      <c r="AM32" s="301"/>
      <c r="AN32" s="301"/>
      <c r="AO32" s="301"/>
      <c r="AR32" s="36"/>
      <c r="BE32" s="309"/>
    </row>
    <row r="33" spans="2:44" s="2" customFormat="1" ht="14.5" hidden="1" customHeight="1">
      <c r="B33" s="36"/>
      <c r="F33" s="28" t="s">
        <v>46</v>
      </c>
      <c r="L33" s="300">
        <v>0</v>
      </c>
      <c r="M33" s="301"/>
      <c r="N33" s="301"/>
      <c r="O33" s="301"/>
      <c r="P33" s="301"/>
      <c r="W33" s="302">
        <f>ROUND(BD54, 2)</f>
        <v>0</v>
      </c>
      <c r="X33" s="301"/>
      <c r="Y33" s="301"/>
      <c r="Z33" s="301"/>
      <c r="AA33" s="301"/>
      <c r="AB33" s="301"/>
      <c r="AC33" s="301"/>
      <c r="AD33" s="301"/>
      <c r="AE33" s="301"/>
      <c r="AK33" s="302">
        <v>0</v>
      </c>
      <c r="AL33" s="301"/>
      <c r="AM33" s="301"/>
      <c r="AN33" s="301"/>
      <c r="AO33" s="301"/>
      <c r="AR33" s="36"/>
    </row>
    <row r="34" spans="2:44" s="1" customFormat="1" ht="7" customHeight="1">
      <c r="B34" s="33"/>
      <c r="AR34" s="33"/>
    </row>
    <row r="35" spans="2:44" s="1" customFormat="1" ht="25.9" customHeight="1">
      <c r="B35" s="33"/>
      <c r="C35" s="37"/>
      <c r="D35" s="38" t="s">
        <v>47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48</v>
      </c>
      <c r="U35" s="39"/>
      <c r="V35" s="39"/>
      <c r="W35" s="39"/>
      <c r="X35" s="306" t="s">
        <v>49</v>
      </c>
      <c r="Y35" s="304"/>
      <c r="Z35" s="304"/>
      <c r="AA35" s="304"/>
      <c r="AB35" s="304"/>
      <c r="AC35" s="39"/>
      <c r="AD35" s="39"/>
      <c r="AE35" s="39"/>
      <c r="AF35" s="39"/>
      <c r="AG35" s="39"/>
      <c r="AH35" s="39"/>
      <c r="AI35" s="39"/>
      <c r="AJ35" s="39"/>
      <c r="AK35" s="303">
        <f>SUM(AK26:AK33)</f>
        <v>0</v>
      </c>
      <c r="AL35" s="304"/>
      <c r="AM35" s="304"/>
      <c r="AN35" s="304"/>
      <c r="AO35" s="305"/>
      <c r="AP35" s="37"/>
      <c r="AQ35" s="37"/>
      <c r="AR35" s="33"/>
    </row>
    <row r="36" spans="2:44" s="1" customFormat="1" ht="7" customHeight="1">
      <c r="B36" s="33"/>
      <c r="AR36" s="33"/>
    </row>
    <row r="37" spans="2:44" s="1" customFormat="1" ht="7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3"/>
    </row>
    <row r="41" spans="2:44" s="1" customFormat="1" ht="7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3"/>
    </row>
    <row r="42" spans="2:44" s="1" customFormat="1" ht="25" customHeight="1">
      <c r="B42" s="33"/>
      <c r="C42" s="22" t="s">
        <v>50</v>
      </c>
      <c r="AR42" s="33"/>
    </row>
    <row r="43" spans="2:44" s="1" customFormat="1" ht="7" customHeight="1">
      <c r="B43" s="33"/>
      <c r="AR43" s="33"/>
    </row>
    <row r="44" spans="2:44" s="3" customFormat="1" ht="12" customHeight="1">
      <c r="B44" s="45"/>
      <c r="C44" s="28" t="s">
        <v>13</v>
      </c>
      <c r="L44" s="3" t="str">
        <f>K5</f>
        <v>2021-35</v>
      </c>
      <c r="AR44" s="45"/>
    </row>
    <row r="45" spans="2:44" s="4" customFormat="1" ht="37" customHeight="1">
      <c r="B45" s="46"/>
      <c r="C45" s="47" t="s">
        <v>16</v>
      </c>
      <c r="L45" s="318" t="str">
        <f>K6</f>
        <v>ZČU - REKONSTRUKCE POSLUCHÁREN UP 101,104,108,112 a 115</v>
      </c>
      <c r="M45" s="319"/>
      <c r="N45" s="319"/>
      <c r="O45" s="319"/>
      <c r="P45" s="319"/>
      <c r="Q45" s="319"/>
      <c r="R45" s="319"/>
      <c r="S45" s="319"/>
      <c r="T45" s="319"/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  <c r="AH45" s="319"/>
      <c r="AI45" s="319"/>
      <c r="AJ45" s="319"/>
      <c r="AK45" s="319"/>
      <c r="AL45" s="319"/>
      <c r="AM45" s="319"/>
      <c r="AN45" s="319"/>
      <c r="AO45" s="319"/>
      <c r="AR45" s="46"/>
    </row>
    <row r="46" spans="2:44" s="1" customFormat="1" ht="7" customHeight="1">
      <c r="B46" s="33"/>
      <c r="AR46" s="33"/>
    </row>
    <row r="47" spans="2:44" s="1" customFormat="1" ht="12" customHeight="1">
      <c r="B47" s="33"/>
      <c r="C47" s="28" t="s">
        <v>21</v>
      </c>
      <c r="L47" s="48" t="str">
        <f>IF(K8="","",K8)</f>
        <v>Areál ZČU, Univerzitní 22, 306 14 Plzeň</v>
      </c>
      <c r="AI47" s="28" t="s">
        <v>23</v>
      </c>
      <c r="AM47" s="297">
        <f>IF(AN8= "","",AN8)</f>
        <v>45306</v>
      </c>
      <c r="AN47" s="297"/>
      <c r="AR47" s="33"/>
    </row>
    <row r="48" spans="2:44" s="1" customFormat="1" ht="7" customHeight="1">
      <c r="B48" s="33"/>
      <c r="AR48" s="33"/>
    </row>
    <row r="49" spans="1:91" s="1" customFormat="1" ht="25.75" customHeight="1">
      <c r="B49" s="33"/>
      <c r="C49" s="28" t="s">
        <v>24</v>
      </c>
      <c r="L49" s="3" t="str">
        <f>IF(E11= "","",E11)</f>
        <v>Západočeská univerzita v Plzni, Univerzitní 8, 306</v>
      </c>
      <c r="AI49" s="28" t="s">
        <v>30</v>
      </c>
      <c r="AM49" s="298" t="str">
        <f>IF(E17="","",E17)</f>
        <v>ATELIER SOUKUP OPL ŠVEHLA S.R.O.</v>
      </c>
      <c r="AN49" s="299"/>
      <c r="AO49" s="299"/>
      <c r="AP49" s="299"/>
      <c r="AR49" s="33"/>
      <c r="AS49" s="287" t="s">
        <v>51</v>
      </c>
      <c r="AT49" s="288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5" customHeight="1">
      <c r="B50" s="33"/>
      <c r="C50" s="28" t="s">
        <v>28</v>
      </c>
      <c r="L50" s="3" t="str">
        <f>IF(E14= "Vyplň údaj","",E14)</f>
        <v/>
      </c>
      <c r="AI50" s="28" t="s">
        <v>33</v>
      </c>
      <c r="AM50" s="298" t="str">
        <f>IF(E20="","",E20)</f>
        <v>Michal Jirka</v>
      </c>
      <c r="AN50" s="299"/>
      <c r="AO50" s="299"/>
      <c r="AP50" s="299"/>
      <c r="AR50" s="33"/>
      <c r="AS50" s="289"/>
      <c r="AT50" s="290"/>
      <c r="BD50" s="52"/>
    </row>
    <row r="51" spans="1:91" s="1" customFormat="1" ht="10.9" customHeight="1">
      <c r="B51" s="33"/>
      <c r="AR51" s="33"/>
      <c r="AS51" s="289"/>
      <c r="AT51" s="290"/>
      <c r="BD51" s="52"/>
    </row>
    <row r="52" spans="1:91" s="1" customFormat="1" ht="29.25" customHeight="1">
      <c r="B52" s="33"/>
      <c r="C52" s="323" t="s">
        <v>52</v>
      </c>
      <c r="D52" s="295"/>
      <c r="E52" s="295"/>
      <c r="F52" s="295"/>
      <c r="G52" s="295"/>
      <c r="H52" s="53"/>
      <c r="I52" s="322" t="s">
        <v>53</v>
      </c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4" t="s">
        <v>54</v>
      </c>
      <c r="AH52" s="295"/>
      <c r="AI52" s="295"/>
      <c r="AJ52" s="295"/>
      <c r="AK52" s="295"/>
      <c r="AL52" s="295"/>
      <c r="AM52" s="295"/>
      <c r="AN52" s="322" t="s">
        <v>55</v>
      </c>
      <c r="AO52" s="295"/>
      <c r="AP52" s="295"/>
      <c r="AQ52" s="54" t="s">
        <v>56</v>
      </c>
      <c r="AR52" s="33"/>
      <c r="AS52" s="55" t="s">
        <v>57</v>
      </c>
      <c r="AT52" s="56" t="s">
        <v>58</v>
      </c>
      <c r="AU52" s="56" t="s">
        <v>59</v>
      </c>
      <c r="AV52" s="56" t="s">
        <v>60</v>
      </c>
      <c r="AW52" s="56" t="s">
        <v>61</v>
      </c>
      <c r="AX52" s="56" t="s">
        <v>62</v>
      </c>
      <c r="AY52" s="56" t="s">
        <v>63</v>
      </c>
      <c r="AZ52" s="56" t="s">
        <v>64</v>
      </c>
      <c r="BA52" s="56" t="s">
        <v>65</v>
      </c>
      <c r="BB52" s="56" t="s">
        <v>66</v>
      </c>
      <c r="BC52" s="56" t="s">
        <v>67</v>
      </c>
      <c r="BD52" s="57" t="s">
        <v>68</v>
      </c>
    </row>
    <row r="53" spans="1:91" s="1" customFormat="1" ht="10.9" customHeight="1">
      <c r="B53" s="33"/>
      <c r="AR53" s="33"/>
      <c r="AS53" s="58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5" customHeight="1">
      <c r="B54" s="59"/>
      <c r="C54" s="60" t="s">
        <v>69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321">
        <f>ROUND(AG55,2)</f>
        <v>0</v>
      </c>
      <c r="AH54" s="321"/>
      <c r="AI54" s="321"/>
      <c r="AJ54" s="321"/>
      <c r="AK54" s="321"/>
      <c r="AL54" s="321"/>
      <c r="AM54" s="321"/>
      <c r="AN54" s="291">
        <f t="shared" ref="AN54:AN64" si="0">SUM(AG54,AT54)</f>
        <v>0</v>
      </c>
      <c r="AO54" s="291"/>
      <c r="AP54" s="291"/>
      <c r="AQ54" s="63" t="s">
        <v>19</v>
      </c>
      <c r="AR54" s="59"/>
      <c r="AS54" s="64">
        <f>ROUND(AS55,2)</f>
        <v>0</v>
      </c>
      <c r="AT54" s="65">
        <f t="shared" ref="AT54:AT64" si="1">ROUND(SUM(AV54:AW54),2)</f>
        <v>0</v>
      </c>
      <c r="AU54" s="66">
        <f>ROUND(AU55,5)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ROUND(AZ55,2)</f>
        <v>0</v>
      </c>
      <c r="BA54" s="65">
        <f>ROUND(BA55,2)</f>
        <v>0</v>
      </c>
      <c r="BB54" s="65">
        <f>ROUND(BB55,2)</f>
        <v>0</v>
      </c>
      <c r="BC54" s="65">
        <f>ROUND(BC55,2)</f>
        <v>0</v>
      </c>
      <c r="BD54" s="67">
        <f>ROUND(BD55,2)</f>
        <v>0</v>
      </c>
      <c r="BS54" s="68" t="s">
        <v>70</v>
      </c>
      <c r="BT54" s="68" t="s">
        <v>71</v>
      </c>
      <c r="BU54" s="69" t="s">
        <v>72</v>
      </c>
      <c r="BV54" s="68" t="s">
        <v>73</v>
      </c>
      <c r="BW54" s="68" t="s">
        <v>5</v>
      </c>
      <c r="BX54" s="68" t="s">
        <v>74</v>
      </c>
      <c r="CL54" s="68" t="s">
        <v>19</v>
      </c>
    </row>
    <row r="55" spans="1:91" s="6" customFormat="1" ht="16.5" customHeight="1">
      <c r="B55" s="70"/>
      <c r="C55" s="71"/>
      <c r="D55" s="324" t="s">
        <v>75</v>
      </c>
      <c r="E55" s="324"/>
      <c r="F55" s="324"/>
      <c r="G55" s="324"/>
      <c r="H55" s="324"/>
      <c r="I55" s="72"/>
      <c r="J55" s="324" t="s">
        <v>76</v>
      </c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4"/>
      <c r="Y55" s="324"/>
      <c r="Z55" s="324"/>
      <c r="AA55" s="324"/>
      <c r="AB55" s="324"/>
      <c r="AC55" s="324"/>
      <c r="AD55" s="324"/>
      <c r="AE55" s="324"/>
      <c r="AF55" s="324"/>
      <c r="AG55" s="293">
        <f>ROUND(AG56+AG57+AG64,2)</f>
        <v>0</v>
      </c>
      <c r="AH55" s="286"/>
      <c r="AI55" s="286"/>
      <c r="AJ55" s="286"/>
      <c r="AK55" s="286"/>
      <c r="AL55" s="286"/>
      <c r="AM55" s="286"/>
      <c r="AN55" s="285">
        <f t="shared" si="0"/>
        <v>0</v>
      </c>
      <c r="AO55" s="286"/>
      <c r="AP55" s="286"/>
      <c r="AQ55" s="73" t="s">
        <v>77</v>
      </c>
      <c r="AR55" s="70"/>
      <c r="AS55" s="74">
        <f>ROUND(AS56+AS57+AS64,2)</f>
        <v>0</v>
      </c>
      <c r="AT55" s="75">
        <f t="shared" si="1"/>
        <v>0</v>
      </c>
      <c r="AU55" s="76">
        <f>ROUND(AU56+AU57+AU64,5)</f>
        <v>0</v>
      </c>
      <c r="AV55" s="75">
        <f>ROUND(AZ55*L29,2)</f>
        <v>0</v>
      </c>
      <c r="AW55" s="75">
        <f>ROUND(BA55*L30,2)</f>
        <v>0</v>
      </c>
      <c r="AX55" s="75">
        <f>ROUND(BB55*L29,2)</f>
        <v>0</v>
      </c>
      <c r="AY55" s="75">
        <f>ROUND(BC55*L30,2)</f>
        <v>0</v>
      </c>
      <c r="AZ55" s="75">
        <f>ROUND(AZ56+AZ57+AZ64,2)</f>
        <v>0</v>
      </c>
      <c r="BA55" s="75">
        <f>ROUND(BA56+BA57+BA64,2)</f>
        <v>0</v>
      </c>
      <c r="BB55" s="75">
        <f>ROUND(BB56+BB57+BB64,2)</f>
        <v>0</v>
      </c>
      <c r="BC55" s="75">
        <f>ROUND(BC56+BC57+BC64,2)</f>
        <v>0</v>
      </c>
      <c r="BD55" s="77">
        <f>ROUND(BD56+BD57+BD64,2)</f>
        <v>0</v>
      </c>
      <c r="BS55" s="78" t="s">
        <v>70</v>
      </c>
      <c r="BT55" s="78" t="s">
        <v>78</v>
      </c>
      <c r="BU55" s="78" t="s">
        <v>72</v>
      </c>
      <c r="BV55" s="78" t="s">
        <v>73</v>
      </c>
      <c r="BW55" s="78" t="s">
        <v>79</v>
      </c>
      <c r="BX55" s="78" t="s">
        <v>5</v>
      </c>
      <c r="CL55" s="78" t="s">
        <v>19</v>
      </c>
      <c r="CM55" s="78" t="s">
        <v>80</v>
      </c>
    </row>
    <row r="56" spans="1:91" s="3" customFormat="1" ht="23.25" customHeight="1">
      <c r="A56" s="79" t="s">
        <v>81</v>
      </c>
      <c r="B56" s="45"/>
      <c r="C56" s="9"/>
      <c r="D56" s="9"/>
      <c r="E56" s="320" t="s">
        <v>82</v>
      </c>
      <c r="F56" s="320"/>
      <c r="G56" s="320"/>
      <c r="H56" s="320"/>
      <c r="I56" s="320"/>
      <c r="J56" s="9"/>
      <c r="K56" s="320" t="s">
        <v>83</v>
      </c>
      <c r="L56" s="320"/>
      <c r="M56" s="320"/>
      <c r="N56" s="320"/>
      <c r="O56" s="320"/>
      <c r="P56" s="320"/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0"/>
      <c r="AE56" s="320"/>
      <c r="AF56" s="320"/>
      <c r="AG56" s="283">
        <f>'D.1.1 - Architektonicko-s...'!J32</f>
        <v>0</v>
      </c>
      <c r="AH56" s="284"/>
      <c r="AI56" s="284"/>
      <c r="AJ56" s="284"/>
      <c r="AK56" s="284"/>
      <c r="AL56" s="284"/>
      <c r="AM56" s="284"/>
      <c r="AN56" s="283">
        <f t="shared" si="0"/>
        <v>0</v>
      </c>
      <c r="AO56" s="284"/>
      <c r="AP56" s="284"/>
      <c r="AQ56" s="80" t="s">
        <v>84</v>
      </c>
      <c r="AR56" s="45"/>
      <c r="AS56" s="81">
        <v>0</v>
      </c>
      <c r="AT56" s="82">
        <f t="shared" si="1"/>
        <v>0</v>
      </c>
      <c r="AU56" s="83">
        <f>'D.1.1 - Architektonicko-s...'!P108</f>
        <v>0</v>
      </c>
      <c r="AV56" s="82">
        <f>'D.1.1 - Architektonicko-s...'!J35</f>
        <v>0</v>
      </c>
      <c r="AW56" s="82">
        <f>'D.1.1 - Architektonicko-s...'!J36</f>
        <v>0</v>
      </c>
      <c r="AX56" s="82">
        <f>'D.1.1 - Architektonicko-s...'!J37</f>
        <v>0</v>
      </c>
      <c r="AY56" s="82">
        <f>'D.1.1 - Architektonicko-s...'!J38</f>
        <v>0</v>
      </c>
      <c r="AZ56" s="82">
        <f>'D.1.1 - Architektonicko-s...'!F35</f>
        <v>0</v>
      </c>
      <c r="BA56" s="82">
        <f>'D.1.1 - Architektonicko-s...'!F36</f>
        <v>0</v>
      </c>
      <c r="BB56" s="82">
        <f>'D.1.1 - Architektonicko-s...'!F37</f>
        <v>0</v>
      </c>
      <c r="BC56" s="82">
        <f>'D.1.1 - Architektonicko-s...'!F38</f>
        <v>0</v>
      </c>
      <c r="BD56" s="84">
        <f>'D.1.1 - Architektonicko-s...'!F39</f>
        <v>0</v>
      </c>
      <c r="BT56" s="26" t="s">
        <v>80</v>
      </c>
      <c r="BV56" s="26" t="s">
        <v>73</v>
      </c>
      <c r="BW56" s="26" t="s">
        <v>85</v>
      </c>
      <c r="BX56" s="26" t="s">
        <v>79</v>
      </c>
      <c r="CL56" s="26" t="s">
        <v>19</v>
      </c>
    </row>
    <row r="57" spans="1:91" s="3" customFormat="1" ht="16.5" customHeight="1">
      <c r="B57" s="45"/>
      <c r="C57" s="9"/>
      <c r="D57" s="9"/>
      <c r="E57" s="320" t="s">
        <v>86</v>
      </c>
      <c r="F57" s="320"/>
      <c r="G57" s="320"/>
      <c r="H57" s="320"/>
      <c r="I57" s="320"/>
      <c r="J57" s="9"/>
      <c r="K57" s="320" t="s">
        <v>87</v>
      </c>
      <c r="L57" s="320"/>
      <c r="M57" s="320"/>
      <c r="N57" s="320"/>
      <c r="O57" s="320"/>
      <c r="P57" s="320"/>
      <c r="Q57" s="320"/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/>
      <c r="AD57" s="320"/>
      <c r="AE57" s="320"/>
      <c r="AF57" s="320"/>
      <c r="AG57" s="296">
        <f>ROUND(SUM(AG58:AG63),2)</f>
        <v>0</v>
      </c>
      <c r="AH57" s="284"/>
      <c r="AI57" s="284"/>
      <c r="AJ57" s="284"/>
      <c r="AK57" s="284"/>
      <c r="AL57" s="284"/>
      <c r="AM57" s="284"/>
      <c r="AN57" s="283">
        <f t="shared" si="0"/>
        <v>0</v>
      </c>
      <c r="AO57" s="284"/>
      <c r="AP57" s="284"/>
      <c r="AQ57" s="80" t="s">
        <v>84</v>
      </c>
      <c r="AR57" s="45"/>
      <c r="AS57" s="81">
        <f>ROUND(SUM(AS58:AS63),2)</f>
        <v>0</v>
      </c>
      <c r="AT57" s="82">
        <f t="shared" si="1"/>
        <v>0</v>
      </c>
      <c r="AU57" s="83">
        <f>ROUND(SUM(AU58:AU63),5)</f>
        <v>0</v>
      </c>
      <c r="AV57" s="82">
        <f>ROUND(AZ57*L29,2)</f>
        <v>0</v>
      </c>
      <c r="AW57" s="82">
        <f>ROUND(BA57*L30,2)</f>
        <v>0</v>
      </c>
      <c r="AX57" s="82">
        <f>ROUND(BB57*L29,2)</f>
        <v>0</v>
      </c>
      <c r="AY57" s="82">
        <f>ROUND(BC57*L30,2)</f>
        <v>0</v>
      </c>
      <c r="AZ57" s="82">
        <f>ROUND(SUM(AZ58:AZ63),2)</f>
        <v>0</v>
      </c>
      <c r="BA57" s="82">
        <f>ROUND(SUM(BA58:BA63),2)</f>
        <v>0</v>
      </c>
      <c r="BB57" s="82">
        <f>ROUND(SUM(BB58:BB63),2)</f>
        <v>0</v>
      </c>
      <c r="BC57" s="82">
        <f>ROUND(SUM(BC58:BC63),2)</f>
        <v>0</v>
      </c>
      <c r="BD57" s="84">
        <f>ROUND(SUM(BD58:BD63),2)</f>
        <v>0</v>
      </c>
      <c r="BS57" s="26" t="s">
        <v>70</v>
      </c>
      <c r="BT57" s="26" t="s">
        <v>80</v>
      </c>
      <c r="BU57" s="26" t="s">
        <v>72</v>
      </c>
      <c r="BV57" s="26" t="s">
        <v>73</v>
      </c>
      <c r="BW57" s="26" t="s">
        <v>88</v>
      </c>
      <c r="BX57" s="26" t="s">
        <v>79</v>
      </c>
      <c r="CL57" s="26" t="s">
        <v>19</v>
      </c>
    </row>
    <row r="58" spans="1:91" s="3" customFormat="1" ht="35.25" customHeight="1">
      <c r="A58" s="79" t="s">
        <v>81</v>
      </c>
      <c r="B58" s="45"/>
      <c r="C58" s="9"/>
      <c r="D58" s="9"/>
      <c r="E58" s="9"/>
      <c r="F58" s="320" t="s">
        <v>89</v>
      </c>
      <c r="G58" s="320"/>
      <c r="H58" s="320"/>
      <c r="I58" s="320"/>
      <c r="J58" s="320"/>
      <c r="K58" s="9"/>
      <c r="L58" s="320" t="s">
        <v>90</v>
      </c>
      <c r="M58" s="320"/>
      <c r="N58" s="320"/>
      <c r="O58" s="320"/>
      <c r="P58" s="320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283">
        <f>'D.1.4.g - Zařízení silnop...'!J34</f>
        <v>0</v>
      </c>
      <c r="AH58" s="284"/>
      <c r="AI58" s="284"/>
      <c r="AJ58" s="284"/>
      <c r="AK58" s="284"/>
      <c r="AL58" s="284"/>
      <c r="AM58" s="284"/>
      <c r="AN58" s="283">
        <f t="shared" si="0"/>
        <v>0</v>
      </c>
      <c r="AO58" s="284"/>
      <c r="AP58" s="284"/>
      <c r="AQ58" s="80" t="s">
        <v>84</v>
      </c>
      <c r="AR58" s="45"/>
      <c r="AS58" s="81">
        <v>0</v>
      </c>
      <c r="AT58" s="82">
        <f t="shared" si="1"/>
        <v>0</v>
      </c>
      <c r="AU58" s="83">
        <f>'D.1.4.g - Zařízení silnop...'!P97</f>
        <v>0</v>
      </c>
      <c r="AV58" s="82">
        <f>'D.1.4.g - Zařízení silnop...'!J37</f>
        <v>0</v>
      </c>
      <c r="AW58" s="82">
        <f>'D.1.4.g - Zařízení silnop...'!J38</f>
        <v>0</v>
      </c>
      <c r="AX58" s="82">
        <f>'D.1.4.g - Zařízení silnop...'!J39</f>
        <v>0</v>
      </c>
      <c r="AY58" s="82">
        <f>'D.1.4.g - Zařízení silnop...'!J40</f>
        <v>0</v>
      </c>
      <c r="AZ58" s="82">
        <f>'D.1.4.g - Zařízení silnop...'!F37</f>
        <v>0</v>
      </c>
      <c r="BA58" s="82">
        <f>'D.1.4.g - Zařízení silnop...'!F38</f>
        <v>0</v>
      </c>
      <c r="BB58" s="82">
        <f>'D.1.4.g - Zařízení silnop...'!F39</f>
        <v>0</v>
      </c>
      <c r="BC58" s="82">
        <f>'D.1.4.g - Zařízení silnop...'!F40</f>
        <v>0</v>
      </c>
      <c r="BD58" s="84">
        <f>'D.1.4.g - Zařízení silnop...'!F41</f>
        <v>0</v>
      </c>
      <c r="BT58" s="26" t="s">
        <v>91</v>
      </c>
      <c r="BV58" s="26" t="s">
        <v>73</v>
      </c>
      <c r="BW58" s="26" t="s">
        <v>92</v>
      </c>
      <c r="BX58" s="26" t="s">
        <v>88</v>
      </c>
      <c r="CL58" s="26" t="s">
        <v>19</v>
      </c>
    </row>
    <row r="59" spans="1:91" s="3" customFormat="1" ht="16.5" customHeight="1">
      <c r="A59" s="79" t="s">
        <v>81</v>
      </c>
      <c r="B59" s="45"/>
      <c r="C59" s="9"/>
      <c r="D59" s="9"/>
      <c r="E59" s="9"/>
      <c r="F59" s="320" t="s">
        <v>93</v>
      </c>
      <c r="G59" s="320"/>
      <c r="H59" s="320"/>
      <c r="I59" s="320"/>
      <c r="J59" s="320"/>
      <c r="K59" s="9"/>
      <c r="L59" s="320" t="s">
        <v>94</v>
      </c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283">
        <f>'D.1.4.h - Zařízení EPS'!J34</f>
        <v>0</v>
      </c>
      <c r="AH59" s="284"/>
      <c r="AI59" s="284"/>
      <c r="AJ59" s="284"/>
      <c r="AK59" s="284"/>
      <c r="AL59" s="284"/>
      <c r="AM59" s="284"/>
      <c r="AN59" s="283">
        <f t="shared" si="0"/>
        <v>0</v>
      </c>
      <c r="AO59" s="284"/>
      <c r="AP59" s="284"/>
      <c r="AQ59" s="80" t="s">
        <v>84</v>
      </c>
      <c r="AR59" s="45"/>
      <c r="AS59" s="81">
        <v>0</v>
      </c>
      <c r="AT59" s="82">
        <f t="shared" si="1"/>
        <v>0</v>
      </c>
      <c r="AU59" s="83">
        <f>'D.1.4.h - Zařízení EPS'!P98</f>
        <v>0</v>
      </c>
      <c r="AV59" s="82">
        <f>'D.1.4.h - Zařízení EPS'!J37</f>
        <v>0</v>
      </c>
      <c r="AW59" s="82">
        <f>'D.1.4.h - Zařízení EPS'!J38</f>
        <v>0</v>
      </c>
      <c r="AX59" s="82">
        <f>'D.1.4.h - Zařízení EPS'!J39</f>
        <v>0</v>
      </c>
      <c r="AY59" s="82">
        <f>'D.1.4.h - Zařízení EPS'!J40</f>
        <v>0</v>
      </c>
      <c r="AZ59" s="82">
        <f>'D.1.4.h - Zařízení EPS'!F37</f>
        <v>0</v>
      </c>
      <c r="BA59" s="82">
        <f>'D.1.4.h - Zařízení EPS'!F38</f>
        <v>0</v>
      </c>
      <c r="BB59" s="82">
        <f>'D.1.4.h - Zařízení EPS'!F39</f>
        <v>0</v>
      </c>
      <c r="BC59" s="82">
        <f>'D.1.4.h - Zařízení EPS'!F40</f>
        <v>0</v>
      </c>
      <c r="BD59" s="84">
        <f>'D.1.4.h - Zařízení EPS'!F41</f>
        <v>0</v>
      </c>
      <c r="BT59" s="26" t="s">
        <v>91</v>
      </c>
      <c r="BV59" s="26" t="s">
        <v>73</v>
      </c>
      <c r="BW59" s="26" t="s">
        <v>95</v>
      </c>
      <c r="BX59" s="26" t="s">
        <v>88</v>
      </c>
      <c r="CL59" s="26" t="s">
        <v>19</v>
      </c>
    </row>
    <row r="60" spans="1:91" s="3" customFormat="1" ht="16.5" customHeight="1">
      <c r="A60" s="79" t="s">
        <v>81</v>
      </c>
      <c r="B60" s="45"/>
      <c r="C60" s="9"/>
      <c r="D60" s="9"/>
      <c r="E60" s="9"/>
      <c r="F60" s="320" t="s">
        <v>96</v>
      </c>
      <c r="G60" s="320"/>
      <c r="H60" s="320"/>
      <c r="I60" s="320"/>
      <c r="J60" s="320"/>
      <c r="K60" s="9"/>
      <c r="L60" s="320" t="s">
        <v>97</v>
      </c>
      <c r="M60" s="320"/>
      <c r="N60" s="320"/>
      <c r="O60" s="320"/>
      <c r="P60" s="320"/>
      <c r="Q60" s="320"/>
      <c r="R60" s="320"/>
      <c r="S60" s="320"/>
      <c r="T60" s="320"/>
      <c r="U60" s="320"/>
      <c r="V60" s="320"/>
      <c r="W60" s="320"/>
      <c r="X60" s="320"/>
      <c r="Y60" s="320"/>
      <c r="Z60" s="320"/>
      <c r="AA60" s="320"/>
      <c r="AB60" s="320"/>
      <c r="AC60" s="320"/>
      <c r="AD60" s="320"/>
      <c r="AE60" s="320"/>
      <c r="AF60" s="320"/>
      <c r="AG60" s="283">
        <f>'D.1.4.i - Zařízení EZS a ...'!J34</f>
        <v>0</v>
      </c>
      <c r="AH60" s="284"/>
      <c r="AI60" s="284"/>
      <c r="AJ60" s="284"/>
      <c r="AK60" s="284"/>
      <c r="AL60" s="284"/>
      <c r="AM60" s="284"/>
      <c r="AN60" s="283">
        <f t="shared" si="0"/>
        <v>0</v>
      </c>
      <c r="AO60" s="284"/>
      <c r="AP60" s="284"/>
      <c r="AQ60" s="80" t="s">
        <v>84</v>
      </c>
      <c r="AR60" s="45"/>
      <c r="AS60" s="81">
        <v>0</v>
      </c>
      <c r="AT60" s="82">
        <f t="shared" si="1"/>
        <v>0</v>
      </c>
      <c r="AU60" s="83">
        <f>'D.1.4.i - Zařízení EZS a ...'!P93</f>
        <v>0</v>
      </c>
      <c r="AV60" s="82">
        <f>'D.1.4.i - Zařízení EZS a ...'!J37</f>
        <v>0</v>
      </c>
      <c r="AW60" s="82">
        <f>'D.1.4.i - Zařízení EZS a ...'!J38</f>
        <v>0</v>
      </c>
      <c r="AX60" s="82">
        <f>'D.1.4.i - Zařízení EZS a ...'!J39</f>
        <v>0</v>
      </c>
      <c r="AY60" s="82">
        <f>'D.1.4.i - Zařízení EZS a ...'!J40</f>
        <v>0</v>
      </c>
      <c r="AZ60" s="82">
        <f>'D.1.4.i - Zařízení EZS a ...'!F37</f>
        <v>0</v>
      </c>
      <c r="BA60" s="82">
        <f>'D.1.4.i - Zařízení EZS a ...'!F38</f>
        <v>0</v>
      </c>
      <c r="BB60" s="82">
        <f>'D.1.4.i - Zařízení EZS a ...'!F39</f>
        <v>0</v>
      </c>
      <c r="BC60" s="82">
        <f>'D.1.4.i - Zařízení EZS a ...'!F40</f>
        <v>0</v>
      </c>
      <c r="BD60" s="84">
        <f>'D.1.4.i - Zařízení EZS a ...'!F41</f>
        <v>0</v>
      </c>
      <c r="BT60" s="26" t="s">
        <v>91</v>
      </c>
      <c r="BV60" s="26" t="s">
        <v>73</v>
      </c>
      <c r="BW60" s="26" t="s">
        <v>98</v>
      </c>
      <c r="BX60" s="26" t="s">
        <v>88</v>
      </c>
      <c r="CL60" s="26" t="s">
        <v>19</v>
      </c>
    </row>
    <row r="61" spans="1:91" s="3" customFormat="1" ht="16.5" customHeight="1">
      <c r="A61" s="79" t="s">
        <v>81</v>
      </c>
      <c r="B61" s="45"/>
      <c r="C61" s="9"/>
      <c r="D61" s="9"/>
      <c r="E61" s="9"/>
      <c r="F61" s="320" t="s">
        <v>99</v>
      </c>
      <c r="G61" s="320"/>
      <c r="H61" s="320"/>
      <c r="I61" s="320"/>
      <c r="J61" s="320"/>
      <c r="K61" s="9"/>
      <c r="L61" s="320" t="s">
        <v>100</v>
      </c>
      <c r="M61" s="320"/>
      <c r="N61" s="320"/>
      <c r="O61" s="320"/>
      <c r="P61" s="320"/>
      <c r="Q61" s="320"/>
      <c r="R61" s="320"/>
      <c r="S61" s="320"/>
      <c r="T61" s="320"/>
      <c r="U61" s="320"/>
      <c r="V61" s="320"/>
      <c r="W61" s="320"/>
      <c r="X61" s="320"/>
      <c r="Y61" s="320"/>
      <c r="Z61" s="320"/>
      <c r="AA61" s="320"/>
      <c r="AB61" s="320"/>
      <c r="AC61" s="320"/>
      <c r="AD61" s="320"/>
      <c r="AE61" s="320"/>
      <c r="AF61" s="320"/>
      <c r="AG61" s="283">
        <f>'D.1.4.j - Zařízení JIS'!J34</f>
        <v>0</v>
      </c>
      <c r="AH61" s="284"/>
      <c r="AI61" s="284"/>
      <c r="AJ61" s="284"/>
      <c r="AK61" s="284"/>
      <c r="AL61" s="284"/>
      <c r="AM61" s="284"/>
      <c r="AN61" s="283">
        <f t="shared" si="0"/>
        <v>0</v>
      </c>
      <c r="AO61" s="284"/>
      <c r="AP61" s="284"/>
      <c r="AQ61" s="80" t="s">
        <v>84</v>
      </c>
      <c r="AR61" s="45"/>
      <c r="AS61" s="81">
        <v>0</v>
      </c>
      <c r="AT61" s="82">
        <f t="shared" si="1"/>
        <v>0</v>
      </c>
      <c r="AU61" s="83">
        <f>'D.1.4.j - Zařízení JIS'!P93</f>
        <v>0</v>
      </c>
      <c r="AV61" s="82">
        <f>'D.1.4.j - Zařízení JIS'!J37</f>
        <v>0</v>
      </c>
      <c r="AW61" s="82">
        <f>'D.1.4.j - Zařízení JIS'!J38</f>
        <v>0</v>
      </c>
      <c r="AX61" s="82">
        <f>'D.1.4.j - Zařízení JIS'!J39</f>
        <v>0</v>
      </c>
      <c r="AY61" s="82">
        <f>'D.1.4.j - Zařízení JIS'!J40</f>
        <v>0</v>
      </c>
      <c r="AZ61" s="82">
        <f>'D.1.4.j - Zařízení JIS'!F37</f>
        <v>0</v>
      </c>
      <c r="BA61" s="82">
        <f>'D.1.4.j - Zařízení JIS'!F38</f>
        <v>0</v>
      </c>
      <c r="BB61" s="82">
        <f>'D.1.4.j - Zařízení JIS'!F39</f>
        <v>0</v>
      </c>
      <c r="BC61" s="82">
        <f>'D.1.4.j - Zařízení JIS'!F40</f>
        <v>0</v>
      </c>
      <c r="BD61" s="84">
        <f>'D.1.4.j - Zařízení JIS'!F41</f>
        <v>0</v>
      </c>
      <c r="BT61" s="26" t="s">
        <v>91</v>
      </c>
      <c r="BV61" s="26" t="s">
        <v>73</v>
      </c>
      <c r="BW61" s="26" t="s">
        <v>101</v>
      </c>
      <c r="BX61" s="26" t="s">
        <v>88</v>
      </c>
      <c r="CL61" s="26" t="s">
        <v>19</v>
      </c>
    </row>
    <row r="62" spans="1:91" s="3" customFormat="1" ht="16.5" customHeight="1">
      <c r="A62" s="79" t="s">
        <v>81</v>
      </c>
      <c r="B62" s="45"/>
      <c r="C62" s="9"/>
      <c r="D62" s="9"/>
      <c r="E62" s="9"/>
      <c r="F62" s="320" t="s">
        <v>102</v>
      </c>
      <c r="G62" s="320"/>
      <c r="H62" s="320"/>
      <c r="I62" s="320"/>
      <c r="J62" s="320"/>
      <c r="K62" s="9"/>
      <c r="L62" s="320" t="s">
        <v>103</v>
      </c>
      <c r="M62" s="320"/>
      <c r="N62" s="320"/>
      <c r="O62" s="320"/>
      <c r="P62" s="320"/>
      <c r="Q62" s="320"/>
      <c r="R62" s="320"/>
      <c r="S62" s="320"/>
      <c r="T62" s="320"/>
      <c r="U62" s="320"/>
      <c r="V62" s="320"/>
      <c r="W62" s="320"/>
      <c r="X62" s="320"/>
      <c r="Y62" s="320"/>
      <c r="Z62" s="320"/>
      <c r="AA62" s="320"/>
      <c r="AB62" s="320"/>
      <c r="AC62" s="320"/>
      <c r="AD62" s="320"/>
      <c r="AE62" s="320"/>
      <c r="AF62" s="320"/>
      <c r="AG62" s="283">
        <f>'D.1.4.k - Kamerový systém...'!J34</f>
        <v>0</v>
      </c>
      <c r="AH62" s="284"/>
      <c r="AI62" s="284"/>
      <c r="AJ62" s="284"/>
      <c r="AK62" s="284"/>
      <c r="AL62" s="284"/>
      <c r="AM62" s="284"/>
      <c r="AN62" s="283">
        <f t="shared" si="0"/>
        <v>0</v>
      </c>
      <c r="AO62" s="284"/>
      <c r="AP62" s="284"/>
      <c r="AQ62" s="80" t="s">
        <v>84</v>
      </c>
      <c r="AR62" s="45"/>
      <c r="AS62" s="81">
        <v>0</v>
      </c>
      <c r="AT62" s="82">
        <f t="shared" si="1"/>
        <v>0</v>
      </c>
      <c r="AU62" s="83">
        <f>'D.1.4.k - Kamerový systém...'!P94</f>
        <v>0</v>
      </c>
      <c r="AV62" s="82">
        <f>'D.1.4.k - Kamerový systém...'!J37</f>
        <v>0</v>
      </c>
      <c r="AW62" s="82">
        <f>'D.1.4.k - Kamerový systém...'!J38</f>
        <v>0</v>
      </c>
      <c r="AX62" s="82">
        <f>'D.1.4.k - Kamerový systém...'!J39</f>
        <v>0</v>
      </c>
      <c r="AY62" s="82">
        <f>'D.1.4.k - Kamerový systém...'!J40</f>
        <v>0</v>
      </c>
      <c r="AZ62" s="82">
        <f>'D.1.4.k - Kamerový systém...'!F37</f>
        <v>0</v>
      </c>
      <c r="BA62" s="82">
        <f>'D.1.4.k - Kamerový systém...'!F38</f>
        <v>0</v>
      </c>
      <c r="BB62" s="82">
        <f>'D.1.4.k - Kamerový systém...'!F39</f>
        <v>0</v>
      </c>
      <c r="BC62" s="82">
        <f>'D.1.4.k - Kamerový systém...'!F40</f>
        <v>0</v>
      </c>
      <c r="BD62" s="84">
        <f>'D.1.4.k - Kamerový systém...'!F41</f>
        <v>0</v>
      </c>
      <c r="BT62" s="26" t="s">
        <v>91</v>
      </c>
      <c r="BV62" s="26" t="s">
        <v>73</v>
      </c>
      <c r="BW62" s="26" t="s">
        <v>104</v>
      </c>
      <c r="BX62" s="26" t="s">
        <v>88</v>
      </c>
      <c r="CL62" s="26" t="s">
        <v>19</v>
      </c>
    </row>
    <row r="63" spans="1:91" s="3" customFormat="1" ht="23.25" customHeight="1">
      <c r="A63" s="79" t="s">
        <v>81</v>
      </c>
      <c r="B63" s="45"/>
      <c r="C63" s="9"/>
      <c r="D63" s="9"/>
      <c r="E63" s="9"/>
      <c r="F63" s="320" t="s">
        <v>105</v>
      </c>
      <c r="G63" s="320"/>
      <c r="H63" s="320"/>
      <c r="I63" s="320"/>
      <c r="J63" s="320"/>
      <c r="K63" s="9"/>
      <c r="L63" s="320" t="s">
        <v>106</v>
      </c>
      <c r="M63" s="320"/>
      <c r="N63" s="320"/>
      <c r="O63" s="320"/>
      <c r="P63" s="320"/>
      <c r="Q63" s="320"/>
      <c r="R63" s="320"/>
      <c r="S63" s="320"/>
      <c r="T63" s="320"/>
      <c r="U63" s="320"/>
      <c r="V63" s="320"/>
      <c r="W63" s="320"/>
      <c r="X63" s="320"/>
      <c r="Y63" s="320"/>
      <c r="Z63" s="320"/>
      <c r="AA63" s="320"/>
      <c r="AB63" s="320"/>
      <c r="AC63" s="320"/>
      <c r="AD63" s="320"/>
      <c r="AE63" s="320"/>
      <c r="AF63" s="320"/>
      <c r="AG63" s="283">
        <f>'D.1.4.l - Zařízení slabop...'!J34</f>
        <v>0</v>
      </c>
      <c r="AH63" s="284"/>
      <c r="AI63" s="284"/>
      <c r="AJ63" s="284"/>
      <c r="AK63" s="284"/>
      <c r="AL63" s="284"/>
      <c r="AM63" s="284"/>
      <c r="AN63" s="283">
        <f t="shared" si="0"/>
        <v>0</v>
      </c>
      <c r="AO63" s="284"/>
      <c r="AP63" s="284"/>
      <c r="AQ63" s="80" t="s">
        <v>84</v>
      </c>
      <c r="AR63" s="45"/>
      <c r="AS63" s="81">
        <v>0</v>
      </c>
      <c r="AT63" s="82">
        <f t="shared" si="1"/>
        <v>0</v>
      </c>
      <c r="AU63" s="83">
        <f>'D.1.4.l - Zařízení slabop...'!P98</f>
        <v>0</v>
      </c>
      <c r="AV63" s="82">
        <f>'D.1.4.l - Zařízení slabop...'!J37</f>
        <v>0</v>
      </c>
      <c r="AW63" s="82">
        <f>'D.1.4.l - Zařízení slabop...'!J38</f>
        <v>0</v>
      </c>
      <c r="AX63" s="82">
        <f>'D.1.4.l - Zařízení slabop...'!J39</f>
        <v>0</v>
      </c>
      <c r="AY63" s="82">
        <f>'D.1.4.l - Zařízení slabop...'!J40</f>
        <v>0</v>
      </c>
      <c r="AZ63" s="82">
        <f>'D.1.4.l - Zařízení slabop...'!F37</f>
        <v>0</v>
      </c>
      <c r="BA63" s="82">
        <f>'D.1.4.l - Zařízení slabop...'!F38</f>
        <v>0</v>
      </c>
      <c r="BB63" s="82">
        <f>'D.1.4.l - Zařízení slabop...'!F39</f>
        <v>0</v>
      </c>
      <c r="BC63" s="82">
        <f>'D.1.4.l - Zařízení slabop...'!F40</f>
        <v>0</v>
      </c>
      <c r="BD63" s="84">
        <f>'D.1.4.l - Zařízení slabop...'!F41</f>
        <v>0</v>
      </c>
      <c r="BT63" s="26" t="s">
        <v>91</v>
      </c>
      <c r="BV63" s="26" t="s">
        <v>73</v>
      </c>
      <c r="BW63" s="26" t="s">
        <v>107</v>
      </c>
      <c r="BX63" s="26" t="s">
        <v>88</v>
      </c>
      <c r="CL63" s="26" t="s">
        <v>19</v>
      </c>
    </row>
    <row r="64" spans="1:91" s="3" customFormat="1" ht="16.5" customHeight="1">
      <c r="A64" s="79" t="s">
        <v>81</v>
      </c>
      <c r="B64" s="45"/>
      <c r="C64" s="9"/>
      <c r="D64" s="9"/>
      <c r="E64" s="320" t="s">
        <v>108</v>
      </c>
      <c r="F64" s="320"/>
      <c r="G64" s="320"/>
      <c r="H64" s="320"/>
      <c r="I64" s="320"/>
      <c r="J64" s="9"/>
      <c r="K64" s="320" t="s">
        <v>109</v>
      </c>
      <c r="L64" s="320"/>
      <c r="M64" s="320"/>
      <c r="N64" s="320"/>
      <c r="O64" s="320"/>
      <c r="P64" s="320"/>
      <c r="Q64" s="320"/>
      <c r="R64" s="320"/>
      <c r="S64" s="320"/>
      <c r="T64" s="320"/>
      <c r="U64" s="320"/>
      <c r="V64" s="320"/>
      <c r="W64" s="320"/>
      <c r="X64" s="320"/>
      <c r="Y64" s="320"/>
      <c r="Z64" s="320"/>
      <c r="AA64" s="320"/>
      <c r="AB64" s="320"/>
      <c r="AC64" s="320"/>
      <c r="AD64" s="320"/>
      <c r="AE64" s="320"/>
      <c r="AF64" s="320"/>
      <c r="AG64" s="283">
        <f>'VON - Vedlejší a ostatní ...'!J32</f>
        <v>0</v>
      </c>
      <c r="AH64" s="284"/>
      <c r="AI64" s="284"/>
      <c r="AJ64" s="284"/>
      <c r="AK64" s="284"/>
      <c r="AL64" s="284"/>
      <c r="AM64" s="284"/>
      <c r="AN64" s="283">
        <f t="shared" si="0"/>
        <v>0</v>
      </c>
      <c r="AO64" s="284"/>
      <c r="AP64" s="284"/>
      <c r="AQ64" s="80" t="s">
        <v>84</v>
      </c>
      <c r="AR64" s="45"/>
      <c r="AS64" s="85">
        <v>0</v>
      </c>
      <c r="AT64" s="86">
        <f t="shared" si="1"/>
        <v>0</v>
      </c>
      <c r="AU64" s="87">
        <f>'VON - Vedlejší a ostatní ...'!P90</f>
        <v>0</v>
      </c>
      <c r="AV64" s="86">
        <f>'VON - Vedlejší a ostatní ...'!J35</f>
        <v>0</v>
      </c>
      <c r="AW64" s="86">
        <f>'VON - Vedlejší a ostatní ...'!J36</f>
        <v>0</v>
      </c>
      <c r="AX64" s="86">
        <f>'VON - Vedlejší a ostatní ...'!J37</f>
        <v>0</v>
      </c>
      <c r="AY64" s="86">
        <f>'VON - Vedlejší a ostatní ...'!J38</f>
        <v>0</v>
      </c>
      <c r="AZ64" s="86">
        <f>'VON - Vedlejší a ostatní ...'!F35</f>
        <v>0</v>
      </c>
      <c r="BA64" s="86">
        <f>'VON - Vedlejší a ostatní ...'!F36</f>
        <v>0</v>
      </c>
      <c r="BB64" s="86">
        <f>'VON - Vedlejší a ostatní ...'!F37</f>
        <v>0</v>
      </c>
      <c r="BC64" s="86">
        <f>'VON - Vedlejší a ostatní ...'!F38</f>
        <v>0</v>
      </c>
      <c r="BD64" s="88">
        <f>'VON - Vedlejší a ostatní ...'!F39</f>
        <v>0</v>
      </c>
      <c r="BT64" s="26" t="s">
        <v>80</v>
      </c>
      <c r="BV64" s="26" t="s">
        <v>73</v>
      </c>
      <c r="BW64" s="26" t="s">
        <v>110</v>
      </c>
      <c r="BX64" s="26" t="s">
        <v>79</v>
      </c>
      <c r="CL64" s="26" t="s">
        <v>19</v>
      </c>
    </row>
    <row r="65" spans="2:44" s="1" customFormat="1" ht="30" customHeight="1">
      <c r="B65" s="33"/>
      <c r="AR65" s="33"/>
    </row>
    <row r="66" spans="2:44" s="1" customFormat="1" ht="7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33"/>
    </row>
  </sheetData>
  <sheetProtection algorithmName="SHA-512" hashValue="a8WQmbf8E3ssR4uiXJ3fEUucpa/dTj/EoJysdmnggCakfvo+R2xbKXpMScUVr8v05RKoMvzPuL6XjdzSiRcUow==" saltValue="Gmg4fE9TQGvxeKVXTP2szj53ODTHqRPZxhpohwPriQ9PYMQ8KAk7Ho5b8Lemusrbjy3ZqHTlhmbXXWbEz6zKzQ==" spinCount="100000" sheet="1" objects="1" scenarios="1" formatColumns="0" formatRows="0"/>
  <mergeCells count="78">
    <mergeCell ref="C52:G52"/>
    <mergeCell ref="D55:H55"/>
    <mergeCell ref="E64:I64"/>
    <mergeCell ref="E57:I57"/>
    <mergeCell ref="E56:I56"/>
    <mergeCell ref="F58:J58"/>
    <mergeCell ref="F63:J63"/>
    <mergeCell ref="F62:J62"/>
    <mergeCell ref="F61:J61"/>
    <mergeCell ref="F60:J60"/>
    <mergeCell ref="F59:J59"/>
    <mergeCell ref="I52:AF52"/>
    <mergeCell ref="J55:AF55"/>
    <mergeCell ref="K57:AF57"/>
    <mergeCell ref="K56:AF56"/>
    <mergeCell ref="K64:AF64"/>
    <mergeCell ref="L45:AO45"/>
    <mergeCell ref="L62:AF62"/>
    <mergeCell ref="L61:AF61"/>
    <mergeCell ref="L60:AF60"/>
    <mergeCell ref="L63:AF63"/>
    <mergeCell ref="L58:AF58"/>
    <mergeCell ref="L59:AF59"/>
    <mergeCell ref="AG54:AM54"/>
    <mergeCell ref="AN62:AP62"/>
    <mergeCell ref="AN60:AP60"/>
    <mergeCell ref="AN56:AP56"/>
    <mergeCell ref="AN52:AP52"/>
    <mergeCell ref="AN59:AP59"/>
    <mergeCell ref="AN58:AP58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55:AM55"/>
    <mergeCell ref="AG61:AM61"/>
    <mergeCell ref="AG56:AM56"/>
    <mergeCell ref="AG64:AM64"/>
    <mergeCell ref="AG60:AM60"/>
    <mergeCell ref="AG62:AM62"/>
    <mergeCell ref="AG52:AM52"/>
    <mergeCell ref="AG57:AM57"/>
    <mergeCell ref="AG63:AM63"/>
    <mergeCell ref="AG58:AM58"/>
    <mergeCell ref="AG59:AM59"/>
    <mergeCell ref="AM47:AN47"/>
    <mergeCell ref="AM49:AP49"/>
    <mergeCell ref="AM50:AP50"/>
    <mergeCell ref="AN63:AP63"/>
    <mergeCell ref="AN64:AP64"/>
    <mergeCell ref="AN57:AP57"/>
    <mergeCell ref="AN61:AP61"/>
    <mergeCell ref="AN55:AP55"/>
    <mergeCell ref="AS49:AT51"/>
    <mergeCell ref="AN54:AP54"/>
  </mergeCells>
  <hyperlinks>
    <hyperlink ref="A56" location="'D.1.1 - Architektonicko-s...'!C2" display="/" xr:uid="{00000000-0004-0000-0000-000000000000}"/>
    <hyperlink ref="A58" location="'D.1.4.g - Zařízení silnop...'!C2" display="/" xr:uid="{00000000-0004-0000-0000-000001000000}"/>
    <hyperlink ref="A59" location="'D.1.4.h - Zařízení EPS'!C2" display="/" xr:uid="{00000000-0004-0000-0000-000002000000}"/>
    <hyperlink ref="A60" location="'D.1.4.i - Zařízení EZS a ...'!C2" display="/" xr:uid="{00000000-0004-0000-0000-000003000000}"/>
    <hyperlink ref="A61" location="'D.1.4.j - Zařízení JIS'!C2" display="/" xr:uid="{00000000-0004-0000-0000-000004000000}"/>
    <hyperlink ref="A62" location="'D.1.4.k - Kamerový systém...'!C2" display="/" xr:uid="{00000000-0004-0000-0000-000005000000}"/>
    <hyperlink ref="A63" location="'D.1.4.l - Zařízení slabop...'!C2" display="/" xr:uid="{00000000-0004-0000-0000-000006000000}"/>
    <hyperlink ref="A64" location="'VON - Vedlejší a ostatní ...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34"/>
  <sheetViews>
    <sheetView showGridLines="0" zoomScale="70" zoomScaleNormal="70" workbookViewId="0">
      <selection activeCell="K115" sqref="K115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85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5" customHeight="1">
      <c r="B4" s="21"/>
      <c r="D4" s="22" t="s">
        <v>111</v>
      </c>
      <c r="L4" s="21"/>
      <c r="M4" s="89" t="s">
        <v>10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6" t="str">
        <f>'Rekapitulace stavby'!K6</f>
        <v>ZČU - REKONSTRUKCE POSLUCHÁREN UP 101,104,108,112 a 115</v>
      </c>
      <c r="F7" s="327"/>
      <c r="G7" s="327"/>
      <c r="H7" s="327"/>
      <c r="L7" s="21"/>
    </row>
    <row r="8" spans="2:46" ht="12" customHeight="1">
      <c r="B8" s="21"/>
      <c r="D8" s="28" t="s">
        <v>112</v>
      </c>
      <c r="L8" s="21"/>
    </row>
    <row r="9" spans="2:46" s="1" customFormat="1" ht="16.5" customHeight="1">
      <c r="B9" s="33"/>
      <c r="E9" s="326" t="s">
        <v>113</v>
      </c>
      <c r="F9" s="325"/>
      <c r="G9" s="325"/>
      <c r="H9" s="325"/>
      <c r="L9" s="33"/>
    </row>
    <row r="10" spans="2:46" s="1" customFormat="1" ht="12" customHeight="1">
      <c r="B10" s="33"/>
      <c r="D10" s="28" t="s">
        <v>114</v>
      </c>
      <c r="L10" s="33"/>
    </row>
    <row r="11" spans="2:46" s="1" customFormat="1" ht="16.5" customHeight="1">
      <c r="B11" s="33"/>
      <c r="E11" s="318" t="s">
        <v>115</v>
      </c>
      <c r="F11" s="325"/>
      <c r="G11" s="325"/>
      <c r="H11" s="325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49">
        <f>'Rekapitulace stavby'!AN8</f>
        <v>45306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24</v>
      </c>
      <c r="I16" s="28" t="s">
        <v>25</v>
      </c>
      <c r="J16" s="26" t="s">
        <v>19</v>
      </c>
      <c r="L16" s="33"/>
    </row>
    <row r="17" spans="2:12" s="1" customFormat="1" ht="18" customHeight="1">
      <c r="B17" s="33"/>
      <c r="E17" s="26" t="s">
        <v>26</v>
      </c>
      <c r="I17" s="28" t="s">
        <v>27</v>
      </c>
      <c r="J17" s="26" t="s">
        <v>19</v>
      </c>
      <c r="L17" s="33"/>
    </row>
    <row r="18" spans="2:12" s="1" customFormat="1" ht="7" customHeight="1">
      <c r="B18" s="33"/>
      <c r="L18" s="33"/>
    </row>
    <row r="19" spans="2:12" s="1" customFormat="1" ht="12" customHeight="1">
      <c r="B19" s="33"/>
      <c r="D19" s="28" t="s">
        <v>28</v>
      </c>
      <c r="I19" s="28" t="s">
        <v>25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28" t="str">
        <f>'Rekapitulace stavby'!E14</f>
        <v>Vyplň údaj</v>
      </c>
      <c r="F20" s="310"/>
      <c r="G20" s="310"/>
      <c r="H20" s="310"/>
      <c r="I20" s="28" t="s">
        <v>27</v>
      </c>
      <c r="J20" s="29" t="str">
        <f>'Rekapitulace stavby'!AN14</f>
        <v>Vyplň údaj</v>
      </c>
      <c r="L20" s="33"/>
    </row>
    <row r="21" spans="2:12" s="1" customFormat="1" ht="7" customHeight="1">
      <c r="B21" s="33"/>
      <c r="L21" s="33"/>
    </row>
    <row r="22" spans="2:12" s="1" customFormat="1" ht="12" customHeight="1">
      <c r="B22" s="33"/>
      <c r="D22" s="28" t="s">
        <v>30</v>
      </c>
      <c r="I22" s="28" t="s">
        <v>25</v>
      </c>
      <c r="J22" s="26" t="s">
        <v>19</v>
      </c>
      <c r="L22" s="33"/>
    </row>
    <row r="23" spans="2:12" s="1" customFormat="1" ht="18" customHeight="1">
      <c r="B23" s="33"/>
      <c r="E23" s="26" t="s">
        <v>31</v>
      </c>
      <c r="I23" s="28" t="s">
        <v>27</v>
      </c>
      <c r="J23" s="26" t="s">
        <v>19</v>
      </c>
      <c r="L23" s="33"/>
    </row>
    <row r="24" spans="2:12" s="1" customFormat="1" ht="7" customHeight="1">
      <c r="B24" s="33"/>
      <c r="L24" s="33"/>
    </row>
    <row r="25" spans="2:12" s="1" customFormat="1" ht="12" customHeight="1">
      <c r="B25" s="33"/>
      <c r="D25" s="28" t="s">
        <v>33</v>
      </c>
      <c r="I25" s="28" t="s">
        <v>25</v>
      </c>
      <c r="J25" s="26" t="s">
        <v>19</v>
      </c>
      <c r="L25" s="33"/>
    </row>
    <row r="26" spans="2:12" s="1" customFormat="1" ht="18" customHeight="1">
      <c r="B26" s="33"/>
      <c r="E26" s="26" t="s">
        <v>34</v>
      </c>
      <c r="I26" s="28" t="s">
        <v>27</v>
      </c>
      <c r="J26" s="26" t="s">
        <v>19</v>
      </c>
      <c r="L26" s="33"/>
    </row>
    <row r="27" spans="2:12" s="1" customFormat="1" ht="7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71.25" customHeight="1">
      <c r="B29" s="90"/>
      <c r="E29" s="314" t="s">
        <v>36</v>
      </c>
      <c r="F29" s="314"/>
      <c r="G29" s="314"/>
      <c r="H29" s="314"/>
      <c r="L29" s="90"/>
    </row>
    <row r="30" spans="2:12" s="1" customFormat="1" ht="7" customHeight="1">
      <c r="B30" s="33"/>
      <c r="L30" s="33"/>
    </row>
    <row r="31" spans="2:12" s="1" customFormat="1" ht="7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4" customHeight="1">
      <c r="B32" s="33"/>
      <c r="D32" s="91" t="s">
        <v>37</v>
      </c>
      <c r="J32" s="62">
        <f>ROUND(J108, 2)</f>
        <v>0</v>
      </c>
      <c r="L32" s="33"/>
    </row>
    <row r="33" spans="2:12" s="1" customFormat="1" ht="7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5" customHeight="1">
      <c r="B34" s="33"/>
      <c r="F34" s="92" t="s">
        <v>39</v>
      </c>
      <c r="I34" s="92" t="s">
        <v>38</v>
      </c>
      <c r="J34" s="92" t="s">
        <v>40</v>
      </c>
      <c r="L34" s="33"/>
    </row>
    <row r="35" spans="2:12" s="1" customFormat="1" ht="14.5" customHeight="1">
      <c r="B35" s="33"/>
      <c r="D35" s="93" t="s">
        <v>41</v>
      </c>
      <c r="E35" s="28" t="s">
        <v>42</v>
      </c>
      <c r="F35" s="82">
        <f>ROUND((SUM(BE108:BE433)),  2)</f>
        <v>0</v>
      </c>
      <c r="I35" s="94">
        <v>0.21</v>
      </c>
      <c r="J35" s="82">
        <f>ROUND(((SUM(BE108:BE433))*I35),  2)</f>
        <v>0</v>
      </c>
      <c r="L35" s="33"/>
    </row>
    <row r="36" spans="2:12" s="1" customFormat="1" ht="14.5" customHeight="1">
      <c r="B36" s="33"/>
      <c r="E36" s="28" t="s">
        <v>43</v>
      </c>
      <c r="F36" s="82">
        <f>ROUND((SUM(BF108:BF433)),  2)</f>
        <v>0</v>
      </c>
      <c r="I36" s="94">
        <v>0.12</v>
      </c>
      <c r="J36" s="82">
        <f>ROUND(((SUM(BF108:BF433))*I36),  2)</f>
        <v>0</v>
      </c>
      <c r="L36" s="33"/>
    </row>
    <row r="37" spans="2:12" s="1" customFormat="1" ht="14.5" hidden="1" customHeight="1">
      <c r="B37" s="33"/>
      <c r="E37" s="28" t="s">
        <v>44</v>
      </c>
      <c r="F37" s="82">
        <f>ROUND((SUM(BG108:BG433)),  2)</f>
        <v>0</v>
      </c>
      <c r="I37" s="94">
        <v>0.21</v>
      </c>
      <c r="J37" s="82">
        <f>0</f>
        <v>0</v>
      </c>
      <c r="L37" s="33"/>
    </row>
    <row r="38" spans="2:12" s="1" customFormat="1" ht="14.5" hidden="1" customHeight="1">
      <c r="B38" s="33"/>
      <c r="E38" s="28" t="s">
        <v>45</v>
      </c>
      <c r="F38" s="82">
        <f>ROUND((SUM(BH108:BH433)),  2)</f>
        <v>0</v>
      </c>
      <c r="I38" s="94">
        <v>0.12</v>
      </c>
      <c r="J38" s="82">
        <f>0</f>
        <v>0</v>
      </c>
      <c r="L38" s="33"/>
    </row>
    <row r="39" spans="2:12" s="1" customFormat="1" ht="14.5" hidden="1" customHeight="1">
      <c r="B39" s="33"/>
      <c r="E39" s="28" t="s">
        <v>46</v>
      </c>
      <c r="F39" s="82">
        <f>ROUND((SUM(BI108:BI433)),  2)</f>
        <v>0</v>
      </c>
      <c r="I39" s="94">
        <v>0</v>
      </c>
      <c r="J39" s="82">
        <f>0</f>
        <v>0</v>
      </c>
      <c r="L39" s="33"/>
    </row>
    <row r="40" spans="2:12" s="1" customFormat="1" ht="7" customHeight="1">
      <c r="B40" s="33"/>
      <c r="L40" s="33"/>
    </row>
    <row r="41" spans="2:12" s="1" customFormat="1" ht="25.4" customHeight="1">
      <c r="B41" s="33"/>
      <c r="C41" s="95"/>
      <c r="D41" s="96" t="s">
        <v>47</v>
      </c>
      <c r="E41" s="53"/>
      <c r="F41" s="53"/>
      <c r="G41" s="97" t="s">
        <v>48</v>
      </c>
      <c r="H41" s="98" t="s">
        <v>49</v>
      </c>
      <c r="I41" s="53"/>
      <c r="J41" s="99">
        <f>SUM(J32:J39)</f>
        <v>0</v>
      </c>
      <c r="K41" s="100"/>
      <c r="L41" s="33"/>
    </row>
    <row r="42" spans="2:12" s="1" customFormat="1" ht="14.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7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5" customHeight="1">
      <c r="B47" s="33"/>
      <c r="C47" s="22" t="s">
        <v>116</v>
      </c>
      <c r="L47" s="33"/>
    </row>
    <row r="48" spans="2:12" s="1" customFormat="1" ht="7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6" t="str">
        <f>E7</f>
        <v>ZČU - REKONSTRUKCE POSLUCHÁREN UP 101,104,108,112 a 115</v>
      </c>
      <c r="F50" s="327"/>
      <c r="G50" s="327"/>
      <c r="H50" s="327"/>
      <c r="L50" s="33"/>
    </row>
    <row r="51" spans="2:47" ht="12" customHeight="1">
      <c r="B51" s="21"/>
      <c r="C51" s="28" t="s">
        <v>112</v>
      </c>
      <c r="L51" s="21"/>
    </row>
    <row r="52" spans="2:47" s="1" customFormat="1" ht="16.5" customHeight="1">
      <c r="B52" s="33"/>
      <c r="E52" s="326" t="s">
        <v>113</v>
      </c>
      <c r="F52" s="325"/>
      <c r="G52" s="325"/>
      <c r="H52" s="325"/>
      <c r="L52" s="33"/>
    </row>
    <row r="53" spans="2:47" s="1" customFormat="1" ht="12" customHeight="1">
      <c r="B53" s="33"/>
      <c r="C53" s="28" t="s">
        <v>114</v>
      </c>
      <c r="L53" s="33"/>
    </row>
    <row r="54" spans="2:47" s="1" customFormat="1" ht="16.5" customHeight="1">
      <c r="B54" s="33"/>
      <c r="E54" s="318" t="str">
        <f>E11</f>
        <v xml:space="preserve">D.1.1 - Architektonicko-stavební a konstrukční řešení </v>
      </c>
      <c r="F54" s="325"/>
      <c r="G54" s="325"/>
      <c r="H54" s="325"/>
      <c r="L54" s="33"/>
    </row>
    <row r="55" spans="2:47" s="1" customFormat="1" ht="7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Areál ZČU, Univerzitní 22, 306 14 Plzeň</v>
      </c>
      <c r="I56" s="28" t="s">
        <v>23</v>
      </c>
      <c r="J56" s="49">
        <f>IF(J14="","",J14)</f>
        <v>45306</v>
      </c>
      <c r="L56" s="33"/>
    </row>
    <row r="57" spans="2:47" s="1" customFormat="1" ht="7" customHeight="1">
      <c r="B57" s="33"/>
      <c r="L57" s="33"/>
    </row>
    <row r="58" spans="2:47" s="1" customFormat="1" ht="25.75" customHeight="1">
      <c r="B58" s="33"/>
      <c r="C58" s="28" t="s">
        <v>24</v>
      </c>
      <c r="F58" s="26" t="str">
        <f>E17</f>
        <v>Západočeská univerzita v Plzni, Univerzitní 8, 306</v>
      </c>
      <c r="I58" s="28" t="s">
        <v>30</v>
      </c>
      <c r="J58" s="31" t="str">
        <f>E23</f>
        <v>ATELIER SOUKUP OPL ŠVEHLA S.R.O.</v>
      </c>
      <c r="L58" s="33"/>
    </row>
    <row r="59" spans="2:47" s="1" customFormat="1" ht="15.25" customHeight="1">
      <c r="B59" s="33"/>
      <c r="C59" s="28" t="s">
        <v>28</v>
      </c>
      <c r="F59" s="26" t="str">
        <f>IF(E20="","",E20)</f>
        <v>Vyplň údaj</v>
      </c>
      <c r="I59" s="28" t="s">
        <v>33</v>
      </c>
      <c r="J59" s="31" t="str">
        <f>E26</f>
        <v>Michal Jirka</v>
      </c>
      <c r="L59" s="33"/>
    </row>
    <row r="60" spans="2:47" s="1" customFormat="1" ht="10.4" customHeight="1">
      <c r="B60" s="33"/>
      <c r="L60" s="33"/>
    </row>
    <row r="61" spans="2:47" s="1" customFormat="1" ht="29.25" customHeight="1">
      <c r="B61" s="33"/>
      <c r="C61" s="101" t="s">
        <v>117</v>
      </c>
      <c r="D61" s="95"/>
      <c r="E61" s="95"/>
      <c r="F61" s="95"/>
      <c r="G61" s="95"/>
      <c r="H61" s="95"/>
      <c r="I61" s="95"/>
      <c r="J61" s="102" t="s">
        <v>118</v>
      </c>
      <c r="K61" s="95"/>
      <c r="L61" s="33"/>
    </row>
    <row r="62" spans="2:47" s="1" customFormat="1" ht="10.4" customHeight="1">
      <c r="B62" s="33"/>
      <c r="L62" s="33"/>
    </row>
    <row r="63" spans="2:47" s="1" customFormat="1" ht="22.9" customHeight="1">
      <c r="B63" s="33"/>
      <c r="C63" s="103" t="s">
        <v>69</v>
      </c>
      <c r="J63" s="62">
        <f>J108</f>
        <v>0</v>
      </c>
      <c r="L63" s="33"/>
      <c r="AU63" s="18" t="s">
        <v>119</v>
      </c>
    </row>
    <row r="64" spans="2:47" s="8" customFormat="1" ht="25" customHeight="1">
      <c r="B64" s="104"/>
      <c r="D64" s="105" t="s">
        <v>120</v>
      </c>
      <c r="E64" s="106"/>
      <c r="F64" s="106"/>
      <c r="G64" s="106"/>
      <c r="H64" s="106"/>
      <c r="I64" s="106"/>
      <c r="J64" s="107">
        <f>J109</f>
        <v>0</v>
      </c>
      <c r="L64" s="104"/>
    </row>
    <row r="65" spans="2:12" s="9" customFormat="1" ht="19.899999999999999" customHeight="1">
      <c r="B65" s="108"/>
      <c r="D65" s="109" t="s">
        <v>121</v>
      </c>
      <c r="E65" s="110"/>
      <c r="F65" s="110"/>
      <c r="G65" s="110"/>
      <c r="H65" s="110"/>
      <c r="I65" s="110"/>
      <c r="J65" s="111">
        <f>J110</f>
        <v>0</v>
      </c>
      <c r="L65" s="108"/>
    </row>
    <row r="66" spans="2:12" s="9" customFormat="1" ht="19.899999999999999" customHeight="1">
      <c r="B66" s="108"/>
      <c r="D66" s="109" t="s">
        <v>122</v>
      </c>
      <c r="E66" s="110"/>
      <c r="F66" s="110"/>
      <c r="G66" s="110"/>
      <c r="H66" s="110"/>
      <c r="I66" s="110"/>
      <c r="J66" s="111">
        <f>J127</f>
        <v>0</v>
      </c>
      <c r="L66" s="108"/>
    </row>
    <row r="67" spans="2:12" s="9" customFormat="1" ht="19.899999999999999" customHeight="1">
      <c r="B67" s="108"/>
      <c r="D67" s="109" t="s">
        <v>123</v>
      </c>
      <c r="E67" s="110"/>
      <c r="F67" s="110"/>
      <c r="G67" s="110"/>
      <c r="H67" s="110"/>
      <c r="I67" s="110"/>
      <c r="J67" s="111">
        <f>J180</f>
        <v>0</v>
      </c>
      <c r="L67" s="108"/>
    </row>
    <row r="68" spans="2:12" s="9" customFormat="1" ht="19.899999999999999" customHeight="1">
      <c r="B68" s="108"/>
      <c r="D68" s="109" t="s">
        <v>124</v>
      </c>
      <c r="E68" s="110"/>
      <c r="F68" s="110"/>
      <c r="G68" s="110"/>
      <c r="H68" s="110"/>
      <c r="I68" s="110"/>
      <c r="J68" s="111">
        <f>J195</f>
        <v>0</v>
      </c>
      <c r="L68" s="108"/>
    </row>
    <row r="69" spans="2:12" s="9" customFormat="1" ht="14.9" customHeight="1">
      <c r="B69" s="108"/>
      <c r="D69" s="109" t="s">
        <v>125</v>
      </c>
      <c r="E69" s="110"/>
      <c r="F69" s="110"/>
      <c r="G69" s="110"/>
      <c r="H69" s="110"/>
      <c r="I69" s="110"/>
      <c r="J69" s="111">
        <f>J196</f>
        <v>0</v>
      </c>
      <c r="L69" s="108"/>
    </row>
    <row r="70" spans="2:12" s="9" customFormat="1" ht="14.9" customHeight="1">
      <c r="B70" s="108"/>
      <c r="D70" s="109" t="s">
        <v>126</v>
      </c>
      <c r="E70" s="110"/>
      <c r="F70" s="110"/>
      <c r="G70" s="110"/>
      <c r="H70" s="110"/>
      <c r="I70" s="110"/>
      <c r="J70" s="111">
        <f>J213</f>
        <v>0</v>
      </c>
      <c r="L70" s="108"/>
    </row>
    <row r="71" spans="2:12" s="9" customFormat="1" ht="19.899999999999999" customHeight="1">
      <c r="B71" s="108"/>
      <c r="D71" s="109" t="s">
        <v>127</v>
      </c>
      <c r="E71" s="110"/>
      <c r="F71" s="110"/>
      <c r="G71" s="110"/>
      <c r="H71" s="110"/>
      <c r="I71" s="110"/>
      <c r="J71" s="111">
        <f>J220</f>
        <v>0</v>
      </c>
      <c r="L71" s="108"/>
    </row>
    <row r="72" spans="2:12" s="9" customFormat="1" ht="14.9" customHeight="1">
      <c r="B72" s="108"/>
      <c r="D72" s="109" t="s">
        <v>128</v>
      </c>
      <c r="E72" s="110"/>
      <c r="F72" s="110"/>
      <c r="G72" s="110"/>
      <c r="H72" s="110"/>
      <c r="I72" s="110"/>
      <c r="J72" s="111">
        <f>J221</f>
        <v>0</v>
      </c>
      <c r="L72" s="108"/>
    </row>
    <row r="73" spans="2:12" s="9" customFormat="1" ht="14.9" customHeight="1">
      <c r="B73" s="108"/>
      <c r="D73" s="109" t="s">
        <v>129</v>
      </c>
      <c r="E73" s="110"/>
      <c r="F73" s="110"/>
      <c r="G73" s="110"/>
      <c r="H73" s="110"/>
      <c r="I73" s="110"/>
      <c r="J73" s="111">
        <f>J228</f>
        <v>0</v>
      </c>
      <c r="L73" s="108"/>
    </row>
    <row r="74" spans="2:12" s="9" customFormat="1" ht="14.9" customHeight="1">
      <c r="B74" s="108"/>
      <c r="D74" s="109" t="s">
        <v>130</v>
      </c>
      <c r="E74" s="110"/>
      <c r="F74" s="110"/>
      <c r="G74" s="110"/>
      <c r="H74" s="110"/>
      <c r="I74" s="110"/>
      <c r="J74" s="111">
        <f>J232</f>
        <v>0</v>
      </c>
      <c r="L74" s="108"/>
    </row>
    <row r="75" spans="2:12" s="9" customFormat="1" ht="14.9" customHeight="1">
      <c r="B75" s="108"/>
      <c r="D75" s="109" t="s">
        <v>131</v>
      </c>
      <c r="E75" s="110"/>
      <c r="F75" s="110"/>
      <c r="G75" s="110"/>
      <c r="H75" s="110"/>
      <c r="I75" s="110"/>
      <c r="J75" s="111">
        <f>J245</f>
        <v>0</v>
      </c>
      <c r="L75" s="108"/>
    </row>
    <row r="76" spans="2:12" s="9" customFormat="1" ht="14.9" customHeight="1">
      <c r="B76" s="108"/>
      <c r="D76" s="109" t="s">
        <v>132</v>
      </c>
      <c r="E76" s="110"/>
      <c r="F76" s="110"/>
      <c r="G76" s="110"/>
      <c r="H76" s="110"/>
      <c r="I76" s="110"/>
      <c r="J76" s="111">
        <f>J250</f>
        <v>0</v>
      </c>
      <c r="L76" s="108"/>
    </row>
    <row r="77" spans="2:12" s="9" customFormat="1" ht="14.9" customHeight="1">
      <c r="B77" s="108"/>
      <c r="D77" s="109" t="s">
        <v>133</v>
      </c>
      <c r="E77" s="110"/>
      <c r="F77" s="110"/>
      <c r="G77" s="110"/>
      <c r="H77" s="110"/>
      <c r="I77" s="110"/>
      <c r="J77" s="111">
        <f>J341</f>
        <v>0</v>
      </c>
      <c r="L77" s="108"/>
    </row>
    <row r="78" spans="2:12" s="9" customFormat="1" ht="21.75" customHeight="1">
      <c r="B78" s="108"/>
      <c r="D78" s="109" t="s">
        <v>134</v>
      </c>
      <c r="E78" s="110"/>
      <c r="F78" s="110"/>
      <c r="G78" s="110"/>
      <c r="H78" s="110"/>
      <c r="I78" s="110"/>
      <c r="J78" s="111">
        <f>J342</f>
        <v>0</v>
      </c>
      <c r="L78" s="108"/>
    </row>
    <row r="79" spans="2:12" s="8" customFormat="1" ht="25" customHeight="1">
      <c r="B79" s="104"/>
      <c r="D79" s="105" t="s">
        <v>135</v>
      </c>
      <c r="E79" s="106"/>
      <c r="F79" s="106"/>
      <c r="G79" s="106"/>
      <c r="H79" s="106"/>
      <c r="I79" s="106"/>
      <c r="J79" s="107">
        <f>J356</f>
        <v>0</v>
      </c>
      <c r="L79" s="104"/>
    </row>
    <row r="80" spans="2:12" s="9" customFormat="1" ht="19.899999999999999" customHeight="1">
      <c r="B80" s="108"/>
      <c r="D80" s="109" t="s">
        <v>136</v>
      </c>
      <c r="E80" s="110"/>
      <c r="F80" s="110"/>
      <c r="G80" s="110"/>
      <c r="H80" s="110"/>
      <c r="I80" s="110"/>
      <c r="J80" s="111">
        <f>J357</f>
        <v>0</v>
      </c>
      <c r="L80" s="108"/>
    </row>
    <row r="81" spans="2:12" s="9" customFormat="1" ht="19.899999999999999" customHeight="1">
      <c r="B81" s="108"/>
      <c r="D81" s="109" t="s">
        <v>137</v>
      </c>
      <c r="E81" s="110"/>
      <c r="F81" s="110"/>
      <c r="G81" s="110"/>
      <c r="H81" s="110"/>
      <c r="I81" s="110"/>
      <c r="J81" s="111">
        <f>J361</f>
        <v>0</v>
      </c>
      <c r="L81" s="108"/>
    </row>
    <row r="82" spans="2:12" s="9" customFormat="1" ht="19.899999999999999" customHeight="1">
      <c r="B82" s="108"/>
      <c r="D82" s="109" t="s">
        <v>138</v>
      </c>
      <c r="E82" s="110"/>
      <c r="F82" s="110"/>
      <c r="G82" s="110"/>
      <c r="H82" s="110"/>
      <c r="I82" s="110"/>
      <c r="J82" s="111">
        <f>J380</f>
        <v>0</v>
      </c>
      <c r="L82" s="108"/>
    </row>
    <row r="83" spans="2:12" s="9" customFormat="1" ht="19.899999999999999" customHeight="1">
      <c r="B83" s="108"/>
      <c r="D83" s="109" t="s">
        <v>139</v>
      </c>
      <c r="E83" s="110"/>
      <c r="F83" s="110"/>
      <c r="G83" s="110"/>
      <c r="H83" s="110"/>
      <c r="I83" s="110"/>
      <c r="J83" s="111">
        <f>J393</f>
        <v>0</v>
      </c>
      <c r="L83" s="108"/>
    </row>
    <row r="84" spans="2:12" s="9" customFormat="1" ht="19.899999999999999" customHeight="1">
      <c r="B84" s="108"/>
      <c r="D84" s="109" t="s">
        <v>140</v>
      </c>
      <c r="E84" s="110"/>
      <c r="F84" s="110"/>
      <c r="G84" s="110"/>
      <c r="H84" s="110"/>
      <c r="I84" s="110"/>
      <c r="J84" s="111">
        <f>J408</f>
        <v>0</v>
      </c>
      <c r="L84" s="108"/>
    </row>
    <row r="85" spans="2:12" s="9" customFormat="1" ht="19.899999999999999" customHeight="1">
      <c r="B85" s="108"/>
      <c r="D85" s="109" t="s">
        <v>141</v>
      </c>
      <c r="E85" s="110"/>
      <c r="F85" s="110"/>
      <c r="G85" s="110"/>
      <c r="H85" s="110"/>
      <c r="I85" s="110"/>
      <c r="J85" s="111">
        <f>J417</f>
        <v>0</v>
      </c>
      <c r="L85" s="108"/>
    </row>
    <row r="86" spans="2:12" s="8" customFormat="1" ht="25" customHeight="1">
      <c r="B86" s="104"/>
      <c r="D86" s="105" t="s">
        <v>142</v>
      </c>
      <c r="E86" s="106"/>
      <c r="F86" s="106"/>
      <c r="G86" s="106"/>
      <c r="H86" s="106"/>
      <c r="I86" s="106"/>
      <c r="J86" s="107">
        <f>J427</f>
        <v>0</v>
      </c>
      <c r="L86" s="104"/>
    </row>
    <row r="87" spans="2:12" s="1" customFormat="1" ht="21.75" customHeight="1">
      <c r="B87" s="33"/>
      <c r="L87" s="33"/>
    </row>
    <row r="88" spans="2:12" s="1" customFormat="1" ht="7" customHeight="1"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33"/>
    </row>
    <row r="92" spans="2:12" s="1" customFormat="1" ht="7" customHeight="1">
      <c r="B92" s="43"/>
      <c r="C92" s="44"/>
      <c r="D92" s="44"/>
      <c r="E92" s="44"/>
      <c r="F92" s="44"/>
      <c r="G92" s="44"/>
      <c r="H92" s="44"/>
      <c r="I92" s="44"/>
      <c r="J92" s="44"/>
      <c r="K92" s="44"/>
      <c r="L92" s="33"/>
    </row>
    <row r="93" spans="2:12" s="1" customFormat="1" ht="25" customHeight="1">
      <c r="B93" s="33"/>
      <c r="C93" s="22" t="s">
        <v>143</v>
      </c>
      <c r="L93" s="33"/>
    </row>
    <row r="94" spans="2:12" s="1" customFormat="1" ht="7" customHeight="1">
      <c r="B94" s="33"/>
      <c r="L94" s="33"/>
    </row>
    <row r="95" spans="2:12" s="1" customFormat="1" ht="12" customHeight="1">
      <c r="B95" s="33"/>
      <c r="C95" s="28" t="s">
        <v>16</v>
      </c>
      <c r="L95" s="33"/>
    </row>
    <row r="96" spans="2:12" s="1" customFormat="1" ht="26.25" customHeight="1">
      <c r="B96" s="33"/>
      <c r="E96" s="326" t="str">
        <f>E7</f>
        <v>ZČU - REKONSTRUKCE POSLUCHÁREN UP 101,104,108,112 a 115</v>
      </c>
      <c r="F96" s="327"/>
      <c r="G96" s="327"/>
      <c r="H96" s="327"/>
      <c r="L96" s="33"/>
    </row>
    <row r="97" spans="2:65" ht="12" customHeight="1">
      <c r="B97" s="21"/>
      <c r="C97" s="28" t="s">
        <v>112</v>
      </c>
      <c r="L97" s="21"/>
    </row>
    <row r="98" spans="2:65" s="1" customFormat="1" ht="16.5" customHeight="1">
      <c r="B98" s="33"/>
      <c r="E98" s="326" t="s">
        <v>113</v>
      </c>
      <c r="F98" s="325"/>
      <c r="G98" s="325"/>
      <c r="H98" s="325"/>
      <c r="L98" s="33"/>
    </row>
    <row r="99" spans="2:65" s="1" customFormat="1" ht="12" customHeight="1">
      <c r="B99" s="33"/>
      <c r="C99" s="28" t="s">
        <v>114</v>
      </c>
      <c r="L99" s="33"/>
    </row>
    <row r="100" spans="2:65" s="1" customFormat="1" ht="16.5" customHeight="1">
      <c r="B100" s="33"/>
      <c r="E100" s="318" t="str">
        <f>E11</f>
        <v xml:space="preserve">D.1.1 - Architektonicko-stavební a konstrukční řešení </v>
      </c>
      <c r="F100" s="325"/>
      <c r="G100" s="325"/>
      <c r="H100" s="325"/>
      <c r="L100" s="33"/>
    </row>
    <row r="101" spans="2:65" s="1" customFormat="1" ht="7" customHeight="1">
      <c r="B101" s="33"/>
      <c r="L101" s="33"/>
    </row>
    <row r="102" spans="2:65" s="1" customFormat="1" ht="12" customHeight="1">
      <c r="B102" s="33"/>
      <c r="C102" s="28" t="s">
        <v>21</v>
      </c>
      <c r="F102" s="26" t="str">
        <f>F14</f>
        <v>Areál ZČU, Univerzitní 22, 306 14 Plzeň</v>
      </c>
      <c r="I102" s="28" t="s">
        <v>23</v>
      </c>
      <c r="J102" s="49">
        <f>IF(J14="","",J14)</f>
        <v>45306</v>
      </c>
      <c r="L102" s="33"/>
    </row>
    <row r="103" spans="2:65" s="1" customFormat="1" ht="7" customHeight="1">
      <c r="B103" s="33"/>
      <c r="L103" s="33"/>
    </row>
    <row r="104" spans="2:65" s="1" customFormat="1" ht="25.75" customHeight="1">
      <c r="B104" s="33"/>
      <c r="C104" s="28" t="s">
        <v>24</v>
      </c>
      <c r="F104" s="26" t="str">
        <f>E17</f>
        <v>Západočeská univerzita v Plzni, Univerzitní 8, 306</v>
      </c>
      <c r="I104" s="28" t="s">
        <v>30</v>
      </c>
      <c r="J104" s="31" t="str">
        <f>E23</f>
        <v>ATELIER SOUKUP OPL ŠVEHLA S.R.O.</v>
      </c>
      <c r="L104" s="33"/>
    </row>
    <row r="105" spans="2:65" s="1" customFormat="1" ht="15.25" customHeight="1">
      <c r="B105" s="33"/>
      <c r="C105" s="28" t="s">
        <v>28</v>
      </c>
      <c r="F105" s="26" t="str">
        <f>IF(E20="","",E20)</f>
        <v>Vyplň údaj</v>
      </c>
      <c r="I105" s="28" t="s">
        <v>33</v>
      </c>
      <c r="J105" s="31" t="str">
        <f>E26</f>
        <v>Michal Jirka</v>
      </c>
      <c r="L105" s="33"/>
    </row>
    <row r="106" spans="2:65" s="1" customFormat="1" ht="10.4" customHeight="1">
      <c r="B106" s="33"/>
      <c r="L106" s="33"/>
    </row>
    <row r="107" spans="2:65" s="10" customFormat="1" ht="29.25" customHeight="1">
      <c r="B107" s="112"/>
      <c r="C107" s="113" t="s">
        <v>144</v>
      </c>
      <c r="D107" s="114" t="s">
        <v>56</v>
      </c>
      <c r="E107" s="114" t="s">
        <v>52</v>
      </c>
      <c r="F107" s="114" t="s">
        <v>53</v>
      </c>
      <c r="G107" s="114" t="s">
        <v>145</v>
      </c>
      <c r="H107" s="114" t="s">
        <v>146</v>
      </c>
      <c r="I107" s="114" t="s">
        <v>147</v>
      </c>
      <c r="J107" s="114" t="s">
        <v>118</v>
      </c>
      <c r="K107" s="115" t="s">
        <v>148</v>
      </c>
      <c r="L107" s="112"/>
      <c r="M107" s="55" t="s">
        <v>19</v>
      </c>
      <c r="N107" s="56" t="s">
        <v>41</v>
      </c>
      <c r="O107" s="56" t="s">
        <v>149</v>
      </c>
      <c r="P107" s="56" t="s">
        <v>150</v>
      </c>
      <c r="Q107" s="56" t="s">
        <v>151</v>
      </c>
      <c r="R107" s="56" t="s">
        <v>152</v>
      </c>
      <c r="S107" s="56" t="s">
        <v>153</v>
      </c>
      <c r="T107" s="57" t="s">
        <v>154</v>
      </c>
    </row>
    <row r="108" spans="2:65" s="1" customFormat="1" ht="22.9" customHeight="1">
      <c r="B108" s="33"/>
      <c r="C108" s="60" t="s">
        <v>155</v>
      </c>
      <c r="J108" s="116">
        <f>BK108</f>
        <v>0</v>
      </c>
      <c r="L108" s="33"/>
      <c r="M108" s="58"/>
      <c r="N108" s="50"/>
      <c r="O108" s="50"/>
      <c r="P108" s="117">
        <f>P109+P356+P427</f>
        <v>0</v>
      </c>
      <c r="Q108" s="50"/>
      <c r="R108" s="117">
        <f>R109+R356+R427</f>
        <v>9.7378676300000002</v>
      </c>
      <c r="S108" s="50"/>
      <c r="T108" s="118">
        <f>T109+T356+T427</f>
        <v>7.5990199999999994</v>
      </c>
      <c r="AT108" s="18" t="s">
        <v>70</v>
      </c>
      <c r="AU108" s="18" t="s">
        <v>119</v>
      </c>
      <c r="BK108" s="119">
        <f>BK109+BK356+BK427</f>
        <v>0</v>
      </c>
    </row>
    <row r="109" spans="2:65" s="11" customFormat="1" ht="25.9" customHeight="1">
      <c r="B109" s="120"/>
      <c r="D109" s="121" t="s">
        <v>70</v>
      </c>
      <c r="E109" s="122" t="s">
        <v>156</v>
      </c>
      <c r="F109" s="122" t="s">
        <v>157</v>
      </c>
      <c r="I109" s="123"/>
      <c r="J109" s="124">
        <f>BK109</f>
        <v>0</v>
      </c>
      <c r="L109" s="120"/>
      <c r="M109" s="125"/>
      <c r="P109" s="126">
        <f>P110+P127+P180+P195+P220</f>
        <v>0</v>
      </c>
      <c r="R109" s="126">
        <f>R110+R127+R180+R195+R220</f>
        <v>8.7563050699999998</v>
      </c>
      <c r="T109" s="127">
        <f>T110+T127+T180+T195+T220</f>
        <v>6.4855999999999998</v>
      </c>
      <c r="AR109" s="121" t="s">
        <v>78</v>
      </c>
      <c r="AT109" s="128" t="s">
        <v>70</v>
      </c>
      <c r="AU109" s="128" t="s">
        <v>71</v>
      </c>
      <c r="AY109" s="121" t="s">
        <v>158</v>
      </c>
      <c r="BK109" s="129">
        <f>BK110+BK127+BK180+BK195+BK220</f>
        <v>0</v>
      </c>
    </row>
    <row r="110" spans="2:65" s="11" customFormat="1" ht="22.9" customHeight="1">
      <c r="B110" s="120"/>
      <c r="D110" s="121" t="s">
        <v>70</v>
      </c>
      <c r="E110" s="130" t="s">
        <v>78</v>
      </c>
      <c r="F110" s="130" t="s">
        <v>159</v>
      </c>
      <c r="I110" s="123"/>
      <c r="J110" s="131">
        <f>BK110</f>
        <v>0</v>
      </c>
      <c r="L110" s="120"/>
      <c r="M110" s="125"/>
      <c r="P110" s="126">
        <f>SUM(P111:P126)</f>
        <v>0</v>
      </c>
      <c r="R110" s="126">
        <f>SUM(R111:R126)</f>
        <v>0</v>
      </c>
      <c r="T110" s="127">
        <f>SUM(T111:T126)</f>
        <v>0</v>
      </c>
      <c r="AR110" s="121" t="s">
        <v>78</v>
      </c>
      <c r="AT110" s="128" t="s">
        <v>70</v>
      </c>
      <c r="AU110" s="128" t="s">
        <v>78</v>
      </c>
      <c r="AY110" s="121" t="s">
        <v>158</v>
      </c>
      <c r="BK110" s="129">
        <f>SUM(BK111:BK126)</f>
        <v>0</v>
      </c>
    </row>
    <row r="111" spans="2:65" s="1" customFormat="1" ht="16.5" customHeight="1">
      <c r="B111" s="33"/>
      <c r="C111" s="132" t="s">
        <v>78</v>
      </c>
      <c r="D111" s="132" t="s">
        <v>160</v>
      </c>
      <c r="E111" s="133" t="s">
        <v>161</v>
      </c>
      <c r="F111" s="134" t="s">
        <v>162</v>
      </c>
      <c r="G111" s="135" t="s">
        <v>163</v>
      </c>
      <c r="H111" s="136">
        <v>5</v>
      </c>
      <c r="I111" s="137"/>
      <c r="J111" s="138">
        <f>ROUND(I111*H111,2)</f>
        <v>0</v>
      </c>
      <c r="K111" s="134" t="s">
        <v>164</v>
      </c>
      <c r="L111" s="33"/>
      <c r="M111" s="139" t="s">
        <v>19</v>
      </c>
      <c r="N111" s="140" t="s">
        <v>42</v>
      </c>
      <c r="P111" s="141">
        <f>O111*H111</f>
        <v>0</v>
      </c>
      <c r="Q111" s="141">
        <v>0</v>
      </c>
      <c r="R111" s="141">
        <f>Q111*H111</f>
        <v>0</v>
      </c>
      <c r="S111" s="141">
        <v>0</v>
      </c>
      <c r="T111" s="142">
        <f>S111*H111</f>
        <v>0</v>
      </c>
      <c r="AR111" s="143" t="s">
        <v>165</v>
      </c>
      <c r="AT111" s="143" t="s">
        <v>160</v>
      </c>
      <c r="AU111" s="143" t="s">
        <v>80</v>
      </c>
      <c r="AY111" s="18" t="s">
        <v>158</v>
      </c>
      <c r="BE111" s="144">
        <f>IF(N111="základní",J111,0)</f>
        <v>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8" t="s">
        <v>78</v>
      </c>
      <c r="BK111" s="144">
        <f>ROUND(I111*H111,2)</f>
        <v>0</v>
      </c>
      <c r="BL111" s="18" t="s">
        <v>165</v>
      </c>
      <c r="BM111" s="143" t="s">
        <v>166</v>
      </c>
    </row>
    <row r="112" spans="2:65" s="1" customFormat="1">
      <c r="B112" s="33"/>
      <c r="D112" s="145" t="s">
        <v>167</v>
      </c>
      <c r="F112" s="146" t="s">
        <v>168</v>
      </c>
      <c r="I112" s="147"/>
      <c r="L112" s="33"/>
      <c r="M112" s="148"/>
      <c r="T112" s="52"/>
      <c r="AT112" s="18" t="s">
        <v>167</v>
      </c>
      <c r="AU112" s="18" t="s">
        <v>80</v>
      </c>
    </row>
    <row r="113" spans="2:65" s="1" customFormat="1">
      <c r="B113" s="33"/>
      <c r="D113" s="149" t="s">
        <v>169</v>
      </c>
      <c r="F113" s="150" t="s">
        <v>170</v>
      </c>
      <c r="I113" s="147"/>
      <c r="L113" s="33"/>
      <c r="M113" s="148"/>
      <c r="T113" s="52"/>
      <c r="AT113" s="18" t="s">
        <v>169</v>
      </c>
      <c r="AU113" s="18" t="s">
        <v>80</v>
      </c>
    </row>
    <row r="114" spans="2:65" s="12" customFormat="1">
      <c r="B114" s="151"/>
      <c r="D114" s="145" t="s">
        <v>171</v>
      </c>
      <c r="E114" s="152" t="s">
        <v>19</v>
      </c>
      <c r="F114" s="153" t="s">
        <v>172</v>
      </c>
      <c r="H114" s="154">
        <v>5</v>
      </c>
      <c r="I114" s="155"/>
      <c r="L114" s="151"/>
      <c r="M114" s="156"/>
      <c r="T114" s="157"/>
      <c r="AT114" s="152" t="s">
        <v>171</v>
      </c>
      <c r="AU114" s="152" t="s">
        <v>80</v>
      </c>
      <c r="AV114" s="12" t="s">
        <v>80</v>
      </c>
      <c r="AW114" s="12" t="s">
        <v>32</v>
      </c>
      <c r="AX114" s="12" t="s">
        <v>78</v>
      </c>
      <c r="AY114" s="152" t="s">
        <v>158</v>
      </c>
    </row>
    <row r="115" spans="2:65" s="1" customFormat="1" ht="37.9" customHeight="1">
      <c r="B115" s="33"/>
      <c r="C115" s="132" t="s">
        <v>80</v>
      </c>
      <c r="D115" s="132" t="s">
        <v>160</v>
      </c>
      <c r="E115" s="133" t="s">
        <v>173</v>
      </c>
      <c r="F115" s="134" t="s">
        <v>174</v>
      </c>
      <c r="G115" s="135" t="s">
        <v>175</v>
      </c>
      <c r="H115" s="136">
        <v>1</v>
      </c>
      <c r="I115" s="137"/>
      <c r="J115" s="138">
        <f>ROUND(I115*H115,2)</f>
        <v>0</v>
      </c>
      <c r="K115" s="134" t="s">
        <v>164</v>
      </c>
      <c r="L115" s="33"/>
      <c r="M115" s="139" t="s">
        <v>19</v>
      </c>
      <c r="N115" s="140" t="s">
        <v>42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165</v>
      </c>
      <c r="AT115" s="143" t="s">
        <v>160</v>
      </c>
      <c r="AU115" s="143" t="s">
        <v>80</v>
      </c>
      <c r="AY115" s="18" t="s">
        <v>158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78</v>
      </c>
      <c r="BK115" s="144">
        <f>ROUND(I115*H115,2)</f>
        <v>0</v>
      </c>
      <c r="BL115" s="18" t="s">
        <v>165</v>
      </c>
      <c r="BM115" s="143" t="s">
        <v>176</v>
      </c>
    </row>
    <row r="116" spans="2:65" s="1" customFormat="1" ht="36">
      <c r="B116" s="33"/>
      <c r="D116" s="145" t="s">
        <v>167</v>
      </c>
      <c r="F116" s="146" t="s">
        <v>177</v>
      </c>
      <c r="I116" s="147"/>
      <c r="L116" s="33"/>
      <c r="M116" s="148"/>
      <c r="T116" s="52"/>
      <c r="AT116" s="18" t="s">
        <v>167</v>
      </c>
      <c r="AU116" s="18" t="s">
        <v>80</v>
      </c>
    </row>
    <row r="117" spans="2:65" s="1" customFormat="1">
      <c r="B117" s="33"/>
      <c r="D117" s="149" t="s">
        <v>169</v>
      </c>
      <c r="F117" s="150" t="s">
        <v>178</v>
      </c>
      <c r="I117" s="147"/>
      <c r="L117" s="33"/>
      <c r="M117" s="148"/>
      <c r="T117" s="52"/>
      <c r="AT117" s="18" t="s">
        <v>169</v>
      </c>
      <c r="AU117" s="18" t="s">
        <v>80</v>
      </c>
    </row>
    <row r="118" spans="2:65" s="12" customFormat="1">
      <c r="B118" s="151"/>
      <c r="D118" s="145" t="s">
        <v>171</v>
      </c>
      <c r="E118" s="152" t="s">
        <v>19</v>
      </c>
      <c r="F118" s="153" t="s">
        <v>179</v>
      </c>
      <c r="H118" s="154">
        <v>1</v>
      </c>
      <c r="I118" s="155"/>
      <c r="L118" s="151"/>
      <c r="M118" s="156"/>
      <c r="T118" s="157"/>
      <c r="AT118" s="152" t="s">
        <v>171</v>
      </c>
      <c r="AU118" s="152" t="s">
        <v>80</v>
      </c>
      <c r="AV118" s="12" t="s">
        <v>80</v>
      </c>
      <c r="AW118" s="12" t="s">
        <v>32</v>
      </c>
      <c r="AX118" s="12" t="s">
        <v>78</v>
      </c>
      <c r="AY118" s="152" t="s">
        <v>158</v>
      </c>
    </row>
    <row r="119" spans="2:65" s="1" customFormat="1" ht="37.9" customHeight="1">
      <c r="B119" s="33"/>
      <c r="C119" s="132" t="s">
        <v>91</v>
      </c>
      <c r="D119" s="132" t="s">
        <v>160</v>
      </c>
      <c r="E119" s="133" t="s">
        <v>180</v>
      </c>
      <c r="F119" s="134" t="s">
        <v>181</v>
      </c>
      <c r="G119" s="135" t="s">
        <v>175</v>
      </c>
      <c r="H119" s="136">
        <v>10</v>
      </c>
      <c r="I119" s="137"/>
      <c r="J119" s="138">
        <f>ROUND(I119*H119,2)</f>
        <v>0</v>
      </c>
      <c r="K119" s="134" t="s">
        <v>164</v>
      </c>
      <c r="L119" s="33"/>
      <c r="M119" s="139" t="s">
        <v>19</v>
      </c>
      <c r="N119" s="140" t="s">
        <v>42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165</v>
      </c>
      <c r="AT119" s="143" t="s">
        <v>160</v>
      </c>
      <c r="AU119" s="143" t="s">
        <v>80</v>
      </c>
      <c r="AY119" s="18" t="s">
        <v>158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78</v>
      </c>
      <c r="BK119" s="144">
        <f>ROUND(I119*H119,2)</f>
        <v>0</v>
      </c>
      <c r="BL119" s="18" t="s">
        <v>165</v>
      </c>
      <c r="BM119" s="143" t="s">
        <v>182</v>
      </c>
    </row>
    <row r="120" spans="2:65" s="1" customFormat="1" ht="36">
      <c r="B120" s="33"/>
      <c r="D120" s="145" t="s">
        <v>167</v>
      </c>
      <c r="F120" s="146" t="s">
        <v>183</v>
      </c>
      <c r="I120" s="147"/>
      <c r="L120" s="33"/>
      <c r="M120" s="148"/>
      <c r="T120" s="52"/>
      <c r="AT120" s="18" t="s">
        <v>167</v>
      </c>
      <c r="AU120" s="18" t="s">
        <v>80</v>
      </c>
    </row>
    <row r="121" spans="2:65" s="1" customFormat="1">
      <c r="B121" s="33"/>
      <c r="D121" s="149" t="s">
        <v>169</v>
      </c>
      <c r="F121" s="150" t="s">
        <v>184</v>
      </c>
      <c r="I121" s="147"/>
      <c r="L121" s="33"/>
      <c r="M121" s="148"/>
      <c r="T121" s="52"/>
      <c r="AT121" s="18" t="s">
        <v>169</v>
      </c>
      <c r="AU121" s="18" t="s">
        <v>80</v>
      </c>
    </row>
    <row r="122" spans="2:65" s="12" customFormat="1">
      <c r="B122" s="151"/>
      <c r="D122" s="145" t="s">
        <v>171</v>
      </c>
      <c r="F122" s="153" t="s">
        <v>185</v>
      </c>
      <c r="H122" s="154">
        <v>10</v>
      </c>
      <c r="I122" s="155"/>
      <c r="L122" s="151"/>
      <c r="M122" s="156"/>
      <c r="T122" s="157"/>
      <c r="AT122" s="152" t="s">
        <v>171</v>
      </c>
      <c r="AU122" s="152" t="s">
        <v>80</v>
      </c>
      <c r="AV122" s="12" t="s">
        <v>80</v>
      </c>
      <c r="AW122" s="12" t="s">
        <v>4</v>
      </c>
      <c r="AX122" s="12" t="s">
        <v>78</v>
      </c>
      <c r="AY122" s="152" t="s">
        <v>158</v>
      </c>
    </row>
    <row r="123" spans="2:65" s="1" customFormat="1" ht="24.25" customHeight="1">
      <c r="B123" s="33"/>
      <c r="C123" s="132" t="s">
        <v>165</v>
      </c>
      <c r="D123" s="132" t="s">
        <v>160</v>
      </c>
      <c r="E123" s="133" t="s">
        <v>186</v>
      </c>
      <c r="F123" s="134" t="s">
        <v>187</v>
      </c>
      <c r="G123" s="135" t="s">
        <v>188</v>
      </c>
      <c r="H123" s="136">
        <v>1.6</v>
      </c>
      <c r="I123" s="137"/>
      <c r="J123" s="138">
        <f>ROUND(I123*H123,2)</f>
        <v>0</v>
      </c>
      <c r="K123" s="134" t="s">
        <v>164</v>
      </c>
      <c r="L123" s="33"/>
      <c r="M123" s="139" t="s">
        <v>19</v>
      </c>
      <c r="N123" s="140" t="s">
        <v>42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165</v>
      </c>
      <c r="AT123" s="143" t="s">
        <v>160</v>
      </c>
      <c r="AU123" s="143" t="s">
        <v>80</v>
      </c>
      <c r="AY123" s="18" t="s">
        <v>158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8" t="s">
        <v>78</v>
      </c>
      <c r="BK123" s="144">
        <f>ROUND(I123*H123,2)</f>
        <v>0</v>
      </c>
      <c r="BL123" s="18" t="s">
        <v>165</v>
      </c>
      <c r="BM123" s="143" t="s">
        <v>189</v>
      </c>
    </row>
    <row r="124" spans="2:65" s="1" customFormat="1" ht="27">
      <c r="B124" s="33"/>
      <c r="D124" s="145" t="s">
        <v>167</v>
      </c>
      <c r="F124" s="146" t="s">
        <v>190</v>
      </c>
      <c r="I124" s="147"/>
      <c r="L124" s="33"/>
      <c r="M124" s="148"/>
      <c r="T124" s="52"/>
      <c r="AT124" s="18" t="s">
        <v>167</v>
      </c>
      <c r="AU124" s="18" t="s">
        <v>80</v>
      </c>
    </row>
    <row r="125" spans="2:65" s="1" customFormat="1">
      <c r="B125" s="33"/>
      <c r="D125" s="149" t="s">
        <v>169</v>
      </c>
      <c r="F125" s="150" t="s">
        <v>191</v>
      </c>
      <c r="I125" s="147"/>
      <c r="L125" s="33"/>
      <c r="M125" s="148"/>
      <c r="T125" s="52"/>
      <c r="AT125" s="18" t="s">
        <v>169</v>
      </c>
      <c r="AU125" s="18" t="s">
        <v>80</v>
      </c>
    </row>
    <row r="126" spans="2:65" s="12" customFormat="1">
      <c r="B126" s="151"/>
      <c r="D126" s="145" t="s">
        <v>171</v>
      </c>
      <c r="E126" s="152" t="s">
        <v>19</v>
      </c>
      <c r="F126" s="153" t="s">
        <v>192</v>
      </c>
      <c r="H126" s="154">
        <v>1.6</v>
      </c>
      <c r="I126" s="155"/>
      <c r="L126" s="151"/>
      <c r="M126" s="156"/>
      <c r="T126" s="157"/>
      <c r="AT126" s="152" t="s">
        <v>171</v>
      </c>
      <c r="AU126" s="152" t="s">
        <v>80</v>
      </c>
      <c r="AV126" s="12" t="s">
        <v>80</v>
      </c>
      <c r="AW126" s="12" t="s">
        <v>32</v>
      </c>
      <c r="AX126" s="12" t="s">
        <v>78</v>
      </c>
      <c r="AY126" s="152" t="s">
        <v>158</v>
      </c>
    </row>
    <row r="127" spans="2:65" s="11" customFormat="1" ht="22.9" customHeight="1">
      <c r="B127" s="120"/>
      <c r="D127" s="121" t="s">
        <v>70</v>
      </c>
      <c r="E127" s="130" t="s">
        <v>91</v>
      </c>
      <c r="F127" s="130" t="s">
        <v>193</v>
      </c>
      <c r="I127" s="123"/>
      <c r="J127" s="131">
        <f>BK127</f>
        <v>0</v>
      </c>
      <c r="L127" s="120"/>
      <c r="M127" s="125"/>
      <c r="P127" s="126">
        <f>SUM(P128:P179)</f>
        <v>0</v>
      </c>
      <c r="R127" s="126">
        <f>SUM(R128:R179)</f>
        <v>1.6937936200000001</v>
      </c>
      <c r="T127" s="127">
        <f>SUM(T128:T179)</f>
        <v>0</v>
      </c>
      <c r="AR127" s="121" t="s">
        <v>78</v>
      </c>
      <c r="AT127" s="128" t="s">
        <v>70</v>
      </c>
      <c r="AU127" s="128" t="s">
        <v>78</v>
      </c>
      <c r="AY127" s="121" t="s">
        <v>158</v>
      </c>
      <c r="BK127" s="129">
        <f>SUM(BK128:BK179)</f>
        <v>0</v>
      </c>
    </row>
    <row r="128" spans="2:65" s="1" customFormat="1" ht="16.5" customHeight="1">
      <c r="B128" s="33"/>
      <c r="C128" s="132" t="s">
        <v>194</v>
      </c>
      <c r="D128" s="132" t="s">
        <v>160</v>
      </c>
      <c r="E128" s="133" t="s">
        <v>195</v>
      </c>
      <c r="F128" s="134" t="s">
        <v>196</v>
      </c>
      <c r="G128" s="135" t="s">
        <v>175</v>
      </c>
      <c r="H128" s="136">
        <v>0.41499999999999998</v>
      </c>
      <c r="I128" s="137"/>
      <c r="J128" s="138">
        <f>ROUND(I128*H128,2)</f>
        <v>0</v>
      </c>
      <c r="K128" s="134" t="s">
        <v>164</v>
      </c>
      <c r="L128" s="33"/>
      <c r="M128" s="139" t="s">
        <v>19</v>
      </c>
      <c r="N128" s="140" t="s">
        <v>42</v>
      </c>
      <c r="P128" s="141">
        <f>O128*H128</f>
        <v>0</v>
      </c>
      <c r="Q128" s="141">
        <v>1.94302</v>
      </c>
      <c r="R128" s="141">
        <f>Q128*H128</f>
        <v>0.80635329999999994</v>
      </c>
      <c r="S128" s="141">
        <v>0</v>
      </c>
      <c r="T128" s="142">
        <f>S128*H128</f>
        <v>0</v>
      </c>
      <c r="AR128" s="143" t="s">
        <v>165</v>
      </c>
      <c r="AT128" s="143" t="s">
        <v>160</v>
      </c>
      <c r="AU128" s="143" t="s">
        <v>80</v>
      </c>
      <c r="AY128" s="18" t="s">
        <v>158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8" t="s">
        <v>78</v>
      </c>
      <c r="BK128" s="144">
        <f>ROUND(I128*H128,2)</f>
        <v>0</v>
      </c>
      <c r="BL128" s="18" t="s">
        <v>165</v>
      </c>
      <c r="BM128" s="143" t="s">
        <v>197</v>
      </c>
    </row>
    <row r="129" spans="2:65" s="1" customFormat="1">
      <c r="B129" s="33"/>
      <c r="D129" s="145" t="s">
        <v>167</v>
      </c>
      <c r="F129" s="146" t="s">
        <v>198</v>
      </c>
      <c r="I129" s="147"/>
      <c r="L129" s="33"/>
      <c r="M129" s="148"/>
      <c r="T129" s="52"/>
      <c r="AT129" s="18" t="s">
        <v>167</v>
      </c>
      <c r="AU129" s="18" t="s">
        <v>80</v>
      </c>
    </row>
    <row r="130" spans="2:65" s="1" customFormat="1">
      <c r="B130" s="33"/>
      <c r="D130" s="149" t="s">
        <v>169</v>
      </c>
      <c r="F130" s="150" t="s">
        <v>199</v>
      </c>
      <c r="I130" s="147"/>
      <c r="L130" s="33"/>
      <c r="M130" s="148"/>
      <c r="T130" s="52"/>
      <c r="AT130" s="18" t="s">
        <v>169</v>
      </c>
      <c r="AU130" s="18" t="s">
        <v>80</v>
      </c>
    </row>
    <row r="131" spans="2:65" s="13" customFormat="1">
      <c r="B131" s="158"/>
      <c r="D131" s="145" t="s">
        <v>171</v>
      </c>
      <c r="E131" s="159" t="s">
        <v>19</v>
      </c>
      <c r="F131" s="160" t="s">
        <v>200</v>
      </c>
      <c r="H131" s="159" t="s">
        <v>19</v>
      </c>
      <c r="I131" s="161"/>
      <c r="L131" s="158"/>
      <c r="M131" s="162"/>
      <c r="T131" s="163"/>
      <c r="AT131" s="159" t="s">
        <v>171</v>
      </c>
      <c r="AU131" s="159" t="s">
        <v>80</v>
      </c>
      <c r="AV131" s="13" t="s">
        <v>78</v>
      </c>
      <c r="AW131" s="13" t="s">
        <v>32</v>
      </c>
      <c r="AX131" s="13" t="s">
        <v>71</v>
      </c>
      <c r="AY131" s="159" t="s">
        <v>158</v>
      </c>
    </row>
    <row r="132" spans="2:65" s="12" customFormat="1">
      <c r="B132" s="151"/>
      <c r="D132" s="145" t="s">
        <v>171</v>
      </c>
      <c r="E132" s="152" t="s">
        <v>19</v>
      </c>
      <c r="F132" s="153" t="s">
        <v>201</v>
      </c>
      <c r="H132" s="154">
        <v>0.14899999999999999</v>
      </c>
      <c r="I132" s="155"/>
      <c r="L132" s="151"/>
      <c r="M132" s="156"/>
      <c r="T132" s="157"/>
      <c r="AT132" s="152" t="s">
        <v>171</v>
      </c>
      <c r="AU132" s="152" t="s">
        <v>80</v>
      </c>
      <c r="AV132" s="12" t="s">
        <v>80</v>
      </c>
      <c r="AW132" s="12" t="s">
        <v>32</v>
      </c>
      <c r="AX132" s="12" t="s">
        <v>71</v>
      </c>
      <c r="AY132" s="152" t="s">
        <v>158</v>
      </c>
    </row>
    <row r="133" spans="2:65" s="13" customFormat="1">
      <c r="B133" s="158"/>
      <c r="D133" s="145" t="s">
        <v>171</v>
      </c>
      <c r="E133" s="159" t="s">
        <v>19</v>
      </c>
      <c r="F133" s="160" t="s">
        <v>202</v>
      </c>
      <c r="H133" s="159" t="s">
        <v>19</v>
      </c>
      <c r="I133" s="161"/>
      <c r="L133" s="158"/>
      <c r="M133" s="162"/>
      <c r="T133" s="163"/>
      <c r="AT133" s="159" t="s">
        <v>171</v>
      </c>
      <c r="AU133" s="159" t="s">
        <v>80</v>
      </c>
      <c r="AV133" s="13" t="s">
        <v>78</v>
      </c>
      <c r="AW133" s="13" t="s">
        <v>32</v>
      </c>
      <c r="AX133" s="13" t="s">
        <v>71</v>
      </c>
      <c r="AY133" s="159" t="s">
        <v>158</v>
      </c>
    </row>
    <row r="134" spans="2:65" s="12" customFormat="1">
      <c r="B134" s="151"/>
      <c r="D134" s="145" t="s">
        <v>171</v>
      </c>
      <c r="E134" s="152" t="s">
        <v>19</v>
      </c>
      <c r="F134" s="153" t="s">
        <v>203</v>
      </c>
      <c r="H134" s="154">
        <v>7.0999999999999994E-2</v>
      </c>
      <c r="I134" s="155"/>
      <c r="L134" s="151"/>
      <c r="M134" s="156"/>
      <c r="T134" s="157"/>
      <c r="AT134" s="152" t="s">
        <v>171</v>
      </c>
      <c r="AU134" s="152" t="s">
        <v>80</v>
      </c>
      <c r="AV134" s="12" t="s">
        <v>80</v>
      </c>
      <c r="AW134" s="12" t="s">
        <v>32</v>
      </c>
      <c r="AX134" s="12" t="s">
        <v>71</v>
      </c>
      <c r="AY134" s="152" t="s">
        <v>158</v>
      </c>
    </row>
    <row r="135" spans="2:65" s="13" customFormat="1">
      <c r="B135" s="158"/>
      <c r="D135" s="145" t="s">
        <v>171</v>
      </c>
      <c r="E135" s="159" t="s">
        <v>19</v>
      </c>
      <c r="F135" s="160" t="s">
        <v>202</v>
      </c>
      <c r="H135" s="159" t="s">
        <v>19</v>
      </c>
      <c r="I135" s="161"/>
      <c r="L135" s="158"/>
      <c r="M135" s="162"/>
      <c r="T135" s="163"/>
      <c r="AT135" s="159" t="s">
        <v>171</v>
      </c>
      <c r="AU135" s="159" t="s">
        <v>80</v>
      </c>
      <c r="AV135" s="13" t="s">
        <v>78</v>
      </c>
      <c r="AW135" s="13" t="s">
        <v>32</v>
      </c>
      <c r="AX135" s="13" t="s">
        <v>71</v>
      </c>
      <c r="AY135" s="159" t="s">
        <v>158</v>
      </c>
    </row>
    <row r="136" spans="2:65" s="12" customFormat="1">
      <c r="B136" s="151"/>
      <c r="D136" s="145" t="s">
        <v>171</v>
      </c>
      <c r="E136" s="152" t="s">
        <v>19</v>
      </c>
      <c r="F136" s="153" t="s">
        <v>204</v>
      </c>
      <c r="H136" s="154">
        <v>5.6000000000000001E-2</v>
      </c>
      <c r="I136" s="155"/>
      <c r="L136" s="151"/>
      <c r="M136" s="156"/>
      <c r="T136" s="157"/>
      <c r="AT136" s="152" t="s">
        <v>171</v>
      </c>
      <c r="AU136" s="152" t="s">
        <v>80</v>
      </c>
      <c r="AV136" s="12" t="s">
        <v>80</v>
      </c>
      <c r="AW136" s="12" t="s">
        <v>32</v>
      </c>
      <c r="AX136" s="12" t="s">
        <v>71</v>
      </c>
      <c r="AY136" s="152" t="s">
        <v>158</v>
      </c>
    </row>
    <row r="137" spans="2:65" s="13" customFormat="1">
      <c r="B137" s="158"/>
      <c r="D137" s="145" t="s">
        <v>171</v>
      </c>
      <c r="E137" s="159" t="s">
        <v>19</v>
      </c>
      <c r="F137" s="160" t="s">
        <v>205</v>
      </c>
      <c r="H137" s="159" t="s">
        <v>19</v>
      </c>
      <c r="I137" s="161"/>
      <c r="L137" s="158"/>
      <c r="M137" s="162"/>
      <c r="T137" s="163"/>
      <c r="AT137" s="159" t="s">
        <v>171</v>
      </c>
      <c r="AU137" s="159" t="s">
        <v>80</v>
      </c>
      <c r="AV137" s="13" t="s">
        <v>78</v>
      </c>
      <c r="AW137" s="13" t="s">
        <v>32</v>
      </c>
      <c r="AX137" s="13" t="s">
        <v>71</v>
      </c>
      <c r="AY137" s="159" t="s">
        <v>158</v>
      </c>
    </row>
    <row r="138" spans="2:65" s="12" customFormat="1">
      <c r="B138" s="151"/>
      <c r="D138" s="145" t="s">
        <v>171</v>
      </c>
      <c r="E138" s="152" t="s">
        <v>19</v>
      </c>
      <c r="F138" s="153" t="s">
        <v>206</v>
      </c>
      <c r="H138" s="154">
        <v>8.5999999999999993E-2</v>
      </c>
      <c r="I138" s="155"/>
      <c r="L138" s="151"/>
      <c r="M138" s="156"/>
      <c r="T138" s="157"/>
      <c r="AT138" s="152" t="s">
        <v>171</v>
      </c>
      <c r="AU138" s="152" t="s">
        <v>80</v>
      </c>
      <c r="AV138" s="12" t="s">
        <v>80</v>
      </c>
      <c r="AW138" s="12" t="s">
        <v>32</v>
      </c>
      <c r="AX138" s="12" t="s">
        <v>71</v>
      </c>
      <c r="AY138" s="152" t="s">
        <v>158</v>
      </c>
    </row>
    <row r="139" spans="2:65" s="13" customFormat="1">
      <c r="B139" s="158"/>
      <c r="D139" s="145" t="s">
        <v>171</v>
      </c>
      <c r="E139" s="159" t="s">
        <v>19</v>
      </c>
      <c r="F139" s="160" t="s">
        <v>207</v>
      </c>
      <c r="H139" s="159" t="s">
        <v>19</v>
      </c>
      <c r="I139" s="161"/>
      <c r="L139" s="158"/>
      <c r="M139" s="162"/>
      <c r="T139" s="163"/>
      <c r="AT139" s="159" t="s">
        <v>171</v>
      </c>
      <c r="AU139" s="159" t="s">
        <v>80</v>
      </c>
      <c r="AV139" s="13" t="s">
        <v>78</v>
      </c>
      <c r="AW139" s="13" t="s">
        <v>32</v>
      </c>
      <c r="AX139" s="13" t="s">
        <v>71</v>
      </c>
      <c r="AY139" s="159" t="s">
        <v>158</v>
      </c>
    </row>
    <row r="140" spans="2:65" s="12" customFormat="1">
      <c r="B140" s="151"/>
      <c r="D140" s="145" t="s">
        <v>171</v>
      </c>
      <c r="E140" s="152" t="s">
        <v>19</v>
      </c>
      <c r="F140" s="153" t="s">
        <v>208</v>
      </c>
      <c r="H140" s="154">
        <v>5.2999999999999999E-2</v>
      </c>
      <c r="I140" s="155"/>
      <c r="L140" s="151"/>
      <c r="M140" s="156"/>
      <c r="T140" s="157"/>
      <c r="AT140" s="152" t="s">
        <v>171</v>
      </c>
      <c r="AU140" s="152" t="s">
        <v>80</v>
      </c>
      <c r="AV140" s="12" t="s">
        <v>80</v>
      </c>
      <c r="AW140" s="12" t="s">
        <v>32</v>
      </c>
      <c r="AX140" s="12" t="s">
        <v>71</v>
      </c>
      <c r="AY140" s="152" t="s">
        <v>158</v>
      </c>
    </row>
    <row r="141" spans="2:65" s="14" customFormat="1">
      <c r="B141" s="164"/>
      <c r="D141" s="145" t="s">
        <v>171</v>
      </c>
      <c r="E141" s="165" t="s">
        <v>19</v>
      </c>
      <c r="F141" s="166" t="s">
        <v>209</v>
      </c>
      <c r="H141" s="167">
        <v>0.41499999999999998</v>
      </c>
      <c r="I141" s="168"/>
      <c r="L141" s="164"/>
      <c r="M141" s="169"/>
      <c r="T141" s="170"/>
      <c r="AT141" s="165" t="s">
        <v>171</v>
      </c>
      <c r="AU141" s="165" t="s">
        <v>80</v>
      </c>
      <c r="AV141" s="14" t="s">
        <v>165</v>
      </c>
      <c r="AW141" s="14" t="s">
        <v>32</v>
      </c>
      <c r="AX141" s="14" t="s">
        <v>78</v>
      </c>
      <c r="AY141" s="165" t="s">
        <v>158</v>
      </c>
    </row>
    <row r="142" spans="2:65" s="1" customFormat="1" ht="24.25" customHeight="1">
      <c r="B142" s="33"/>
      <c r="C142" s="132" t="s">
        <v>210</v>
      </c>
      <c r="D142" s="132" t="s">
        <v>160</v>
      </c>
      <c r="E142" s="133" t="s">
        <v>211</v>
      </c>
      <c r="F142" s="134" t="s">
        <v>212</v>
      </c>
      <c r="G142" s="135" t="s">
        <v>188</v>
      </c>
      <c r="H142" s="136">
        <v>7.2999999999999995E-2</v>
      </c>
      <c r="I142" s="137"/>
      <c r="J142" s="138">
        <f>ROUND(I142*H142,2)</f>
        <v>0</v>
      </c>
      <c r="K142" s="134" t="s">
        <v>164</v>
      </c>
      <c r="L142" s="33"/>
      <c r="M142" s="139" t="s">
        <v>19</v>
      </c>
      <c r="N142" s="140" t="s">
        <v>42</v>
      </c>
      <c r="P142" s="141">
        <f>O142*H142</f>
        <v>0</v>
      </c>
      <c r="Q142" s="141">
        <v>1.0900000000000001</v>
      </c>
      <c r="R142" s="141">
        <f>Q142*H142</f>
        <v>7.9570000000000002E-2</v>
      </c>
      <c r="S142" s="141">
        <v>0</v>
      </c>
      <c r="T142" s="142">
        <f>S142*H142</f>
        <v>0</v>
      </c>
      <c r="AR142" s="143" t="s">
        <v>165</v>
      </c>
      <c r="AT142" s="143" t="s">
        <v>160</v>
      </c>
      <c r="AU142" s="143" t="s">
        <v>80</v>
      </c>
      <c r="AY142" s="18" t="s">
        <v>158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8" t="s">
        <v>78</v>
      </c>
      <c r="BK142" s="144">
        <f>ROUND(I142*H142,2)</f>
        <v>0</v>
      </c>
      <c r="BL142" s="18" t="s">
        <v>165</v>
      </c>
      <c r="BM142" s="143" t="s">
        <v>213</v>
      </c>
    </row>
    <row r="143" spans="2:65" s="1" customFormat="1" ht="18">
      <c r="B143" s="33"/>
      <c r="D143" s="145" t="s">
        <v>167</v>
      </c>
      <c r="F143" s="146" t="s">
        <v>214</v>
      </c>
      <c r="I143" s="147"/>
      <c r="L143" s="33"/>
      <c r="M143" s="148"/>
      <c r="T143" s="52"/>
      <c r="AT143" s="18" t="s">
        <v>167</v>
      </c>
      <c r="AU143" s="18" t="s">
        <v>80</v>
      </c>
    </row>
    <row r="144" spans="2:65" s="1" customFormat="1">
      <c r="B144" s="33"/>
      <c r="D144" s="149" t="s">
        <v>169</v>
      </c>
      <c r="F144" s="150" t="s">
        <v>215</v>
      </c>
      <c r="I144" s="147"/>
      <c r="L144" s="33"/>
      <c r="M144" s="148"/>
      <c r="T144" s="52"/>
      <c r="AT144" s="18" t="s">
        <v>169</v>
      </c>
      <c r="AU144" s="18" t="s">
        <v>80</v>
      </c>
    </row>
    <row r="145" spans="2:65" s="13" customFormat="1">
      <c r="B145" s="158"/>
      <c r="D145" s="145" t="s">
        <v>171</v>
      </c>
      <c r="E145" s="159" t="s">
        <v>19</v>
      </c>
      <c r="F145" s="160" t="s">
        <v>216</v>
      </c>
      <c r="H145" s="159" t="s">
        <v>19</v>
      </c>
      <c r="I145" s="161"/>
      <c r="L145" s="158"/>
      <c r="M145" s="162"/>
      <c r="T145" s="163"/>
      <c r="AT145" s="159" t="s">
        <v>171</v>
      </c>
      <c r="AU145" s="159" t="s">
        <v>80</v>
      </c>
      <c r="AV145" s="13" t="s">
        <v>78</v>
      </c>
      <c r="AW145" s="13" t="s">
        <v>32</v>
      </c>
      <c r="AX145" s="13" t="s">
        <v>71</v>
      </c>
      <c r="AY145" s="159" t="s">
        <v>158</v>
      </c>
    </row>
    <row r="146" spans="2:65" s="12" customFormat="1">
      <c r="B146" s="151"/>
      <c r="D146" s="145" t="s">
        <v>171</v>
      </c>
      <c r="E146" s="152" t="s">
        <v>19</v>
      </c>
      <c r="F146" s="153" t="s">
        <v>217</v>
      </c>
      <c r="H146" s="154">
        <v>0.02</v>
      </c>
      <c r="I146" s="155"/>
      <c r="L146" s="151"/>
      <c r="M146" s="156"/>
      <c r="T146" s="157"/>
      <c r="AT146" s="152" t="s">
        <v>171</v>
      </c>
      <c r="AU146" s="152" t="s">
        <v>80</v>
      </c>
      <c r="AV146" s="12" t="s">
        <v>80</v>
      </c>
      <c r="AW146" s="12" t="s">
        <v>32</v>
      </c>
      <c r="AX146" s="12" t="s">
        <v>71</v>
      </c>
      <c r="AY146" s="152" t="s">
        <v>158</v>
      </c>
    </row>
    <row r="147" spans="2:65" s="13" customFormat="1">
      <c r="B147" s="158"/>
      <c r="D147" s="145" t="s">
        <v>171</v>
      </c>
      <c r="E147" s="159" t="s">
        <v>19</v>
      </c>
      <c r="F147" s="160" t="s">
        <v>218</v>
      </c>
      <c r="H147" s="159" t="s">
        <v>19</v>
      </c>
      <c r="I147" s="161"/>
      <c r="L147" s="158"/>
      <c r="M147" s="162"/>
      <c r="T147" s="163"/>
      <c r="AT147" s="159" t="s">
        <v>171</v>
      </c>
      <c r="AU147" s="159" t="s">
        <v>80</v>
      </c>
      <c r="AV147" s="13" t="s">
        <v>78</v>
      </c>
      <c r="AW147" s="13" t="s">
        <v>32</v>
      </c>
      <c r="AX147" s="13" t="s">
        <v>71</v>
      </c>
      <c r="AY147" s="159" t="s">
        <v>158</v>
      </c>
    </row>
    <row r="148" spans="2:65" s="12" customFormat="1">
      <c r="B148" s="151"/>
      <c r="D148" s="145" t="s">
        <v>171</v>
      </c>
      <c r="E148" s="152" t="s">
        <v>19</v>
      </c>
      <c r="F148" s="153" t="s">
        <v>219</v>
      </c>
      <c r="H148" s="154">
        <v>2.1999999999999999E-2</v>
      </c>
      <c r="I148" s="155"/>
      <c r="L148" s="151"/>
      <c r="M148" s="156"/>
      <c r="T148" s="157"/>
      <c r="AT148" s="152" t="s">
        <v>171</v>
      </c>
      <c r="AU148" s="152" t="s">
        <v>80</v>
      </c>
      <c r="AV148" s="12" t="s">
        <v>80</v>
      </c>
      <c r="AW148" s="12" t="s">
        <v>32</v>
      </c>
      <c r="AX148" s="12" t="s">
        <v>71</v>
      </c>
      <c r="AY148" s="152" t="s">
        <v>158</v>
      </c>
    </row>
    <row r="149" spans="2:65" s="13" customFormat="1">
      <c r="B149" s="158"/>
      <c r="D149" s="145" t="s">
        <v>171</v>
      </c>
      <c r="E149" s="159" t="s">
        <v>19</v>
      </c>
      <c r="F149" s="160" t="s">
        <v>220</v>
      </c>
      <c r="H149" s="159" t="s">
        <v>19</v>
      </c>
      <c r="I149" s="161"/>
      <c r="L149" s="158"/>
      <c r="M149" s="162"/>
      <c r="T149" s="163"/>
      <c r="AT149" s="159" t="s">
        <v>171</v>
      </c>
      <c r="AU149" s="159" t="s">
        <v>80</v>
      </c>
      <c r="AV149" s="13" t="s">
        <v>78</v>
      </c>
      <c r="AW149" s="13" t="s">
        <v>32</v>
      </c>
      <c r="AX149" s="13" t="s">
        <v>71</v>
      </c>
      <c r="AY149" s="159" t="s">
        <v>158</v>
      </c>
    </row>
    <row r="150" spans="2:65" s="12" customFormat="1">
      <c r="B150" s="151"/>
      <c r="D150" s="145" t="s">
        <v>171</v>
      </c>
      <c r="E150" s="152" t="s">
        <v>19</v>
      </c>
      <c r="F150" s="153" t="s">
        <v>221</v>
      </c>
      <c r="H150" s="154">
        <v>3.1E-2</v>
      </c>
      <c r="I150" s="155"/>
      <c r="L150" s="151"/>
      <c r="M150" s="156"/>
      <c r="T150" s="157"/>
      <c r="AT150" s="152" t="s">
        <v>171</v>
      </c>
      <c r="AU150" s="152" t="s">
        <v>80</v>
      </c>
      <c r="AV150" s="12" t="s">
        <v>80</v>
      </c>
      <c r="AW150" s="12" t="s">
        <v>32</v>
      </c>
      <c r="AX150" s="12" t="s">
        <v>71</v>
      </c>
      <c r="AY150" s="152" t="s">
        <v>158</v>
      </c>
    </row>
    <row r="151" spans="2:65" s="14" customFormat="1">
      <c r="B151" s="164"/>
      <c r="D151" s="145" t="s">
        <v>171</v>
      </c>
      <c r="E151" s="165" t="s">
        <v>19</v>
      </c>
      <c r="F151" s="166" t="s">
        <v>209</v>
      </c>
      <c r="H151" s="167">
        <v>7.2999999999999995E-2</v>
      </c>
      <c r="I151" s="168"/>
      <c r="L151" s="164"/>
      <c r="M151" s="169"/>
      <c r="T151" s="170"/>
      <c r="AT151" s="165" t="s">
        <v>171</v>
      </c>
      <c r="AU151" s="165" t="s">
        <v>80</v>
      </c>
      <c r="AV151" s="14" t="s">
        <v>165</v>
      </c>
      <c r="AW151" s="14" t="s">
        <v>32</v>
      </c>
      <c r="AX151" s="14" t="s">
        <v>78</v>
      </c>
      <c r="AY151" s="165" t="s">
        <v>158</v>
      </c>
    </row>
    <row r="152" spans="2:65" s="1" customFormat="1" ht="24.25" customHeight="1">
      <c r="B152" s="33"/>
      <c r="C152" s="132" t="s">
        <v>222</v>
      </c>
      <c r="D152" s="132" t="s">
        <v>160</v>
      </c>
      <c r="E152" s="133" t="s">
        <v>223</v>
      </c>
      <c r="F152" s="134" t="s">
        <v>224</v>
      </c>
      <c r="G152" s="135" t="s">
        <v>188</v>
      </c>
      <c r="H152" s="136">
        <v>0.443</v>
      </c>
      <c r="I152" s="137"/>
      <c r="J152" s="138">
        <f>ROUND(I152*H152,2)</f>
        <v>0</v>
      </c>
      <c r="K152" s="134" t="s">
        <v>164</v>
      </c>
      <c r="L152" s="33"/>
      <c r="M152" s="139" t="s">
        <v>19</v>
      </c>
      <c r="N152" s="140" t="s">
        <v>42</v>
      </c>
      <c r="P152" s="141">
        <f>O152*H152</f>
        <v>0</v>
      </c>
      <c r="Q152" s="141">
        <v>1.0900000000000001</v>
      </c>
      <c r="R152" s="141">
        <f>Q152*H152</f>
        <v>0.48287000000000002</v>
      </c>
      <c r="S152" s="141">
        <v>0</v>
      </c>
      <c r="T152" s="142">
        <f>S152*H152</f>
        <v>0</v>
      </c>
      <c r="AR152" s="143" t="s">
        <v>165</v>
      </c>
      <c r="AT152" s="143" t="s">
        <v>160</v>
      </c>
      <c r="AU152" s="143" t="s">
        <v>80</v>
      </c>
      <c r="AY152" s="18" t="s">
        <v>158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8" t="s">
        <v>78</v>
      </c>
      <c r="BK152" s="144">
        <f>ROUND(I152*H152,2)</f>
        <v>0</v>
      </c>
      <c r="BL152" s="18" t="s">
        <v>165</v>
      </c>
      <c r="BM152" s="143" t="s">
        <v>225</v>
      </c>
    </row>
    <row r="153" spans="2:65" s="1" customFormat="1" ht="18">
      <c r="B153" s="33"/>
      <c r="D153" s="145" t="s">
        <v>167</v>
      </c>
      <c r="F153" s="146" t="s">
        <v>226</v>
      </c>
      <c r="I153" s="147"/>
      <c r="L153" s="33"/>
      <c r="M153" s="148"/>
      <c r="T153" s="52"/>
      <c r="AT153" s="18" t="s">
        <v>167</v>
      </c>
      <c r="AU153" s="18" t="s">
        <v>80</v>
      </c>
    </row>
    <row r="154" spans="2:65" s="1" customFormat="1">
      <c r="B154" s="33"/>
      <c r="D154" s="149" t="s">
        <v>169</v>
      </c>
      <c r="F154" s="150" t="s">
        <v>227</v>
      </c>
      <c r="I154" s="147"/>
      <c r="L154" s="33"/>
      <c r="M154" s="148"/>
      <c r="T154" s="52"/>
      <c r="AT154" s="18" t="s">
        <v>169</v>
      </c>
      <c r="AU154" s="18" t="s">
        <v>80</v>
      </c>
    </row>
    <row r="155" spans="2:65" s="13" customFormat="1">
      <c r="B155" s="158"/>
      <c r="D155" s="145" t="s">
        <v>171</v>
      </c>
      <c r="E155" s="159" t="s">
        <v>19</v>
      </c>
      <c r="F155" s="160" t="s">
        <v>200</v>
      </c>
      <c r="H155" s="159" t="s">
        <v>19</v>
      </c>
      <c r="I155" s="161"/>
      <c r="L155" s="158"/>
      <c r="M155" s="162"/>
      <c r="T155" s="163"/>
      <c r="AT155" s="159" t="s">
        <v>171</v>
      </c>
      <c r="AU155" s="159" t="s">
        <v>80</v>
      </c>
      <c r="AV155" s="13" t="s">
        <v>78</v>
      </c>
      <c r="AW155" s="13" t="s">
        <v>32</v>
      </c>
      <c r="AX155" s="13" t="s">
        <v>71</v>
      </c>
      <c r="AY155" s="159" t="s">
        <v>158</v>
      </c>
    </row>
    <row r="156" spans="2:65" s="12" customFormat="1">
      <c r="B156" s="151"/>
      <c r="D156" s="145" t="s">
        <v>171</v>
      </c>
      <c r="E156" s="152" t="s">
        <v>19</v>
      </c>
      <c r="F156" s="153" t="s">
        <v>228</v>
      </c>
      <c r="H156" s="154">
        <v>0.111</v>
      </c>
      <c r="I156" s="155"/>
      <c r="L156" s="151"/>
      <c r="M156" s="156"/>
      <c r="T156" s="157"/>
      <c r="AT156" s="152" t="s">
        <v>171</v>
      </c>
      <c r="AU156" s="152" t="s">
        <v>80</v>
      </c>
      <c r="AV156" s="12" t="s">
        <v>80</v>
      </c>
      <c r="AW156" s="12" t="s">
        <v>32</v>
      </c>
      <c r="AX156" s="12" t="s">
        <v>71</v>
      </c>
      <c r="AY156" s="152" t="s">
        <v>158</v>
      </c>
    </row>
    <row r="157" spans="2:65" s="13" customFormat="1">
      <c r="B157" s="158"/>
      <c r="D157" s="145" t="s">
        <v>171</v>
      </c>
      <c r="E157" s="159" t="s">
        <v>19</v>
      </c>
      <c r="F157" s="160" t="s">
        <v>202</v>
      </c>
      <c r="H157" s="159" t="s">
        <v>19</v>
      </c>
      <c r="I157" s="161"/>
      <c r="L157" s="158"/>
      <c r="M157" s="162"/>
      <c r="T157" s="163"/>
      <c r="AT157" s="159" t="s">
        <v>171</v>
      </c>
      <c r="AU157" s="159" t="s">
        <v>80</v>
      </c>
      <c r="AV157" s="13" t="s">
        <v>78</v>
      </c>
      <c r="AW157" s="13" t="s">
        <v>32</v>
      </c>
      <c r="AX157" s="13" t="s">
        <v>71</v>
      </c>
      <c r="AY157" s="159" t="s">
        <v>158</v>
      </c>
    </row>
    <row r="158" spans="2:65" s="12" customFormat="1">
      <c r="B158" s="151"/>
      <c r="D158" s="145" t="s">
        <v>171</v>
      </c>
      <c r="E158" s="152" t="s">
        <v>19</v>
      </c>
      <c r="F158" s="153" t="s">
        <v>229</v>
      </c>
      <c r="H158" s="154">
        <v>6.4000000000000001E-2</v>
      </c>
      <c r="I158" s="155"/>
      <c r="L158" s="151"/>
      <c r="M158" s="156"/>
      <c r="T158" s="157"/>
      <c r="AT158" s="152" t="s">
        <v>171</v>
      </c>
      <c r="AU158" s="152" t="s">
        <v>80</v>
      </c>
      <c r="AV158" s="12" t="s">
        <v>80</v>
      </c>
      <c r="AW158" s="12" t="s">
        <v>32</v>
      </c>
      <c r="AX158" s="12" t="s">
        <v>71</v>
      </c>
      <c r="AY158" s="152" t="s">
        <v>158</v>
      </c>
    </row>
    <row r="159" spans="2:65" s="13" customFormat="1">
      <c r="B159" s="158"/>
      <c r="D159" s="145" t="s">
        <v>171</v>
      </c>
      <c r="E159" s="159" t="s">
        <v>19</v>
      </c>
      <c r="F159" s="160" t="s">
        <v>202</v>
      </c>
      <c r="H159" s="159" t="s">
        <v>19</v>
      </c>
      <c r="I159" s="161"/>
      <c r="L159" s="158"/>
      <c r="M159" s="162"/>
      <c r="T159" s="163"/>
      <c r="AT159" s="159" t="s">
        <v>171</v>
      </c>
      <c r="AU159" s="159" t="s">
        <v>80</v>
      </c>
      <c r="AV159" s="13" t="s">
        <v>78</v>
      </c>
      <c r="AW159" s="13" t="s">
        <v>32</v>
      </c>
      <c r="AX159" s="13" t="s">
        <v>71</v>
      </c>
      <c r="AY159" s="159" t="s">
        <v>158</v>
      </c>
    </row>
    <row r="160" spans="2:65" s="12" customFormat="1">
      <c r="B160" s="151"/>
      <c r="D160" s="145" t="s">
        <v>171</v>
      </c>
      <c r="E160" s="152" t="s">
        <v>19</v>
      </c>
      <c r="F160" s="153" t="s">
        <v>229</v>
      </c>
      <c r="H160" s="154">
        <v>6.4000000000000001E-2</v>
      </c>
      <c r="I160" s="155"/>
      <c r="L160" s="151"/>
      <c r="M160" s="156"/>
      <c r="T160" s="157"/>
      <c r="AT160" s="152" t="s">
        <v>171</v>
      </c>
      <c r="AU160" s="152" t="s">
        <v>80</v>
      </c>
      <c r="AV160" s="12" t="s">
        <v>80</v>
      </c>
      <c r="AW160" s="12" t="s">
        <v>32</v>
      </c>
      <c r="AX160" s="12" t="s">
        <v>71</v>
      </c>
      <c r="AY160" s="152" t="s">
        <v>158</v>
      </c>
    </row>
    <row r="161" spans="2:65" s="13" customFormat="1">
      <c r="B161" s="158"/>
      <c r="D161" s="145" t="s">
        <v>171</v>
      </c>
      <c r="E161" s="159" t="s">
        <v>19</v>
      </c>
      <c r="F161" s="160" t="s">
        <v>205</v>
      </c>
      <c r="H161" s="159" t="s">
        <v>19</v>
      </c>
      <c r="I161" s="161"/>
      <c r="L161" s="158"/>
      <c r="M161" s="162"/>
      <c r="T161" s="163"/>
      <c r="AT161" s="159" t="s">
        <v>171</v>
      </c>
      <c r="AU161" s="159" t="s">
        <v>80</v>
      </c>
      <c r="AV161" s="13" t="s">
        <v>78</v>
      </c>
      <c r="AW161" s="13" t="s">
        <v>32</v>
      </c>
      <c r="AX161" s="13" t="s">
        <v>71</v>
      </c>
      <c r="AY161" s="159" t="s">
        <v>158</v>
      </c>
    </row>
    <row r="162" spans="2:65" s="12" customFormat="1">
      <c r="B162" s="151"/>
      <c r="D162" s="145" t="s">
        <v>171</v>
      </c>
      <c r="E162" s="152" t="s">
        <v>19</v>
      </c>
      <c r="F162" s="153" t="s">
        <v>230</v>
      </c>
      <c r="H162" s="154">
        <v>0.156</v>
      </c>
      <c r="I162" s="155"/>
      <c r="L162" s="151"/>
      <c r="M162" s="156"/>
      <c r="T162" s="157"/>
      <c r="AT162" s="152" t="s">
        <v>171</v>
      </c>
      <c r="AU162" s="152" t="s">
        <v>80</v>
      </c>
      <c r="AV162" s="12" t="s">
        <v>80</v>
      </c>
      <c r="AW162" s="12" t="s">
        <v>32</v>
      </c>
      <c r="AX162" s="12" t="s">
        <v>71</v>
      </c>
      <c r="AY162" s="152" t="s">
        <v>158</v>
      </c>
    </row>
    <row r="163" spans="2:65" s="13" customFormat="1">
      <c r="B163" s="158"/>
      <c r="D163" s="145" t="s">
        <v>171</v>
      </c>
      <c r="E163" s="159" t="s">
        <v>19</v>
      </c>
      <c r="F163" s="160" t="s">
        <v>207</v>
      </c>
      <c r="H163" s="159" t="s">
        <v>19</v>
      </c>
      <c r="I163" s="161"/>
      <c r="L163" s="158"/>
      <c r="M163" s="162"/>
      <c r="T163" s="163"/>
      <c r="AT163" s="159" t="s">
        <v>171</v>
      </c>
      <c r="AU163" s="159" t="s">
        <v>80</v>
      </c>
      <c r="AV163" s="13" t="s">
        <v>78</v>
      </c>
      <c r="AW163" s="13" t="s">
        <v>32</v>
      </c>
      <c r="AX163" s="13" t="s">
        <v>71</v>
      </c>
      <c r="AY163" s="159" t="s">
        <v>158</v>
      </c>
    </row>
    <row r="164" spans="2:65" s="12" customFormat="1">
      <c r="B164" s="151"/>
      <c r="D164" s="145" t="s">
        <v>171</v>
      </c>
      <c r="E164" s="152" t="s">
        <v>19</v>
      </c>
      <c r="F164" s="153" t="s">
        <v>231</v>
      </c>
      <c r="H164" s="154">
        <v>4.8000000000000001E-2</v>
      </c>
      <c r="I164" s="155"/>
      <c r="L164" s="151"/>
      <c r="M164" s="156"/>
      <c r="T164" s="157"/>
      <c r="AT164" s="152" t="s">
        <v>171</v>
      </c>
      <c r="AU164" s="152" t="s">
        <v>80</v>
      </c>
      <c r="AV164" s="12" t="s">
        <v>80</v>
      </c>
      <c r="AW164" s="12" t="s">
        <v>32</v>
      </c>
      <c r="AX164" s="12" t="s">
        <v>71</v>
      </c>
      <c r="AY164" s="152" t="s">
        <v>158</v>
      </c>
    </row>
    <row r="165" spans="2:65" s="14" customFormat="1">
      <c r="B165" s="164"/>
      <c r="D165" s="145" t="s">
        <v>171</v>
      </c>
      <c r="E165" s="165" t="s">
        <v>19</v>
      </c>
      <c r="F165" s="166" t="s">
        <v>209</v>
      </c>
      <c r="H165" s="167">
        <v>0.443</v>
      </c>
      <c r="I165" s="168"/>
      <c r="L165" s="164"/>
      <c r="M165" s="169"/>
      <c r="T165" s="170"/>
      <c r="AT165" s="165" t="s">
        <v>171</v>
      </c>
      <c r="AU165" s="165" t="s">
        <v>80</v>
      </c>
      <c r="AV165" s="14" t="s">
        <v>165</v>
      </c>
      <c r="AW165" s="14" t="s">
        <v>32</v>
      </c>
      <c r="AX165" s="14" t="s">
        <v>78</v>
      </c>
      <c r="AY165" s="165" t="s">
        <v>158</v>
      </c>
    </row>
    <row r="166" spans="2:65" s="1" customFormat="1" ht="24.25" customHeight="1">
      <c r="B166" s="33"/>
      <c r="C166" s="132" t="s">
        <v>232</v>
      </c>
      <c r="D166" s="132" t="s">
        <v>160</v>
      </c>
      <c r="E166" s="133" t="s">
        <v>233</v>
      </c>
      <c r="F166" s="134" t="s">
        <v>234</v>
      </c>
      <c r="G166" s="135" t="s">
        <v>163</v>
      </c>
      <c r="H166" s="136">
        <v>1.8240000000000001</v>
      </c>
      <c r="I166" s="137"/>
      <c r="J166" s="138">
        <f>ROUND(I166*H166,2)</f>
        <v>0</v>
      </c>
      <c r="K166" s="134" t="s">
        <v>164</v>
      </c>
      <c r="L166" s="33"/>
      <c r="M166" s="139" t="s">
        <v>19</v>
      </c>
      <c r="N166" s="140" t="s">
        <v>42</v>
      </c>
      <c r="P166" s="141">
        <f>O166*H166</f>
        <v>0</v>
      </c>
      <c r="Q166" s="141">
        <v>0.17818000000000001</v>
      </c>
      <c r="R166" s="141">
        <f>Q166*H166</f>
        <v>0.32500032000000001</v>
      </c>
      <c r="S166" s="141">
        <v>0</v>
      </c>
      <c r="T166" s="142">
        <f>S166*H166</f>
        <v>0</v>
      </c>
      <c r="AR166" s="143" t="s">
        <v>165</v>
      </c>
      <c r="AT166" s="143" t="s">
        <v>160</v>
      </c>
      <c r="AU166" s="143" t="s">
        <v>80</v>
      </c>
      <c r="AY166" s="18" t="s">
        <v>158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8" t="s">
        <v>78</v>
      </c>
      <c r="BK166" s="144">
        <f>ROUND(I166*H166,2)</f>
        <v>0</v>
      </c>
      <c r="BL166" s="18" t="s">
        <v>165</v>
      </c>
      <c r="BM166" s="143" t="s">
        <v>235</v>
      </c>
    </row>
    <row r="167" spans="2:65" s="1" customFormat="1" ht="18">
      <c r="B167" s="33"/>
      <c r="D167" s="145" t="s">
        <v>167</v>
      </c>
      <c r="F167" s="146" t="s">
        <v>236</v>
      </c>
      <c r="I167" s="147"/>
      <c r="L167" s="33"/>
      <c r="M167" s="148"/>
      <c r="T167" s="52"/>
      <c r="AT167" s="18" t="s">
        <v>167</v>
      </c>
      <c r="AU167" s="18" t="s">
        <v>80</v>
      </c>
    </row>
    <row r="168" spans="2:65" s="1" customFormat="1">
      <c r="B168" s="33"/>
      <c r="D168" s="149" t="s">
        <v>169</v>
      </c>
      <c r="F168" s="150" t="s">
        <v>237</v>
      </c>
      <c r="I168" s="147"/>
      <c r="L168" s="33"/>
      <c r="M168" s="148"/>
      <c r="T168" s="52"/>
      <c r="AT168" s="18" t="s">
        <v>169</v>
      </c>
      <c r="AU168" s="18" t="s">
        <v>80</v>
      </c>
    </row>
    <row r="169" spans="2:65" s="13" customFormat="1">
      <c r="B169" s="158"/>
      <c r="D169" s="145" t="s">
        <v>171</v>
      </c>
      <c r="E169" s="159" t="s">
        <v>19</v>
      </c>
      <c r="F169" s="160" t="s">
        <v>200</v>
      </c>
      <c r="H169" s="159" t="s">
        <v>19</v>
      </c>
      <c r="I169" s="161"/>
      <c r="L169" s="158"/>
      <c r="M169" s="162"/>
      <c r="T169" s="163"/>
      <c r="AT169" s="159" t="s">
        <v>171</v>
      </c>
      <c r="AU169" s="159" t="s">
        <v>80</v>
      </c>
      <c r="AV169" s="13" t="s">
        <v>78</v>
      </c>
      <c r="AW169" s="13" t="s">
        <v>32</v>
      </c>
      <c r="AX169" s="13" t="s">
        <v>71</v>
      </c>
      <c r="AY169" s="159" t="s">
        <v>158</v>
      </c>
    </row>
    <row r="170" spans="2:65" s="12" customFormat="1">
      <c r="B170" s="151"/>
      <c r="D170" s="145" t="s">
        <v>171</v>
      </c>
      <c r="E170" s="152" t="s">
        <v>19</v>
      </c>
      <c r="F170" s="153" t="s">
        <v>238</v>
      </c>
      <c r="H170" s="154">
        <v>0.496</v>
      </c>
      <c r="I170" s="155"/>
      <c r="L170" s="151"/>
      <c r="M170" s="156"/>
      <c r="T170" s="157"/>
      <c r="AT170" s="152" t="s">
        <v>171</v>
      </c>
      <c r="AU170" s="152" t="s">
        <v>80</v>
      </c>
      <c r="AV170" s="12" t="s">
        <v>80</v>
      </c>
      <c r="AW170" s="12" t="s">
        <v>32</v>
      </c>
      <c r="AX170" s="12" t="s">
        <v>71</v>
      </c>
      <c r="AY170" s="152" t="s">
        <v>158</v>
      </c>
    </row>
    <row r="171" spans="2:65" s="13" customFormat="1">
      <c r="B171" s="158"/>
      <c r="D171" s="145" t="s">
        <v>171</v>
      </c>
      <c r="E171" s="159" t="s">
        <v>19</v>
      </c>
      <c r="F171" s="160" t="s">
        <v>202</v>
      </c>
      <c r="H171" s="159" t="s">
        <v>19</v>
      </c>
      <c r="I171" s="161"/>
      <c r="L171" s="158"/>
      <c r="M171" s="162"/>
      <c r="T171" s="163"/>
      <c r="AT171" s="159" t="s">
        <v>171</v>
      </c>
      <c r="AU171" s="159" t="s">
        <v>80</v>
      </c>
      <c r="AV171" s="13" t="s">
        <v>78</v>
      </c>
      <c r="AW171" s="13" t="s">
        <v>32</v>
      </c>
      <c r="AX171" s="13" t="s">
        <v>71</v>
      </c>
      <c r="AY171" s="159" t="s">
        <v>158</v>
      </c>
    </row>
    <row r="172" spans="2:65" s="12" customFormat="1">
      <c r="B172" s="151"/>
      <c r="D172" s="145" t="s">
        <v>171</v>
      </c>
      <c r="E172" s="152" t="s">
        <v>19</v>
      </c>
      <c r="F172" s="153" t="s">
        <v>239</v>
      </c>
      <c r="H172" s="154">
        <v>0.28799999999999998</v>
      </c>
      <c r="I172" s="155"/>
      <c r="L172" s="151"/>
      <c r="M172" s="156"/>
      <c r="T172" s="157"/>
      <c r="AT172" s="152" t="s">
        <v>171</v>
      </c>
      <c r="AU172" s="152" t="s">
        <v>80</v>
      </c>
      <c r="AV172" s="12" t="s">
        <v>80</v>
      </c>
      <c r="AW172" s="12" t="s">
        <v>32</v>
      </c>
      <c r="AX172" s="12" t="s">
        <v>71</v>
      </c>
      <c r="AY172" s="152" t="s">
        <v>158</v>
      </c>
    </row>
    <row r="173" spans="2:65" s="13" customFormat="1">
      <c r="B173" s="158"/>
      <c r="D173" s="145" t="s">
        <v>171</v>
      </c>
      <c r="E173" s="159" t="s">
        <v>19</v>
      </c>
      <c r="F173" s="160" t="s">
        <v>202</v>
      </c>
      <c r="H173" s="159" t="s">
        <v>19</v>
      </c>
      <c r="I173" s="161"/>
      <c r="L173" s="158"/>
      <c r="M173" s="162"/>
      <c r="T173" s="163"/>
      <c r="AT173" s="159" t="s">
        <v>171</v>
      </c>
      <c r="AU173" s="159" t="s">
        <v>80</v>
      </c>
      <c r="AV173" s="13" t="s">
        <v>78</v>
      </c>
      <c r="AW173" s="13" t="s">
        <v>32</v>
      </c>
      <c r="AX173" s="13" t="s">
        <v>71</v>
      </c>
      <c r="AY173" s="159" t="s">
        <v>158</v>
      </c>
    </row>
    <row r="174" spans="2:65" s="12" customFormat="1">
      <c r="B174" s="151"/>
      <c r="D174" s="145" t="s">
        <v>171</v>
      </c>
      <c r="E174" s="152" t="s">
        <v>19</v>
      </c>
      <c r="F174" s="153" t="s">
        <v>239</v>
      </c>
      <c r="H174" s="154">
        <v>0.28799999999999998</v>
      </c>
      <c r="I174" s="155"/>
      <c r="L174" s="151"/>
      <c r="M174" s="156"/>
      <c r="T174" s="157"/>
      <c r="AT174" s="152" t="s">
        <v>171</v>
      </c>
      <c r="AU174" s="152" t="s">
        <v>80</v>
      </c>
      <c r="AV174" s="12" t="s">
        <v>80</v>
      </c>
      <c r="AW174" s="12" t="s">
        <v>32</v>
      </c>
      <c r="AX174" s="12" t="s">
        <v>71</v>
      </c>
      <c r="AY174" s="152" t="s">
        <v>158</v>
      </c>
    </row>
    <row r="175" spans="2:65" s="13" customFormat="1">
      <c r="B175" s="158"/>
      <c r="D175" s="145" t="s">
        <v>171</v>
      </c>
      <c r="E175" s="159" t="s">
        <v>19</v>
      </c>
      <c r="F175" s="160" t="s">
        <v>205</v>
      </c>
      <c r="H175" s="159" t="s">
        <v>19</v>
      </c>
      <c r="I175" s="161"/>
      <c r="L175" s="158"/>
      <c r="M175" s="162"/>
      <c r="T175" s="163"/>
      <c r="AT175" s="159" t="s">
        <v>171</v>
      </c>
      <c r="AU175" s="159" t="s">
        <v>80</v>
      </c>
      <c r="AV175" s="13" t="s">
        <v>78</v>
      </c>
      <c r="AW175" s="13" t="s">
        <v>32</v>
      </c>
      <c r="AX175" s="13" t="s">
        <v>71</v>
      </c>
      <c r="AY175" s="159" t="s">
        <v>158</v>
      </c>
    </row>
    <row r="176" spans="2:65" s="12" customFormat="1">
      <c r="B176" s="151"/>
      <c r="D176" s="145" t="s">
        <v>171</v>
      </c>
      <c r="E176" s="152" t="s">
        <v>19</v>
      </c>
      <c r="F176" s="153" t="s">
        <v>240</v>
      </c>
      <c r="H176" s="154">
        <v>0.46400000000000002</v>
      </c>
      <c r="I176" s="155"/>
      <c r="L176" s="151"/>
      <c r="M176" s="156"/>
      <c r="T176" s="157"/>
      <c r="AT176" s="152" t="s">
        <v>171</v>
      </c>
      <c r="AU176" s="152" t="s">
        <v>80</v>
      </c>
      <c r="AV176" s="12" t="s">
        <v>80</v>
      </c>
      <c r="AW176" s="12" t="s">
        <v>32</v>
      </c>
      <c r="AX176" s="12" t="s">
        <v>71</v>
      </c>
      <c r="AY176" s="152" t="s">
        <v>158</v>
      </c>
    </row>
    <row r="177" spans="2:65" s="13" customFormat="1">
      <c r="B177" s="158"/>
      <c r="D177" s="145" t="s">
        <v>171</v>
      </c>
      <c r="E177" s="159" t="s">
        <v>19</v>
      </c>
      <c r="F177" s="160" t="s">
        <v>207</v>
      </c>
      <c r="H177" s="159" t="s">
        <v>19</v>
      </c>
      <c r="I177" s="161"/>
      <c r="L177" s="158"/>
      <c r="M177" s="162"/>
      <c r="T177" s="163"/>
      <c r="AT177" s="159" t="s">
        <v>171</v>
      </c>
      <c r="AU177" s="159" t="s">
        <v>80</v>
      </c>
      <c r="AV177" s="13" t="s">
        <v>78</v>
      </c>
      <c r="AW177" s="13" t="s">
        <v>32</v>
      </c>
      <c r="AX177" s="13" t="s">
        <v>71</v>
      </c>
      <c r="AY177" s="159" t="s">
        <v>158</v>
      </c>
    </row>
    <row r="178" spans="2:65" s="12" customFormat="1">
      <c r="B178" s="151"/>
      <c r="D178" s="145" t="s">
        <v>171</v>
      </c>
      <c r="E178" s="152" t="s">
        <v>19</v>
      </c>
      <c r="F178" s="153" t="s">
        <v>239</v>
      </c>
      <c r="H178" s="154">
        <v>0.28799999999999998</v>
      </c>
      <c r="I178" s="155"/>
      <c r="L178" s="151"/>
      <c r="M178" s="156"/>
      <c r="T178" s="157"/>
      <c r="AT178" s="152" t="s">
        <v>171</v>
      </c>
      <c r="AU178" s="152" t="s">
        <v>80</v>
      </c>
      <c r="AV178" s="12" t="s">
        <v>80</v>
      </c>
      <c r="AW178" s="12" t="s">
        <v>32</v>
      </c>
      <c r="AX178" s="12" t="s">
        <v>71</v>
      </c>
      <c r="AY178" s="152" t="s">
        <v>158</v>
      </c>
    </row>
    <row r="179" spans="2:65" s="14" customFormat="1">
      <c r="B179" s="164"/>
      <c r="D179" s="145" t="s">
        <v>171</v>
      </c>
      <c r="E179" s="165" t="s">
        <v>19</v>
      </c>
      <c r="F179" s="166" t="s">
        <v>209</v>
      </c>
      <c r="H179" s="167">
        <v>1.8240000000000001</v>
      </c>
      <c r="I179" s="168"/>
      <c r="L179" s="164"/>
      <c r="M179" s="169"/>
      <c r="T179" s="170"/>
      <c r="AT179" s="165" t="s">
        <v>171</v>
      </c>
      <c r="AU179" s="165" t="s">
        <v>80</v>
      </c>
      <c r="AV179" s="14" t="s">
        <v>165</v>
      </c>
      <c r="AW179" s="14" t="s">
        <v>32</v>
      </c>
      <c r="AX179" s="14" t="s">
        <v>78</v>
      </c>
      <c r="AY179" s="165" t="s">
        <v>158</v>
      </c>
    </row>
    <row r="180" spans="2:65" s="11" customFormat="1" ht="22.9" customHeight="1">
      <c r="B180" s="120"/>
      <c r="D180" s="121" t="s">
        <v>70</v>
      </c>
      <c r="E180" s="130" t="s">
        <v>194</v>
      </c>
      <c r="F180" s="130" t="s">
        <v>241</v>
      </c>
      <c r="I180" s="123"/>
      <c r="J180" s="131">
        <f>BK180</f>
        <v>0</v>
      </c>
      <c r="L180" s="120"/>
      <c r="M180" s="125"/>
      <c r="P180" s="126">
        <f>SUM(P181:P194)</f>
        <v>0</v>
      </c>
      <c r="R180" s="126">
        <f>SUM(R181:R194)</f>
        <v>2.6802000000000001</v>
      </c>
      <c r="T180" s="127">
        <f>SUM(T181:T194)</f>
        <v>0</v>
      </c>
      <c r="AR180" s="121" t="s">
        <v>78</v>
      </c>
      <c r="AT180" s="128" t="s">
        <v>70</v>
      </c>
      <c r="AU180" s="128" t="s">
        <v>78</v>
      </c>
      <c r="AY180" s="121" t="s">
        <v>158</v>
      </c>
      <c r="BK180" s="129">
        <f>SUM(BK181:BK194)</f>
        <v>0</v>
      </c>
    </row>
    <row r="181" spans="2:65" s="1" customFormat="1" ht="24.25" customHeight="1">
      <c r="B181" s="33"/>
      <c r="C181" s="132" t="s">
        <v>242</v>
      </c>
      <c r="D181" s="132" t="s">
        <v>160</v>
      </c>
      <c r="E181" s="133" t="s">
        <v>243</v>
      </c>
      <c r="F181" s="134" t="s">
        <v>244</v>
      </c>
      <c r="G181" s="135" t="s">
        <v>163</v>
      </c>
      <c r="H181" s="136">
        <v>5</v>
      </c>
      <c r="I181" s="137"/>
      <c r="J181" s="138">
        <f>ROUND(I181*H181,2)</f>
        <v>0</v>
      </c>
      <c r="K181" s="134" t="s">
        <v>164</v>
      </c>
      <c r="L181" s="33"/>
      <c r="M181" s="139" t="s">
        <v>19</v>
      </c>
      <c r="N181" s="140" t="s">
        <v>42</v>
      </c>
      <c r="P181" s="141">
        <f>O181*H181</f>
        <v>0</v>
      </c>
      <c r="Q181" s="141">
        <v>0.106</v>
      </c>
      <c r="R181" s="141">
        <f>Q181*H181</f>
        <v>0.53</v>
      </c>
      <c r="S181" s="141">
        <v>0</v>
      </c>
      <c r="T181" s="142">
        <f>S181*H181</f>
        <v>0</v>
      </c>
      <c r="AR181" s="143" t="s">
        <v>165</v>
      </c>
      <c r="AT181" s="143" t="s">
        <v>160</v>
      </c>
      <c r="AU181" s="143" t="s">
        <v>80</v>
      </c>
      <c r="AY181" s="18" t="s">
        <v>158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8" t="s">
        <v>78</v>
      </c>
      <c r="BK181" s="144">
        <f>ROUND(I181*H181,2)</f>
        <v>0</v>
      </c>
      <c r="BL181" s="18" t="s">
        <v>165</v>
      </c>
      <c r="BM181" s="143" t="s">
        <v>245</v>
      </c>
    </row>
    <row r="182" spans="2:65" s="1" customFormat="1" ht="18">
      <c r="B182" s="33"/>
      <c r="D182" s="145" t="s">
        <v>167</v>
      </c>
      <c r="F182" s="146" t="s">
        <v>246</v>
      </c>
      <c r="I182" s="147"/>
      <c r="L182" s="33"/>
      <c r="M182" s="148"/>
      <c r="T182" s="52"/>
      <c r="AT182" s="18" t="s">
        <v>167</v>
      </c>
      <c r="AU182" s="18" t="s">
        <v>80</v>
      </c>
    </row>
    <row r="183" spans="2:65" s="1" customFormat="1">
      <c r="B183" s="33"/>
      <c r="D183" s="149" t="s">
        <v>169</v>
      </c>
      <c r="F183" s="150" t="s">
        <v>247</v>
      </c>
      <c r="I183" s="147"/>
      <c r="L183" s="33"/>
      <c r="M183" s="148"/>
      <c r="T183" s="52"/>
      <c r="AT183" s="18" t="s">
        <v>169</v>
      </c>
      <c r="AU183" s="18" t="s">
        <v>80</v>
      </c>
    </row>
    <row r="184" spans="2:65" s="12" customFormat="1">
      <c r="B184" s="151"/>
      <c r="D184" s="145" t="s">
        <v>171</v>
      </c>
      <c r="E184" s="152" t="s">
        <v>19</v>
      </c>
      <c r="F184" s="153" t="s">
        <v>172</v>
      </c>
      <c r="H184" s="154">
        <v>5</v>
      </c>
      <c r="I184" s="155"/>
      <c r="L184" s="151"/>
      <c r="M184" s="156"/>
      <c r="T184" s="157"/>
      <c r="AT184" s="152" t="s">
        <v>171</v>
      </c>
      <c r="AU184" s="152" t="s">
        <v>80</v>
      </c>
      <c r="AV184" s="12" t="s">
        <v>80</v>
      </c>
      <c r="AW184" s="12" t="s">
        <v>32</v>
      </c>
      <c r="AX184" s="12" t="s">
        <v>78</v>
      </c>
      <c r="AY184" s="152" t="s">
        <v>158</v>
      </c>
    </row>
    <row r="185" spans="2:65" s="1" customFormat="1" ht="24.25" customHeight="1">
      <c r="B185" s="33"/>
      <c r="C185" s="132" t="s">
        <v>248</v>
      </c>
      <c r="D185" s="132" t="s">
        <v>160</v>
      </c>
      <c r="E185" s="133" t="s">
        <v>249</v>
      </c>
      <c r="F185" s="134" t="s">
        <v>250</v>
      </c>
      <c r="G185" s="135" t="s">
        <v>163</v>
      </c>
      <c r="H185" s="136">
        <v>5</v>
      </c>
      <c r="I185" s="137"/>
      <c r="J185" s="138">
        <f>ROUND(I185*H185,2)</f>
        <v>0</v>
      </c>
      <c r="K185" s="134" t="s">
        <v>164</v>
      </c>
      <c r="L185" s="33"/>
      <c r="M185" s="139" t="s">
        <v>19</v>
      </c>
      <c r="N185" s="140" t="s">
        <v>42</v>
      </c>
      <c r="P185" s="141">
        <f>O185*H185</f>
        <v>0</v>
      </c>
      <c r="Q185" s="141">
        <v>0.23</v>
      </c>
      <c r="R185" s="141">
        <f>Q185*H185</f>
        <v>1.1500000000000001</v>
      </c>
      <c r="S185" s="141">
        <v>0</v>
      </c>
      <c r="T185" s="142">
        <f>S185*H185</f>
        <v>0</v>
      </c>
      <c r="AR185" s="143" t="s">
        <v>165</v>
      </c>
      <c r="AT185" s="143" t="s">
        <v>160</v>
      </c>
      <c r="AU185" s="143" t="s">
        <v>80</v>
      </c>
      <c r="AY185" s="18" t="s">
        <v>158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8" t="s">
        <v>78</v>
      </c>
      <c r="BK185" s="144">
        <f>ROUND(I185*H185,2)</f>
        <v>0</v>
      </c>
      <c r="BL185" s="18" t="s">
        <v>165</v>
      </c>
      <c r="BM185" s="143" t="s">
        <v>251</v>
      </c>
    </row>
    <row r="186" spans="2:65" s="1" customFormat="1" ht="18">
      <c r="B186" s="33"/>
      <c r="D186" s="145" t="s">
        <v>167</v>
      </c>
      <c r="F186" s="146" t="s">
        <v>252</v>
      </c>
      <c r="I186" s="147"/>
      <c r="L186" s="33"/>
      <c r="M186" s="148"/>
      <c r="T186" s="52"/>
      <c r="AT186" s="18" t="s">
        <v>167</v>
      </c>
      <c r="AU186" s="18" t="s">
        <v>80</v>
      </c>
    </row>
    <row r="187" spans="2:65" s="1" customFormat="1">
      <c r="B187" s="33"/>
      <c r="D187" s="149" t="s">
        <v>169</v>
      </c>
      <c r="F187" s="150" t="s">
        <v>253</v>
      </c>
      <c r="I187" s="147"/>
      <c r="L187" s="33"/>
      <c r="M187" s="148"/>
      <c r="T187" s="52"/>
      <c r="AT187" s="18" t="s">
        <v>169</v>
      </c>
      <c r="AU187" s="18" t="s">
        <v>80</v>
      </c>
    </row>
    <row r="188" spans="2:65" s="1" customFormat="1" ht="24.25" customHeight="1">
      <c r="B188" s="33"/>
      <c r="C188" s="132" t="s">
        <v>254</v>
      </c>
      <c r="D188" s="132" t="s">
        <v>160</v>
      </c>
      <c r="E188" s="133" t="s">
        <v>255</v>
      </c>
      <c r="F188" s="134" t="s">
        <v>256</v>
      </c>
      <c r="G188" s="135" t="s">
        <v>163</v>
      </c>
      <c r="H188" s="136">
        <v>5</v>
      </c>
      <c r="I188" s="137"/>
      <c r="J188" s="138">
        <f>ROUND(I188*H188,2)</f>
        <v>0</v>
      </c>
      <c r="K188" s="134" t="s">
        <v>164</v>
      </c>
      <c r="L188" s="33"/>
      <c r="M188" s="139" t="s">
        <v>19</v>
      </c>
      <c r="N188" s="140" t="s">
        <v>42</v>
      </c>
      <c r="P188" s="141">
        <f>O188*H188</f>
        <v>0</v>
      </c>
      <c r="Q188" s="141">
        <v>8.8800000000000004E-2</v>
      </c>
      <c r="R188" s="141">
        <f>Q188*H188</f>
        <v>0.44400000000000001</v>
      </c>
      <c r="S188" s="141">
        <v>0</v>
      </c>
      <c r="T188" s="142">
        <f>S188*H188</f>
        <v>0</v>
      </c>
      <c r="AR188" s="143" t="s">
        <v>165</v>
      </c>
      <c r="AT188" s="143" t="s">
        <v>160</v>
      </c>
      <c r="AU188" s="143" t="s">
        <v>80</v>
      </c>
      <c r="AY188" s="18" t="s">
        <v>158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8" t="s">
        <v>78</v>
      </c>
      <c r="BK188" s="144">
        <f>ROUND(I188*H188,2)</f>
        <v>0</v>
      </c>
      <c r="BL188" s="18" t="s">
        <v>165</v>
      </c>
      <c r="BM188" s="143" t="s">
        <v>257</v>
      </c>
    </row>
    <row r="189" spans="2:65" s="1" customFormat="1" ht="36">
      <c r="B189" s="33"/>
      <c r="D189" s="145" t="s">
        <v>167</v>
      </c>
      <c r="F189" s="146" t="s">
        <v>258</v>
      </c>
      <c r="I189" s="147"/>
      <c r="L189" s="33"/>
      <c r="M189" s="148"/>
      <c r="T189" s="52"/>
      <c r="AT189" s="18" t="s">
        <v>167</v>
      </c>
      <c r="AU189" s="18" t="s">
        <v>80</v>
      </c>
    </row>
    <row r="190" spans="2:65" s="1" customFormat="1">
      <c r="B190" s="33"/>
      <c r="D190" s="149" t="s">
        <v>169</v>
      </c>
      <c r="F190" s="150" t="s">
        <v>259</v>
      </c>
      <c r="I190" s="147"/>
      <c r="L190" s="33"/>
      <c r="M190" s="148"/>
      <c r="T190" s="52"/>
      <c r="AT190" s="18" t="s">
        <v>169</v>
      </c>
      <c r="AU190" s="18" t="s">
        <v>80</v>
      </c>
    </row>
    <row r="191" spans="2:65" s="12" customFormat="1">
      <c r="B191" s="151"/>
      <c r="D191" s="145" t="s">
        <v>171</v>
      </c>
      <c r="E191" s="152" t="s">
        <v>19</v>
      </c>
      <c r="F191" s="153" t="s">
        <v>172</v>
      </c>
      <c r="H191" s="154">
        <v>5</v>
      </c>
      <c r="I191" s="155"/>
      <c r="L191" s="151"/>
      <c r="M191" s="156"/>
      <c r="T191" s="157"/>
      <c r="AT191" s="152" t="s">
        <v>171</v>
      </c>
      <c r="AU191" s="152" t="s">
        <v>80</v>
      </c>
      <c r="AV191" s="12" t="s">
        <v>80</v>
      </c>
      <c r="AW191" s="12" t="s">
        <v>32</v>
      </c>
      <c r="AX191" s="12" t="s">
        <v>78</v>
      </c>
      <c r="AY191" s="152" t="s">
        <v>158</v>
      </c>
    </row>
    <row r="192" spans="2:65" s="1" customFormat="1" ht="16.5" customHeight="1">
      <c r="B192" s="33"/>
      <c r="C192" s="171" t="s">
        <v>8</v>
      </c>
      <c r="D192" s="171" t="s">
        <v>260</v>
      </c>
      <c r="E192" s="172" t="s">
        <v>261</v>
      </c>
      <c r="F192" s="173" t="s">
        <v>262</v>
      </c>
      <c r="G192" s="174" t="s">
        <v>163</v>
      </c>
      <c r="H192" s="175">
        <v>5.15</v>
      </c>
      <c r="I192" s="176"/>
      <c r="J192" s="177">
        <f>ROUND(I192*H192,2)</f>
        <v>0</v>
      </c>
      <c r="K192" s="173" t="s">
        <v>164</v>
      </c>
      <c r="L192" s="178"/>
      <c r="M192" s="179" t="s">
        <v>19</v>
      </c>
      <c r="N192" s="180" t="s">
        <v>42</v>
      </c>
      <c r="P192" s="141">
        <f>O192*H192</f>
        <v>0</v>
      </c>
      <c r="Q192" s="141">
        <v>0.108</v>
      </c>
      <c r="R192" s="141">
        <f>Q192*H192</f>
        <v>0.55620000000000003</v>
      </c>
      <c r="S192" s="141">
        <v>0</v>
      </c>
      <c r="T192" s="142">
        <f>S192*H192</f>
        <v>0</v>
      </c>
      <c r="AR192" s="143" t="s">
        <v>232</v>
      </c>
      <c r="AT192" s="143" t="s">
        <v>260</v>
      </c>
      <c r="AU192" s="143" t="s">
        <v>80</v>
      </c>
      <c r="AY192" s="18" t="s">
        <v>158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8" t="s">
        <v>78</v>
      </c>
      <c r="BK192" s="144">
        <f>ROUND(I192*H192,2)</f>
        <v>0</v>
      </c>
      <c r="BL192" s="18" t="s">
        <v>165</v>
      </c>
      <c r="BM192" s="143" t="s">
        <v>263</v>
      </c>
    </row>
    <row r="193" spans="2:65" s="1" customFormat="1">
      <c r="B193" s="33"/>
      <c r="D193" s="145" t="s">
        <v>167</v>
      </c>
      <c r="F193" s="146" t="s">
        <v>262</v>
      </c>
      <c r="I193" s="147"/>
      <c r="L193" s="33"/>
      <c r="M193" s="148"/>
      <c r="T193" s="52"/>
      <c r="AT193" s="18" t="s">
        <v>167</v>
      </c>
      <c r="AU193" s="18" t="s">
        <v>80</v>
      </c>
    </row>
    <row r="194" spans="2:65" s="12" customFormat="1">
      <c r="B194" s="151"/>
      <c r="D194" s="145" t="s">
        <v>171</v>
      </c>
      <c r="F194" s="153" t="s">
        <v>264</v>
      </c>
      <c r="H194" s="154">
        <v>5.15</v>
      </c>
      <c r="I194" s="155"/>
      <c r="L194" s="151"/>
      <c r="M194" s="156"/>
      <c r="T194" s="157"/>
      <c r="AT194" s="152" t="s">
        <v>171</v>
      </c>
      <c r="AU194" s="152" t="s">
        <v>80</v>
      </c>
      <c r="AV194" s="12" t="s">
        <v>80</v>
      </c>
      <c r="AW194" s="12" t="s">
        <v>4</v>
      </c>
      <c r="AX194" s="12" t="s">
        <v>78</v>
      </c>
      <c r="AY194" s="152" t="s">
        <v>158</v>
      </c>
    </row>
    <row r="195" spans="2:65" s="11" customFormat="1" ht="22.9" customHeight="1">
      <c r="B195" s="120"/>
      <c r="D195" s="121" t="s">
        <v>70</v>
      </c>
      <c r="E195" s="130" t="s">
        <v>210</v>
      </c>
      <c r="F195" s="130" t="s">
        <v>265</v>
      </c>
      <c r="I195" s="123"/>
      <c r="J195" s="131">
        <f>BK195</f>
        <v>0</v>
      </c>
      <c r="L195" s="120"/>
      <c r="M195" s="125"/>
      <c r="P195" s="126">
        <f>P196+P213</f>
        <v>0</v>
      </c>
      <c r="R195" s="126">
        <f>R196+R213</f>
        <v>2.77278</v>
      </c>
      <c r="T195" s="127">
        <f>T196+T213</f>
        <v>0</v>
      </c>
      <c r="AR195" s="121" t="s">
        <v>78</v>
      </c>
      <c r="AT195" s="128" t="s">
        <v>70</v>
      </c>
      <c r="AU195" s="128" t="s">
        <v>78</v>
      </c>
      <c r="AY195" s="121" t="s">
        <v>158</v>
      </c>
      <c r="BK195" s="129">
        <f>BK196+BK213</f>
        <v>0</v>
      </c>
    </row>
    <row r="196" spans="2:65" s="11" customFormat="1" ht="20.9" customHeight="1">
      <c r="B196" s="120"/>
      <c r="D196" s="121" t="s">
        <v>70</v>
      </c>
      <c r="E196" s="130" t="s">
        <v>266</v>
      </c>
      <c r="F196" s="130" t="s">
        <v>267</v>
      </c>
      <c r="I196" s="123"/>
      <c r="J196" s="131">
        <f>BK196</f>
        <v>0</v>
      </c>
      <c r="L196" s="120"/>
      <c r="M196" s="125"/>
      <c r="P196" s="126">
        <f>SUM(P197:P212)</f>
        <v>0</v>
      </c>
      <c r="R196" s="126">
        <f>SUM(R197:R212)</f>
        <v>1.8569</v>
      </c>
      <c r="T196" s="127">
        <f>SUM(T197:T212)</f>
        <v>0</v>
      </c>
      <c r="AR196" s="121" t="s">
        <v>78</v>
      </c>
      <c r="AT196" s="128" t="s">
        <v>70</v>
      </c>
      <c r="AU196" s="128" t="s">
        <v>80</v>
      </c>
      <c r="AY196" s="121" t="s">
        <v>158</v>
      </c>
      <c r="BK196" s="129">
        <f>SUM(BK197:BK212)</f>
        <v>0</v>
      </c>
    </row>
    <row r="197" spans="2:65" s="1" customFormat="1" ht="24.25" customHeight="1">
      <c r="B197" s="33"/>
      <c r="C197" s="132" t="s">
        <v>268</v>
      </c>
      <c r="D197" s="132" t="s">
        <v>160</v>
      </c>
      <c r="E197" s="133" t="s">
        <v>269</v>
      </c>
      <c r="F197" s="134" t="s">
        <v>270</v>
      </c>
      <c r="G197" s="135" t="s">
        <v>271</v>
      </c>
      <c r="H197" s="136">
        <v>8</v>
      </c>
      <c r="I197" s="137"/>
      <c r="J197" s="138">
        <f>ROUND(I197*H197,2)</f>
        <v>0</v>
      </c>
      <c r="K197" s="134" t="s">
        <v>164</v>
      </c>
      <c r="L197" s="33"/>
      <c r="M197" s="139" t="s">
        <v>19</v>
      </c>
      <c r="N197" s="140" t="s">
        <v>42</v>
      </c>
      <c r="P197" s="141">
        <f>O197*H197</f>
        <v>0</v>
      </c>
      <c r="Q197" s="141">
        <v>4.1500000000000002E-2</v>
      </c>
      <c r="R197" s="141">
        <f>Q197*H197</f>
        <v>0.33200000000000002</v>
      </c>
      <c r="S197" s="141">
        <v>0</v>
      </c>
      <c r="T197" s="142">
        <f>S197*H197</f>
        <v>0</v>
      </c>
      <c r="AR197" s="143" t="s">
        <v>165</v>
      </c>
      <c r="AT197" s="143" t="s">
        <v>160</v>
      </c>
      <c r="AU197" s="143" t="s">
        <v>91</v>
      </c>
      <c r="AY197" s="18" t="s">
        <v>158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8" t="s">
        <v>78</v>
      </c>
      <c r="BK197" s="144">
        <f>ROUND(I197*H197,2)</f>
        <v>0</v>
      </c>
      <c r="BL197" s="18" t="s">
        <v>165</v>
      </c>
      <c r="BM197" s="143" t="s">
        <v>272</v>
      </c>
    </row>
    <row r="198" spans="2:65" s="1" customFormat="1" ht="18">
      <c r="B198" s="33"/>
      <c r="D198" s="145" t="s">
        <v>167</v>
      </c>
      <c r="F198" s="146" t="s">
        <v>273</v>
      </c>
      <c r="I198" s="147"/>
      <c r="L198" s="33"/>
      <c r="M198" s="148"/>
      <c r="T198" s="52"/>
      <c r="AT198" s="18" t="s">
        <v>167</v>
      </c>
      <c r="AU198" s="18" t="s">
        <v>91</v>
      </c>
    </row>
    <row r="199" spans="2:65" s="1" customFormat="1">
      <c r="B199" s="33"/>
      <c r="D199" s="149" t="s">
        <v>169</v>
      </c>
      <c r="F199" s="150" t="s">
        <v>274</v>
      </c>
      <c r="I199" s="147"/>
      <c r="L199" s="33"/>
      <c r="M199" s="148"/>
      <c r="T199" s="52"/>
      <c r="AT199" s="18" t="s">
        <v>169</v>
      </c>
      <c r="AU199" s="18" t="s">
        <v>91</v>
      </c>
    </row>
    <row r="200" spans="2:65" s="13" customFormat="1">
      <c r="B200" s="158"/>
      <c r="D200" s="145" t="s">
        <v>171</v>
      </c>
      <c r="E200" s="159" t="s">
        <v>19</v>
      </c>
      <c r="F200" s="160" t="s">
        <v>275</v>
      </c>
      <c r="H200" s="159" t="s">
        <v>19</v>
      </c>
      <c r="I200" s="161"/>
      <c r="L200" s="158"/>
      <c r="M200" s="162"/>
      <c r="T200" s="163"/>
      <c r="AT200" s="159" t="s">
        <v>171</v>
      </c>
      <c r="AU200" s="159" t="s">
        <v>91</v>
      </c>
      <c r="AV200" s="13" t="s">
        <v>78</v>
      </c>
      <c r="AW200" s="13" t="s">
        <v>32</v>
      </c>
      <c r="AX200" s="13" t="s">
        <v>71</v>
      </c>
      <c r="AY200" s="159" t="s">
        <v>158</v>
      </c>
    </row>
    <row r="201" spans="2:65" s="12" customFormat="1">
      <c r="B201" s="151"/>
      <c r="D201" s="145" t="s">
        <v>171</v>
      </c>
      <c r="E201" s="152" t="s">
        <v>19</v>
      </c>
      <c r="F201" s="153" t="s">
        <v>276</v>
      </c>
      <c r="H201" s="154">
        <v>8</v>
      </c>
      <c r="I201" s="155"/>
      <c r="L201" s="151"/>
      <c r="M201" s="156"/>
      <c r="T201" s="157"/>
      <c r="AT201" s="152" t="s">
        <v>171</v>
      </c>
      <c r="AU201" s="152" t="s">
        <v>91</v>
      </c>
      <c r="AV201" s="12" t="s">
        <v>80</v>
      </c>
      <c r="AW201" s="12" t="s">
        <v>32</v>
      </c>
      <c r="AX201" s="12" t="s">
        <v>71</v>
      </c>
      <c r="AY201" s="152" t="s">
        <v>158</v>
      </c>
    </row>
    <row r="202" spans="2:65" s="14" customFormat="1">
      <c r="B202" s="164"/>
      <c r="D202" s="145" t="s">
        <v>171</v>
      </c>
      <c r="E202" s="165" t="s">
        <v>19</v>
      </c>
      <c r="F202" s="166" t="s">
        <v>209</v>
      </c>
      <c r="H202" s="167">
        <v>8</v>
      </c>
      <c r="I202" s="168"/>
      <c r="L202" s="164"/>
      <c r="M202" s="169"/>
      <c r="T202" s="170"/>
      <c r="AT202" s="165" t="s">
        <v>171</v>
      </c>
      <c r="AU202" s="165" t="s">
        <v>91</v>
      </c>
      <c r="AV202" s="14" t="s">
        <v>165</v>
      </c>
      <c r="AW202" s="14" t="s">
        <v>32</v>
      </c>
      <c r="AX202" s="14" t="s">
        <v>78</v>
      </c>
      <c r="AY202" s="165" t="s">
        <v>158</v>
      </c>
    </row>
    <row r="203" spans="2:65" s="1" customFormat="1" ht="24.25" customHeight="1">
      <c r="B203" s="33"/>
      <c r="C203" s="132" t="s">
        <v>277</v>
      </c>
      <c r="D203" s="132" t="s">
        <v>160</v>
      </c>
      <c r="E203" s="133" t="s">
        <v>278</v>
      </c>
      <c r="F203" s="134" t="s">
        <v>279</v>
      </c>
      <c r="G203" s="135" t="s">
        <v>280</v>
      </c>
      <c r="H203" s="136">
        <v>20.6</v>
      </c>
      <c r="I203" s="137"/>
      <c r="J203" s="138">
        <f>ROUND(I203*H203,2)</f>
        <v>0</v>
      </c>
      <c r="K203" s="134" t="s">
        <v>164</v>
      </c>
      <c r="L203" s="33"/>
      <c r="M203" s="139" t="s">
        <v>19</v>
      </c>
      <c r="N203" s="140" t="s">
        <v>42</v>
      </c>
      <c r="P203" s="141">
        <f>O203*H203</f>
        <v>0</v>
      </c>
      <c r="Q203" s="141">
        <v>1.5E-3</v>
      </c>
      <c r="R203" s="141">
        <f>Q203*H203</f>
        <v>3.0900000000000004E-2</v>
      </c>
      <c r="S203" s="141">
        <v>0</v>
      </c>
      <c r="T203" s="142">
        <f>S203*H203</f>
        <v>0</v>
      </c>
      <c r="AR203" s="143" t="s">
        <v>165</v>
      </c>
      <c r="AT203" s="143" t="s">
        <v>160</v>
      </c>
      <c r="AU203" s="143" t="s">
        <v>91</v>
      </c>
      <c r="AY203" s="18" t="s">
        <v>158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8" t="s">
        <v>78</v>
      </c>
      <c r="BK203" s="144">
        <f>ROUND(I203*H203,2)</f>
        <v>0</v>
      </c>
      <c r="BL203" s="18" t="s">
        <v>165</v>
      </c>
      <c r="BM203" s="143" t="s">
        <v>281</v>
      </c>
    </row>
    <row r="204" spans="2:65" s="1" customFormat="1" ht="18">
      <c r="B204" s="33"/>
      <c r="D204" s="145" t="s">
        <v>167</v>
      </c>
      <c r="F204" s="146" t="s">
        <v>282</v>
      </c>
      <c r="I204" s="147"/>
      <c r="L204" s="33"/>
      <c r="M204" s="148"/>
      <c r="T204" s="52"/>
      <c r="AT204" s="18" t="s">
        <v>167</v>
      </c>
      <c r="AU204" s="18" t="s">
        <v>91</v>
      </c>
    </row>
    <row r="205" spans="2:65" s="1" customFormat="1">
      <c r="B205" s="33"/>
      <c r="D205" s="149" t="s">
        <v>169</v>
      </c>
      <c r="F205" s="150" t="s">
        <v>283</v>
      </c>
      <c r="I205" s="147"/>
      <c r="L205" s="33"/>
      <c r="M205" s="148"/>
      <c r="T205" s="52"/>
      <c r="AT205" s="18" t="s">
        <v>169</v>
      </c>
      <c r="AU205" s="18" t="s">
        <v>91</v>
      </c>
    </row>
    <row r="206" spans="2:65" s="12" customFormat="1">
      <c r="B206" s="151"/>
      <c r="D206" s="145" t="s">
        <v>171</v>
      </c>
      <c r="E206" s="152" t="s">
        <v>19</v>
      </c>
      <c r="F206" s="153" t="s">
        <v>284</v>
      </c>
      <c r="H206" s="154">
        <v>20.6</v>
      </c>
      <c r="I206" s="155"/>
      <c r="L206" s="151"/>
      <c r="M206" s="156"/>
      <c r="T206" s="157"/>
      <c r="AT206" s="152" t="s">
        <v>171</v>
      </c>
      <c r="AU206" s="152" t="s">
        <v>91</v>
      </c>
      <c r="AV206" s="12" t="s">
        <v>80</v>
      </c>
      <c r="AW206" s="12" t="s">
        <v>32</v>
      </c>
      <c r="AX206" s="12" t="s">
        <v>78</v>
      </c>
      <c r="AY206" s="152" t="s">
        <v>158</v>
      </c>
    </row>
    <row r="207" spans="2:65" s="1" customFormat="1" ht="24.25" customHeight="1">
      <c r="B207" s="33"/>
      <c r="C207" s="132" t="s">
        <v>285</v>
      </c>
      <c r="D207" s="132" t="s">
        <v>160</v>
      </c>
      <c r="E207" s="133" t="s">
        <v>286</v>
      </c>
      <c r="F207" s="134" t="s">
        <v>287</v>
      </c>
      <c r="G207" s="135" t="s">
        <v>271</v>
      </c>
      <c r="H207" s="136">
        <v>36</v>
      </c>
      <c r="I207" s="137"/>
      <c r="J207" s="138">
        <f>ROUND(I207*H207,2)</f>
        <v>0</v>
      </c>
      <c r="K207" s="134" t="s">
        <v>164</v>
      </c>
      <c r="L207" s="33"/>
      <c r="M207" s="139" t="s">
        <v>19</v>
      </c>
      <c r="N207" s="140" t="s">
        <v>42</v>
      </c>
      <c r="P207" s="141">
        <f>O207*H207</f>
        <v>0</v>
      </c>
      <c r="Q207" s="141">
        <v>4.1500000000000002E-2</v>
      </c>
      <c r="R207" s="141">
        <f>Q207*H207</f>
        <v>1.494</v>
      </c>
      <c r="S207" s="141">
        <v>0</v>
      </c>
      <c r="T207" s="142">
        <f>S207*H207</f>
        <v>0</v>
      </c>
      <c r="AR207" s="143" t="s">
        <v>165</v>
      </c>
      <c r="AT207" s="143" t="s">
        <v>160</v>
      </c>
      <c r="AU207" s="143" t="s">
        <v>91</v>
      </c>
      <c r="AY207" s="18" t="s">
        <v>158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8" t="s">
        <v>78</v>
      </c>
      <c r="BK207" s="144">
        <f>ROUND(I207*H207,2)</f>
        <v>0</v>
      </c>
      <c r="BL207" s="18" t="s">
        <v>165</v>
      </c>
      <c r="BM207" s="143" t="s">
        <v>288</v>
      </c>
    </row>
    <row r="208" spans="2:65" s="1" customFormat="1" ht="18">
      <c r="B208" s="33"/>
      <c r="D208" s="145" t="s">
        <v>167</v>
      </c>
      <c r="F208" s="146" t="s">
        <v>289</v>
      </c>
      <c r="I208" s="147"/>
      <c r="L208" s="33"/>
      <c r="M208" s="148"/>
      <c r="T208" s="52"/>
      <c r="AT208" s="18" t="s">
        <v>167</v>
      </c>
      <c r="AU208" s="18" t="s">
        <v>91</v>
      </c>
    </row>
    <row r="209" spans="2:65" s="1" customFormat="1">
      <c r="B209" s="33"/>
      <c r="D209" s="149" t="s">
        <v>169</v>
      </c>
      <c r="F209" s="150" t="s">
        <v>290</v>
      </c>
      <c r="I209" s="147"/>
      <c r="L209" s="33"/>
      <c r="M209" s="148"/>
      <c r="T209" s="52"/>
      <c r="AT209" s="18" t="s">
        <v>169</v>
      </c>
      <c r="AU209" s="18" t="s">
        <v>91</v>
      </c>
    </row>
    <row r="210" spans="2:65" s="13" customFormat="1">
      <c r="B210" s="158"/>
      <c r="D210" s="145" t="s">
        <v>171</v>
      </c>
      <c r="E210" s="159" t="s">
        <v>19</v>
      </c>
      <c r="F210" s="160" t="s">
        <v>291</v>
      </c>
      <c r="H210" s="159" t="s">
        <v>19</v>
      </c>
      <c r="I210" s="161"/>
      <c r="L210" s="158"/>
      <c r="M210" s="162"/>
      <c r="T210" s="163"/>
      <c r="AT210" s="159" t="s">
        <v>171</v>
      </c>
      <c r="AU210" s="159" t="s">
        <v>91</v>
      </c>
      <c r="AV210" s="13" t="s">
        <v>78</v>
      </c>
      <c r="AW210" s="13" t="s">
        <v>32</v>
      </c>
      <c r="AX210" s="13" t="s">
        <v>71</v>
      </c>
      <c r="AY210" s="159" t="s">
        <v>158</v>
      </c>
    </row>
    <row r="211" spans="2:65" s="12" customFormat="1">
      <c r="B211" s="151"/>
      <c r="D211" s="145" t="s">
        <v>171</v>
      </c>
      <c r="E211" s="152" t="s">
        <v>19</v>
      </c>
      <c r="F211" s="153" t="s">
        <v>292</v>
      </c>
      <c r="H211" s="154">
        <v>36</v>
      </c>
      <c r="I211" s="155"/>
      <c r="L211" s="151"/>
      <c r="M211" s="156"/>
      <c r="T211" s="157"/>
      <c r="AT211" s="152" t="s">
        <v>171</v>
      </c>
      <c r="AU211" s="152" t="s">
        <v>91</v>
      </c>
      <c r="AV211" s="12" t="s">
        <v>80</v>
      </c>
      <c r="AW211" s="12" t="s">
        <v>32</v>
      </c>
      <c r="AX211" s="12" t="s">
        <v>71</v>
      </c>
      <c r="AY211" s="152" t="s">
        <v>158</v>
      </c>
    </row>
    <row r="212" spans="2:65" s="14" customFormat="1">
      <c r="B212" s="164"/>
      <c r="D212" s="145" t="s">
        <v>171</v>
      </c>
      <c r="E212" s="165" t="s">
        <v>19</v>
      </c>
      <c r="F212" s="166" t="s">
        <v>209</v>
      </c>
      <c r="H212" s="167">
        <v>36</v>
      </c>
      <c r="I212" s="168"/>
      <c r="L212" s="164"/>
      <c r="M212" s="169"/>
      <c r="T212" s="170"/>
      <c r="AT212" s="165" t="s">
        <v>171</v>
      </c>
      <c r="AU212" s="165" t="s">
        <v>91</v>
      </c>
      <c r="AV212" s="14" t="s">
        <v>165</v>
      </c>
      <c r="AW212" s="14" t="s">
        <v>32</v>
      </c>
      <c r="AX212" s="14" t="s">
        <v>78</v>
      </c>
      <c r="AY212" s="165" t="s">
        <v>158</v>
      </c>
    </row>
    <row r="213" spans="2:65" s="11" customFormat="1" ht="20.9" customHeight="1">
      <c r="B213" s="120"/>
      <c r="D213" s="121" t="s">
        <v>70</v>
      </c>
      <c r="E213" s="130" t="s">
        <v>293</v>
      </c>
      <c r="F213" s="130" t="s">
        <v>294</v>
      </c>
      <c r="I213" s="123"/>
      <c r="J213" s="131">
        <f>BK213</f>
        <v>0</v>
      </c>
      <c r="L213" s="120"/>
      <c r="M213" s="125"/>
      <c r="P213" s="126">
        <f>SUM(P214:P219)</f>
        <v>0</v>
      </c>
      <c r="R213" s="126">
        <f>SUM(R214:R219)</f>
        <v>0.91587999999999992</v>
      </c>
      <c r="T213" s="127">
        <f>SUM(T214:T219)</f>
        <v>0</v>
      </c>
      <c r="AR213" s="121" t="s">
        <v>78</v>
      </c>
      <c r="AT213" s="128" t="s">
        <v>70</v>
      </c>
      <c r="AU213" s="128" t="s">
        <v>80</v>
      </c>
      <c r="AY213" s="121" t="s">
        <v>158</v>
      </c>
      <c r="BK213" s="129">
        <f>SUM(BK214:BK219)</f>
        <v>0</v>
      </c>
    </row>
    <row r="214" spans="2:65" s="1" customFormat="1" ht="24.25" customHeight="1">
      <c r="B214" s="33"/>
      <c r="C214" s="132" t="s">
        <v>295</v>
      </c>
      <c r="D214" s="132" t="s">
        <v>160</v>
      </c>
      <c r="E214" s="133" t="s">
        <v>296</v>
      </c>
      <c r="F214" s="134" t="s">
        <v>297</v>
      </c>
      <c r="G214" s="135" t="s">
        <v>271</v>
      </c>
      <c r="H214" s="136">
        <v>2</v>
      </c>
      <c r="I214" s="137"/>
      <c r="J214" s="138">
        <f>ROUND(I214*H214,2)</f>
        <v>0</v>
      </c>
      <c r="K214" s="134" t="s">
        <v>164</v>
      </c>
      <c r="L214" s="33"/>
      <c r="M214" s="139" t="s">
        <v>19</v>
      </c>
      <c r="N214" s="140" t="s">
        <v>42</v>
      </c>
      <c r="P214" s="141">
        <f>O214*H214</f>
        <v>0</v>
      </c>
      <c r="Q214" s="141">
        <v>0.44169999999999998</v>
      </c>
      <c r="R214" s="141">
        <f>Q214*H214</f>
        <v>0.88339999999999996</v>
      </c>
      <c r="S214" s="141">
        <v>0</v>
      </c>
      <c r="T214" s="142">
        <f>S214*H214</f>
        <v>0</v>
      </c>
      <c r="AR214" s="143" t="s">
        <v>165</v>
      </c>
      <c r="AT214" s="143" t="s">
        <v>160</v>
      </c>
      <c r="AU214" s="143" t="s">
        <v>91</v>
      </c>
      <c r="AY214" s="18" t="s">
        <v>158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8" t="s">
        <v>78</v>
      </c>
      <c r="BK214" s="144">
        <f>ROUND(I214*H214,2)</f>
        <v>0</v>
      </c>
      <c r="BL214" s="18" t="s">
        <v>165</v>
      </c>
      <c r="BM214" s="143" t="s">
        <v>298</v>
      </c>
    </row>
    <row r="215" spans="2:65" s="1" customFormat="1" ht="27">
      <c r="B215" s="33"/>
      <c r="D215" s="145" t="s">
        <v>167</v>
      </c>
      <c r="F215" s="146" t="s">
        <v>299</v>
      </c>
      <c r="I215" s="147"/>
      <c r="L215" s="33"/>
      <c r="M215" s="148"/>
      <c r="T215" s="52"/>
      <c r="AT215" s="18" t="s">
        <v>167</v>
      </c>
      <c r="AU215" s="18" t="s">
        <v>91</v>
      </c>
    </row>
    <row r="216" spans="2:65" s="1" customFormat="1">
      <c r="B216" s="33"/>
      <c r="D216" s="149" t="s">
        <v>169</v>
      </c>
      <c r="F216" s="150" t="s">
        <v>300</v>
      </c>
      <c r="I216" s="147"/>
      <c r="L216" s="33"/>
      <c r="M216" s="148"/>
      <c r="T216" s="52"/>
      <c r="AT216" s="18" t="s">
        <v>169</v>
      </c>
      <c r="AU216" s="18" t="s">
        <v>91</v>
      </c>
    </row>
    <row r="217" spans="2:65" s="12" customFormat="1">
      <c r="B217" s="151"/>
      <c r="D217" s="145" t="s">
        <v>171</v>
      </c>
      <c r="E217" s="152" t="s">
        <v>19</v>
      </c>
      <c r="F217" s="153" t="s">
        <v>301</v>
      </c>
      <c r="H217" s="154">
        <v>2</v>
      </c>
      <c r="I217" s="155"/>
      <c r="L217" s="151"/>
      <c r="M217" s="156"/>
      <c r="T217" s="157"/>
      <c r="AT217" s="152" t="s">
        <v>171</v>
      </c>
      <c r="AU217" s="152" t="s">
        <v>91</v>
      </c>
      <c r="AV217" s="12" t="s">
        <v>80</v>
      </c>
      <c r="AW217" s="12" t="s">
        <v>32</v>
      </c>
      <c r="AX217" s="12" t="s">
        <v>78</v>
      </c>
      <c r="AY217" s="152" t="s">
        <v>158</v>
      </c>
    </row>
    <row r="218" spans="2:65" s="1" customFormat="1" ht="33" customHeight="1">
      <c r="B218" s="33"/>
      <c r="C218" s="171" t="s">
        <v>302</v>
      </c>
      <c r="D218" s="171" t="s">
        <v>260</v>
      </c>
      <c r="E218" s="172" t="s">
        <v>303</v>
      </c>
      <c r="F218" s="173" t="s">
        <v>304</v>
      </c>
      <c r="G218" s="174" t="s">
        <v>271</v>
      </c>
      <c r="H218" s="175">
        <v>2</v>
      </c>
      <c r="I218" s="176"/>
      <c r="J218" s="177">
        <f>ROUND(I218*H218,2)</f>
        <v>0</v>
      </c>
      <c r="K218" s="173" t="s">
        <v>305</v>
      </c>
      <c r="L218" s="178"/>
      <c r="M218" s="179" t="s">
        <v>19</v>
      </c>
      <c r="N218" s="180" t="s">
        <v>42</v>
      </c>
      <c r="P218" s="141">
        <f>O218*H218</f>
        <v>0</v>
      </c>
      <c r="Q218" s="141">
        <v>1.6240000000000001E-2</v>
      </c>
      <c r="R218" s="141">
        <f>Q218*H218</f>
        <v>3.2480000000000002E-2</v>
      </c>
      <c r="S218" s="141">
        <v>0</v>
      </c>
      <c r="T218" s="142">
        <f>S218*H218</f>
        <v>0</v>
      </c>
      <c r="AR218" s="143" t="s">
        <v>232</v>
      </c>
      <c r="AT218" s="143" t="s">
        <v>260</v>
      </c>
      <c r="AU218" s="143" t="s">
        <v>91</v>
      </c>
      <c r="AY218" s="18" t="s">
        <v>158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8" t="s">
        <v>78</v>
      </c>
      <c r="BK218" s="144">
        <f>ROUND(I218*H218,2)</f>
        <v>0</v>
      </c>
      <c r="BL218" s="18" t="s">
        <v>165</v>
      </c>
      <c r="BM218" s="143" t="s">
        <v>306</v>
      </c>
    </row>
    <row r="219" spans="2:65" s="1" customFormat="1" ht="18">
      <c r="B219" s="33"/>
      <c r="D219" s="145" t="s">
        <v>167</v>
      </c>
      <c r="F219" s="146" t="s">
        <v>304</v>
      </c>
      <c r="I219" s="147"/>
      <c r="L219" s="33"/>
      <c r="M219" s="148"/>
      <c r="T219" s="52"/>
      <c r="AT219" s="18" t="s">
        <v>167</v>
      </c>
      <c r="AU219" s="18" t="s">
        <v>91</v>
      </c>
    </row>
    <row r="220" spans="2:65" s="11" customFormat="1" ht="22.9" customHeight="1">
      <c r="B220" s="120"/>
      <c r="D220" s="121" t="s">
        <v>70</v>
      </c>
      <c r="E220" s="130" t="s">
        <v>242</v>
      </c>
      <c r="F220" s="130" t="s">
        <v>307</v>
      </c>
      <c r="I220" s="123"/>
      <c r="J220" s="131">
        <f>BK220</f>
        <v>0</v>
      </c>
      <c r="L220" s="120"/>
      <c r="M220" s="125"/>
      <c r="P220" s="126">
        <f>P221+P228+P232+P245+P250+P341</f>
        <v>0</v>
      </c>
      <c r="R220" s="126">
        <f>R221+R228+R232+R245+R250+R341</f>
        <v>1.6095314500000002</v>
      </c>
      <c r="T220" s="127">
        <f>T221+T228+T232+T245+T250+T341</f>
        <v>6.4855999999999998</v>
      </c>
      <c r="AR220" s="121" t="s">
        <v>78</v>
      </c>
      <c r="AT220" s="128" t="s">
        <v>70</v>
      </c>
      <c r="AU220" s="128" t="s">
        <v>78</v>
      </c>
      <c r="AY220" s="121" t="s">
        <v>158</v>
      </c>
      <c r="BK220" s="129">
        <f>BK221+BK228+BK232+BK245+BK250+BK341</f>
        <v>0</v>
      </c>
    </row>
    <row r="221" spans="2:65" s="11" customFormat="1" ht="20.9" customHeight="1">
      <c r="B221" s="120"/>
      <c r="D221" s="121" t="s">
        <v>70</v>
      </c>
      <c r="E221" s="130" t="s">
        <v>308</v>
      </c>
      <c r="F221" s="130" t="s">
        <v>309</v>
      </c>
      <c r="I221" s="123"/>
      <c r="J221" s="131">
        <f>BK221</f>
        <v>0</v>
      </c>
      <c r="L221" s="120"/>
      <c r="M221" s="125"/>
      <c r="P221" s="126">
        <f>SUM(P222:P227)</f>
        <v>0</v>
      </c>
      <c r="R221" s="126">
        <f>SUM(R222:R227)</f>
        <v>1.5626600000000002</v>
      </c>
      <c r="T221" s="127">
        <f>SUM(T222:T227)</f>
        <v>0</v>
      </c>
      <c r="AR221" s="121" t="s">
        <v>78</v>
      </c>
      <c r="AT221" s="128" t="s">
        <v>70</v>
      </c>
      <c r="AU221" s="128" t="s">
        <v>80</v>
      </c>
      <c r="AY221" s="121" t="s">
        <v>158</v>
      </c>
      <c r="BK221" s="129">
        <f>SUM(BK222:BK227)</f>
        <v>0</v>
      </c>
    </row>
    <row r="222" spans="2:65" s="1" customFormat="1" ht="24.25" customHeight="1">
      <c r="B222" s="33"/>
      <c r="C222" s="132" t="s">
        <v>310</v>
      </c>
      <c r="D222" s="132" t="s">
        <v>160</v>
      </c>
      <c r="E222" s="133" t="s">
        <v>311</v>
      </c>
      <c r="F222" s="134" t="s">
        <v>312</v>
      </c>
      <c r="G222" s="135" t="s">
        <v>280</v>
      </c>
      <c r="H222" s="136">
        <v>12</v>
      </c>
      <c r="I222" s="137"/>
      <c r="J222" s="138">
        <f>ROUND(I222*H222,2)</f>
        <v>0</v>
      </c>
      <c r="K222" s="134" t="s">
        <v>164</v>
      </c>
      <c r="L222" s="33"/>
      <c r="M222" s="139" t="s">
        <v>19</v>
      </c>
      <c r="N222" s="140" t="s">
        <v>42</v>
      </c>
      <c r="P222" s="141">
        <f>O222*H222</f>
        <v>0</v>
      </c>
      <c r="Q222" s="141">
        <v>0.10095</v>
      </c>
      <c r="R222" s="141">
        <f>Q222*H222</f>
        <v>1.2114</v>
      </c>
      <c r="S222" s="141">
        <v>0</v>
      </c>
      <c r="T222" s="142">
        <f>S222*H222</f>
        <v>0</v>
      </c>
      <c r="AR222" s="143" t="s">
        <v>165</v>
      </c>
      <c r="AT222" s="143" t="s">
        <v>160</v>
      </c>
      <c r="AU222" s="143" t="s">
        <v>91</v>
      </c>
      <c r="AY222" s="18" t="s">
        <v>158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8" t="s">
        <v>78</v>
      </c>
      <c r="BK222" s="144">
        <f>ROUND(I222*H222,2)</f>
        <v>0</v>
      </c>
      <c r="BL222" s="18" t="s">
        <v>165</v>
      </c>
      <c r="BM222" s="143" t="s">
        <v>313</v>
      </c>
    </row>
    <row r="223" spans="2:65" s="1" customFormat="1" ht="27">
      <c r="B223" s="33"/>
      <c r="D223" s="145" t="s">
        <v>167</v>
      </c>
      <c r="F223" s="146" t="s">
        <v>314</v>
      </c>
      <c r="I223" s="147"/>
      <c r="L223" s="33"/>
      <c r="M223" s="148"/>
      <c r="T223" s="52"/>
      <c r="AT223" s="18" t="s">
        <v>167</v>
      </c>
      <c r="AU223" s="18" t="s">
        <v>91</v>
      </c>
    </row>
    <row r="224" spans="2:65" s="1" customFormat="1">
      <c r="B224" s="33"/>
      <c r="D224" s="149" t="s">
        <v>169</v>
      </c>
      <c r="F224" s="150" t="s">
        <v>315</v>
      </c>
      <c r="I224" s="147"/>
      <c r="L224" s="33"/>
      <c r="M224" s="148"/>
      <c r="T224" s="52"/>
      <c r="AT224" s="18" t="s">
        <v>169</v>
      </c>
      <c r="AU224" s="18" t="s">
        <v>91</v>
      </c>
    </row>
    <row r="225" spans="2:65" s="12" customFormat="1">
      <c r="B225" s="151"/>
      <c r="D225" s="145" t="s">
        <v>171</v>
      </c>
      <c r="E225" s="152" t="s">
        <v>19</v>
      </c>
      <c r="F225" s="153" t="s">
        <v>316</v>
      </c>
      <c r="H225" s="154">
        <v>12</v>
      </c>
      <c r="I225" s="155"/>
      <c r="L225" s="151"/>
      <c r="M225" s="156"/>
      <c r="T225" s="157"/>
      <c r="AT225" s="152" t="s">
        <v>171</v>
      </c>
      <c r="AU225" s="152" t="s">
        <v>91</v>
      </c>
      <c r="AV225" s="12" t="s">
        <v>80</v>
      </c>
      <c r="AW225" s="12" t="s">
        <v>32</v>
      </c>
      <c r="AX225" s="12" t="s">
        <v>78</v>
      </c>
      <c r="AY225" s="152" t="s">
        <v>158</v>
      </c>
    </row>
    <row r="226" spans="2:65" s="1" customFormat="1" ht="16.5" customHeight="1">
      <c r="B226" s="33"/>
      <c r="C226" s="171" t="s">
        <v>317</v>
      </c>
      <c r="D226" s="171" t="s">
        <v>260</v>
      </c>
      <c r="E226" s="172" t="s">
        <v>318</v>
      </c>
      <c r="F226" s="173" t="s">
        <v>319</v>
      </c>
      <c r="G226" s="174" t="s">
        <v>280</v>
      </c>
      <c r="H226" s="175">
        <v>12.545</v>
      </c>
      <c r="I226" s="176"/>
      <c r="J226" s="177">
        <f>ROUND(I226*H226,2)</f>
        <v>0</v>
      </c>
      <c r="K226" s="173" t="s">
        <v>164</v>
      </c>
      <c r="L226" s="178"/>
      <c r="M226" s="179" t="s">
        <v>19</v>
      </c>
      <c r="N226" s="180" t="s">
        <v>42</v>
      </c>
      <c r="P226" s="141">
        <f>O226*H226</f>
        <v>0</v>
      </c>
      <c r="Q226" s="141">
        <v>2.8000000000000001E-2</v>
      </c>
      <c r="R226" s="141">
        <f>Q226*H226</f>
        <v>0.35126000000000002</v>
      </c>
      <c r="S226" s="141">
        <v>0</v>
      </c>
      <c r="T226" s="142">
        <f>S226*H226</f>
        <v>0</v>
      </c>
      <c r="AR226" s="143" t="s">
        <v>232</v>
      </c>
      <c r="AT226" s="143" t="s">
        <v>260</v>
      </c>
      <c r="AU226" s="143" t="s">
        <v>91</v>
      </c>
      <c r="AY226" s="18" t="s">
        <v>158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8" t="s">
        <v>78</v>
      </c>
      <c r="BK226" s="144">
        <f>ROUND(I226*H226,2)</f>
        <v>0</v>
      </c>
      <c r="BL226" s="18" t="s">
        <v>165</v>
      </c>
      <c r="BM226" s="143" t="s">
        <v>320</v>
      </c>
    </row>
    <row r="227" spans="2:65" s="1" customFormat="1">
      <c r="B227" s="33"/>
      <c r="D227" s="145" t="s">
        <v>167</v>
      </c>
      <c r="F227" s="146" t="s">
        <v>319</v>
      </c>
      <c r="I227" s="147"/>
      <c r="L227" s="33"/>
      <c r="M227" s="148"/>
      <c r="T227" s="52"/>
      <c r="AT227" s="18" t="s">
        <v>167</v>
      </c>
      <c r="AU227" s="18" t="s">
        <v>91</v>
      </c>
    </row>
    <row r="228" spans="2:65" s="11" customFormat="1" ht="20.9" customHeight="1">
      <c r="B228" s="120"/>
      <c r="D228" s="121" t="s">
        <v>70</v>
      </c>
      <c r="E228" s="130" t="s">
        <v>321</v>
      </c>
      <c r="F228" s="130" t="s">
        <v>322</v>
      </c>
      <c r="I228" s="123"/>
      <c r="J228" s="131">
        <f>BK228</f>
        <v>0</v>
      </c>
      <c r="L228" s="120"/>
      <c r="M228" s="125"/>
      <c r="P228" s="126">
        <f>SUM(P229:P231)</f>
        <v>0</v>
      </c>
      <c r="R228" s="126">
        <f>SUM(R229:R231)</f>
        <v>2.2749999999999999E-2</v>
      </c>
      <c r="T228" s="127">
        <f>SUM(T229:T231)</f>
        <v>0</v>
      </c>
      <c r="AR228" s="121" t="s">
        <v>78</v>
      </c>
      <c r="AT228" s="128" t="s">
        <v>70</v>
      </c>
      <c r="AU228" s="128" t="s">
        <v>80</v>
      </c>
      <c r="AY228" s="121" t="s">
        <v>158</v>
      </c>
      <c r="BK228" s="129">
        <f>SUM(BK229:BK231)</f>
        <v>0</v>
      </c>
    </row>
    <row r="229" spans="2:65" s="1" customFormat="1" ht="33" customHeight="1">
      <c r="B229" s="33"/>
      <c r="C229" s="132" t="s">
        <v>323</v>
      </c>
      <c r="D229" s="132" t="s">
        <v>160</v>
      </c>
      <c r="E229" s="133" t="s">
        <v>324</v>
      </c>
      <c r="F229" s="134" t="s">
        <v>325</v>
      </c>
      <c r="G229" s="135" t="s">
        <v>163</v>
      </c>
      <c r="H229" s="136">
        <v>175</v>
      </c>
      <c r="I229" s="137"/>
      <c r="J229" s="138">
        <f>ROUND(I229*H229,2)</f>
        <v>0</v>
      </c>
      <c r="K229" s="134" t="s">
        <v>164</v>
      </c>
      <c r="L229" s="33"/>
      <c r="M229" s="139" t="s">
        <v>19</v>
      </c>
      <c r="N229" s="140" t="s">
        <v>42</v>
      </c>
      <c r="P229" s="141">
        <f>O229*H229</f>
        <v>0</v>
      </c>
      <c r="Q229" s="141">
        <v>1.2999999999999999E-4</v>
      </c>
      <c r="R229" s="141">
        <f>Q229*H229</f>
        <v>2.2749999999999999E-2</v>
      </c>
      <c r="S229" s="141">
        <v>0</v>
      </c>
      <c r="T229" s="142">
        <f>S229*H229</f>
        <v>0</v>
      </c>
      <c r="AR229" s="143" t="s">
        <v>165</v>
      </c>
      <c r="AT229" s="143" t="s">
        <v>160</v>
      </c>
      <c r="AU229" s="143" t="s">
        <v>91</v>
      </c>
      <c r="AY229" s="18" t="s">
        <v>158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8" t="s">
        <v>78</v>
      </c>
      <c r="BK229" s="144">
        <f>ROUND(I229*H229,2)</f>
        <v>0</v>
      </c>
      <c r="BL229" s="18" t="s">
        <v>165</v>
      </c>
      <c r="BM229" s="143" t="s">
        <v>326</v>
      </c>
    </row>
    <row r="230" spans="2:65" s="1" customFormat="1" ht="18">
      <c r="B230" s="33"/>
      <c r="D230" s="145" t="s">
        <v>167</v>
      </c>
      <c r="F230" s="146" t="s">
        <v>327</v>
      </c>
      <c r="I230" s="147"/>
      <c r="L230" s="33"/>
      <c r="M230" s="148"/>
      <c r="T230" s="52"/>
      <c r="AT230" s="18" t="s">
        <v>167</v>
      </c>
      <c r="AU230" s="18" t="s">
        <v>91</v>
      </c>
    </row>
    <row r="231" spans="2:65" s="1" customFormat="1">
      <c r="B231" s="33"/>
      <c r="D231" s="149" t="s">
        <v>169</v>
      </c>
      <c r="F231" s="150" t="s">
        <v>328</v>
      </c>
      <c r="I231" s="147"/>
      <c r="L231" s="33"/>
      <c r="M231" s="148"/>
      <c r="T231" s="52"/>
      <c r="AT231" s="18" t="s">
        <v>169</v>
      </c>
      <c r="AU231" s="18" t="s">
        <v>91</v>
      </c>
    </row>
    <row r="232" spans="2:65" s="11" customFormat="1" ht="20.9" customHeight="1">
      <c r="B232" s="120"/>
      <c r="D232" s="121" t="s">
        <v>70</v>
      </c>
      <c r="E232" s="130" t="s">
        <v>329</v>
      </c>
      <c r="F232" s="130" t="s">
        <v>330</v>
      </c>
      <c r="I232" s="123"/>
      <c r="J232" s="131">
        <f>BK232</f>
        <v>0</v>
      </c>
      <c r="L232" s="120"/>
      <c r="M232" s="125"/>
      <c r="P232" s="126">
        <f>SUM(P233:P244)</f>
        <v>0</v>
      </c>
      <c r="R232" s="126">
        <f>SUM(R233:R244)</f>
        <v>8.5400000000000007E-3</v>
      </c>
      <c r="T232" s="127">
        <f>SUM(T233:T244)</f>
        <v>0</v>
      </c>
      <c r="AR232" s="121" t="s">
        <v>78</v>
      </c>
      <c r="AT232" s="128" t="s">
        <v>70</v>
      </c>
      <c r="AU232" s="128" t="s">
        <v>80</v>
      </c>
      <c r="AY232" s="121" t="s">
        <v>158</v>
      </c>
      <c r="BK232" s="129">
        <f>SUM(BK233:BK244)</f>
        <v>0</v>
      </c>
    </row>
    <row r="233" spans="2:65" s="1" customFormat="1" ht="24.25" customHeight="1">
      <c r="B233" s="33"/>
      <c r="C233" s="132" t="s">
        <v>7</v>
      </c>
      <c r="D233" s="132" t="s">
        <v>160</v>
      </c>
      <c r="E233" s="133" t="s">
        <v>331</v>
      </c>
      <c r="F233" s="134" t="s">
        <v>332</v>
      </c>
      <c r="G233" s="135" t="s">
        <v>163</v>
      </c>
      <c r="H233" s="136">
        <v>200</v>
      </c>
      <c r="I233" s="137"/>
      <c r="J233" s="138">
        <f>ROUND(I233*H233,2)</f>
        <v>0</v>
      </c>
      <c r="K233" s="134" t="s">
        <v>164</v>
      </c>
      <c r="L233" s="33"/>
      <c r="M233" s="139" t="s">
        <v>19</v>
      </c>
      <c r="N233" s="140" t="s">
        <v>42</v>
      </c>
      <c r="P233" s="141">
        <f>O233*H233</f>
        <v>0</v>
      </c>
      <c r="Q233" s="141">
        <v>4.0000000000000003E-5</v>
      </c>
      <c r="R233" s="141">
        <f>Q233*H233</f>
        <v>8.0000000000000002E-3</v>
      </c>
      <c r="S233" s="141">
        <v>0</v>
      </c>
      <c r="T233" s="142">
        <f>S233*H233</f>
        <v>0</v>
      </c>
      <c r="AR233" s="143" t="s">
        <v>165</v>
      </c>
      <c r="AT233" s="143" t="s">
        <v>160</v>
      </c>
      <c r="AU233" s="143" t="s">
        <v>91</v>
      </c>
      <c r="AY233" s="18" t="s">
        <v>158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8" t="s">
        <v>78</v>
      </c>
      <c r="BK233" s="144">
        <f>ROUND(I233*H233,2)</f>
        <v>0</v>
      </c>
      <c r="BL233" s="18" t="s">
        <v>165</v>
      </c>
      <c r="BM233" s="143" t="s">
        <v>333</v>
      </c>
    </row>
    <row r="234" spans="2:65" s="1" customFormat="1" ht="18">
      <c r="B234" s="33"/>
      <c r="D234" s="145" t="s">
        <v>167</v>
      </c>
      <c r="F234" s="146" t="s">
        <v>334</v>
      </c>
      <c r="I234" s="147"/>
      <c r="L234" s="33"/>
      <c r="M234" s="148"/>
      <c r="T234" s="52"/>
      <c r="AT234" s="18" t="s">
        <v>167</v>
      </c>
      <c r="AU234" s="18" t="s">
        <v>91</v>
      </c>
    </row>
    <row r="235" spans="2:65" s="1" customFormat="1">
      <c r="B235" s="33"/>
      <c r="D235" s="149" t="s">
        <v>169</v>
      </c>
      <c r="F235" s="150" t="s">
        <v>335</v>
      </c>
      <c r="I235" s="147"/>
      <c r="L235" s="33"/>
      <c r="M235" s="148"/>
      <c r="T235" s="52"/>
      <c r="AT235" s="18" t="s">
        <v>169</v>
      </c>
      <c r="AU235" s="18" t="s">
        <v>91</v>
      </c>
    </row>
    <row r="236" spans="2:65" s="1" customFormat="1" ht="16.5" customHeight="1">
      <c r="B236" s="33"/>
      <c r="C236" s="132" t="s">
        <v>336</v>
      </c>
      <c r="D236" s="132" t="s">
        <v>160</v>
      </c>
      <c r="E236" s="133" t="s">
        <v>337</v>
      </c>
      <c r="F236" s="134" t="s">
        <v>338</v>
      </c>
      <c r="G236" s="135" t="s">
        <v>271</v>
      </c>
      <c r="H236" s="136">
        <v>3</v>
      </c>
      <c r="I236" s="137"/>
      <c r="J236" s="138">
        <f>ROUND(I236*H236,2)</f>
        <v>0</v>
      </c>
      <c r="K236" s="134" t="s">
        <v>164</v>
      </c>
      <c r="L236" s="33"/>
      <c r="M236" s="139" t="s">
        <v>19</v>
      </c>
      <c r="N236" s="140" t="s">
        <v>42</v>
      </c>
      <c r="P236" s="141">
        <f>O236*H236</f>
        <v>0</v>
      </c>
      <c r="Q236" s="141">
        <v>1.8000000000000001E-4</v>
      </c>
      <c r="R236" s="141">
        <f>Q236*H236</f>
        <v>5.4000000000000001E-4</v>
      </c>
      <c r="S236" s="141">
        <v>0</v>
      </c>
      <c r="T236" s="142">
        <f>S236*H236</f>
        <v>0</v>
      </c>
      <c r="AR236" s="143" t="s">
        <v>165</v>
      </c>
      <c r="AT236" s="143" t="s">
        <v>160</v>
      </c>
      <c r="AU236" s="143" t="s">
        <v>91</v>
      </c>
      <c r="AY236" s="18" t="s">
        <v>158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8" t="s">
        <v>78</v>
      </c>
      <c r="BK236" s="144">
        <f>ROUND(I236*H236,2)</f>
        <v>0</v>
      </c>
      <c r="BL236" s="18" t="s">
        <v>165</v>
      </c>
      <c r="BM236" s="143" t="s">
        <v>339</v>
      </c>
    </row>
    <row r="237" spans="2:65" s="1" customFormat="1" ht="18">
      <c r="B237" s="33"/>
      <c r="D237" s="145" t="s">
        <v>167</v>
      </c>
      <c r="F237" s="146" t="s">
        <v>340</v>
      </c>
      <c r="I237" s="147"/>
      <c r="L237" s="33"/>
      <c r="M237" s="148"/>
      <c r="T237" s="52"/>
      <c r="AT237" s="18" t="s">
        <v>167</v>
      </c>
      <c r="AU237" s="18" t="s">
        <v>91</v>
      </c>
    </row>
    <row r="238" spans="2:65" s="1" customFormat="1">
      <c r="B238" s="33"/>
      <c r="D238" s="149" t="s">
        <v>169</v>
      </c>
      <c r="F238" s="150" t="s">
        <v>341</v>
      </c>
      <c r="I238" s="147"/>
      <c r="L238" s="33"/>
      <c r="M238" s="148"/>
      <c r="T238" s="52"/>
      <c r="AT238" s="18" t="s">
        <v>169</v>
      </c>
      <c r="AU238" s="18" t="s">
        <v>91</v>
      </c>
    </row>
    <row r="239" spans="2:65" s="1" customFormat="1" ht="24.25" customHeight="1">
      <c r="B239" s="33"/>
      <c r="C239" s="171" t="s">
        <v>342</v>
      </c>
      <c r="D239" s="171" t="s">
        <v>260</v>
      </c>
      <c r="E239" s="172" t="s">
        <v>343</v>
      </c>
      <c r="F239" s="173" t="s">
        <v>344</v>
      </c>
      <c r="G239" s="174" t="s">
        <v>345</v>
      </c>
      <c r="H239" s="175">
        <v>3</v>
      </c>
      <c r="I239" s="176"/>
      <c r="J239" s="177">
        <f>ROUND(I239*H239,2)</f>
        <v>0</v>
      </c>
      <c r="K239" s="173" t="s">
        <v>305</v>
      </c>
      <c r="L239" s="178"/>
      <c r="M239" s="179" t="s">
        <v>19</v>
      </c>
      <c r="N239" s="180" t="s">
        <v>42</v>
      </c>
      <c r="P239" s="141">
        <f>O239*H239</f>
        <v>0</v>
      </c>
      <c r="Q239" s="141">
        <v>0</v>
      </c>
      <c r="R239" s="141">
        <f>Q239*H239</f>
        <v>0</v>
      </c>
      <c r="S239" s="141">
        <v>0</v>
      </c>
      <c r="T239" s="142">
        <f>S239*H239</f>
        <v>0</v>
      </c>
      <c r="AR239" s="143" t="s">
        <v>232</v>
      </c>
      <c r="AT239" s="143" t="s">
        <v>260</v>
      </c>
      <c r="AU239" s="143" t="s">
        <v>91</v>
      </c>
      <c r="AY239" s="18" t="s">
        <v>158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8" t="s">
        <v>78</v>
      </c>
      <c r="BK239" s="144">
        <f>ROUND(I239*H239,2)</f>
        <v>0</v>
      </c>
      <c r="BL239" s="18" t="s">
        <v>165</v>
      </c>
      <c r="BM239" s="143" t="s">
        <v>346</v>
      </c>
    </row>
    <row r="240" spans="2:65" s="1" customFormat="1" ht="18">
      <c r="B240" s="33"/>
      <c r="D240" s="145" t="s">
        <v>167</v>
      </c>
      <c r="F240" s="146" t="s">
        <v>344</v>
      </c>
      <c r="I240" s="147"/>
      <c r="L240" s="33"/>
      <c r="M240" s="148"/>
      <c r="T240" s="52"/>
      <c r="AT240" s="18" t="s">
        <v>167</v>
      </c>
      <c r="AU240" s="18" t="s">
        <v>91</v>
      </c>
    </row>
    <row r="241" spans="2:65" s="1" customFormat="1" ht="16.5" customHeight="1">
      <c r="B241" s="33"/>
      <c r="C241" s="132" t="s">
        <v>347</v>
      </c>
      <c r="D241" s="132" t="s">
        <v>160</v>
      </c>
      <c r="E241" s="133" t="s">
        <v>348</v>
      </c>
      <c r="F241" s="134" t="s">
        <v>349</v>
      </c>
      <c r="G241" s="135" t="s">
        <v>345</v>
      </c>
      <c r="H241" s="136">
        <v>30</v>
      </c>
      <c r="I241" s="137"/>
      <c r="J241" s="138">
        <f>ROUND(I241*H241,2)</f>
        <v>0</v>
      </c>
      <c r="K241" s="134" t="s">
        <v>305</v>
      </c>
      <c r="L241" s="33"/>
      <c r="M241" s="139" t="s">
        <v>19</v>
      </c>
      <c r="N241" s="140" t="s">
        <v>42</v>
      </c>
      <c r="P241" s="141">
        <f>O241*H241</f>
        <v>0</v>
      </c>
      <c r="Q241" s="141">
        <v>0</v>
      </c>
      <c r="R241" s="141">
        <f>Q241*H241</f>
        <v>0</v>
      </c>
      <c r="S241" s="141">
        <v>0</v>
      </c>
      <c r="T241" s="142">
        <f>S241*H241</f>
        <v>0</v>
      </c>
      <c r="AR241" s="143" t="s">
        <v>165</v>
      </c>
      <c r="AT241" s="143" t="s">
        <v>160</v>
      </c>
      <c r="AU241" s="143" t="s">
        <v>91</v>
      </c>
      <c r="AY241" s="18" t="s">
        <v>158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8" t="s">
        <v>78</v>
      </c>
      <c r="BK241" s="144">
        <f>ROUND(I241*H241,2)</f>
        <v>0</v>
      </c>
      <c r="BL241" s="18" t="s">
        <v>165</v>
      </c>
      <c r="BM241" s="143" t="s">
        <v>350</v>
      </c>
    </row>
    <row r="242" spans="2:65" s="1" customFormat="1">
      <c r="B242" s="33"/>
      <c r="D242" s="145" t="s">
        <v>167</v>
      </c>
      <c r="F242" s="146" t="s">
        <v>351</v>
      </c>
      <c r="I242" s="147"/>
      <c r="L242" s="33"/>
      <c r="M242" s="148"/>
      <c r="T242" s="52"/>
      <c r="AT242" s="18" t="s">
        <v>167</v>
      </c>
      <c r="AU242" s="18" t="s">
        <v>91</v>
      </c>
    </row>
    <row r="243" spans="2:65" s="1" customFormat="1" ht="24.25" customHeight="1">
      <c r="B243" s="33"/>
      <c r="C243" s="171" t="s">
        <v>352</v>
      </c>
      <c r="D243" s="171" t="s">
        <v>260</v>
      </c>
      <c r="E243" s="172" t="s">
        <v>353</v>
      </c>
      <c r="F243" s="173" t="s">
        <v>354</v>
      </c>
      <c r="G243" s="174" t="s">
        <v>345</v>
      </c>
      <c r="H243" s="175">
        <v>30</v>
      </c>
      <c r="I243" s="176"/>
      <c r="J243" s="177">
        <f>ROUND(I243*H243,2)</f>
        <v>0</v>
      </c>
      <c r="K243" s="173" t="s">
        <v>305</v>
      </c>
      <c r="L243" s="178"/>
      <c r="M243" s="179" t="s">
        <v>19</v>
      </c>
      <c r="N243" s="180" t="s">
        <v>42</v>
      </c>
      <c r="P243" s="141">
        <f>O243*H243</f>
        <v>0</v>
      </c>
      <c r="Q243" s="141">
        <v>0</v>
      </c>
      <c r="R243" s="141">
        <f>Q243*H243</f>
        <v>0</v>
      </c>
      <c r="S243" s="141">
        <v>0</v>
      </c>
      <c r="T243" s="142">
        <f>S243*H243</f>
        <v>0</v>
      </c>
      <c r="AR243" s="143" t="s">
        <v>232</v>
      </c>
      <c r="AT243" s="143" t="s">
        <v>260</v>
      </c>
      <c r="AU243" s="143" t="s">
        <v>91</v>
      </c>
      <c r="AY243" s="18" t="s">
        <v>158</v>
      </c>
      <c r="BE243" s="144">
        <f>IF(N243="základní",J243,0)</f>
        <v>0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8" t="s">
        <v>78</v>
      </c>
      <c r="BK243" s="144">
        <f>ROUND(I243*H243,2)</f>
        <v>0</v>
      </c>
      <c r="BL243" s="18" t="s">
        <v>165</v>
      </c>
      <c r="BM243" s="143" t="s">
        <v>355</v>
      </c>
    </row>
    <row r="244" spans="2:65" s="1" customFormat="1" ht="27">
      <c r="B244" s="33"/>
      <c r="D244" s="145" t="s">
        <v>167</v>
      </c>
      <c r="F244" s="146" t="s">
        <v>356</v>
      </c>
      <c r="I244" s="147"/>
      <c r="L244" s="33"/>
      <c r="M244" s="148"/>
      <c r="T244" s="52"/>
      <c r="AT244" s="18" t="s">
        <v>167</v>
      </c>
      <c r="AU244" s="18" t="s">
        <v>91</v>
      </c>
    </row>
    <row r="245" spans="2:65" s="11" customFormat="1" ht="20.9" customHeight="1">
      <c r="B245" s="120"/>
      <c r="D245" s="121" t="s">
        <v>70</v>
      </c>
      <c r="E245" s="130" t="s">
        <v>357</v>
      </c>
      <c r="F245" s="130" t="s">
        <v>358</v>
      </c>
      <c r="I245" s="123"/>
      <c r="J245" s="131">
        <f>BK245</f>
        <v>0</v>
      </c>
      <c r="L245" s="120"/>
      <c r="M245" s="125"/>
      <c r="P245" s="126">
        <f>SUM(P246:P249)</f>
        <v>0</v>
      </c>
      <c r="R245" s="126">
        <f>SUM(R246:R249)</f>
        <v>0</v>
      </c>
      <c r="T245" s="127">
        <f>SUM(T246:T249)</f>
        <v>0.30324000000000001</v>
      </c>
      <c r="AR245" s="121" t="s">
        <v>78</v>
      </c>
      <c r="AT245" s="128" t="s">
        <v>70</v>
      </c>
      <c r="AU245" s="128" t="s">
        <v>80</v>
      </c>
      <c r="AY245" s="121" t="s">
        <v>158</v>
      </c>
      <c r="BK245" s="129">
        <f>SUM(BK246:BK249)</f>
        <v>0</v>
      </c>
    </row>
    <row r="246" spans="2:65" s="1" customFormat="1" ht="21.75" customHeight="1">
      <c r="B246" s="33"/>
      <c r="C246" s="132" t="s">
        <v>359</v>
      </c>
      <c r="D246" s="132" t="s">
        <v>160</v>
      </c>
      <c r="E246" s="133" t="s">
        <v>360</v>
      </c>
      <c r="F246" s="134" t="s">
        <v>361</v>
      </c>
      <c r="G246" s="135" t="s">
        <v>163</v>
      </c>
      <c r="H246" s="136">
        <v>3.99</v>
      </c>
      <c r="I246" s="137"/>
      <c r="J246" s="138">
        <f>ROUND(I246*H246,2)</f>
        <v>0</v>
      </c>
      <c r="K246" s="134" t="s">
        <v>164</v>
      </c>
      <c r="L246" s="33"/>
      <c r="M246" s="139" t="s">
        <v>19</v>
      </c>
      <c r="N246" s="140" t="s">
        <v>42</v>
      </c>
      <c r="P246" s="141">
        <f>O246*H246</f>
        <v>0</v>
      </c>
      <c r="Q246" s="141">
        <v>0</v>
      </c>
      <c r="R246" s="141">
        <f>Q246*H246</f>
        <v>0</v>
      </c>
      <c r="S246" s="141">
        <v>7.5999999999999998E-2</v>
      </c>
      <c r="T246" s="142">
        <f>S246*H246</f>
        <v>0.30324000000000001</v>
      </c>
      <c r="AR246" s="143" t="s">
        <v>165</v>
      </c>
      <c r="AT246" s="143" t="s">
        <v>160</v>
      </c>
      <c r="AU246" s="143" t="s">
        <v>91</v>
      </c>
      <c r="AY246" s="18" t="s">
        <v>158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8" t="s">
        <v>78</v>
      </c>
      <c r="BK246" s="144">
        <f>ROUND(I246*H246,2)</f>
        <v>0</v>
      </c>
      <c r="BL246" s="18" t="s">
        <v>165</v>
      </c>
      <c r="BM246" s="143" t="s">
        <v>362</v>
      </c>
    </row>
    <row r="247" spans="2:65" s="1" customFormat="1" ht="18">
      <c r="B247" s="33"/>
      <c r="D247" s="145" t="s">
        <v>167</v>
      </c>
      <c r="F247" s="146" t="s">
        <v>363</v>
      </c>
      <c r="I247" s="147"/>
      <c r="L247" s="33"/>
      <c r="M247" s="148"/>
      <c r="T247" s="52"/>
      <c r="AT247" s="18" t="s">
        <v>167</v>
      </c>
      <c r="AU247" s="18" t="s">
        <v>91</v>
      </c>
    </row>
    <row r="248" spans="2:65" s="1" customFormat="1">
      <c r="B248" s="33"/>
      <c r="D248" s="149" t="s">
        <v>169</v>
      </c>
      <c r="F248" s="150" t="s">
        <v>364</v>
      </c>
      <c r="I248" s="147"/>
      <c r="L248" s="33"/>
      <c r="M248" s="148"/>
      <c r="T248" s="52"/>
      <c r="AT248" s="18" t="s">
        <v>169</v>
      </c>
      <c r="AU248" s="18" t="s">
        <v>91</v>
      </c>
    </row>
    <row r="249" spans="2:65" s="12" customFormat="1">
      <c r="B249" s="151"/>
      <c r="D249" s="145" t="s">
        <v>171</v>
      </c>
      <c r="E249" s="152" t="s">
        <v>19</v>
      </c>
      <c r="F249" s="153" t="s">
        <v>365</v>
      </c>
      <c r="H249" s="154">
        <v>3.99</v>
      </c>
      <c r="I249" s="155"/>
      <c r="L249" s="151"/>
      <c r="M249" s="156"/>
      <c r="T249" s="157"/>
      <c r="AT249" s="152" t="s">
        <v>171</v>
      </c>
      <c r="AU249" s="152" t="s">
        <v>91</v>
      </c>
      <c r="AV249" s="12" t="s">
        <v>80</v>
      </c>
      <c r="AW249" s="12" t="s">
        <v>32</v>
      </c>
      <c r="AX249" s="12" t="s">
        <v>78</v>
      </c>
      <c r="AY249" s="152" t="s">
        <v>158</v>
      </c>
    </row>
    <row r="250" spans="2:65" s="11" customFormat="1" ht="20.9" customHeight="1">
      <c r="B250" s="120"/>
      <c r="D250" s="121" t="s">
        <v>70</v>
      </c>
      <c r="E250" s="130" t="s">
        <v>366</v>
      </c>
      <c r="F250" s="130" t="s">
        <v>367</v>
      </c>
      <c r="I250" s="123"/>
      <c r="J250" s="131">
        <f>BK250</f>
        <v>0</v>
      </c>
      <c r="L250" s="120"/>
      <c r="M250" s="125"/>
      <c r="P250" s="126">
        <f>SUM(P251:P340)</f>
        <v>0</v>
      </c>
      <c r="R250" s="126">
        <f>SUM(R251:R340)</f>
        <v>1.558145E-2</v>
      </c>
      <c r="T250" s="127">
        <f>SUM(T251:T340)</f>
        <v>6.1823600000000001</v>
      </c>
      <c r="AR250" s="121" t="s">
        <v>78</v>
      </c>
      <c r="AT250" s="128" t="s">
        <v>70</v>
      </c>
      <c r="AU250" s="128" t="s">
        <v>80</v>
      </c>
      <c r="AY250" s="121" t="s">
        <v>158</v>
      </c>
      <c r="BK250" s="129">
        <f>SUM(BK251:BK340)</f>
        <v>0</v>
      </c>
    </row>
    <row r="251" spans="2:65" s="1" customFormat="1" ht="24.25" customHeight="1">
      <c r="B251" s="33"/>
      <c r="C251" s="132" t="s">
        <v>368</v>
      </c>
      <c r="D251" s="132" t="s">
        <v>160</v>
      </c>
      <c r="E251" s="133" t="s">
        <v>369</v>
      </c>
      <c r="F251" s="134" t="s">
        <v>370</v>
      </c>
      <c r="G251" s="135" t="s">
        <v>271</v>
      </c>
      <c r="H251" s="136">
        <v>4</v>
      </c>
      <c r="I251" s="137"/>
      <c r="J251" s="138">
        <f>ROUND(I251*H251,2)</f>
        <v>0</v>
      </c>
      <c r="K251" s="134" t="s">
        <v>164</v>
      </c>
      <c r="L251" s="33"/>
      <c r="M251" s="139" t="s">
        <v>19</v>
      </c>
      <c r="N251" s="140" t="s">
        <v>42</v>
      </c>
      <c r="P251" s="141">
        <f>O251*H251</f>
        <v>0</v>
      </c>
      <c r="Q251" s="141">
        <v>0</v>
      </c>
      <c r="R251" s="141">
        <f>Q251*H251</f>
        <v>0</v>
      </c>
      <c r="S251" s="141">
        <v>6.9000000000000006E-2</v>
      </c>
      <c r="T251" s="142">
        <f>S251*H251</f>
        <v>0.27600000000000002</v>
      </c>
      <c r="AR251" s="143" t="s">
        <v>165</v>
      </c>
      <c r="AT251" s="143" t="s">
        <v>160</v>
      </c>
      <c r="AU251" s="143" t="s">
        <v>91</v>
      </c>
      <c r="AY251" s="18" t="s">
        <v>158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8" t="s">
        <v>78</v>
      </c>
      <c r="BK251" s="144">
        <f>ROUND(I251*H251,2)</f>
        <v>0</v>
      </c>
      <c r="BL251" s="18" t="s">
        <v>165</v>
      </c>
      <c r="BM251" s="143" t="s">
        <v>371</v>
      </c>
    </row>
    <row r="252" spans="2:65" s="1" customFormat="1" ht="27">
      <c r="B252" s="33"/>
      <c r="D252" s="145" t="s">
        <v>167</v>
      </c>
      <c r="F252" s="146" t="s">
        <v>372</v>
      </c>
      <c r="I252" s="147"/>
      <c r="L252" s="33"/>
      <c r="M252" s="148"/>
      <c r="T252" s="52"/>
      <c r="AT252" s="18" t="s">
        <v>167</v>
      </c>
      <c r="AU252" s="18" t="s">
        <v>91</v>
      </c>
    </row>
    <row r="253" spans="2:65" s="1" customFormat="1">
      <c r="B253" s="33"/>
      <c r="D253" s="149" t="s">
        <v>169</v>
      </c>
      <c r="F253" s="150" t="s">
        <v>373</v>
      </c>
      <c r="I253" s="147"/>
      <c r="L253" s="33"/>
      <c r="M253" s="148"/>
      <c r="T253" s="52"/>
      <c r="AT253" s="18" t="s">
        <v>169</v>
      </c>
      <c r="AU253" s="18" t="s">
        <v>91</v>
      </c>
    </row>
    <row r="254" spans="2:65" s="12" customFormat="1">
      <c r="B254" s="151"/>
      <c r="D254" s="145" t="s">
        <v>171</v>
      </c>
      <c r="E254" s="152" t="s">
        <v>19</v>
      </c>
      <c r="F254" s="153" t="s">
        <v>374</v>
      </c>
      <c r="H254" s="154">
        <v>4</v>
      </c>
      <c r="I254" s="155"/>
      <c r="L254" s="151"/>
      <c r="M254" s="156"/>
      <c r="T254" s="157"/>
      <c r="AT254" s="152" t="s">
        <v>171</v>
      </c>
      <c r="AU254" s="152" t="s">
        <v>91</v>
      </c>
      <c r="AV254" s="12" t="s">
        <v>80</v>
      </c>
      <c r="AW254" s="12" t="s">
        <v>32</v>
      </c>
      <c r="AX254" s="12" t="s">
        <v>78</v>
      </c>
      <c r="AY254" s="152" t="s">
        <v>158</v>
      </c>
    </row>
    <row r="255" spans="2:65" s="1" customFormat="1" ht="24.25" customHeight="1">
      <c r="B255" s="33"/>
      <c r="C255" s="132" t="s">
        <v>375</v>
      </c>
      <c r="D255" s="132" t="s">
        <v>160</v>
      </c>
      <c r="E255" s="133" t="s">
        <v>376</v>
      </c>
      <c r="F255" s="134" t="s">
        <v>377</v>
      </c>
      <c r="G255" s="135" t="s">
        <v>175</v>
      </c>
      <c r="H255" s="136">
        <v>0.17299999999999999</v>
      </c>
      <c r="I255" s="137"/>
      <c r="J255" s="138">
        <f>ROUND(I255*H255,2)</f>
        <v>0</v>
      </c>
      <c r="K255" s="134" t="s">
        <v>164</v>
      </c>
      <c r="L255" s="33"/>
      <c r="M255" s="139" t="s">
        <v>19</v>
      </c>
      <c r="N255" s="140" t="s">
        <v>42</v>
      </c>
      <c r="P255" s="141">
        <f>O255*H255</f>
        <v>0</v>
      </c>
      <c r="Q255" s="141">
        <v>0</v>
      </c>
      <c r="R255" s="141">
        <f>Q255*H255</f>
        <v>0</v>
      </c>
      <c r="S255" s="141">
        <v>1.8</v>
      </c>
      <c r="T255" s="142">
        <f>S255*H255</f>
        <v>0.31140000000000001</v>
      </c>
      <c r="AR255" s="143" t="s">
        <v>165</v>
      </c>
      <c r="AT255" s="143" t="s">
        <v>160</v>
      </c>
      <c r="AU255" s="143" t="s">
        <v>91</v>
      </c>
      <c r="AY255" s="18" t="s">
        <v>158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8" t="s">
        <v>78</v>
      </c>
      <c r="BK255" s="144">
        <f>ROUND(I255*H255,2)</f>
        <v>0</v>
      </c>
      <c r="BL255" s="18" t="s">
        <v>165</v>
      </c>
      <c r="BM255" s="143" t="s">
        <v>378</v>
      </c>
    </row>
    <row r="256" spans="2:65" s="1" customFormat="1" ht="27">
      <c r="B256" s="33"/>
      <c r="D256" s="145" t="s">
        <v>167</v>
      </c>
      <c r="F256" s="146" t="s">
        <v>379</v>
      </c>
      <c r="I256" s="147"/>
      <c r="L256" s="33"/>
      <c r="M256" s="148"/>
      <c r="T256" s="52"/>
      <c r="AT256" s="18" t="s">
        <v>167</v>
      </c>
      <c r="AU256" s="18" t="s">
        <v>91</v>
      </c>
    </row>
    <row r="257" spans="2:65" s="1" customFormat="1">
      <c r="B257" s="33"/>
      <c r="D257" s="149" t="s">
        <v>169</v>
      </c>
      <c r="F257" s="150" t="s">
        <v>380</v>
      </c>
      <c r="I257" s="147"/>
      <c r="L257" s="33"/>
      <c r="M257" s="148"/>
      <c r="T257" s="52"/>
      <c r="AT257" s="18" t="s">
        <v>169</v>
      </c>
      <c r="AU257" s="18" t="s">
        <v>91</v>
      </c>
    </row>
    <row r="258" spans="2:65" s="12" customFormat="1">
      <c r="B258" s="151"/>
      <c r="D258" s="145" t="s">
        <v>171</v>
      </c>
      <c r="E258" s="152" t="s">
        <v>19</v>
      </c>
      <c r="F258" s="153" t="s">
        <v>381</v>
      </c>
      <c r="H258" s="154">
        <v>0.17299999999999999</v>
      </c>
      <c r="I258" s="155"/>
      <c r="L258" s="151"/>
      <c r="M258" s="156"/>
      <c r="T258" s="157"/>
      <c r="AT258" s="152" t="s">
        <v>171</v>
      </c>
      <c r="AU258" s="152" t="s">
        <v>91</v>
      </c>
      <c r="AV258" s="12" t="s">
        <v>80</v>
      </c>
      <c r="AW258" s="12" t="s">
        <v>32</v>
      </c>
      <c r="AX258" s="12" t="s">
        <v>71</v>
      </c>
      <c r="AY258" s="152" t="s">
        <v>158</v>
      </c>
    </row>
    <row r="259" spans="2:65" s="14" customFormat="1">
      <c r="B259" s="164"/>
      <c r="D259" s="145" t="s">
        <v>171</v>
      </c>
      <c r="E259" s="165" t="s">
        <v>19</v>
      </c>
      <c r="F259" s="166" t="s">
        <v>209</v>
      </c>
      <c r="H259" s="167">
        <v>0.17299999999999999</v>
      </c>
      <c r="I259" s="168"/>
      <c r="L259" s="164"/>
      <c r="M259" s="169"/>
      <c r="T259" s="170"/>
      <c r="AT259" s="165" t="s">
        <v>171</v>
      </c>
      <c r="AU259" s="165" t="s">
        <v>91</v>
      </c>
      <c r="AV259" s="14" t="s">
        <v>165</v>
      </c>
      <c r="AW259" s="14" t="s">
        <v>32</v>
      </c>
      <c r="AX259" s="14" t="s">
        <v>78</v>
      </c>
      <c r="AY259" s="165" t="s">
        <v>158</v>
      </c>
    </row>
    <row r="260" spans="2:65" s="1" customFormat="1" ht="24.25" customHeight="1">
      <c r="B260" s="33"/>
      <c r="C260" s="132" t="s">
        <v>382</v>
      </c>
      <c r="D260" s="132" t="s">
        <v>160</v>
      </c>
      <c r="E260" s="133" t="s">
        <v>383</v>
      </c>
      <c r="F260" s="134" t="s">
        <v>384</v>
      </c>
      <c r="G260" s="135" t="s">
        <v>175</v>
      </c>
      <c r="H260" s="136">
        <v>1.464</v>
      </c>
      <c r="I260" s="137"/>
      <c r="J260" s="138">
        <f>ROUND(I260*H260,2)</f>
        <v>0</v>
      </c>
      <c r="K260" s="134" t="s">
        <v>164</v>
      </c>
      <c r="L260" s="33"/>
      <c r="M260" s="139" t="s">
        <v>19</v>
      </c>
      <c r="N260" s="140" t="s">
        <v>42</v>
      </c>
      <c r="P260" s="141">
        <f>O260*H260</f>
        <v>0</v>
      </c>
      <c r="Q260" s="141">
        <v>0</v>
      </c>
      <c r="R260" s="141">
        <f>Q260*H260</f>
        <v>0</v>
      </c>
      <c r="S260" s="141">
        <v>2.2000000000000002</v>
      </c>
      <c r="T260" s="142">
        <f>S260*H260</f>
        <v>3.2208000000000001</v>
      </c>
      <c r="AR260" s="143" t="s">
        <v>165</v>
      </c>
      <c r="AT260" s="143" t="s">
        <v>160</v>
      </c>
      <c r="AU260" s="143" t="s">
        <v>91</v>
      </c>
      <c r="AY260" s="18" t="s">
        <v>158</v>
      </c>
      <c r="BE260" s="144">
        <f>IF(N260="základní",J260,0)</f>
        <v>0</v>
      </c>
      <c r="BF260" s="144">
        <f>IF(N260="snížená",J260,0)</f>
        <v>0</v>
      </c>
      <c r="BG260" s="144">
        <f>IF(N260="zákl. přenesená",J260,0)</f>
        <v>0</v>
      </c>
      <c r="BH260" s="144">
        <f>IF(N260="sníž. přenesená",J260,0)</f>
        <v>0</v>
      </c>
      <c r="BI260" s="144">
        <f>IF(N260="nulová",J260,0)</f>
        <v>0</v>
      </c>
      <c r="BJ260" s="18" t="s">
        <v>78</v>
      </c>
      <c r="BK260" s="144">
        <f>ROUND(I260*H260,2)</f>
        <v>0</v>
      </c>
      <c r="BL260" s="18" t="s">
        <v>165</v>
      </c>
      <c r="BM260" s="143" t="s">
        <v>385</v>
      </c>
    </row>
    <row r="261" spans="2:65" s="1" customFormat="1" ht="18">
      <c r="B261" s="33"/>
      <c r="D261" s="145" t="s">
        <v>167</v>
      </c>
      <c r="F261" s="146" t="s">
        <v>386</v>
      </c>
      <c r="I261" s="147"/>
      <c r="L261" s="33"/>
      <c r="M261" s="148"/>
      <c r="T261" s="52"/>
      <c r="AT261" s="18" t="s">
        <v>167</v>
      </c>
      <c r="AU261" s="18" t="s">
        <v>91</v>
      </c>
    </row>
    <row r="262" spans="2:65" s="1" customFormat="1">
      <c r="B262" s="33"/>
      <c r="D262" s="149" t="s">
        <v>169</v>
      </c>
      <c r="F262" s="150" t="s">
        <v>387</v>
      </c>
      <c r="I262" s="147"/>
      <c r="L262" s="33"/>
      <c r="M262" s="148"/>
      <c r="T262" s="52"/>
      <c r="AT262" s="18" t="s">
        <v>169</v>
      </c>
      <c r="AU262" s="18" t="s">
        <v>91</v>
      </c>
    </row>
    <row r="263" spans="2:65" s="12" customFormat="1">
      <c r="B263" s="151"/>
      <c r="D263" s="145" t="s">
        <v>171</v>
      </c>
      <c r="E263" s="152" t="s">
        <v>19</v>
      </c>
      <c r="F263" s="153" t="s">
        <v>388</v>
      </c>
      <c r="H263" s="154">
        <v>0.45</v>
      </c>
      <c r="I263" s="155"/>
      <c r="L263" s="151"/>
      <c r="M263" s="156"/>
      <c r="T263" s="157"/>
      <c r="AT263" s="152" t="s">
        <v>171</v>
      </c>
      <c r="AU263" s="152" t="s">
        <v>91</v>
      </c>
      <c r="AV263" s="12" t="s">
        <v>80</v>
      </c>
      <c r="AW263" s="12" t="s">
        <v>32</v>
      </c>
      <c r="AX263" s="12" t="s">
        <v>71</v>
      </c>
      <c r="AY263" s="152" t="s">
        <v>158</v>
      </c>
    </row>
    <row r="264" spans="2:65" s="12" customFormat="1">
      <c r="B264" s="151"/>
      <c r="D264" s="145" t="s">
        <v>171</v>
      </c>
      <c r="E264" s="152" t="s">
        <v>19</v>
      </c>
      <c r="F264" s="153" t="s">
        <v>389</v>
      </c>
      <c r="H264" s="154">
        <v>0.14699999999999999</v>
      </c>
      <c r="I264" s="155"/>
      <c r="L264" s="151"/>
      <c r="M264" s="156"/>
      <c r="T264" s="157"/>
      <c r="AT264" s="152" t="s">
        <v>171</v>
      </c>
      <c r="AU264" s="152" t="s">
        <v>91</v>
      </c>
      <c r="AV264" s="12" t="s">
        <v>80</v>
      </c>
      <c r="AW264" s="12" t="s">
        <v>32</v>
      </c>
      <c r="AX264" s="12" t="s">
        <v>71</v>
      </c>
      <c r="AY264" s="152" t="s">
        <v>158</v>
      </c>
    </row>
    <row r="265" spans="2:65" s="12" customFormat="1">
      <c r="B265" s="151"/>
      <c r="D265" s="145" t="s">
        <v>171</v>
      </c>
      <c r="E265" s="152" t="s">
        <v>19</v>
      </c>
      <c r="F265" s="153" t="s">
        <v>390</v>
      </c>
      <c r="H265" s="154">
        <v>0.11700000000000001</v>
      </c>
      <c r="I265" s="155"/>
      <c r="L265" s="151"/>
      <c r="M265" s="156"/>
      <c r="T265" s="157"/>
      <c r="AT265" s="152" t="s">
        <v>171</v>
      </c>
      <c r="AU265" s="152" t="s">
        <v>91</v>
      </c>
      <c r="AV265" s="12" t="s">
        <v>80</v>
      </c>
      <c r="AW265" s="12" t="s">
        <v>32</v>
      </c>
      <c r="AX265" s="12" t="s">
        <v>71</v>
      </c>
      <c r="AY265" s="152" t="s">
        <v>158</v>
      </c>
    </row>
    <row r="266" spans="2:65" s="12" customFormat="1">
      <c r="B266" s="151"/>
      <c r="D266" s="145" t="s">
        <v>171</v>
      </c>
      <c r="E266" s="152" t="s">
        <v>19</v>
      </c>
      <c r="F266" s="153" t="s">
        <v>391</v>
      </c>
      <c r="H266" s="154">
        <v>0.51100000000000001</v>
      </c>
      <c r="I266" s="155"/>
      <c r="L266" s="151"/>
      <c r="M266" s="156"/>
      <c r="T266" s="157"/>
      <c r="AT266" s="152" t="s">
        <v>171</v>
      </c>
      <c r="AU266" s="152" t="s">
        <v>91</v>
      </c>
      <c r="AV266" s="12" t="s">
        <v>80</v>
      </c>
      <c r="AW266" s="12" t="s">
        <v>32</v>
      </c>
      <c r="AX266" s="12" t="s">
        <v>71</v>
      </c>
      <c r="AY266" s="152" t="s">
        <v>158</v>
      </c>
    </row>
    <row r="267" spans="2:65" s="12" customFormat="1">
      <c r="B267" s="151"/>
      <c r="D267" s="145" t="s">
        <v>171</v>
      </c>
      <c r="E267" s="152" t="s">
        <v>19</v>
      </c>
      <c r="F267" s="153" t="s">
        <v>392</v>
      </c>
      <c r="H267" s="154">
        <v>0.111</v>
      </c>
      <c r="I267" s="155"/>
      <c r="L267" s="151"/>
      <c r="M267" s="156"/>
      <c r="T267" s="157"/>
      <c r="AT267" s="152" t="s">
        <v>171</v>
      </c>
      <c r="AU267" s="152" t="s">
        <v>91</v>
      </c>
      <c r="AV267" s="12" t="s">
        <v>80</v>
      </c>
      <c r="AW267" s="12" t="s">
        <v>32</v>
      </c>
      <c r="AX267" s="12" t="s">
        <v>71</v>
      </c>
      <c r="AY267" s="152" t="s">
        <v>158</v>
      </c>
    </row>
    <row r="268" spans="2:65" s="12" customFormat="1">
      <c r="B268" s="151"/>
      <c r="D268" s="145" t="s">
        <v>171</v>
      </c>
      <c r="E268" s="152" t="s">
        <v>19</v>
      </c>
      <c r="F268" s="153" t="s">
        <v>393</v>
      </c>
      <c r="H268" s="154">
        <v>0.128</v>
      </c>
      <c r="I268" s="155"/>
      <c r="L268" s="151"/>
      <c r="M268" s="156"/>
      <c r="T268" s="157"/>
      <c r="AT268" s="152" t="s">
        <v>171</v>
      </c>
      <c r="AU268" s="152" t="s">
        <v>91</v>
      </c>
      <c r="AV268" s="12" t="s">
        <v>80</v>
      </c>
      <c r="AW268" s="12" t="s">
        <v>32</v>
      </c>
      <c r="AX268" s="12" t="s">
        <v>71</v>
      </c>
      <c r="AY268" s="152" t="s">
        <v>158</v>
      </c>
    </row>
    <row r="269" spans="2:65" s="14" customFormat="1">
      <c r="B269" s="164"/>
      <c r="D269" s="145" t="s">
        <v>171</v>
      </c>
      <c r="E269" s="165" t="s">
        <v>19</v>
      </c>
      <c r="F269" s="166" t="s">
        <v>209</v>
      </c>
      <c r="H269" s="167">
        <v>1.464</v>
      </c>
      <c r="I269" s="168"/>
      <c r="L269" s="164"/>
      <c r="M269" s="169"/>
      <c r="T269" s="170"/>
      <c r="AT269" s="165" t="s">
        <v>171</v>
      </c>
      <c r="AU269" s="165" t="s">
        <v>91</v>
      </c>
      <c r="AV269" s="14" t="s">
        <v>165</v>
      </c>
      <c r="AW269" s="14" t="s">
        <v>32</v>
      </c>
      <c r="AX269" s="14" t="s">
        <v>78</v>
      </c>
      <c r="AY269" s="165" t="s">
        <v>158</v>
      </c>
    </row>
    <row r="270" spans="2:65" s="1" customFormat="1" ht="24.25" customHeight="1">
      <c r="B270" s="33"/>
      <c r="C270" s="132" t="s">
        <v>394</v>
      </c>
      <c r="D270" s="132" t="s">
        <v>160</v>
      </c>
      <c r="E270" s="133" t="s">
        <v>395</v>
      </c>
      <c r="F270" s="134" t="s">
        <v>396</v>
      </c>
      <c r="G270" s="135" t="s">
        <v>175</v>
      </c>
      <c r="H270" s="136">
        <v>4.2999999999999997E-2</v>
      </c>
      <c r="I270" s="137"/>
      <c r="J270" s="138">
        <f>ROUND(I270*H270,2)</f>
        <v>0</v>
      </c>
      <c r="K270" s="134" t="s">
        <v>164</v>
      </c>
      <c r="L270" s="33"/>
      <c r="M270" s="139" t="s">
        <v>19</v>
      </c>
      <c r="N270" s="140" t="s">
        <v>42</v>
      </c>
      <c r="P270" s="141">
        <f>O270*H270</f>
        <v>0</v>
      </c>
      <c r="Q270" s="141">
        <v>0</v>
      </c>
      <c r="R270" s="141">
        <f>Q270*H270</f>
        <v>0</v>
      </c>
      <c r="S270" s="141">
        <v>2.4</v>
      </c>
      <c r="T270" s="142">
        <f>S270*H270</f>
        <v>0.10319999999999999</v>
      </c>
      <c r="AR270" s="143" t="s">
        <v>165</v>
      </c>
      <c r="AT270" s="143" t="s">
        <v>160</v>
      </c>
      <c r="AU270" s="143" t="s">
        <v>91</v>
      </c>
      <c r="AY270" s="18" t="s">
        <v>158</v>
      </c>
      <c r="BE270" s="144">
        <f>IF(N270="základní",J270,0)</f>
        <v>0</v>
      </c>
      <c r="BF270" s="144">
        <f>IF(N270="snížená",J270,0)</f>
        <v>0</v>
      </c>
      <c r="BG270" s="144">
        <f>IF(N270="zákl. přenesená",J270,0)</f>
        <v>0</v>
      </c>
      <c r="BH270" s="144">
        <f>IF(N270="sníž. přenesená",J270,0)</f>
        <v>0</v>
      </c>
      <c r="BI270" s="144">
        <f>IF(N270="nulová",J270,0)</f>
        <v>0</v>
      </c>
      <c r="BJ270" s="18" t="s">
        <v>78</v>
      </c>
      <c r="BK270" s="144">
        <f>ROUND(I270*H270,2)</f>
        <v>0</v>
      </c>
      <c r="BL270" s="18" t="s">
        <v>165</v>
      </c>
      <c r="BM270" s="143" t="s">
        <v>397</v>
      </c>
    </row>
    <row r="271" spans="2:65" s="1" customFormat="1" ht="18">
      <c r="B271" s="33"/>
      <c r="D271" s="145" t="s">
        <v>167</v>
      </c>
      <c r="F271" s="146" t="s">
        <v>398</v>
      </c>
      <c r="I271" s="147"/>
      <c r="L271" s="33"/>
      <c r="M271" s="148"/>
      <c r="T271" s="52"/>
      <c r="AT271" s="18" t="s">
        <v>167</v>
      </c>
      <c r="AU271" s="18" t="s">
        <v>91</v>
      </c>
    </row>
    <row r="272" spans="2:65" s="1" customFormat="1">
      <c r="B272" s="33"/>
      <c r="D272" s="149" t="s">
        <v>169</v>
      </c>
      <c r="F272" s="150" t="s">
        <v>399</v>
      </c>
      <c r="I272" s="147"/>
      <c r="L272" s="33"/>
      <c r="M272" s="148"/>
      <c r="T272" s="52"/>
      <c r="AT272" s="18" t="s">
        <v>169</v>
      </c>
      <c r="AU272" s="18" t="s">
        <v>91</v>
      </c>
    </row>
    <row r="273" spans="2:65" s="12" customFormat="1">
      <c r="B273" s="151"/>
      <c r="D273" s="145" t="s">
        <v>171</v>
      </c>
      <c r="E273" s="152" t="s">
        <v>19</v>
      </c>
      <c r="F273" s="153" t="s">
        <v>400</v>
      </c>
      <c r="H273" s="154">
        <v>2.1999999999999999E-2</v>
      </c>
      <c r="I273" s="155"/>
      <c r="L273" s="151"/>
      <c r="M273" s="156"/>
      <c r="T273" s="157"/>
      <c r="AT273" s="152" t="s">
        <v>171</v>
      </c>
      <c r="AU273" s="152" t="s">
        <v>91</v>
      </c>
      <c r="AV273" s="12" t="s">
        <v>80</v>
      </c>
      <c r="AW273" s="12" t="s">
        <v>32</v>
      </c>
      <c r="AX273" s="12" t="s">
        <v>71</v>
      </c>
      <c r="AY273" s="152" t="s">
        <v>158</v>
      </c>
    </row>
    <row r="274" spans="2:65" s="12" customFormat="1">
      <c r="B274" s="151"/>
      <c r="D274" s="145" t="s">
        <v>171</v>
      </c>
      <c r="E274" s="152" t="s">
        <v>19</v>
      </c>
      <c r="F274" s="153" t="s">
        <v>401</v>
      </c>
      <c r="H274" s="154">
        <v>2.1000000000000001E-2</v>
      </c>
      <c r="I274" s="155"/>
      <c r="L274" s="151"/>
      <c r="M274" s="156"/>
      <c r="T274" s="157"/>
      <c r="AT274" s="152" t="s">
        <v>171</v>
      </c>
      <c r="AU274" s="152" t="s">
        <v>91</v>
      </c>
      <c r="AV274" s="12" t="s">
        <v>80</v>
      </c>
      <c r="AW274" s="12" t="s">
        <v>32</v>
      </c>
      <c r="AX274" s="12" t="s">
        <v>71</v>
      </c>
      <c r="AY274" s="152" t="s">
        <v>158</v>
      </c>
    </row>
    <row r="275" spans="2:65" s="14" customFormat="1">
      <c r="B275" s="164"/>
      <c r="D275" s="145" t="s">
        <v>171</v>
      </c>
      <c r="E275" s="165" t="s">
        <v>19</v>
      </c>
      <c r="F275" s="166" t="s">
        <v>209</v>
      </c>
      <c r="H275" s="167">
        <v>4.2999999999999997E-2</v>
      </c>
      <c r="I275" s="168"/>
      <c r="L275" s="164"/>
      <c r="M275" s="169"/>
      <c r="T275" s="170"/>
      <c r="AT275" s="165" t="s">
        <v>171</v>
      </c>
      <c r="AU275" s="165" t="s">
        <v>91</v>
      </c>
      <c r="AV275" s="14" t="s">
        <v>165</v>
      </c>
      <c r="AW275" s="14" t="s">
        <v>32</v>
      </c>
      <c r="AX275" s="14" t="s">
        <v>78</v>
      </c>
      <c r="AY275" s="165" t="s">
        <v>158</v>
      </c>
    </row>
    <row r="276" spans="2:65" s="1" customFormat="1" ht="24.25" customHeight="1">
      <c r="B276" s="33"/>
      <c r="C276" s="132" t="s">
        <v>402</v>
      </c>
      <c r="D276" s="132" t="s">
        <v>160</v>
      </c>
      <c r="E276" s="133" t="s">
        <v>403</v>
      </c>
      <c r="F276" s="134" t="s">
        <v>404</v>
      </c>
      <c r="G276" s="135" t="s">
        <v>280</v>
      </c>
      <c r="H276" s="136">
        <v>11.44</v>
      </c>
      <c r="I276" s="137"/>
      <c r="J276" s="138">
        <f>ROUND(I276*H276,2)</f>
        <v>0</v>
      </c>
      <c r="K276" s="134" t="s">
        <v>164</v>
      </c>
      <c r="L276" s="33"/>
      <c r="M276" s="139" t="s">
        <v>19</v>
      </c>
      <c r="N276" s="140" t="s">
        <v>42</v>
      </c>
      <c r="P276" s="141">
        <f>O276*H276</f>
        <v>0</v>
      </c>
      <c r="Q276" s="141">
        <v>0</v>
      </c>
      <c r="R276" s="141">
        <f>Q276*H276</f>
        <v>0</v>
      </c>
      <c r="S276" s="141">
        <v>4.2000000000000003E-2</v>
      </c>
      <c r="T276" s="142">
        <f>S276*H276</f>
        <v>0.48048000000000002</v>
      </c>
      <c r="AR276" s="143" t="s">
        <v>165</v>
      </c>
      <c r="AT276" s="143" t="s">
        <v>160</v>
      </c>
      <c r="AU276" s="143" t="s">
        <v>91</v>
      </c>
      <c r="AY276" s="18" t="s">
        <v>158</v>
      </c>
      <c r="BE276" s="144">
        <f>IF(N276="základní",J276,0)</f>
        <v>0</v>
      </c>
      <c r="BF276" s="144">
        <f>IF(N276="snížená",J276,0)</f>
        <v>0</v>
      </c>
      <c r="BG276" s="144">
        <f>IF(N276="zákl. přenesená",J276,0)</f>
        <v>0</v>
      </c>
      <c r="BH276" s="144">
        <f>IF(N276="sníž. přenesená",J276,0)</f>
        <v>0</v>
      </c>
      <c r="BI276" s="144">
        <f>IF(N276="nulová",J276,0)</f>
        <v>0</v>
      </c>
      <c r="BJ276" s="18" t="s">
        <v>78</v>
      </c>
      <c r="BK276" s="144">
        <f>ROUND(I276*H276,2)</f>
        <v>0</v>
      </c>
      <c r="BL276" s="18" t="s">
        <v>165</v>
      </c>
      <c r="BM276" s="143" t="s">
        <v>405</v>
      </c>
    </row>
    <row r="277" spans="2:65" s="1" customFormat="1" ht="27">
      <c r="B277" s="33"/>
      <c r="D277" s="145" t="s">
        <v>167</v>
      </c>
      <c r="F277" s="146" t="s">
        <v>406</v>
      </c>
      <c r="I277" s="147"/>
      <c r="L277" s="33"/>
      <c r="M277" s="148"/>
      <c r="T277" s="52"/>
      <c r="AT277" s="18" t="s">
        <v>167</v>
      </c>
      <c r="AU277" s="18" t="s">
        <v>91</v>
      </c>
    </row>
    <row r="278" spans="2:65" s="1" customFormat="1">
      <c r="B278" s="33"/>
      <c r="D278" s="149" t="s">
        <v>169</v>
      </c>
      <c r="F278" s="150" t="s">
        <v>407</v>
      </c>
      <c r="I278" s="147"/>
      <c r="L278" s="33"/>
      <c r="M278" s="148"/>
      <c r="T278" s="52"/>
      <c r="AT278" s="18" t="s">
        <v>169</v>
      </c>
      <c r="AU278" s="18" t="s">
        <v>91</v>
      </c>
    </row>
    <row r="279" spans="2:65" s="13" customFormat="1">
      <c r="B279" s="158"/>
      <c r="D279" s="145" t="s">
        <v>171</v>
      </c>
      <c r="E279" s="159" t="s">
        <v>19</v>
      </c>
      <c r="F279" s="160" t="s">
        <v>216</v>
      </c>
      <c r="H279" s="159" t="s">
        <v>19</v>
      </c>
      <c r="I279" s="161"/>
      <c r="L279" s="158"/>
      <c r="M279" s="162"/>
      <c r="T279" s="163"/>
      <c r="AT279" s="159" t="s">
        <v>171</v>
      </c>
      <c r="AU279" s="159" t="s">
        <v>91</v>
      </c>
      <c r="AV279" s="13" t="s">
        <v>78</v>
      </c>
      <c r="AW279" s="13" t="s">
        <v>32</v>
      </c>
      <c r="AX279" s="13" t="s">
        <v>71</v>
      </c>
      <c r="AY279" s="159" t="s">
        <v>158</v>
      </c>
    </row>
    <row r="280" spans="2:65" s="12" customFormat="1">
      <c r="B280" s="151"/>
      <c r="D280" s="145" t="s">
        <v>171</v>
      </c>
      <c r="E280" s="152" t="s">
        <v>19</v>
      </c>
      <c r="F280" s="153" t="s">
        <v>408</v>
      </c>
      <c r="H280" s="154">
        <v>3.2</v>
      </c>
      <c r="I280" s="155"/>
      <c r="L280" s="151"/>
      <c r="M280" s="156"/>
      <c r="T280" s="157"/>
      <c r="AT280" s="152" t="s">
        <v>171</v>
      </c>
      <c r="AU280" s="152" t="s">
        <v>91</v>
      </c>
      <c r="AV280" s="12" t="s">
        <v>80</v>
      </c>
      <c r="AW280" s="12" t="s">
        <v>32</v>
      </c>
      <c r="AX280" s="12" t="s">
        <v>71</v>
      </c>
      <c r="AY280" s="152" t="s">
        <v>158</v>
      </c>
    </row>
    <row r="281" spans="2:65" s="13" customFormat="1">
      <c r="B281" s="158"/>
      <c r="D281" s="145" t="s">
        <v>171</v>
      </c>
      <c r="E281" s="159" t="s">
        <v>19</v>
      </c>
      <c r="F281" s="160" t="s">
        <v>218</v>
      </c>
      <c r="H281" s="159" t="s">
        <v>19</v>
      </c>
      <c r="I281" s="161"/>
      <c r="L281" s="158"/>
      <c r="M281" s="162"/>
      <c r="T281" s="163"/>
      <c r="AT281" s="159" t="s">
        <v>171</v>
      </c>
      <c r="AU281" s="159" t="s">
        <v>91</v>
      </c>
      <c r="AV281" s="13" t="s">
        <v>78</v>
      </c>
      <c r="AW281" s="13" t="s">
        <v>32</v>
      </c>
      <c r="AX281" s="13" t="s">
        <v>71</v>
      </c>
      <c r="AY281" s="159" t="s">
        <v>158</v>
      </c>
    </row>
    <row r="282" spans="2:65" s="12" customFormat="1">
      <c r="B282" s="151"/>
      <c r="D282" s="145" t="s">
        <v>171</v>
      </c>
      <c r="E282" s="152" t="s">
        <v>19</v>
      </c>
      <c r="F282" s="153" t="s">
        <v>409</v>
      </c>
      <c r="H282" s="154">
        <v>3.44</v>
      </c>
      <c r="I282" s="155"/>
      <c r="L282" s="151"/>
      <c r="M282" s="156"/>
      <c r="T282" s="157"/>
      <c r="AT282" s="152" t="s">
        <v>171</v>
      </c>
      <c r="AU282" s="152" t="s">
        <v>91</v>
      </c>
      <c r="AV282" s="12" t="s">
        <v>80</v>
      </c>
      <c r="AW282" s="12" t="s">
        <v>32</v>
      </c>
      <c r="AX282" s="12" t="s">
        <v>71</v>
      </c>
      <c r="AY282" s="152" t="s">
        <v>158</v>
      </c>
    </row>
    <row r="283" spans="2:65" s="13" customFormat="1">
      <c r="B283" s="158"/>
      <c r="D283" s="145" t="s">
        <v>171</v>
      </c>
      <c r="E283" s="159" t="s">
        <v>19</v>
      </c>
      <c r="F283" s="160" t="s">
        <v>220</v>
      </c>
      <c r="H283" s="159" t="s">
        <v>19</v>
      </c>
      <c r="I283" s="161"/>
      <c r="L283" s="158"/>
      <c r="M283" s="162"/>
      <c r="T283" s="163"/>
      <c r="AT283" s="159" t="s">
        <v>171</v>
      </c>
      <c r="AU283" s="159" t="s">
        <v>91</v>
      </c>
      <c r="AV283" s="13" t="s">
        <v>78</v>
      </c>
      <c r="AW283" s="13" t="s">
        <v>32</v>
      </c>
      <c r="AX283" s="13" t="s">
        <v>71</v>
      </c>
      <c r="AY283" s="159" t="s">
        <v>158</v>
      </c>
    </row>
    <row r="284" spans="2:65" s="12" customFormat="1">
      <c r="B284" s="151"/>
      <c r="D284" s="145" t="s">
        <v>171</v>
      </c>
      <c r="E284" s="152" t="s">
        <v>19</v>
      </c>
      <c r="F284" s="153" t="s">
        <v>410</v>
      </c>
      <c r="H284" s="154">
        <v>4.8</v>
      </c>
      <c r="I284" s="155"/>
      <c r="L284" s="151"/>
      <c r="M284" s="156"/>
      <c r="T284" s="157"/>
      <c r="AT284" s="152" t="s">
        <v>171</v>
      </c>
      <c r="AU284" s="152" t="s">
        <v>91</v>
      </c>
      <c r="AV284" s="12" t="s">
        <v>80</v>
      </c>
      <c r="AW284" s="12" t="s">
        <v>32</v>
      </c>
      <c r="AX284" s="12" t="s">
        <v>71</v>
      </c>
      <c r="AY284" s="152" t="s">
        <v>158</v>
      </c>
    </row>
    <row r="285" spans="2:65" s="14" customFormat="1">
      <c r="B285" s="164"/>
      <c r="D285" s="145" t="s">
        <v>171</v>
      </c>
      <c r="E285" s="165" t="s">
        <v>19</v>
      </c>
      <c r="F285" s="166" t="s">
        <v>209</v>
      </c>
      <c r="H285" s="167">
        <v>11.44</v>
      </c>
      <c r="I285" s="168"/>
      <c r="L285" s="164"/>
      <c r="M285" s="169"/>
      <c r="T285" s="170"/>
      <c r="AT285" s="165" t="s">
        <v>171</v>
      </c>
      <c r="AU285" s="165" t="s">
        <v>91</v>
      </c>
      <c r="AV285" s="14" t="s">
        <v>165</v>
      </c>
      <c r="AW285" s="14" t="s">
        <v>32</v>
      </c>
      <c r="AX285" s="14" t="s">
        <v>78</v>
      </c>
      <c r="AY285" s="165" t="s">
        <v>158</v>
      </c>
    </row>
    <row r="286" spans="2:65" s="1" customFormat="1" ht="24.25" customHeight="1">
      <c r="B286" s="33"/>
      <c r="C286" s="132" t="s">
        <v>411</v>
      </c>
      <c r="D286" s="132" t="s">
        <v>160</v>
      </c>
      <c r="E286" s="133" t="s">
        <v>412</v>
      </c>
      <c r="F286" s="134" t="s">
        <v>413</v>
      </c>
      <c r="G286" s="135" t="s">
        <v>280</v>
      </c>
      <c r="H286" s="136">
        <v>24.8</v>
      </c>
      <c r="I286" s="137"/>
      <c r="J286" s="138">
        <f>ROUND(I286*H286,2)</f>
        <v>0</v>
      </c>
      <c r="K286" s="134" t="s">
        <v>164</v>
      </c>
      <c r="L286" s="33"/>
      <c r="M286" s="139" t="s">
        <v>19</v>
      </c>
      <c r="N286" s="140" t="s">
        <v>42</v>
      </c>
      <c r="P286" s="141">
        <f>O286*H286</f>
        <v>0</v>
      </c>
      <c r="Q286" s="141">
        <v>0</v>
      </c>
      <c r="R286" s="141">
        <f>Q286*H286</f>
        <v>0</v>
      </c>
      <c r="S286" s="141">
        <v>6.5000000000000002E-2</v>
      </c>
      <c r="T286" s="142">
        <f>S286*H286</f>
        <v>1.6120000000000001</v>
      </c>
      <c r="AR286" s="143" t="s">
        <v>165</v>
      </c>
      <c r="AT286" s="143" t="s">
        <v>160</v>
      </c>
      <c r="AU286" s="143" t="s">
        <v>91</v>
      </c>
      <c r="AY286" s="18" t="s">
        <v>158</v>
      </c>
      <c r="BE286" s="144">
        <f>IF(N286="základní",J286,0)</f>
        <v>0</v>
      </c>
      <c r="BF286" s="144">
        <f>IF(N286="snížená",J286,0)</f>
        <v>0</v>
      </c>
      <c r="BG286" s="144">
        <f>IF(N286="zákl. přenesená",J286,0)</f>
        <v>0</v>
      </c>
      <c r="BH286" s="144">
        <f>IF(N286="sníž. přenesená",J286,0)</f>
        <v>0</v>
      </c>
      <c r="BI286" s="144">
        <f>IF(N286="nulová",J286,0)</f>
        <v>0</v>
      </c>
      <c r="BJ286" s="18" t="s">
        <v>78</v>
      </c>
      <c r="BK286" s="144">
        <f>ROUND(I286*H286,2)</f>
        <v>0</v>
      </c>
      <c r="BL286" s="18" t="s">
        <v>165</v>
      </c>
      <c r="BM286" s="143" t="s">
        <v>414</v>
      </c>
    </row>
    <row r="287" spans="2:65" s="1" customFormat="1" ht="27">
      <c r="B287" s="33"/>
      <c r="D287" s="145" t="s">
        <v>167</v>
      </c>
      <c r="F287" s="146" t="s">
        <v>415</v>
      </c>
      <c r="I287" s="147"/>
      <c r="L287" s="33"/>
      <c r="M287" s="148"/>
      <c r="T287" s="52"/>
      <c r="AT287" s="18" t="s">
        <v>167</v>
      </c>
      <c r="AU287" s="18" t="s">
        <v>91</v>
      </c>
    </row>
    <row r="288" spans="2:65" s="1" customFormat="1">
      <c r="B288" s="33"/>
      <c r="D288" s="149" t="s">
        <v>169</v>
      </c>
      <c r="F288" s="150" t="s">
        <v>416</v>
      </c>
      <c r="I288" s="147"/>
      <c r="L288" s="33"/>
      <c r="M288" s="148"/>
      <c r="T288" s="52"/>
      <c r="AT288" s="18" t="s">
        <v>169</v>
      </c>
      <c r="AU288" s="18" t="s">
        <v>91</v>
      </c>
    </row>
    <row r="289" spans="2:65" s="13" customFormat="1">
      <c r="B289" s="158"/>
      <c r="D289" s="145" t="s">
        <v>171</v>
      </c>
      <c r="E289" s="159" t="s">
        <v>19</v>
      </c>
      <c r="F289" s="160" t="s">
        <v>200</v>
      </c>
      <c r="H289" s="159" t="s">
        <v>19</v>
      </c>
      <c r="I289" s="161"/>
      <c r="L289" s="158"/>
      <c r="M289" s="162"/>
      <c r="T289" s="163"/>
      <c r="AT289" s="159" t="s">
        <v>171</v>
      </c>
      <c r="AU289" s="159" t="s">
        <v>91</v>
      </c>
      <c r="AV289" s="13" t="s">
        <v>78</v>
      </c>
      <c r="AW289" s="13" t="s">
        <v>32</v>
      </c>
      <c r="AX289" s="13" t="s">
        <v>71</v>
      </c>
      <c r="AY289" s="159" t="s">
        <v>158</v>
      </c>
    </row>
    <row r="290" spans="2:65" s="12" customFormat="1">
      <c r="B290" s="151"/>
      <c r="D290" s="145" t="s">
        <v>171</v>
      </c>
      <c r="E290" s="152" t="s">
        <v>19</v>
      </c>
      <c r="F290" s="153" t="s">
        <v>417</v>
      </c>
      <c r="H290" s="154">
        <v>6.2</v>
      </c>
      <c r="I290" s="155"/>
      <c r="L290" s="151"/>
      <c r="M290" s="156"/>
      <c r="T290" s="157"/>
      <c r="AT290" s="152" t="s">
        <v>171</v>
      </c>
      <c r="AU290" s="152" t="s">
        <v>91</v>
      </c>
      <c r="AV290" s="12" t="s">
        <v>80</v>
      </c>
      <c r="AW290" s="12" t="s">
        <v>32</v>
      </c>
      <c r="AX290" s="12" t="s">
        <v>71</v>
      </c>
      <c r="AY290" s="152" t="s">
        <v>158</v>
      </c>
    </row>
    <row r="291" spans="2:65" s="13" customFormat="1">
      <c r="B291" s="158"/>
      <c r="D291" s="145" t="s">
        <v>171</v>
      </c>
      <c r="E291" s="159" t="s">
        <v>19</v>
      </c>
      <c r="F291" s="160" t="s">
        <v>202</v>
      </c>
      <c r="H291" s="159" t="s">
        <v>19</v>
      </c>
      <c r="I291" s="161"/>
      <c r="L291" s="158"/>
      <c r="M291" s="162"/>
      <c r="T291" s="163"/>
      <c r="AT291" s="159" t="s">
        <v>171</v>
      </c>
      <c r="AU291" s="159" t="s">
        <v>91</v>
      </c>
      <c r="AV291" s="13" t="s">
        <v>78</v>
      </c>
      <c r="AW291" s="13" t="s">
        <v>32</v>
      </c>
      <c r="AX291" s="13" t="s">
        <v>71</v>
      </c>
      <c r="AY291" s="159" t="s">
        <v>158</v>
      </c>
    </row>
    <row r="292" spans="2:65" s="12" customFormat="1">
      <c r="B292" s="151"/>
      <c r="D292" s="145" t="s">
        <v>171</v>
      </c>
      <c r="E292" s="152" t="s">
        <v>19</v>
      </c>
      <c r="F292" s="153" t="s">
        <v>418</v>
      </c>
      <c r="H292" s="154">
        <v>3.6</v>
      </c>
      <c r="I292" s="155"/>
      <c r="L292" s="151"/>
      <c r="M292" s="156"/>
      <c r="T292" s="157"/>
      <c r="AT292" s="152" t="s">
        <v>171</v>
      </c>
      <c r="AU292" s="152" t="s">
        <v>91</v>
      </c>
      <c r="AV292" s="12" t="s">
        <v>80</v>
      </c>
      <c r="AW292" s="12" t="s">
        <v>32</v>
      </c>
      <c r="AX292" s="12" t="s">
        <v>71</v>
      </c>
      <c r="AY292" s="152" t="s">
        <v>158</v>
      </c>
    </row>
    <row r="293" spans="2:65" s="13" customFormat="1">
      <c r="B293" s="158"/>
      <c r="D293" s="145" t="s">
        <v>171</v>
      </c>
      <c r="E293" s="159" t="s">
        <v>19</v>
      </c>
      <c r="F293" s="160" t="s">
        <v>202</v>
      </c>
      <c r="H293" s="159" t="s">
        <v>19</v>
      </c>
      <c r="I293" s="161"/>
      <c r="L293" s="158"/>
      <c r="M293" s="162"/>
      <c r="T293" s="163"/>
      <c r="AT293" s="159" t="s">
        <v>171</v>
      </c>
      <c r="AU293" s="159" t="s">
        <v>91</v>
      </c>
      <c r="AV293" s="13" t="s">
        <v>78</v>
      </c>
      <c r="AW293" s="13" t="s">
        <v>32</v>
      </c>
      <c r="AX293" s="13" t="s">
        <v>71</v>
      </c>
      <c r="AY293" s="159" t="s">
        <v>158</v>
      </c>
    </row>
    <row r="294" spans="2:65" s="12" customFormat="1">
      <c r="B294" s="151"/>
      <c r="D294" s="145" t="s">
        <v>171</v>
      </c>
      <c r="E294" s="152" t="s">
        <v>19</v>
      </c>
      <c r="F294" s="153" t="s">
        <v>418</v>
      </c>
      <c r="H294" s="154">
        <v>3.6</v>
      </c>
      <c r="I294" s="155"/>
      <c r="L294" s="151"/>
      <c r="M294" s="156"/>
      <c r="T294" s="157"/>
      <c r="AT294" s="152" t="s">
        <v>171</v>
      </c>
      <c r="AU294" s="152" t="s">
        <v>91</v>
      </c>
      <c r="AV294" s="12" t="s">
        <v>80</v>
      </c>
      <c r="AW294" s="12" t="s">
        <v>32</v>
      </c>
      <c r="AX294" s="12" t="s">
        <v>71</v>
      </c>
      <c r="AY294" s="152" t="s">
        <v>158</v>
      </c>
    </row>
    <row r="295" spans="2:65" s="13" customFormat="1">
      <c r="B295" s="158"/>
      <c r="D295" s="145" t="s">
        <v>171</v>
      </c>
      <c r="E295" s="159" t="s">
        <v>19</v>
      </c>
      <c r="F295" s="160" t="s">
        <v>205</v>
      </c>
      <c r="H295" s="159" t="s">
        <v>19</v>
      </c>
      <c r="I295" s="161"/>
      <c r="L295" s="158"/>
      <c r="M295" s="162"/>
      <c r="T295" s="163"/>
      <c r="AT295" s="159" t="s">
        <v>171</v>
      </c>
      <c r="AU295" s="159" t="s">
        <v>91</v>
      </c>
      <c r="AV295" s="13" t="s">
        <v>78</v>
      </c>
      <c r="AW295" s="13" t="s">
        <v>32</v>
      </c>
      <c r="AX295" s="13" t="s">
        <v>71</v>
      </c>
      <c r="AY295" s="159" t="s">
        <v>158</v>
      </c>
    </row>
    <row r="296" spans="2:65" s="12" customFormat="1">
      <c r="B296" s="151"/>
      <c r="D296" s="145" t="s">
        <v>171</v>
      </c>
      <c r="E296" s="152" t="s">
        <v>19</v>
      </c>
      <c r="F296" s="153" t="s">
        <v>419</v>
      </c>
      <c r="H296" s="154">
        <v>8.6999999999999993</v>
      </c>
      <c r="I296" s="155"/>
      <c r="L296" s="151"/>
      <c r="M296" s="156"/>
      <c r="T296" s="157"/>
      <c r="AT296" s="152" t="s">
        <v>171</v>
      </c>
      <c r="AU296" s="152" t="s">
        <v>91</v>
      </c>
      <c r="AV296" s="12" t="s">
        <v>80</v>
      </c>
      <c r="AW296" s="12" t="s">
        <v>32</v>
      </c>
      <c r="AX296" s="12" t="s">
        <v>71</v>
      </c>
      <c r="AY296" s="152" t="s">
        <v>158</v>
      </c>
    </row>
    <row r="297" spans="2:65" s="13" customFormat="1">
      <c r="B297" s="158"/>
      <c r="D297" s="145" t="s">
        <v>171</v>
      </c>
      <c r="E297" s="159" t="s">
        <v>19</v>
      </c>
      <c r="F297" s="160" t="s">
        <v>207</v>
      </c>
      <c r="H297" s="159" t="s">
        <v>19</v>
      </c>
      <c r="I297" s="161"/>
      <c r="L297" s="158"/>
      <c r="M297" s="162"/>
      <c r="T297" s="163"/>
      <c r="AT297" s="159" t="s">
        <v>171</v>
      </c>
      <c r="AU297" s="159" t="s">
        <v>91</v>
      </c>
      <c r="AV297" s="13" t="s">
        <v>78</v>
      </c>
      <c r="AW297" s="13" t="s">
        <v>32</v>
      </c>
      <c r="AX297" s="13" t="s">
        <v>71</v>
      </c>
      <c r="AY297" s="159" t="s">
        <v>158</v>
      </c>
    </row>
    <row r="298" spans="2:65" s="12" customFormat="1">
      <c r="B298" s="151"/>
      <c r="D298" s="145" t="s">
        <v>171</v>
      </c>
      <c r="E298" s="152" t="s">
        <v>19</v>
      </c>
      <c r="F298" s="153" t="s">
        <v>420</v>
      </c>
      <c r="H298" s="154">
        <v>2.7</v>
      </c>
      <c r="I298" s="155"/>
      <c r="L298" s="151"/>
      <c r="M298" s="156"/>
      <c r="T298" s="157"/>
      <c r="AT298" s="152" t="s">
        <v>171</v>
      </c>
      <c r="AU298" s="152" t="s">
        <v>91</v>
      </c>
      <c r="AV298" s="12" t="s">
        <v>80</v>
      </c>
      <c r="AW298" s="12" t="s">
        <v>32</v>
      </c>
      <c r="AX298" s="12" t="s">
        <v>71</v>
      </c>
      <c r="AY298" s="152" t="s">
        <v>158</v>
      </c>
    </row>
    <row r="299" spans="2:65" s="14" customFormat="1">
      <c r="B299" s="164"/>
      <c r="D299" s="145" t="s">
        <v>171</v>
      </c>
      <c r="E299" s="165" t="s">
        <v>19</v>
      </c>
      <c r="F299" s="166" t="s">
        <v>209</v>
      </c>
      <c r="H299" s="167">
        <v>24.8</v>
      </c>
      <c r="I299" s="168"/>
      <c r="L299" s="164"/>
      <c r="M299" s="169"/>
      <c r="T299" s="170"/>
      <c r="AT299" s="165" t="s">
        <v>171</v>
      </c>
      <c r="AU299" s="165" t="s">
        <v>91</v>
      </c>
      <c r="AV299" s="14" t="s">
        <v>165</v>
      </c>
      <c r="AW299" s="14" t="s">
        <v>32</v>
      </c>
      <c r="AX299" s="14" t="s">
        <v>78</v>
      </c>
      <c r="AY299" s="165" t="s">
        <v>158</v>
      </c>
    </row>
    <row r="300" spans="2:65" s="1" customFormat="1" ht="24.25" customHeight="1">
      <c r="B300" s="33"/>
      <c r="C300" s="132" t="s">
        <v>421</v>
      </c>
      <c r="D300" s="132" t="s">
        <v>160</v>
      </c>
      <c r="E300" s="133" t="s">
        <v>422</v>
      </c>
      <c r="F300" s="134" t="s">
        <v>423</v>
      </c>
      <c r="G300" s="135" t="s">
        <v>280</v>
      </c>
      <c r="H300" s="136">
        <v>2.04</v>
      </c>
      <c r="I300" s="137"/>
      <c r="J300" s="138">
        <f>ROUND(I300*H300,2)</f>
        <v>0</v>
      </c>
      <c r="K300" s="134" t="s">
        <v>164</v>
      </c>
      <c r="L300" s="33"/>
      <c r="M300" s="139" t="s">
        <v>19</v>
      </c>
      <c r="N300" s="140" t="s">
        <v>42</v>
      </c>
      <c r="P300" s="141">
        <f>O300*H300</f>
        <v>0</v>
      </c>
      <c r="Q300" s="141">
        <v>1.23E-3</v>
      </c>
      <c r="R300" s="141">
        <f>Q300*H300</f>
        <v>2.5092000000000001E-3</v>
      </c>
      <c r="S300" s="141">
        <v>1.7000000000000001E-2</v>
      </c>
      <c r="T300" s="142">
        <f>S300*H300</f>
        <v>3.4680000000000002E-2</v>
      </c>
      <c r="AR300" s="143" t="s">
        <v>165</v>
      </c>
      <c r="AT300" s="143" t="s">
        <v>160</v>
      </c>
      <c r="AU300" s="143" t="s">
        <v>91</v>
      </c>
      <c r="AY300" s="18" t="s">
        <v>158</v>
      </c>
      <c r="BE300" s="144">
        <f>IF(N300="základní",J300,0)</f>
        <v>0</v>
      </c>
      <c r="BF300" s="144">
        <f>IF(N300="snížená",J300,0)</f>
        <v>0</v>
      </c>
      <c r="BG300" s="144">
        <f>IF(N300="zákl. přenesená",J300,0)</f>
        <v>0</v>
      </c>
      <c r="BH300" s="144">
        <f>IF(N300="sníž. přenesená",J300,0)</f>
        <v>0</v>
      </c>
      <c r="BI300" s="144">
        <f>IF(N300="nulová",J300,0)</f>
        <v>0</v>
      </c>
      <c r="BJ300" s="18" t="s">
        <v>78</v>
      </c>
      <c r="BK300" s="144">
        <f>ROUND(I300*H300,2)</f>
        <v>0</v>
      </c>
      <c r="BL300" s="18" t="s">
        <v>165</v>
      </c>
      <c r="BM300" s="143" t="s">
        <v>424</v>
      </c>
    </row>
    <row r="301" spans="2:65" s="1" customFormat="1" ht="27">
      <c r="B301" s="33"/>
      <c r="D301" s="145" t="s">
        <v>167</v>
      </c>
      <c r="F301" s="146" t="s">
        <v>425</v>
      </c>
      <c r="I301" s="147"/>
      <c r="L301" s="33"/>
      <c r="M301" s="148"/>
      <c r="T301" s="52"/>
      <c r="AT301" s="18" t="s">
        <v>167</v>
      </c>
      <c r="AU301" s="18" t="s">
        <v>91</v>
      </c>
    </row>
    <row r="302" spans="2:65" s="1" customFormat="1">
      <c r="B302" s="33"/>
      <c r="D302" s="149" t="s">
        <v>169</v>
      </c>
      <c r="F302" s="150" t="s">
        <v>426</v>
      </c>
      <c r="I302" s="147"/>
      <c r="L302" s="33"/>
      <c r="M302" s="148"/>
      <c r="T302" s="52"/>
      <c r="AT302" s="18" t="s">
        <v>169</v>
      </c>
      <c r="AU302" s="18" t="s">
        <v>91</v>
      </c>
    </row>
    <row r="303" spans="2:65" s="12" customFormat="1">
      <c r="B303" s="151"/>
      <c r="D303" s="145" t="s">
        <v>171</v>
      </c>
      <c r="E303" s="152" t="s">
        <v>19</v>
      </c>
      <c r="F303" s="153" t="s">
        <v>427</v>
      </c>
      <c r="H303" s="154">
        <v>0.39</v>
      </c>
      <c r="I303" s="155"/>
      <c r="L303" s="151"/>
      <c r="M303" s="156"/>
      <c r="T303" s="157"/>
      <c r="AT303" s="152" t="s">
        <v>171</v>
      </c>
      <c r="AU303" s="152" t="s">
        <v>91</v>
      </c>
      <c r="AV303" s="12" t="s">
        <v>80</v>
      </c>
      <c r="AW303" s="12" t="s">
        <v>32</v>
      </c>
      <c r="AX303" s="12" t="s">
        <v>71</v>
      </c>
      <c r="AY303" s="152" t="s">
        <v>158</v>
      </c>
    </row>
    <row r="304" spans="2:65" s="12" customFormat="1">
      <c r="B304" s="151"/>
      <c r="D304" s="145" t="s">
        <v>171</v>
      </c>
      <c r="E304" s="152" t="s">
        <v>19</v>
      </c>
      <c r="F304" s="153" t="s">
        <v>428</v>
      </c>
      <c r="H304" s="154">
        <v>1.65</v>
      </c>
      <c r="I304" s="155"/>
      <c r="L304" s="151"/>
      <c r="M304" s="156"/>
      <c r="T304" s="157"/>
      <c r="AT304" s="152" t="s">
        <v>171</v>
      </c>
      <c r="AU304" s="152" t="s">
        <v>91</v>
      </c>
      <c r="AV304" s="12" t="s">
        <v>80</v>
      </c>
      <c r="AW304" s="12" t="s">
        <v>32</v>
      </c>
      <c r="AX304" s="12" t="s">
        <v>71</v>
      </c>
      <c r="AY304" s="152" t="s">
        <v>158</v>
      </c>
    </row>
    <row r="305" spans="2:65" s="14" customFormat="1">
      <c r="B305" s="164"/>
      <c r="D305" s="145" t="s">
        <v>171</v>
      </c>
      <c r="E305" s="165" t="s">
        <v>19</v>
      </c>
      <c r="F305" s="166" t="s">
        <v>209</v>
      </c>
      <c r="H305" s="167">
        <v>2.04</v>
      </c>
      <c r="I305" s="168"/>
      <c r="L305" s="164"/>
      <c r="M305" s="169"/>
      <c r="T305" s="170"/>
      <c r="AT305" s="165" t="s">
        <v>171</v>
      </c>
      <c r="AU305" s="165" t="s">
        <v>91</v>
      </c>
      <c r="AV305" s="14" t="s">
        <v>165</v>
      </c>
      <c r="AW305" s="14" t="s">
        <v>32</v>
      </c>
      <c r="AX305" s="14" t="s">
        <v>78</v>
      </c>
      <c r="AY305" s="165" t="s">
        <v>158</v>
      </c>
    </row>
    <row r="306" spans="2:65" s="1" customFormat="1" ht="24.25" customHeight="1">
      <c r="B306" s="33"/>
      <c r="C306" s="132" t="s">
        <v>429</v>
      </c>
      <c r="D306" s="132" t="s">
        <v>160</v>
      </c>
      <c r="E306" s="133" t="s">
        <v>430</v>
      </c>
      <c r="F306" s="134" t="s">
        <v>431</v>
      </c>
      <c r="G306" s="135" t="s">
        <v>280</v>
      </c>
      <c r="H306" s="136">
        <v>0.6</v>
      </c>
      <c r="I306" s="137"/>
      <c r="J306" s="138">
        <f>ROUND(I306*H306,2)</f>
        <v>0</v>
      </c>
      <c r="K306" s="134" t="s">
        <v>164</v>
      </c>
      <c r="L306" s="33"/>
      <c r="M306" s="139" t="s">
        <v>19</v>
      </c>
      <c r="N306" s="140" t="s">
        <v>42</v>
      </c>
      <c r="P306" s="141">
        <f>O306*H306</f>
        <v>0</v>
      </c>
      <c r="Q306" s="141">
        <v>1.47E-3</v>
      </c>
      <c r="R306" s="141">
        <f>Q306*H306</f>
        <v>8.8199999999999997E-4</v>
      </c>
      <c r="S306" s="141">
        <v>3.9E-2</v>
      </c>
      <c r="T306" s="142">
        <f>S306*H306</f>
        <v>2.3400000000000001E-2</v>
      </c>
      <c r="AR306" s="143" t="s">
        <v>165</v>
      </c>
      <c r="AT306" s="143" t="s">
        <v>160</v>
      </c>
      <c r="AU306" s="143" t="s">
        <v>91</v>
      </c>
      <c r="AY306" s="18" t="s">
        <v>158</v>
      </c>
      <c r="BE306" s="144">
        <f>IF(N306="základní",J306,0)</f>
        <v>0</v>
      </c>
      <c r="BF306" s="144">
        <f>IF(N306="snížená",J306,0)</f>
        <v>0</v>
      </c>
      <c r="BG306" s="144">
        <f>IF(N306="zákl. přenesená",J306,0)</f>
        <v>0</v>
      </c>
      <c r="BH306" s="144">
        <f>IF(N306="sníž. přenesená",J306,0)</f>
        <v>0</v>
      </c>
      <c r="BI306" s="144">
        <f>IF(N306="nulová",J306,0)</f>
        <v>0</v>
      </c>
      <c r="BJ306" s="18" t="s">
        <v>78</v>
      </c>
      <c r="BK306" s="144">
        <f>ROUND(I306*H306,2)</f>
        <v>0</v>
      </c>
      <c r="BL306" s="18" t="s">
        <v>165</v>
      </c>
      <c r="BM306" s="143" t="s">
        <v>432</v>
      </c>
    </row>
    <row r="307" spans="2:65" s="1" customFormat="1" ht="27">
      <c r="B307" s="33"/>
      <c r="D307" s="145" t="s">
        <v>167</v>
      </c>
      <c r="F307" s="146" t="s">
        <v>433</v>
      </c>
      <c r="I307" s="147"/>
      <c r="L307" s="33"/>
      <c r="M307" s="148"/>
      <c r="T307" s="52"/>
      <c r="AT307" s="18" t="s">
        <v>167</v>
      </c>
      <c r="AU307" s="18" t="s">
        <v>91</v>
      </c>
    </row>
    <row r="308" spans="2:65" s="1" customFormat="1">
      <c r="B308" s="33"/>
      <c r="D308" s="149" t="s">
        <v>169</v>
      </c>
      <c r="F308" s="150" t="s">
        <v>434</v>
      </c>
      <c r="I308" s="147"/>
      <c r="L308" s="33"/>
      <c r="M308" s="148"/>
      <c r="T308" s="52"/>
      <c r="AT308" s="18" t="s">
        <v>169</v>
      </c>
      <c r="AU308" s="18" t="s">
        <v>91</v>
      </c>
    </row>
    <row r="309" spans="2:65" s="1" customFormat="1" ht="24.25" customHeight="1">
      <c r="B309" s="33"/>
      <c r="C309" s="132" t="s">
        <v>435</v>
      </c>
      <c r="D309" s="132" t="s">
        <v>160</v>
      </c>
      <c r="E309" s="133" t="s">
        <v>436</v>
      </c>
      <c r="F309" s="134" t="s">
        <v>437</v>
      </c>
      <c r="G309" s="135" t="s">
        <v>280</v>
      </c>
      <c r="H309" s="136">
        <v>0.28000000000000003</v>
      </c>
      <c r="I309" s="137"/>
      <c r="J309" s="138">
        <f>ROUND(I309*H309,2)</f>
        <v>0</v>
      </c>
      <c r="K309" s="134" t="s">
        <v>164</v>
      </c>
      <c r="L309" s="33"/>
      <c r="M309" s="139" t="s">
        <v>19</v>
      </c>
      <c r="N309" s="140" t="s">
        <v>42</v>
      </c>
      <c r="P309" s="141">
        <f>O309*H309</f>
        <v>0</v>
      </c>
      <c r="Q309" s="141">
        <v>6.4000000000000003E-3</v>
      </c>
      <c r="R309" s="141">
        <f>Q309*H309</f>
        <v>1.7920000000000002E-3</v>
      </c>
      <c r="S309" s="141">
        <v>0.43</v>
      </c>
      <c r="T309" s="142">
        <f>S309*H309</f>
        <v>0.12040000000000001</v>
      </c>
      <c r="AR309" s="143" t="s">
        <v>165</v>
      </c>
      <c r="AT309" s="143" t="s">
        <v>160</v>
      </c>
      <c r="AU309" s="143" t="s">
        <v>91</v>
      </c>
      <c r="AY309" s="18" t="s">
        <v>158</v>
      </c>
      <c r="BE309" s="144">
        <f>IF(N309="základní",J309,0)</f>
        <v>0</v>
      </c>
      <c r="BF309" s="144">
        <f>IF(N309="snížená",J309,0)</f>
        <v>0</v>
      </c>
      <c r="BG309" s="144">
        <f>IF(N309="zákl. přenesená",J309,0)</f>
        <v>0</v>
      </c>
      <c r="BH309" s="144">
        <f>IF(N309="sníž. přenesená",J309,0)</f>
        <v>0</v>
      </c>
      <c r="BI309" s="144">
        <f>IF(N309="nulová",J309,0)</f>
        <v>0</v>
      </c>
      <c r="BJ309" s="18" t="s">
        <v>78</v>
      </c>
      <c r="BK309" s="144">
        <f>ROUND(I309*H309,2)</f>
        <v>0</v>
      </c>
      <c r="BL309" s="18" t="s">
        <v>165</v>
      </c>
      <c r="BM309" s="143" t="s">
        <v>438</v>
      </c>
    </row>
    <row r="310" spans="2:65" s="1" customFormat="1" ht="27">
      <c r="B310" s="33"/>
      <c r="D310" s="145" t="s">
        <v>167</v>
      </c>
      <c r="F310" s="146" t="s">
        <v>439</v>
      </c>
      <c r="I310" s="147"/>
      <c r="L310" s="33"/>
      <c r="M310" s="148"/>
      <c r="T310" s="52"/>
      <c r="AT310" s="18" t="s">
        <v>167</v>
      </c>
      <c r="AU310" s="18" t="s">
        <v>91</v>
      </c>
    </row>
    <row r="311" spans="2:65" s="1" customFormat="1">
      <c r="B311" s="33"/>
      <c r="D311" s="149" t="s">
        <v>169</v>
      </c>
      <c r="F311" s="150" t="s">
        <v>440</v>
      </c>
      <c r="I311" s="147"/>
      <c r="L311" s="33"/>
      <c r="M311" s="148"/>
      <c r="T311" s="52"/>
      <c r="AT311" s="18" t="s">
        <v>169</v>
      </c>
      <c r="AU311" s="18" t="s">
        <v>91</v>
      </c>
    </row>
    <row r="312" spans="2:65" s="1" customFormat="1" ht="24.25" customHeight="1">
      <c r="B312" s="33"/>
      <c r="C312" s="132" t="s">
        <v>441</v>
      </c>
      <c r="D312" s="132" t="s">
        <v>160</v>
      </c>
      <c r="E312" s="133" t="s">
        <v>442</v>
      </c>
      <c r="F312" s="134" t="s">
        <v>443</v>
      </c>
      <c r="G312" s="135" t="s">
        <v>280</v>
      </c>
      <c r="H312" s="136">
        <v>6.8</v>
      </c>
      <c r="I312" s="137"/>
      <c r="J312" s="138">
        <f>ROUND(I312*H312,2)</f>
        <v>0</v>
      </c>
      <c r="K312" s="134" t="s">
        <v>164</v>
      </c>
      <c r="L312" s="33"/>
      <c r="M312" s="139" t="s">
        <v>19</v>
      </c>
      <c r="N312" s="140" t="s">
        <v>42</v>
      </c>
      <c r="P312" s="141">
        <f>O312*H312</f>
        <v>0</v>
      </c>
      <c r="Q312" s="141">
        <v>8.0000000000000007E-5</v>
      </c>
      <c r="R312" s="141">
        <f>Q312*H312</f>
        <v>5.44E-4</v>
      </c>
      <c r="S312" s="141">
        <v>0</v>
      </c>
      <c r="T312" s="142">
        <f>S312*H312</f>
        <v>0</v>
      </c>
      <c r="AR312" s="143" t="s">
        <v>165</v>
      </c>
      <c r="AT312" s="143" t="s">
        <v>160</v>
      </c>
      <c r="AU312" s="143" t="s">
        <v>91</v>
      </c>
      <c r="AY312" s="18" t="s">
        <v>158</v>
      </c>
      <c r="BE312" s="144">
        <f>IF(N312="základní",J312,0)</f>
        <v>0</v>
      </c>
      <c r="BF312" s="144">
        <f>IF(N312="snížená",J312,0)</f>
        <v>0</v>
      </c>
      <c r="BG312" s="144">
        <f>IF(N312="zákl. přenesená",J312,0)</f>
        <v>0</v>
      </c>
      <c r="BH312" s="144">
        <f>IF(N312="sníž. přenesená",J312,0)</f>
        <v>0</v>
      </c>
      <c r="BI312" s="144">
        <f>IF(N312="nulová",J312,0)</f>
        <v>0</v>
      </c>
      <c r="BJ312" s="18" t="s">
        <v>78</v>
      </c>
      <c r="BK312" s="144">
        <f>ROUND(I312*H312,2)</f>
        <v>0</v>
      </c>
      <c r="BL312" s="18" t="s">
        <v>165</v>
      </c>
      <c r="BM312" s="143" t="s">
        <v>444</v>
      </c>
    </row>
    <row r="313" spans="2:65" s="1" customFormat="1" ht="18">
      <c r="B313" s="33"/>
      <c r="D313" s="145" t="s">
        <v>167</v>
      </c>
      <c r="F313" s="146" t="s">
        <v>445</v>
      </c>
      <c r="I313" s="147"/>
      <c r="L313" s="33"/>
      <c r="M313" s="148"/>
      <c r="T313" s="52"/>
      <c r="AT313" s="18" t="s">
        <v>167</v>
      </c>
      <c r="AU313" s="18" t="s">
        <v>91</v>
      </c>
    </row>
    <row r="314" spans="2:65" s="1" customFormat="1">
      <c r="B314" s="33"/>
      <c r="D314" s="149" t="s">
        <v>169</v>
      </c>
      <c r="F314" s="150" t="s">
        <v>446</v>
      </c>
      <c r="I314" s="147"/>
      <c r="L314" s="33"/>
      <c r="M314" s="148"/>
      <c r="T314" s="52"/>
      <c r="AT314" s="18" t="s">
        <v>169</v>
      </c>
      <c r="AU314" s="18" t="s">
        <v>91</v>
      </c>
    </row>
    <row r="315" spans="2:65" s="12" customFormat="1">
      <c r="B315" s="151"/>
      <c r="D315" s="145" t="s">
        <v>171</v>
      </c>
      <c r="E315" s="152" t="s">
        <v>19</v>
      </c>
      <c r="F315" s="153" t="s">
        <v>447</v>
      </c>
      <c r="H315" s="154">
        <v>3.6</v>
      </c>
      <c r="I315" s="155"/>
      <c r="L315" s="151"/>
      <c r="M315" s="156"/>
      <c r="T315" s="157"/>
      <c r="AT315" s="152" t="s">
        <v>171</v>
      </c>
      <c r="AU315" s="152" t="s">
        <v>91</v>
      </c>
      <c r="AV315" s="12" t="s">
        <v>80</v>
      </c>
      <c r="AW315" s="12" t="s">
        <v>32</v>
      </c>
      <c r="AX315" s="12" t="s">
        <v>71</v>
      </c>
      <c r="AY315" s="152" t="s">
        <v>158</v>
      </c>
    </row>
    <row r="316" spans="2:65" s="12" customFormat="1">
      <c r="B316" s="151"/>
      <c r="D316" s="145" t="s">
        <v>171</v>
      </c>
      <c r="E316" s="152" t="s">
        <v>19</v>
      </c>
      <c r="F316" s="153" t="s">
        <v>408</v>
      </c>
      <c r="H316" s="154">
        <v>3.2</v>
      </c>
      <c r="I316" s="155"/>
      <c r="L316" s="151"/>
      <c r="M316" s="156"/>
      <c r="T316" s="157"/>
      <c r="AT316" s="152" t="s">
        <v>171</v>
      </c>
      <c r="AU316" s="152" t="s">
        <v>91</v>
      </c>
      <c r="AV316" s="12" t="s">
        <v>80</v>
      </c>
      <c r="AW316" s="12" t="s">
        <v>32</v>
      </c>
      <c r="AX316" s="12" t="s">
        <v>71</v>
      </c>
      <c r="AY316" s="152" t="s">
        <v>158</v>
      </c>
    </row>
    <row r="317" spans="2:65" s="14" customFormat="1">
      <c r="B317" s="164"/>
      <c r="D317" s="145" t="s">
        <v>171</v>
      </c>
      <c r="E317" s="165" t="s">
        <v>19</v>
      </c>
      <c r="F317" s="166" t="s">
        <v>209</v>
      </c>
      <c r="H317" s="167">
        <v>6.8</v>
      </c>
      <c r="I317" s="168"/>
      <c r="L317" s="164"/>
      <c r="M317" s="169"/>
      <c r="T317" s="170"/>
      <c r="AT317" s="165" t="s">
        <v>171</v>
      </c>
      <c r="AU317" s="165" t="s">
        <v>91</v>
      </c>
      <c r="AV317" s="14" t="s">
        <v>165</v>
      </c>
      <c r="AW317" s="14" t="s">
        <v>32</v>
      </c>
      <c r="AX317" s="14" t="s">
        <v>78</v>
      </c>
      <c r="AY317" s="165" t="s">
        <v>158</v>
      </c>
    </row>
    <row r="318" spans="2:65" s="1" customFormat="1" ht="33" customHeight="1">
      <c r="B318" s="33"/>
      <c r="C318" s="132" t="s">
        <v>448</v>
      </c>
      <c r="D318" s="132" t="s">
        <v>160</v>
      </c>
      <c r="E318" s="133" t="s">
        <v>449</v>
      </c>
      <c r="F318" s="134" t="s">
        <v>450</v>
      </c>
      <c r="G318" s="135" t="s">
        <v>280</v>
      </c>
      <c r="H318" s="136">
        <v>9.0399999999999991</v>
      </c>
      <c r="I318" s="137"/>
      <c r="J318" s="138">
        <f>ROUND(I318*H318,2)</f>
        <v>0</v>
      </c>
      <c r="K318" s="134" t="s">
        <v>164</v>
      </c>
      <c r="L318" s="33"/>
      <c r="M318" s="139" t="s">
        <v>19</v>
      </c>
      <c r="N318" s="140" t="s">
        <v>42</v>
      </c>
      <c r="P318" s="141">
        <f>O318*H318</f>
        <v>0</v>
      </c>
      <c r="Q318" s="141">
        <v>2.0000000000000001E-4</v>
      </c>
      <c r="R318" s="141">
        <f>Q318*H318</f>
        <v>1.8079999999999999E-3</v>
      </c>
      <c r="S318" s="141">
        <v>0</v>
      </c>
      <c r="T318" s="142">
        <f>S318*H318</f>
        <v>0</v>
      </c>
      <c r="AR318" s="143" t="s">
        <v>165</v>
      </c>
      <c r="AT318" s="143" t="s">
        <v>160</v>
      </c>
      <c r="AU318" s="143" t="s">
        <v>91</v>
      </c>
      <c r="AY318" s="18" t="s">
        <v>158</v>
      </c>
      <c r="BE318" s="144">
        <f>IF(N318="základní",J318,0)</f>
        <v>0</v>
      </c>
      <c r="BF318" s="144">
        <f>IF(N318="snížená",J318,0)</f>
        <v>0</v>
      </c>
      <c r="BG318" s="144">
        <f>IF(N318="zákl. přenesená",J318,0)</f>
        <v>0</v>
      </c>
      <c r="BH318" s="144">
        <f>IF(N318="sníž. přenesená",J318,0)</f>
        <v>0</v>
      </c>
      <c r="BI318" s="144">
        <f>IF(N318="nulová",J318,0)</f>
        <v>0</v>
      </c>
      <c r="BJ318" s="18" t="s">
        <v>78</v>
      </c>
      <c r="BK318" s="144">
        <f>ROUND(I318*H318,2)</f>
        <v>0</v>
      </c>
      <c r="BL318" s="18" t="s">
        <v>165</v>
      </c>
      <c r="BM318" s="143" t="s">
        <v>451</v>
      </c>
    </row>
    <row r="319" spans="2:65" s="1" customFormat="1" ht="18">
      <c r="B319" s="33"/>
      <c r="D319" s="145" t="s">
        <v>167</v>
      </c>
      <c r="F319" s="146" t="s">
        <v>452</v>
      </c>
      <c r="I319" s="147"/>
      <c r="L319" s="33"/>
      <c r="M319" s="148"/>
      <c r="T319" s="52"/>
      <c r="AT319" s="18" t="s">
        <v>167</v>
      </c>
      <c r="AU319" s="18" t="s">
        <v>91</v>
      </c>
    </row>
    <row r="320" spans="2:65" s="1" customFormat="1">
      <c r="B320" s="33"/>
      <c r="D320" s="149" t="s">
        <v>169</v>
      </c>
      <c r="F320" s="150" t="s">
        <v>453</v>
      </c>
      <c r="I320" s="147"/>
      <c r="L320" s="33"/>
      <c r="M320" s="148"/>
      <c r="T320" s="52"/>
      <c r="AT320" s="18" t="s">
        <v>169</v>
      </c>
      <c r="AU320" s="18" t="s">
        <v>91</v>
      </c>
    </row>
    <row r="321" spans="2:65" s="12" customFormat="1">
      <c r="B321" s="151"/>
      <c r="D321" s="145" t="s">
        <v>171</v>
      </c>
      <c r="E321" s="152" t="s">
        <v>19</v>
      </c>
      <c r="F321" s="153" t="s">
        <v>454</v>
      </c>
      <c r="H321" s="154">
        <v>3.84</v>
      </c>
      <c r="I321" s="155"/>
      <c r="L321" s="151"/>
      <c r="M321" s="156"/>
      <c r="T321" s="157"/>
      <c r="AT321" s="152" t="s">
        <v>171</v>
      </c>
      <c r="AU321" s="152" t="s">
        <v>91</v>
      </c>
      <c r="AV321" s="12" t="s">
        <v>80</v>
      </c>
      <c r="AW321" s="12" t="s">
        <v>32</v>
      </c>
      <c r="AX321" s="12" t="s">
        <v>71</v>
      </c>
      <c r="AY321" s="152" t="s">
        <v>158</v>
      </c>
    </row>
    <row r="322" spans="2:65" s="12" customFormat="1">
      <c r="B322" s="151"/>
      <c r="D322" s="145" t="s">
        <v>171</v>
      </c>
      <c r="E322" s="152" t="s">
        <v>19</v>
      </c>
      <c r="F322" s="153" t="s">
        <v>455</v>
      </c>
      <c r="H322" s="154">
        <v>5.2</v>
      </c>
      <c r="I322" s="155"/>
      <c r="L322" s="151"/>
      <c r="M322" s="156"/>
      <c r="T322" s="157"/>
      <c r="AT322" s="152" t="s">
        <v>171</v>
      </c>
      <c r="AU322" s="152" t="s">
        <v>91</v>
      </c>
      <c r="AV322" s="12" t="s">
        <v>80</v>
      </c>
      <c r="AW322" s="12" t="s">
        <v>32</v>
      </c>
      <c r="AX322" s="12" t="s">
        <v>71</v>
      </c>
      <c r="AY322" s="152" t="s">
        <v>158</v>
      </c>
    </row>
    <row r="323" spans="2:65" s="14" customFormat="1">
      <c r="B323" s="164"/>
      <c r="D323" s="145" t="s">
        <v>171</v>
      </c>
      <c r="E323" s="165" t="s">
        <v>19</v>
      </c>
      <c r="F323" s="166" t="s">
        <v>209</v>
      </c>
      <c r="H323" s="167">
        <v>9.0399999999999991</v>
      </c>
      <c r="I323" s="168"/>
      <c r="L323" s="164"/>
      <c r="M323" s="169"/>
      <c r="T323" s="170"/>
      <c r="AT323" s="165" t="s">
        <v>171</v>
      </c>
      <c r="AU323" s="165" t="s">
        <v>91</v>
      </c>
      <c r="AV323" s="14" t="s">
        <v>165</v>
      </c>
      <c r="AW323" s="14" t="s">
        <v>32</v>
      </c>
      <c r="AX323" s="14" t="s">
        <v>78</v>
      </c>
      <c r="AY323" s="165" t="s">
        <v>158</v>
      </c>
    </row>
    <row r="324" spans="2:65" s="1" customFormat="1" ht="33" customHeight="1">
      <c r="B324" s="33"/>
      <c r="C324" s="132" t="s">
        <v>456</v>
      </c>
      <c r="D324" s="132" t="s">
        <v>160</v>
      </c>
      <c r="E324" s="133" t="s">
        <v>457</v>
      </c>
      <c r="F324" s="134" t="s">
        <v>458</v>
      </c>
      <c r="G324" s="135" t="s">
        <v>280</v>
      </c>
      <c r="H324" s="136">
        <v>11.4</v>
      </c>
      <c r="I324" s="137"/>
      <c r="J324" s="138">
        <f>ROUND(I324*H324,2)</f>
        <v>0</v>
      </c>
      <c r="K324" s="134" t="s">
        <v>164</v>
      </c>
      <c r="L324" s="33"/>
      <c r="M324" s="139" t="s">
        <v>19</v>
      </c>
      <c r="N324" s="140" t="s">
        <v>42</v>
      </c>
      <c r="P324" s="141">
        <f>O324*H324</f>
        <v>0</v>
      </c>
      <c r="Q324" s="141">
        <v>2.9E-4</v>
      </c>
      <c r="R324" s="141">
        <f>Q324*H324</f>
        <v>3.3059999999999999E-3</v>
      </c>
      <c r="S324" s="141">
        <v>0</v>
      </c>
      <c r="T324" s="142">
        <f>S324*H324</f>
        <v>0</v>
      </c>
      <c r="AR324" s="143" t="s">
        <v>165</v>
      </c>
      <c r="AT324" s="143" t="s">
        <v>160</v>
      </c>
      <c r="AU324" s="143" t="s">
        <v>91</v>
      </c>
      <c r="AY324" s="18" t="s">
        <v>158</v>
      </c>
      <c r="BE324" s="144">
        <f>IF(N324="základní",J324,0)</f>
        <v>0</v>
      </c>
      <c r="BF324" s="144">
        <f>IF(N324="snížená",J324,0)</f>
        <v>0</v>
      </c>
      <c r="BG324" s="144">
        <f>IF(N324="zákl. přenesená",J324,0)</f>
        <v>0</v>
      </c>
      <c r="BH324" s="144">
        <f>IF(N324="sníž. přenesená",J324,0)</f>
        <v>0</v>
      </c>
      <c r="BI324" s="144">
        <f>IF(N324="nulová",J324,0)</f>
        <v>0</v>
      </c>
      <c r="BJ324" s="18" t="s">
        <v>78</v>
      </c>
      <c r="BK324" s="144">
        <f>ROUND(I324*H324,2)</f>
        <v>0</v>
      </c>
      <c r="BL324" s="18" t="s">
        <v>165</v>
      </c>
      <c r="BM324" s="143" t="s">
        <v>459</v>
      </c>
    </row>
    <row r="325" spans="2:65" s="1" customFormat="1" ht="18">
      <c r="B325" s="33"/>
      <c r="D325" s="145" t="s">
        <v>167</v>
      </c>
      <c r="F325" s="146" t="s">
        <v>460</v>
      </c>
      <c r="I325" s="147"/>
      <c r="L325" s="33"/>
      <c r="M325" s="148"/>
      <c r="T325" s="52"/>
      <c r="AT325" s="18" t="s">
        <v>167</v>
      </c>
      <c r="AU325" s="18" t="s">
        <v>91</v>
      </c>
    </row>
    <row r="326" spans="2:65" s="1" customFormat="1">
      <c r="B326" s="33"/>
      <c r="D326" s="149" t="s">
        <v>169</v>
      </c>
      <c r="F326" s="150" t="s">
        <v>461</v>
      </c>
      <c r="I326" s="147"/>
      <c r="L326" s="33"/>
      <c r="M326" s="148"/>
      <c r="T326" s="52"/>
      <c r="AT326" s="18" t="s">
        <v>169</v>
      </c>
      <c r="AU326" s="18" t="s">
        <v>91</v>
      </c>
    </row>
    <row r="327" spans="2:65" s="12" customFormat="1">
      <c r="B327" s="151"/>
      <c r="D327" s="145" t="s">
        <v>171</v>
      </c>
      <c r="E327" s="152" t="s">
        <v>19</v>
      </c>
      <c r="F327" s="153" t="s">
        <v>462</v>
      </c>
      <c r="H327" s="154">
        <v>4.4000000000000004</v>
      </c>
      <c r="I327" s="155"/>
      <c r="L327" s="151"/>
      <c r="M327" s="156"/>
      <c r="T327" s="157"/>
      <c r="AT327" s="152" t="s">
        <v>171</v>
      </c>
      <c r="AU327" s="152" t="s">
        <v>91</v>
      </c>
      <c r="AV327" s="12" t="s">
        <v>80</v>
      </c>
      <c r="AW327" s="12" t="s">
        <v>32</v>
      </c>
      <c r="AX327" s="12" t="s">
        <v>71</v>
      </c>
      <c r="AY327" s="152" t="s">
        <v>158</v>
      </c>
    </row>
    <row r="328" spans="2:65" s="12" customFormat="1">
      <c r="B328" s="151"/>
      <c r="D328" s="145" t="s">
        <v>171</v>
      </c>
      <c r="E328" s="152" t="s">
        <v>19</v>
      </c>
      <c r="F328" s="153" t="s">
        <v>463</v>
      </c>
      <c r="H328" s="154">
        <v>7</v>
      </c>
      <c r="I328" s="155"/>
      <c r="L328" s="151"/>
      <c r="M328" s="156"/>
      <c r="T328" s="157"/>
      <c r="AT328" s="152" t="s">
        <v>171</v>
      </c>
      <c r="AU328" s="152" t="s">
        <v>91</v>
      </c>
      <c r="AV328" s="12" t="s">
        <v>80</v>
      </c>
      <c r="AW328" s="12" t="s">
        <v>32</v>
      </c>
      <c r="AX328" s="12" t="s">
        <v>71</v>
      </c>
      <c r="AY328" s="152" t="s">
        <v>158</v>
      </c>
    </row>
    <row r="329" spans="2:65" s="14" customFormat="1">
      <c r="B329" s="164"/>
      <c r="D329" s="145" t="s">
        <v>171</v>
      </c>
      <c r="E329" s="165" t="s">
        <v>19</v>
      </c>
      <c r="F329" s="166" t="s">
        <v>209</v>
      </c>
      <c r="H329" s="167">
        <v>11.4</v>
      </c>
      <c r="I329" s="168"/>
      <c r="L329" s="164"/>
      <c r="M329" s="169"/>
      <c r="T329" s="170"/>
      <c r="AT329" s="165" t="s">
        <v>171</v>
      </c>
      <c r="AU329" s="165" t="s">
        <v>91</v>
      </c>
      <c r="AV329" s="14" t="s">
        <v>165</v>
      </c>
      <c r="AW329" s="14" t="s">
        <v>32</v>
      </c>
      <c r="AX329" s="14" t="s">
        <v>78</v>
      </c>
      <c r="AY329" s="165" t="s">
        <v>158</v>
      </c>
    </row>
    <row r="330" spans="2:65" s="1" customFormat="1" ht="33" customHeight="1">
      <c r="B330" s="33"/>
      <c r="C330" s="132" t="s">
        <v>464</v>
      </c>
      <c r="D330" s="132" t="s">
        <v>160</v>
      </c>
      <c r="E330" s="133" t="s">
        <v>465</v>
      </c>
      <c r="F330" s="134" t="s">
        <v>466</v>
      </c>
      <c r="G330" s="135" t="s">
        <v>280</v>
      </c>
      <c r="H330" s="136">
        <v>2.2000000000000002</v>
      </c>
      <c r="I330" s="137"/>
      <c r="J330" s="138">
        <f>ROUND(I330*H330,2)</f>
        <v>0</v>
      </c>
      <c r="K330" s="134" t="s">
        <v>164</v>
      </c>
      <c r="L330" s="33"/>
      <c r="M330" s="139" t="s">
        <v>19</v>
      </c>
      <c r="N330" s="140" t="s">
        <v>42</v>
      </c>
      <c r="P330" s="141">
        <f>O330*H330</f>
        <v>0</v>
      </c>
      <c r="Q330" s="141">
        <v>4.2000000000000002E-4</v>
      </c>
      <c r="R330" s="141">
        <f>Q330*H330</f>
        <v>9.2400000000000013E-4</v>
      </c>
      <c r="S330" s="141">
        <v>0</v>
      </c>
      <c r="T330" s="142">
        <f>S330*H330</f>
        <v>0</v>
      </c>
      <c r="AR330" s="143" t="s">
        <v>165</v>
      </c>
      <c r="AT330" s="143" t="s">
        <v>160</v>
      </c>
      <c r="AU330" s="143" t="s">
        <v>91</v>
      </c>
      <c r="AY330" s="18" t="s">
        <v>158</v>
      </c>
      <c r="BE330" s="144">
        <f>IF(N330="základní",J330,0)</f>
        <v>0</v>
      </c>
      <c r="BF330" s="144">
        <f>IF(N330="snížená",J330,0)</f>
        <v>0</v>
      </c>
      <c r="BG330" s="144">
        <f>IF(N330="zákl. přenesená",J330,0)</f>
        <v>0</v>
      </c>
      <c r="BH330" s="144">
        <f>IF(N330="sníž. přenesená",J330,0)</f>
        <v>0</v>
      </c>
      <c r="BI330" s="144">
        <f>IF(N330="nulová",J330,0)</f>
        <v>0</v>
      </c>
      <c r="BJ330" s="18" t="s">
        <v>78</v>
      </c>
      <c r="BK330" s="144">
        <f>ROUND(I330*H330,2)</f>
        <v>0</v>
      </c>
      <c r="BL330" s="18" t="s">
        <v>165</v>
      </c>
      <c r="BM330" s="143" t="s">
        <v>467</v>
      </c>
    </row>
    <row r="331" spans="2:65" s="1" customFormat="1" ht="18">
      <c r="B331" s="33"/>
      <c r="D331" s="145" t="s">
        <v>167</v>
      </c>
      <c r="F331" s="146" t="s">
        <v>468</v>
      </c>
      <c r="I331" s="147"/>
      <c r="L331" s="33"/>
      <c r="M331" s="148"/>
      <c r="T331" s="52"/>
      <c r="AT331" s="18" t="s">
        <v>167</v>
      </c>
      <c r="AU331" s="18" t="s">
        <v>91</v>
      </c>
    </row>
    <row r="332" spans="2:65" s="1" customFormat="1">
      <c r="B332" s="33"/>
      <c r="D332" s="149" t="s">
        <v>169</v>
      </c>
      <c r="F332" s="150" t="s">
        <v>469</v>
      </c>
      <c r="I332" s="147"/>
      <c r="L332" s="33"/>
      <c r="M332" s="148"/>
      <c r="T332" s="52"/>
      <c r="AT332" s="18" t="s">
        <v>169</v>
      </c>
      <c r="AU332" s="18" t="s">
        <v>91</v>
      </c>
    </row>
    <row r="333" spans="2:65" s="12" customFormat="1">
      <c r="B333" s="151"/>
      <c r="D333" s="145" t="s">
        <v>171</v>
      </c>
      <c r="E333" s="152" t="s">
        <v>19</v>
      </c>
      <c r="F333" s="153" t="s">
        <v>470</v>
      </c>
      <c r="H333" s="154">
        <v>2.2000000000000002</v>
      </c>
      <c r="I333" s="155"/>
      <c r="L333" s="151"/>
      <c r="M333" s="156"/>
      <c r="T333" s="157"/>
      <c r="AT333" s="152" t="s">
        <v>171</v>
      </c>
      <c r="AU333" s="152" t="s">
        <v>91</v>
      </c>
      <c r="AV333" s="12" t="s">
        <v>80</v>
      </c>
      <c r="AW333" s="12" t="s">
        <v>32</v>
      </c>
      <c r="AX333" s="12" t="s">
        <v>78</v>
      </c>
      <c r="AY333" s="152" t="s">
        <v>158</v>
      </c>
    </row>
    <row r="334" spans="2:65" s="1" customFormat="1" ht="33" customHeight="1">
      <c r="B334" s="33"/>
      <c r="C334" s="132" t="s">
        <v>471</v>
      </c>
      <c r="D334" s="132" t="s">
        <v>160</v>
      </c>
      <c r="E334" s="133" t="s">
        <v>472</v>
      </c>
      <c r="F334" s="134" t="s">
        <v>473</v>
      </c>
      <c r="G334" s="135" t="s">
        <v>280</v>
      </c>
      <c r="H334" s="136">
        <v>5.375</v>
      </c>
      <c r="I334" s="137"/>
      <c r="J334" s="138">
        <f>ROUND(I334*H334,2)</f>
        <v>0</v>
      </c>
      <c r="K334" s="134" t="s">
        <v>164</v>
      </c>
      <c r="L334" s="33"/>
      <c r="M334" s="139" t="s">
        <v>19</v>
      </c>
      <c r="N334" s="140" t="s">
        <v>42</v>
      </c>
      <c r="P334" s="141">
        <f>O334*H334</f>
        <v>0</v>
      </c>
      <c r="Q334" s="141">
        <v>7.1000000000000002E-4</v>
      </c>
      <c r="R334" s="141">
        <f>Q334*H334</f>
        <v>3.8162500000000002E-3</v>
      </c>
      <c r="S334" s="141">
        <v>0</v>
      </c>
      <c r="T334" s="142">
        <f>S334*H334</f>
        <v>0</v>
      </c>
      <c r="AR334" s="143" t="s">
        <v>165</v>
      </c>
      <c r="AT334" s="143" t="s">
        <v>160</v>
      </c>
      <c r="AU334" s="143" t="s">
        <v>91</v>
      </c>
      <c r="AY334" s="18" t="s">
        <v>158</v>
      </c>
      <c r="BE334" s="144">
        <f>IF(N334="základní",J334,0)</f>
        <v>0</v>
      </c>
      <c r="BF334" s="144">
        <f>IF(N334="snížená",J334,0)</f>
        <v>0</v>
      </c>
      <c r="BG334" s="144">
        <f>IF(N334="zákl. přenesená",J334,0)</f>
        <v>0</v>
      </c>
      <c r="BH334" s="144">
        <f>IF(N334="sníž. přenesená",J334,0)</f>
        <v>0</v>
      </c>
      <c r="BI334" s="144">
        <f>IF(N334="nulová",J334,0)</f>
        <v>0</v>
      </c>
      <c r="BJ334" s="18" t="s">
        <v>78</v>
      </c>
      <c r="BK334" s="144">
        <f>ROUND(I334*H334,2)</f>
        <v>0</v>
      </c>
      <c r="BL334" s="18" t="s">
        <v>165</v>
      </c>
      <c r="BM334" s="143" t="s">
        <v>474</v>
      </c>
    </row>
    <row r="335" spans="2:65" s="1" customFormat="1" ht="18">
      <c r="B335" s="33"/>
      <c r="D335" s="145" t="s">
        <v>167</v>
      </c>
      <c r="F335" s="146" t="s">
        <v>475</v>
      </c>
      <c r="I335" s="147"/>
      <c r="L335" s="33"/>
      <c r="M335" s="148"/>
      <c r="T335" s="52"/>
      <c r="AT335" s="18" t="s">
        <v>167</v>
      </c>
      <c r="AU335" s="18" t="s">
        <v>91</v>
      </c>
    </row>
    <row r="336" spans="2:65" s="1" customFormat="1">
      <c r="B336" s="33"/>
      <c r="D336" s="149" t="s">
        <v>169</v>
      </c>
      <c r="F336" s="150" t="s">
        <v>476</v>
      </c>
      <c r="I336" s="147"/>
      <c r="L336" s="33"/>
      <c r="M336" s="148"/>
      <c r="T336" s="52"/>
      <c r="AT336" s="18" t="s">
        <v>169</v>
      </c>
      <c r="AU336" s="18" t="s">
        <v>91</v>
      </c>
    </row>
    <row r="337" spans="2:65" s="12" customFormat="1">
      <c r="B337" s="151"/>
      <c r="D337" s="145" t="s">
        <v>171</v>
      </c>
      <c r="E337" s="152" t="s">
        <v>19</v>
      </c>
      <c r="F337" s="153" t="s">
        <v>477</v>
      </c>
      <c r="H337" s="154">
        <v>3.7</v>
      </c>
      <c r="I337" s="155"/>
      <c r="L337" s="151"/>
      <c r="M337" s="156"/>
      <c r="T337" s="157"/>
      <c r="AT337" s="152" t="s">
        <v>171</v>
      </c>
      <c r="AU337" s="152" t="s">
        <v>91</v>
      </c>
      <c r="AV337" s="12" t="s">
        <v>80</v>
      </c>
      <c r="AW337" s="12" t="s">
        <v>32</v>
      </c>
      <c r="AX337" s="12" t="s">
        <v>71</v>
      </c>
      <c r="AY337" s="152" t="s">
        <v>158</v>
      </c>
    </row>
    <row r="338" spans="2:65" s="12" customFormat="1">
      <c r="B338" s="151"/>
      <c r="D338" s="145" t="s">
        <v>171</v>
      </c>
      <c r="E338" s="152" t="s">
        <v>19</v>
      </c>
      <c r="F338" s="153" t="s">
        <v>478</v>
      </c>
      <c r="H338" s="154">
        <v>1.6</v>
      </c>
      <c r="I338" s="155"/>
      <c r="L338" s="151"/>
      <c r="M338" s="156"/>
      <c r="T338" s="157"/>
      <c r="AT338" s="152" t="s">
        <v>171</v>
      </c>
      <c r="AU338" s="152" t="s">
        <v>91</v>
      </c>
      <c r="AV338" s="12" t="s">
        <v>80</v>
      </c>
      <c r="AW338" s="12" t="s">
        <v>32</v>
      </c>
      <c r="AX338" s="12" t="s">
        <v>71</v>
      </c>
      <c r="AY338" s="152" t="s">
        <v>158</v>
      </c>
    </row>
    <row r="339" spans="2:65" s="12" customFormat="1">
      <c r="B339" s="151"/>
      <c r="D339" s="145" t="s">
        <v>171</v>
      </c>
      <c r="E339" s="152" t="s">
        <v>19</v>
      </c>
      <c r="F339" s="153" t="s">
        <v>479</v>
      </c>
      <c r="H339" s="154">
        <v>7.4999999999999997E-2</v>
      </c>
      <c r="I339" s="155"/>
      <c r="L339" s="151"/>
      <c r="M339" s="156"/>
      <c r="T339" s="157"/>
      <c r="AT339" s="152" t="s">
        <v>171</v>
      </c>
      <c r="AU339" s="152" t="s">
        <v>91</v>
      </c>
      <c r="AV339" s="12" t="s">
        <v>80</v>
      </c>
      <c r="AW339" s="12" t="s">
        <v>32</v>
      </c>
      <c r="AX339" s="12" t="s">
        <v>71</v>
      </c>
      <c r="AY339" s="152" t="s">
        <v>158</v>
      </c>
    </row>
    <row r="340" spans="2:65" s="14" customFormat="1">
      <c r="B340" s="164"/>
      <c r="D340" s="145" t="s">
        <v>171</v>
      </c>
      <c r="E340" s="165" t="s">
        <v>19</v>
      </c>
      <c r="F340" s="166" t="s">
        <v>209</v>
      </c>
      <c r="H340" s="167">
        <v>5.375</v>
      </c>
      <c r="I340" s="168"/>
      <c r="L340" s="164"/>
      <c r="M340" s="169"/>
      <c r="T340" s="170"/>
      <c r="AT340" s="165" t="s">
        <v>171</v>
      </c>
      <c r="AU340" s="165" t="s">
        <v>91</v>
      </c>
      <c r="AV340" s="14" t="s">
        <v>165</v>
      </c>
      <c r="AW340" s="14" t="s">
        <v>32</v>
      </c>
      <c r="AX340" s="14" t="s">
        <v>78</v>
      </c>
      <c r="AY340" s="165" t="s">
        <v>158</v>
      </c>
    </row>
    <row r="341" spans="2:65" s="11" customFormat="1" ht="20.9" customHeight="1">
      <c r="B341" s="120"/>
      <c r="D341" s="121" t="s">
        <v>70</v>
      </c>
      <c r="E341" s="130" t="s">
        <v>480</v>
      </c>
      <c r="F341" s="130" t="s">
        <v>481</v>
      </c>
      <c r="I341" s="123"/>
      <c r="J341" s="131">
        <f>BK341</f>
        <v>0</v>
      </c>
      <c r="L341" s="120"/>
      <c r="M341" s="125"/>
      <c r="P341" s="126">
        <f>P342</f>
        <v>0</v>
      </c>
      <c r="R341" s="126">
        <f>R342</f>
        <v>0</v>
      </c>
      <c r="T341" s="127">
        <f>T342</f>
        <v>0</v>
      </c>
      <c r="AR341" s="121" t="s">
        <v>78</v>
      </c>
      <c r="AT341" s="128" t="s">
        <v>70</v>
      </c>
      <c r="AU341" s="128" t="s">
        <v>80</v>
      </c>
      <c r="AY341" s="121" t="s">
        <v>158</v>
      </c>
      <c r="BK341" s="129">
        <f>BK342</f>
        <v>0</v>
      </c>
    </row>
    <row r="342" spans="2:65" s="15" customFormat="1" ht="20.9" customHeight="1">
      <c r="B342" s="181"/>
      <c r="D342" s="182" t="s">
        <v>70</v>
      </c>
      <c r="E342" s="182" t="s">
        <v>482</v>
      </c>
      <c r="F342" s="182" t="s">
        <v>483</v>
      </c>
      <c r="I342" s="183"/>
      <c r="J342" s="184">
        <f>BK342</f>
        <v>0</v>
      </c>
      <c r="L342" s="181"/>
      <c r="M342" s="185"/>
      <c r="P342" s="186">
        <f>SUM(P343:P355)</f>
        <v>0</v>
      </c>
      <c r="R342" s="186">
        <f>SUM(R343:R355)</f>
        <v>0</v>
      </c>
      <c r="T342" s="187">
        <f>SUM(T343:T355)</f>
        <v>0</v>
      </c>
      <c r="AR342" s="182" t="s">
        <v>78</v>
      </c>
      <c r="AT342" s="188" t="s">
        <v>70</v>
      </c>
      <c r="AU342" s="188" t="s">
        <v>91</v>
      </c>
      <c r="AY342" s="182" t="s">
        <v>158</v>
      </c>
      <c r="BK342" s="189">
        <f>SUM(BK343:BK355)</f>
        <v>0</v>
      </c>
    </row>
    <row r="343" spans="2:65" s="1" customFormat="1" ht="33" customHeight="1">
      <c r="B343" s="33"/>
      <c r="C343" s="132" t="s">
        <v>484</v>
      </c>
      <c r="D343" s="132" t="s">
        <v>160</v>
      </c>
      <c r="E343" s="133" t="s">
        <v>485</v>
      </c>
      <c r="F343" s="134" t="s">
        <v>486</v>
      </c>
      <c r="G343" s="135" t="s">
        <v>188</v>
      </c>
      <c r="H343" s="136">
        <v>7.5990000000000002</v>
      </c>
      <c r="I343" s="137"/>
      <c r="J343" s="138">
        <f>ROUND(I343*H343,2)</f>
        <v>0</v>
      </c>
      <c r="K343" s="134" t="s">
        <v>164</v>
      </c>
      <c r="L343" s="33"/>
      <c r="M343" s="139" t="s">
        <v>19</v>
      </c>
      <c r="N343" s="140" t="s">
        <v>42</v>
      </c>
      <c r="P343" s="141">
        <f>O343*H343</f>
        <v>0</v>
      </c>
      <c r="Q343" s="141">
        <v>0</v>
      </c>
      <c r="R343" s="141">
        <f>Q343*H343</f>
        <v>0</v>
      </c>
      <c r="S343" s="141">
        <v>0</v>
      </c>
      <c r="T343" s="142">
        <f>S343*H343</f>
        <v>0</v>
      </c>
      <c r="AR343" s="143" t="s">
        <v>165</v>
      </c>
      <c r="AT343" s="143" t="s">
        <v>160</v>
      </c>
      <c r="AU343" s="143" t="s">
        <v>165</v>
      </c>
      <c r="AY343" s="18" t="s">
        <v>158</v>
      </c>
      <c r="BE343" s="144">
        <f>IF(N343="základní",J343,0)</f>
        <v>0</v>
      </c>
      <c r="BF343" s="144">
        <f>IF(N343="snížená",J343,0)</f>
        <v>0</v>
      </c>
      <c r="BG343" s="144">
        <f>IF(N343="zákl. přenesená",J343,0)</f>
        <v>0</v>
      </c>
      <c r="BH343" s="144">
        <f>IF(N343="sníž. přenesená",J343,0)</f>
        <v>0</v>
      </c>
      <c r="BI343" s="144">
        <f>IF(N343="nulová",J343,0)</f>
        <v>0</v>
      </c>
      <c r="BJ343" s="18" t="s">
        <v>78</v>
      </c>
      <c r="BK343" s="144">
        <f>ROUND(I343*H343,2)</f>
        <v>0</v>
      </c>
      <c r="BL343" s="18" t="s">
        <v>165</v>
      </c>
      <c r="BM343" s="143" t="s">
        <v>487</v>
      </c>
    </row>
    <row r="344" spans="2:65" s="1" customFormat="1" ht="27">
      <c r="B344" s="33"/>
      <c r="D344" s="145" t="s">
        <v>167</v>
      </c>
      <c r="F344" s="146" t="s">
        <v>488</v>
      </c>
      <c r="I344" s="147"/>
      <c r="L344" s="33"/>
      <c r="M344" s="148"/>
      <c r="T344" s="52"/>
      <c r="AT344" s="18" t="s">
        <v>167</v>
      </c>
      <c r="AU344" s="18" t="s">
        <v>165</v>
      </c>
    </row>
    <row r="345" spans="2:65" s="1" customFormat="1">
      <c r="B345" s="33"/>
      <c r="D345" s="149" t="s">
        <v>169</v>
      </c>
      <c r="F345" s="150" t="s">
        <v>489</v>
      </c>
      <c r="I345" s="147"/>
      <c r="L345" s="33"/>
      <c r="M345" s="148"/>
      <c r="T345" s="52"/>
      <c r="AT345" s="18" t="s">
        <v>169</v>
      </c>
      <c r="AU345" s="18" t="s">
        <v>165</v>
      </c>
    </row>
    <row r="346" spans="2:65" s="1" customFormat="1" ht="24.25" customHeight="1">
      <c r="B346" s="33"/>
      <c r="C346" s="132" t="s">
        <v>490</v>
      </c>
      <c r="D346" s="132" t="s">
        <v>160</v>
      </c>
      <c r="E346" s="133" t="s">
        <v>491</v>
      </c>
      <c r="F346" s="134" t="s">
        <v>492</v>
      </c>
      <c r="G346" s="135" t="s">
        <v>188</v>
      </c>
      <c r="H346" s="136">
        <v>7.5990000000000002</v>
      </c>
      <c r="I346" s="137"/>
      <c r="J346" s="138">
        <f>ROUND(I346*H346,2)</f>
        <v>0</v>
      </c>
      <c r="K346" s="134" t="s">
        <v>164</v>
      </c>
      <c r="L346" s="33"/>
      <c r="M346" s="139" t="s">
        <v>19</v>
      </c>
      <c r="N346" s="140" t="s">
        <v>42</v>
      </c>
      <c r="P346" s="141">
        <f>O346*H346</f>
        <v>0</v>
      </c>
      <c r="Q346" s="141">
        <v>0</v>
      </c>
      <c r="R346" s="141">
        <f>Q346*H346</f>
        <v>0</v>
      </c>
      <c r="S346" s="141">
        <v>0</v>
      </c>
      <c r="T346" s="142">
        <f>S346*H346</f>
        <v>0</v>
      </c>
      <c r="AR346" s="143" t="s">
        <v>165</v>
      </c>
      <c r="AT346" s="143" t="s">
        <v>160</v>
      </c>
      <c r="AU346" s="143" t="s">
        <v>165</v>
      </c>
      <c r="AY346" s="18" t="s">
        <v>158</v>
      </c>
      <c r="BE346" s="144">
        <f>IF(N346="základní",J346,0)</f>
        <v>0</v>
      </c>
      <c r="BF346" s="144">
        <f>IF(N346="snížená",J346,0)</f>
        <v>0</v>
      </c>
      <c r="BG346" s="144">
        <f>IF(N346="zákl. přenesená",J346,0)</f>
        <v>0</v>
      </c>
      <c r="BH346" s="144">
        <f>IF(N346="sníž. přenesená",J346,0)</f>
        <v>0</v>
      </c>
      <c r="BI346" s="144">
        <f>IF(N346="nulová",J346,0)</f>
        <v>0</v>
      </c>
      <c r="BJ346" s="18" t="s">
        <v>78</v>
      </c>
      <c r="BK346" s="144">
        <f>ROUND(I346*H346,2)</f>
        <v>0</v>
      </c>
      <c r="BL346" s="18" t="s">
        <v>165</v>
      </c>
      <c r="BM346" s="143" t="s">
        <v>493</v>
      </c>
    </row>
    <row r="347" spans="2:65" s="1" customFormat="1" ht="18">
      <c r="B347" s="33"/>
      <c r="D347" s="145" t="s">
        <v>167</v>
      </c>
      <c r="F347" s="146" t="s">
        <v>494</v>
      </c>
      <c r="I347" s="147"/>
      <c r="L347" s="33"/>
      <c r="M347" s="148"/>
      <c r="T347" s="52"/>
      <c r="AT347" s="18" t="s">
        <v>167</v>
      </c>
      <c r="AU347" s="18" t="s">
        <v>165</v>
      </c>
    </row>
    <row r="348" spans="2:65" s="1" customFormat="1">
      <c r="B348" s="33"/>
      <c r="D348" s="149" t="s">
        <v>169</v>
      </c>
      <c r="F348" s="150" t="s">
        <v>495</v>
      </c>
      <c r="I348" s="147"/>
      <c r="L348" s="33"/>
      <c r="M348" s="148"/>
      <c r="T348" s="52"/>
      <c r="AT348" s="18" t="s">
        <v>169</v>
      </c>
      <c r="AU348" s="18" t="s">
        <v>165</v>
      </c>
    </row>
    <row r="349" spans="2:65" s="1" customFormat="1" ht="24.25" customHeight="1">
      <c r="B349" s="33"/>
      <c r="C349" s="132" t="s">
        <v>496</v>
      </c>
      <c r="D349" s="132" t="s">
        <v>160</v>
      </c>
      <c r="E349" s="133" t="s">
        <v>497</v>
      </c>
      <c r="F349" s="134" t="s">
        <v>498</v>
      </c>
      <c r="G349" s="135" t="s">
        <v>188</v>
      </c>
      <c r="H349" s="136">
        <v>144.381</v>
      </c>
      <c r="I349" s="137"/>
      <c r="J349" s="138">
        <f>ROUND(I349*H349,2)</f>
        <v>0</v>
      </c>
      <c r="K349" s="134" t="s">
        <v>164</v>
      </c>
      <c r="L349" s="33"/>
      <c r="M349" s="139" t="s">
        <v>19</v>
      </c>
      <c r="N349" s="140" t="s">
        <v>42</v>
      </c>
      <c r="P349" s="141">
        <f>O349*H349</f>
        <v>0</v>
      </c>
      <c r="Q349" s="141">
        <v>0</v>
      </c>
      <c r="R349" s="141">
        <f>Q349*H349</f>
        <v>0</v>
      </c>
      <c r="S349" s="141">
        <v>0</v>
      </c>
      <c r="T349" s="142">
        <f>S349*H349</f>
        <v>0</v>
      </c>
      <c r="AR349" s="143" t="s">
        <v>165</v>
      </c>
      <c r="AT349" s="143" t="s">
        <v>160</v>
      </c>
      <c r="AU349" s="143" t="s">
        <v>165</v>
      </c>
      <c r="AY349" s="18" t="s">
        <v>158</v>
      </c>
      <c r="BE349" s="144">
        <f>IF(N349="základní",J349,0)</f>
        <v>0</v>
      </c>
      <c r="BF349" s="144">
        <f>IF(N349="snížená",J349,0)</f>
        <v>0</v>
      </c>
      <c r="BG349" s="144">
        <f>IF(N349="zákl. přenesená",J349,0)</f>
        <v>0</v>
      </c>
      <c r="BH349" s="144">
        <f>IF(N349="sníž. přenesená",J349,0)</f>
        <v>0</v>
      </c>
      <c r="BI349" s="144">
        <f>IF(N349="nulová",J349,0)</f>
        <v>0</v>
      </c>
      <c r="BJ349" s="18" t="s">
        <v>78</v>
      </c>
      <c r="BK349" s="144">
        <f>ROUND(I349*H349,2)</f>
        <v>0</v>
      </c>
      <c r="BL349" s="18" t="s">
        <v>165</v>
      </c>
      <c r="BM349" s="143" t="s">
        <v>499</v>
      </c>
    </row>
    <row r="350" spans="2:65" s="1" customFormat="1" ht="27">
      <c r="B350" s="33"/>
      <c r="D350" s="145" t="s">
        <v>167</v>
      </c>
      <c r="F350" s="146" t="s">
        <v>500</v>
      </c>
      <c r="I350" s="147"/>
      <c r="L350" s="33"/>
      <c r="M350" s="148"/>
      <c r="T350" s="52"/>
      <c r="AT350" s="18" t="s">
        <v>167</v>
      </c>
      <c r="AU350" s="18" t="s">
        <v>165</v>
      </c>
    </row>
    <row r="351" spans="2:65" s="1" customFormat="1">
      <c r="B351" s="33"/>
      <c r="D351" s="149" t="s">
        <v>169</v>
      </c>
      <c r="F351" s="150" t="s">
        <v>501</v>
      </c>
      <c r="I351" s="147"/>
      <c r="L351" s="33"/>
      <c r="M351" s="148"/>
      <c r="T351" s="52"/>
      <c r="AT351" s="18" t="s">
        <v>169</v>
      </c>
      <c r="AU351" s="18" t="s">
        <v>165</v>
      </c>
    </row>
    <row r="352" spans="2:65" s="12" customFormat="1">
      <c r="B352" s="151"/>
      <c r="D352" s="145" t="s">
        <v>171</v>
      </c>
      <c r="F352" s="153" t="s">
        <v>502</v>
      </c>
      <c r="H352" s="154">
        <v>144.381</v>
      </c>
      <c r="I352" s="155"/>
      <c r="L352" s="151"/>
      <c r="M352" s="156"/>
      <c r="T352" s="157"/>
      <c r="AT352" s="152" t="s">
        <v>171</v>
      </c>
      <c r="AU352" s="152" t="s">
        <v>165</v>
      </c>
      <c r="AV352" s="12" t="s">
        <v>80</v>
      </c>
      <c r="AW352" s="12" t="s">
        <v>4</v>
      </c>
      <c r="AX352" s="12" t="s">
        <v>78</v>
      </c>
      <c r="AY352" s="152" t="s">
        <v>158</v>
      </c>
    </row>
    <row r="353" spans="2:65" s="1" customFormat="1" ht="44.25" customHeight="1">
      <c r="B353" s="33"/>
      <c r="C353" s="132" t="s">
        <v>503</v>
      </c>
      <c r="D353" s="132" t="s">
        <v>160</v>
      </c>
      <c r="E353" s="133" t="s">
        <v>504</v>
      </c>
      <c r="F353" s="134" t="s">
        <v>505</v>
      </c>
      <c r="G353" s="135" t="s">
        <v>188</v>
      </c>
      <c r="H353" s="136">
        <v>7.5990000000000002</v>
      </c>
      <c r="I353" s="137"/>
      <c r="J353" s="138">
        <f>ROUND(I353*H353,2)</f>
        <v>0</v>
      </c>
      <c r="K353" s="134" t="s">
        <v>164</v>
      </c>
      <c r="L353" s="33"/>
      <c r="M353" s="139" t="s">
        <v>19</v>
      </c>
      <c r="N353" s="140" t="s">
        <v>42</v>
      </c>
      <c r="P353" s="141">
        <f>O353*H353</f>
        <v>0</v>
      </c>
      <c r="Q353" s="141">
        <v>0</v>
      </c>
      <c r="R353" s="141">
        <f>Q353*H353</f>
        <v>0</v>
      </c>
      <c r="S353" s="141">
        <v>0</v>
      </c>
      <c r="T353" s="142">
        <f>S353*H353</f>
        <v>0</v>
      </c>
      <c r="AR353" s="143" t="s">
        <v>165</v>
      </c>
      <c r="AT353" s="143" t="s">
        <v>160</v>
      </c>
      <c r="AU353" s="143" t="s">
        <v>165</v>
      </c>
      <c r="AY353" s="18" t="s">
        <v>158</v>
      </c>
      <c r="BE353" s="144">
        <f>IF(N353="základní",J353,0)</f>
        <v>0</v>
      </c>
      <c r="BF353" s="144">
        <f>IF(N353="snížená",J353,0)</f>
        <v>0</v>
      </c>
      <c r="BG353" s="144">
        <f>IF(N353="zákl. přenesená",J353,0)</f>
        <v>0</v>
      </c>
      <c r="BH353" s="144">
        <f>IF(N353="sníž. přenesená",J353,0)</f>
        <v>0</v>
      </c>
      <c r="BI353" s="144">
        <f>IF(N353="nulová",J353,0)</f>
        <v>0</v>
      </c>
      <c r="BJ353" s="18" t="s">
        <v>78</v>
      </c>
      <c r="BK353" s="144">
        <f>ROUND(I353*H353,2)</f>
        <v>0</v>
      </c>
      <c r="BL353" s="18" t="s">
        <v>165</v>
      </c>
      <c r="BM353" s="143" t="s">
        <v>506</v>
      </c>
    </row>
    <row r="354" spans="2:65" s="1" customFormat="1" ht="27">
      <c r="B354" s="33"/>
      <c r="D354" s="145" t="s">
        <v>167</v>
      </c>
      <c r="F354" s="146" t="s">
        <v>507</v>
      </c>
      <c r="I354" s="147"/>
      <c r="L354" s="33"/>
      <c r="M354" s="148"/>
      <c r="T354" s="52"/>
      <c r="AT354" s="18" t="s">
        <v>167</v>
      </c>
      <c r="AU354" s="18" t="s">
        <v>165</v>
      </c>
    </row>
    <row r="355" spans="2:65" s="1" customFormat="1">
      <c r="B355" s="33"/>
      <c r="D355" s="149" t="s">
        <v>169</v>
      </c>
      <c r="F355" s="150" t="s">
        <v>508</v>
      </c>
      <c r="I355" s="147"/>
      <c r="L355" s="33"/>
      <c r="M355" s="148"/>
      <c r="T355" s="52"/>
      <c r="AT355" s="18" t="s">
        <v>169</v>
      </c>
      <c r="AU355" s="18" t="s">
        <v>165</v>
      </c>
    </row>
    <row r="356" spans="2:65" s="11" customFormat="1" ht="25.9" customHeight="1">
      <c r="B356" s="120"/>
      <c r="D356" s="121" t="s">
        <v>70</v>
      </c>
      <c r="E356" s="122" t="s">
        <v>509</v>
      </c>
      <c r="F356" s="122" t="s">
        <v>510</v>
      </c>
      <c r="I356" s="123"/>
      <c r="J356" s="124">
        <f>BK356</f>
        <v>0</v>
      </c>
      <c r="L356" s="120"/>
      <c r="M356" s="125"/>
      <c r="P356" s="126">
        <f>P357+P361+P380+P393+P408+P417</f>
        <v>0</v>
      </c>
      <c r="R356" s="126">
        <f>R357+R361+R380+R393+R408+R417</f>
        <v>0.98156256000000008</v>
      </c>
      <c r="T356" s="127">
        <f>T357+T361+T380+T393+T408+T417</f>
        <v>1.1134200000000001</v>
      </c>
      <c r="AR356" s="121" t="s">
        <v>80</v>
      </c>
      <c r="AT356" s="128" t="s">
        <v>70</v>
      </c>
      <c r="AU356" s="128" t="s">
        <v>71</v>
      </c>
      <c r="AY356" s="121" t="s">
        <v>158</v>
      </c>
      <c r="BK356" s="129">
        <f>BK357+BK361+BK380+BK393+BK408+BK417</f>
        <v>0</v>
      </c>
    </row>
    <row r="357" spans="2:65" s="11" customFormat="1" ht="22.9" customHeight="1">
      <c r="B357" s="120"/>
      <c r="D357" s="121" t="s">
        <v>70</v>
      </c>
      <c r="E357" s="130" t="s">
        <v>511</v>
      </c>
      <c r="F357" s="130" t="s">
        <v>512</v>
      </c>
      <c r="I357" s="123"/>
      <c r="J357" s="131">
        <f>BK357</f>
        <v>0</v>
      </c>
      <c r="L357" s="120"/>
      <c r="M357" s="125"/>
      <c r="P357" s="126">
        <f>SUM(P358:P360)</f>
        <v>0</v>
      </c>
      <c r="R357" s="126">
        <f>SUM(R358:R360)</f>
        <v>0.16500000000000001</v>
      </c>
      <c r="T357" s="127">
        <f>SUM(T358:T360)</f>
        <v>0</v>
      </c>
      <c r="AR357" s="121" t="s">
        <v>80</v>
      </c>
      <c r="AT357" s="128" t="s">
        <v>70</v>
      </c>
      <c r="AU357" s="128" t="s">
        <v>78</v>
      </c>
      <c r="AY357" s="121" t="s">
        <v>158</v>
      </c>
      <c r="BK357" s="129">
        <f>SUM(BK358:BK360)</f>
        <v>0</v>
      </c>
    </row>
    <row r="358" spans="2:65" s="1" customFormat="1" ht="21.75" customHeight="1">
      <c r="B358" s="33"/>
      <c r="C358" s="132" t="s">
        <v>513</v>
      </c>
      <c r="D358" s="132" t="s">
        <v>160</v>
      </c>
      <c r="E358" s="133" t="s">
        <v>514</v>
      </c>
      <c r="F358" s="134" t="s">
        <v>515</v>
      </c>
      <c r="G358" s="135" t="s">
        <v>280</v>
      </c>
      <c r="H358" s="136">
        <v>150</v>
      </c>
      <c r="I358" s="137"/>
      <c r="J358" s="138">
        <f>ROUND(I358*H358,2)</f>
        <v>0</v>
      </c>
      <c r="K358" s="134" t="s">
        <v>305</v>
      </c>
      <c r="L358" s="33"/>
      <c r="M358" s="139" t="s">
        <v>19</v>
      </c>
      <c r="N358" s="140" t="s">
        <v>42</v>
      </c>
      <c r="P358" s="141">
        <f>O358*H358</f>
        <v>0</v>
      </c>
      <c r="Q358" s="141">
        <v>1.1000000000000001E-3</v>
      </c>
      <c r="R358" s="141">
        <f>Q358*H358</f>
        <v>0.16500000000000001</v>
      </c>
      <c r="S358" s="141">
        <v>0</v>
      </c>
      <c r="T358" s="142">
        <f>S358*H358</f>
        <v>0</v>
      </c>
      <c r="AR358" s="143" t="s">
        <v>295</v>
      </c>
      <c r="AT358" s="143" t="s">
        <v>160</v>
      </c>
      <c r="AU358" s="143" t="s">
        <v>80</v>
      </c>
      <c r="AY358" s="18" t="s">
        <v>158</v>
      </c>
      <c r="BE358" s="144">
        <f>IF(N358="základní",J358,0)</f>
        <v>0</v>
      </c>
      <c r="BF358" s="144">
        <f>IF(N358="snížená",J358,0)</f>
        <v>0</v>
      </c>
      <c r="BG358" s="144">
        <f>IF(N358="zákl. přenesená",J358,0)</f>
        <v>0</v>
      </c>
      <c r="BH358" s="144">
        <f>IF(N358="sníž. přenesená",J358,0)</f>
        <v>0</v>
      </c>
      <c r="BI358" s="144">
        <f>IF(N358="nulová",J358,0)</f>
        <v>0</v>
      </c>
      <c r="BJ358" s="18" t="s">
        <v>78</v>
      </c>
      <c r="BK358" s="144">
        <f>ROUND(I358*H358,2)</f>
        <v>0</v>
      </c>
      <c r="BL358" s="18" t="s">
        <v>295</v>
      </c>
      <c r="BM358" s="143" t="s">
        <v>516</v>
      </c>
    </row>
    <row r="359" spans="2:65" s="1" customFormat="1">
      <c r="B359" s="33"/>
      <c r="D359" s="145" t="s">
        <v>167</v>
      </c>
      <c r="F359" s="146" t="s">
        <v>515</v>
      </c>
      <c r="I359" s="147"/>
      <c r="L359" s="33"/>
      <c r="M359" s="148"/>
      <c r="T359" s="52"/>
      <c r="AT359" s="18" t="s">
        <v>167</v>
      </c>
      <c r="AU359" s="18" t="s">
        <v>80</v>
      </c>
    </row>
    <row r="360" spans="2:65" s="12" customFormat="1">
      <c r="B360" s="151"/>
      <c r="D360" s="145" t="s">
        <v>171</v>
      </c>
      <c r="E360" s="152" t="s">
        <v>19</v>
      </c>
      <c r="F360" s="153" t="s">
        <v>517</v>
      </c>
      <c r="H360" s="154">
        <v>150</v>
      </c>
      <c r="I360" s="155"/>
      <c r="L360" s="151"/>
      <c r="M360" s="156"/>
      <c r="T360" s="157"/>
      <c r="AT360" s="152" t="s">
        <v>171</v>
      </c>
      <c r="AU360" s="152" t="s">
        <v>80</v>
      </c>
      <c r="AV360" s="12" t="s">
        <v>80</v>
      </c>
      <c r="AW360" s="12" t="s">
        <v>32</v>
      </c>
      <c r="AX360" s="12" t="s">
        <v>78</v>
      </c>
      <c r="AY360" s="152" t="s">
        <v>158</v>
      </c>
    </row>
    <row r="361" spans="2:65" s="11" customFormat="1" ht="22.9" customHeight="1">
      <c r="B361" s="120"/>
      <c r="D361" s="121" t="s">
        <v>70</v>
      </c>
      <c r="E361" s="130" t="s">
        <v>518</v>
      </c>
      <c r="F361" s="130" t="s">
        <v>519</v>
      </c>
      <c r="I361" s="123"/>
      <c r="J361" s="131">
        <f>BK361</f>
        <v>0</v>
      </c>
      <c r="L361" s="120"/>
      <c r="M361" s="125"/>
      <c r="P361" s="126">
        <f>SUM(P362:P379)</f>
        <v>0</v>
      </c>
      <c r="R361" s="126">
        <f>SUM(R362:R379)</f>
        <v>0.66523975999999996</v>
      </c>
      <c r="T361" s="127">
        <f>SUM(T362:T379)</f>
        <v>0</v>
      </c>
      <c r="AR361" s="121" t="s">
        <v>80</v>
      </c>
      <c r="AT361" s="128" t="s">
        <v>70</v>
      </c>
      <c r="AU361" s="128" t="s">
        <v>78</v>
      </c>
      <c r="AY361" s="121" t="s">
        <v>158</v>
      </c>
      <c r="BK361" s="129">
        <f>SUM(BK362:BK379)</f>
        <v>0</v>
      </c>
    </row>
    <row r="362" spans="2:65" s="1" customFormat="1" ht="16.5" customHeight="1">
      <c r="B362" s="33"/>
      <c r="C362" s="132" t="s">
        <v>520</v>
      </c>
      <c r="D362" s="132" t="s">
        <v>160</v>
      </c>
      <c r="E362" s="133" t="s">
        <v>521</v>
      </c>
      <c r="F362" s="134" t="s">
        <v>522</v>
      </c>
      <c r="G362" s="135" t="s">
        <v>280</v>
      </c>
      <c r="H362" s="136">
        <v>11.04</v>
      </c>
      <c r="I362" s="137"/>
      <c r="J362" s="138">
        <f>ROUND(I362*H362,2)</f>
        <v>0</v>
      </c>
      <c r="K362" s="134" t="s">
        <v>164</v>
      </c>
      <c r="L362" s="33"/>
      <c r="M362" s="139" t="s">
        <v>19</v>
      </c>
      <c r="N362" s="140" t="s">
        <v>42</v>
      </c>
      <c r="P362" s="141">
        <f>O362*H362</f>
        <v>0</v>
      </c>
      <c r="Q362" s="141">
        <v>6.6299999999999996E-3</v>
      </c>
      <c r="R362" s="141">
        <f>Q362*H362</f>
        <v>7.3195199999999988E-2</v>
      </c>
      <c r="S362" s="141">
        <v>0</v>
      </c>
      <c r="T362" s="142">
        <f>S362*H362</f>
        <v>0</v>
      </c>
      <c r="AR362" s="143" t="s">
        <v>295</v>
      </c>
      <c r="AT362" s="143" t="s">
        <v>160</v>
      </c>
      <c r="AU362" s="143" t="s">
        <v>80</v>
      </c>
      <c r="AY362" s="18" t="s">
        <v>158</v>
      </c>
      <c r="BE362" s="144">
        <f>IF(N362="základní",J362,0)</f>
        <v>0</v>
      </c>
      <c r="BF362" s="144">
        <f>IF(N362="snížená",J362,0)</f>
        <v>0</v>
      </c>
      <c r="BG362" s="144">
        <f>IF(N362="zákl. přenesená",J362,0)</f>
        <v>0</v>
      </c>
      <c r="BH362" s="144">
        <f>IF(N362="sníž. přenesená",J362,0)</f>
        <v>0</v>
      </c>
      <c r="BI362" s="144">
        <f>IF(N362="nulová",J362,0)</f>
        <v>0</v>
      </c>
      <c r="BJ362" s="18" t="s">
        <v>78</v>
      </c>
      <c r="BK362" s="144">
        <f>ROUND(I362*H362,2)</f>
        <v>0</v>
      </c>
      <c r="BL362" s="18" t="s">
        <v>295</v>
      </c>
      <c r="BM362" s="143" t="s">
        <v>523</v>
      </c>
    </row>
    <row r="363" spans="2:65" s="1" customFormat="1" ht="27">
      <c r="B363" s="33"/>
      <c r="D363" s="145" t="s">
        <v>167</v>
      </c>
      <c r="F363" s="146" t="s">
        <v>524</v>
      </c>
      <c r="I363" s="147"/>
      <c r="L363" s="33"/>
      <c r="M363" s="148"/>
      <c r="T363" s="52"/>
      <c r="AT363" s="18" t="s">
        <v>167</v>
      </c>
      <c r="AU363" s="18" t="s">
        <v>80</v>
      </c>
    </row>
    <row r="364" spans="2:65" s="1" customFormat="1">
      <c r="B364" s="33"/>
      <c r="D364" s="149" t="s">
        <v>169</v>
      </c>
      <c r="F364" s="150" t="s">
        <v>525</v>
      </c>
      <c r="I364" s="147"/>
      <c r="L364" s="33"/>
      <c r="M364" s="148"/>
      <c r="T364" s="52"/>
      <c r="AT364" s="18" t="s">
        <v>169</v>
      </c>
      <c r="AU364" s="18" t="s">
        <v>80</v>
      </c>
    </row>
    <row r="365" spans="2:65" s="1" customFormat="1" ht="24.25" customHeight="1">
      <c r="B365" s="33"/>
      <c r="C365" s="132" t="s">
        <v>526</v>
      </c>
      <c r="D365" s="132" t="s">
        <v>160</v>
      </c>
      <c r="E365" s="133" t="s">
        <v>527</v>
      </c>
      <c r="F365" s="134" t="s">
        <v>528</v>
      </c>
      <c r="G365" s="135" t="s">
        <v>280</v>
      </c>
      <c r="H365" s="136">
        <v>11.04</v>
      </c>
      <c r="I365" s="137"/>
      <c r="J365" s="138">
        <f>ROUND(I365*H365,2)</f>
        <v>0</v>
      </c>
      <c r="K365" s="134" t="s">
        <v>164</v>
      </c>
      <c r="L365" s="33"/>
      <c r="M365" s="139" t="s">
        <v>19</v>
      </c>
      <c r="N365" s="140" t="s">
        <v>42</v>
      </c>
      <c r="P365" s="141">
        <f>O365*H365</f>
        <v>0</v>
      </c>
      <c r="Q365" s="141">
        <v>1.0000000000000001E-5</v>
      </c>
      <c r="R365" s="141">
        <f>Q365*H365</f>
        <v>1.104E-4</v>
      </c>
      <c r="S365" s="141">
        <v>0</v>
      </c>
      <c r="T365" s="142">
        <f>S365*H365</f>
        <v>0</v>
      </c>
      <c r="AR365" s="143" t="s">
        <v>165</v>
      </c>
      <c r="AT365" s="143" t="s">
        <v>160</v>
      </c>
      <c r="AU365" s="143" t="s">
        <v>80</v>
      </c>
      <c r="AY365" s="18" t="s">
        <v>158</v>
      </c>
      <c r="BE365" s="144">
        <f>IF(N365="základní",J365,0)</f>
        <v>0</v>
      </c>
      <c r="BF365" s="144">
        <f>IF(N365="snížená",J365,0)</f>
        <v>0</v>
      </c>
      <c r="BG365" s="144">
        <f>IF(N365="zákl. přenesená",J365,0)</f>
        <v>0</v>
      </c>
      <c r="BH365" s="144">
        <f>IF(N365="sníž. přenesená",J365,0)</f>
        <v>0</v>
      </c>
      <c r="BI365" s="144">
        <f>IF(N365="nulová",J365,0)</f>
        <v>0</v>
      </c>
      <c r="BJ365" s="18" t="s">
        <v>78</v>
      </c>
      <c r="BK365" s="144">
        <f>ROUND(I365*H365,2)</f>
        <v>0</v>
      </c>
      <c r="BL365" s="18" t="s">
        <v>165</v>
      </c>
      <c r="BM365" s="143" t="s">
        <v>529</v>
      </c>
    </row>
    <row r="366" spans="2:65" s="1" customFormat="1" ht="27">
      <c r="B366" s="33"/>
      <c r="D366" s="145" t="s">
        <v>167</v>
      </c>
      <c r="F366" s="146" t="s">
        <v>530</v>
      </c>
      <c r="I366" s="147"/>
      <c r="L366" s="33"/>
      <c r="M366" s="148"/>
      <c r="T366" s="52"/>
      <c r="AT366" s="18" t="s">
        <v>167</v>
      </c>
      <c r="AU366" s="18" t="s">
        <v>80</v>
      </c>
    </row>
    <row r="367" spans="2:65" s="1" customFormat="1">
      <c r="B367" s="33"/>
      <c r="D367" s="149" t="s">
        <v>169</v>
      </c>
      <c r="F367" s="150" t="s">
        <v>531</v>
      </c>
      <c r="I367" s="147"/>
      <c r="L367" s="33"/>
      <c r="M367" s="148"/>
      <c r="T367" s="52"/>
      <c r="AT367" s="18" t="s">
        <v>169</v>
      </c>
      <c r="AU367" s="18" t="s">
        <v>80</v>
      </c>
    </row>
    <row r="368" spans="2:65" s="12" customFormat="1">
      <c r="B368" s="151"/>
      <c r="D368" s="145" t="s">
        <v>171</v>
      </c>
      <c r="E368" s="152" t="s">
        <v>19</v>
      </c>
      <c r="F368" s="153" t="s">
        <v>532</v>
      </c>
      <c r="H368" s="154">
        <v>11.04</v>
      </c>
      <c r="I368" s="155"/>
      <c r="L368" s="151"/>
      <c r="M368" s="156"/>
      <c r="T368" s="157"/>
      <c r="AT368" s="152" t="s">
        <v>171</v>
      </c>
      <c r="AU368" s="152" t="s">
        <v>80</v>
      </c>
      <c r="AV368" s="12" t="s">
        <v>80</v>
      </c>
      <c r="AW368" s="12" t="s">
        <v>32</v>
      </c>
      <c r="AX368" s="12" t="s">
        <v>78</v>
      </c>
      <c r="AY368" s="152" t="s">
        <v>158</v>
      </c>
    </row>
    <row r="369" spans="2:65" s="1" customFormat="1" ht="33" customHeight="1">
      <c r="B369" s="33"/>
      <c r="C369" s="132" t="s">
        <v>533</v>
      </c>
      <c r="D369" s="132" t="s">
        <v>160</v>
      </c>
      <c r="E369" s="133" t="s">
        <v>534</v>
      </c>
      <c r="F369" s="134" t="s">
        <v>535</v>
      </c>
      <c r="G369" s="135" t="s">
        <v>163</v>
      </c>
      <c r="H369" s="136">
        <v>175.648</v>
      </c>
      <c r="I369" s="137"/>
      <c r="J369" s="138">
        <f>ROUND(I369*H369,2)</f>
        <v>0</v>
      </c>
      <c r="K369" s="134" t="s">
        <v>305</v>
      </c>
      <c r="L369" s="33"/>
      <c r="M369" s="139" t="s">
        <v>19</v>
      </c>
      <c r="N369" s="140" t="s">
        <v>42</v>
      </c>
      <c r="P369" s="141">
        <f>O369*H369</f>
        <v>0</v>
      </c>
      <c r="Q369" s="141">
        <v>1.17E-3</v>
      </c>
      <c r="R369" s="141">
        <f>Q369*H369</f>
        <v>0.20550816</v>
      </c>
      <c r="S369" s="141">
        <v>0</v>
      </c>
      <c r="T369" s="142">
        <f>S369*H369</f>
        <v>0</v>
      </c>
      <c r="AR369" s="143" t="s">
        <v>295</v>
      </c>
      <c r="AT369" s="143" t="s">
        <v>160</v>
      </c>
      <c r="AU369" s="143" t="s">
        <v>80</v>
      </c>
      <c r="AY369" s="18" t="s">
        <v>158</v>
      </c>
      <c r="BE369" s="144">
        <f>IF(N369="základní",J369,0)</f>
        <v>0</v>
      </c>
      <c r="BF369" s="144">
        <f>IF(N369="snížená",J369,0)</f>
        <v>0</v>
      </c>
      <c r="BG369" s="144">
        <f>IF(N369="zákl. přenesená",J369,0)</f>
        <v>0</v>
      </c>
      <c r="BH369" s="144">
        <f>IF(N369="sníž. přenesená",J369,0)</f>
        <v>0</v>
      </c>
      <c r="BI369" s="144">
        <f>IF(N369="nulová",J369,0)</f>
        <v>0</v>
      </c>
      <c r="BJ369" s="18" t="s">
        <v>78</v>
      </c>
      <c r="BK369" s="144">
        <f>ROUND(I369*H369,2)</f>
        <v>0</v>
      </c>
      <c r="BL369" s="18" t="s">
        <v>295</v>
      </c>
      <c r="BM369" s="143" t="s">
        <v>536</v>
      </c>
    </row>
    <row r="370" spans="2:65" s="1" customFormat="1" ht="18">
      <c r="B370" s="33"/>
      <c r="D370" s="145" t="s">
        <v>167</v>
      </c>
      <c r="F370" s="146" t="s">
        <v>537</v>
      </c>
      <c r="I370" s="147"/>
      <c r="L370" s="33"/>
      <c r="M370" s="148"/>
      <c r="T370" s="52"/>
      <c r="AT370" s="18" t="s">
        <v>167</v>
      </c>
      <c r="AU370" s="18" t="s">
        <v>80</v>
      </c>
    </row>
    <row r="371" spans="2:65" s="1" customFormat="1" ht="33" customHeight="1">
      <c r="B371" s="33"/>
      <c r="C371" s="171" t="s">
        <v>538</v>
      </c>
      <c r="D371" s="171" t="s">
        <v>260</v>
      </c>
      <c r="E371" s="172" t="s">
        <v>539</v>
      </c>
      <c r="F371" s="173" t="s">
        <v>540</v>
      </c>
      <c r="G371" s="174" t="s">
        <v>163</v>
      </c>
      <c r="H371" s="175">
        <v>193.21299999999999</v>
      </c>
      <c r="I371" s="176"/>
      <c r="J371" s="177">
        <f>ROUND(I371*H371,2)</f>
        <v>0</v>
      </c>
      <c r="K371" s="173" t="s">
        <v>305</v>
      </c>
      <c r="L371" s="178"/>
      <c r="M371" s="179" t="s">
        <v>19</v>
      </c>
      <c r="N371" s="180" t="s">
        <v>42</v>
      </c>
      <c r="P371" s="141">
        <f>O371*H371</f>
        <v>0</v>
      </c>
      <c r="Q371" s="141">
        <v>2E-3</v>
      </c>
      <c r="R371" s="141">
        <f>Q371*H371</f>
        <v>0.38642599999999999</v>
      </c>
      <c r="S371" s="141">
        <v>0</v>
      </c>
      <c r="T371" s="142">
        <f>S371*H371</f>
        <v>0</v>
      </c>
      <c r="AR371" s="143" t="s">
        <v>411</v>
      </c>
      <c r="AT371" s="143" t="s">
        <v>260</v>
      </c>
      <c r="AU371" s="143" t="s">
        <v>80</v>
      </c>
      <c r="AY371" s="18" t="s">
        <v>158</v>
      </c>
      <c r="BE371" s="144">
        <f>IF(N371="základní",J371,0)</f>
        <v>0</v>
      </c>
      <c r="BF371" s="144">
        <f>IF(N371="snížená",J371,0)</f>
        <v>0</v>
      </c>
      <c r="BG371" s="144">
        <f>IF(N371="zákl. přenesená",J371,0)</f>
        <v>0</v>
      </c>
      <c r="BH371" s="144">
        <f>IF(N371="sníž. přenesená",J371,0)</f>
        <v>0</v>
      </c>
      <c r="BI371" s="144">
        <f>IF(N371="nulová",J371,0)</f>
        <v>0</v>
      </c>
      <c r="BJ371" s="18" t="s">
        <v>78</v>
      </c>
      <c r="BK371" s="144">
        <f>ROUND(I371*H371,2)</f>
        <v>0</v>
      </c>
      <c r="BL371" s="18" t="s">
        <v>295</v>
      </c>
      <c r="BM371" s="143" t="s">
        <v>541</v>
      </c>
    </row>
    <row r="372" spans="2:65" s="1" customFormat="1" ht="18">
      <c r="B372" s="33"/>
      <c r="D372" s="145" t="s">
        <v>167</v>
      </c>
      <c r="F372" s="146" t="s">
        <v>540</v>
      </c>
      <c r="I372" s="147"/>
      <c r="L372" s="33"/>
      <c r="M372" s="148"/>
      <c r="T372" s="52"/>
      <c r="AT372" s="18" t="s">
        <v>167</v>
      </c>
      <c r="AU372" s="18" t="s">
        <v>80</v>
      </c>
    </row>
    <row r="373" spans="2:65" s="12" customFormat="1">
      <c r="B373" s="151"/>
      <c r="D373" s="145" t="s">
        <v>171</v>
      </c>
      <c r="F373" s="153" t="s">
        <v>542</v>
      </c>
      <c r="H373" s="154">
        <v>193.21299999999999</v>
      </c>
      <c r="I373" s="155"/>
      <c r="L373" s="151"/>
      <c r="M373" s="156"/>
      <c r="T373" s="157"/>
      <c r="AT373" s="152" t="s">
        <v>171</v>
      </c>
      <c r="AU373" s="152" t="s">
        <v>80</v>
      </c>
      <c r="AV373" s="12" t="s">
        <v>80</v>
      </c>
      <c r="AW373" s="12" t="s">
        <v>4</v>
      </c>
      <c r="AX373" s="12" t="s">
        <v>78</v>
      </c>
      <c r="AY373" s="152" t="s">
        <v>158</v>
      </c>
    </row>
    <row r="374" spans="2:65" s="1" customFormat="1" ht="24.25" customHeight="1">
      <c r="B374" s="33"/>
      <c r="C374" s="132" t="s">
        <v>543</v>
      </c>
      <c r="D374" s="132" t="s">
        <v>160</v>
      </c>
      <c r="E374" s="133" t="s">
        <v>544</v>
      </c>
      <c r="F374" s="134" t="s">
        <v>545</v>
      </c>
      <c r="G374" s="135" t="s">
        <v>188</v>
      </c>
      <c r="H374" s="136">
        <v>0.66500000000000004</v>
      </c>
      <c r="I374" s="137"/>
      <c r="J374" s="138">
        <f>ROUND(I374*H374,2)</f>
        <v>0</v>
      </c>
      <c r="K374" s="134" t="s">
        <v>164</v>
      </c>
      <c r="L374" s="33"/>
      <c r="M374" s="139" t="s">
        <v>19</v>
      </c>
      <c r="N374" s="140" t="s">
        <v>42</v>
      </c>
      <c r="P374" s="141">
        <f>O374*H374</f>
        <v>0</v>
      </c>
      <c r="Q374" s="141">
        <v>0</v>
      </c>
      <c r="R374" s="141">
        <f>Q374*H374</f>
        <v>0</v>
      </c>
      <c r="S374" s="141">
        <v>0</v>
      </c>
      <c r="T374" s="142">
        <f>S374*H374</f>
        <v>0</v>
      </c>
      <c r="AR374" s="143" t="s">
        <v>295</v>
      </c>
      <c r="AT374" s="143" t="s">
        <v>160</v>
      </c>
      <c r="AU374" s="143" t="s">
        <v>80</v>
      </c>
      <c r="AY374" s="18" t="s">
        <v>158</v>
      </c>
      <c r="BE374" s="144">
        <f>IF(N374="základní",J374,0)</f>
        <v>0</v>
      </c>
      <c r="BF374" s="144">
        <f>IF(N374="snížená",J374,0)</f>
        <v>0</v>
      </c>
      <c r="BG374" s="144">
        <f>IF(N374="zákl. přenesená",J374,0)</f>
        <v>0</v>
      </c>
      <c r="BH374" s="144">
        <f>IF(N374="sníž. přenesená",J374,0)</f>
        <v>0</v>
      </c>
      <c r="BI374" s="144">
        <f>IF(N374="nulová",J374,0)</f>
        <v>0</v>
      </c>
      <c r="BJ374" s="18" t="s">
        <v>78</v>
      </c>
      <c r="BK374" s="144">
        <f>ROUND(I374*H374,2)</f>
        <v>0</v>
      </c>
      <c r="BL374" s="18" t="s">
        <v>295</v>
      </c>
      <c r="BM374" s="143" t="s">
        <v>546</v>
      </c>
    </row>
    <row r="375" spans="2:65" s="1" customFormat="1" ht="36">
      <c r="B375" s="33"/>
      <c r="D375" s="145" t="s">
        <v>167</v>
      </c>
      <c r="F375" s="146" t="s">
        <v>547</v>
      </c>
      <c r="I375" s="147"/>
      <c r="L375" s="33"/>
      <c r="M375" s="148"/>
      <c r="T375" s="52"/>
      <c r="AT375" s="18" t="s">
        <v>167</v>
      </c>
      <c r="AU375" s="18" t="s">
        <v>80</v>
      </c>
    </row>
    <row r="376" spans="2:65" s="1" customFormat="1">
      <c r="B376" s="33"/>
      <c r="D376" s="149" t="s">
        <v>169</v>
      </c>
      <c r="F376" s="150" t="s">
        <v>548</v>
      </c>
      <c r="I376" s="147"/>
      <c r="L376" s="33"/>
      <c r="M376" s="148"/>
      <c r="T376" s="52"/>
      <c r="AT376" s="18" t="s">
        <v>169</v>
      </c>
      <c r="AU376" s="18" t="s">
        <v>80</v>
      </c>
    </row>
    <row r="377" spans="2:65" s="1" customFormat="1" ht="24.25" customHeight="1">
      <c r="B377" s="33"/>
      <c r="C377" s="132" t="s">
        <v>549</v>
      </c>
      <c r="D377" s="132" t="s">
        <v>160</v>
      </c>
      <c r="E377" s="133" t="s">
        <v>550</v>
      </c>
      <c r="F377" s="134" t="s">
        <v>551</v>
      </c>
      <c r="G377" s="135" t="s">
        <v>188</v>
      </c>
      <c r="H377" s="136">
        <v>0.66500000000000004</v>
      </c>
      <c r="I377" s="137"/>
      <c r="J377" s="138">
        <f>ROUND(I377*H377,2)</f>
        <v>0</v>
      </c>
      <c r="K377" s="134" t="s">
        <v>164</v>
      </c>
      <c r="L377" s="33"/>
      <c r="M377" s="139" t="s">
        <v>19</v>
      </c>
      <c r="N377" s="140" t="s">
        <v>42</v>
      </c>
      <c r="P377" s="141">
        <f>O377*H377</f>
        <v>0</v>
      </c>
      <c r="Q377" s="141">
        <v>0</v>
      </c>
      <c r="R377" s="141">
        <f>Q377*H377</f>
        <v>0</v>
      </c>
      <c r="S377" s="141">
        <v>0</v>
      </c>
      <c r="T377" s="142">
        <f>S377*H377</f>
        <v>0</v>
      </c>
      <c r="AR377" s="143" t="s">
        <v>295</v>
      </c>
      <c r="AT377" s="143" t="s">
        <v>160</v>
      </c>
      <c r="AU377" s="143" t="s">
        <v>80</v>
      </c>
      <c r="AY377" s="18" t="s">
        <v>158</v>
      </c>
      <c r="BE377" s="144">
        <f>IF(N377="základní",J377,0)</f>
        <v>0</v>
      </c>
      <c r="BF377" s="144">
        <f>IF(N377="snížená",J377,0)</f>
        <v>0</v>
      </c>
      <c r="BG377" s="144">
        <f>IF(N377="zákl. přenesená",J377,0)</f>
        <v>0</v>
      </c>
      <c r="BH377" s="144">
        <f>IF(N377="sníž. přenesená",J377,0)</f>
        <v>0</v>
      </c>
      <c r="BI377" s="144">
        <f>IF(N377="nulová",J377,0)</f>
        <v>0</v>
      </c>
      <c r="BJ377" s="18" t="s">
        <v>78</v>
      </c>
      <c r="BK377" s="144">
        <f>ROUND(I377*H377,2)</f>
        <v>0</v>
      </c>
      <c r="BL377" s="18" t="s">
        <v>295</v>
      </c>
      <c r="BM377" s="143" t="s">
        <v>552</v>
      </c>
    </row>
    <row r="378" spans="2:65" s="1" customFormat="1" ht="36">
      <c r="B378" s="33"/>
      <c r="D378" s="145" t="s">
        <v>167</v>
      </c>
      <c r="F378" s="146" t="s">
        <v>553</v>
      </c>
      <c r="I378" s="147"/>
      <c r="L378" s="33"/>
      <c r="M378" s="148"/>
      <c r="T378" s="52"/>
      <c r="AT378" s="18" t="s">
        <v>167</v>
      </c>
      <c r="AU378" s="18" t="s">
        <v>80</v>
      </c>
    </row>
    <row r="379" spans="2:65" s="1" customFormat="1">
      <c r="B379" s="33"/>
      <c r="D379" s="149" t="s">
        <v>169</v>
      </c>
      <c r="F379" s="150" t="s">
        <v>554</v>
      </c>
      <c r="I379" s="147"/>
      <c r="L379" s="33"/>
      <c r="M379" s="148"/>
      <c r="T379" s="52"/>
      <c r="AT379" s="18" t="s">
        <v>169</v>
      </c>
      <c r="AU379" s="18" t="s">
        <v>80</v>
      </c>
    </row>
    <row r="380" spans="2:65" s="11" customFormat="1" ht="22.9" customHeight="1">
      <c r="B380" s="120"/>
      <c r="D380" s="121" t="s">
        <v>70</v>
      </c>
      <c r="E380" s="130" t="s">
        <v>555</v>
      </c>
      <c r="F380" s="130" t="s">
        <v>556</v>
      </c>
      <c r="I380" s="123"/>
      <c r="J380" s="131">
        <f>BK380</f>
        <v>0</v>
      </c>
      <c r="L380" s="120"/>
      <c r="M380" s="125"/>
      <c r="P380" s="126">
        <f>SUM(P381:P392)</f>
        <v>0</v>
      </c>
      <c r="R380" s="126">
        <f>SUM(R381:R392)</f>
        <v>0.05</v>
      </c>
      <c r="T380" s="127">
        <f>SUM(T381:T392)</f>
        <v>0</v>
      </c>
      <c r="AR380" s="121" t="s">
        <v>80</v>
      </c>
      <c r="AT380" s="128" t="s">
        <v>70</v>
      </c>
      <c r="AU380" s="128" t="s">
        <v>78</v>
      </c>
      <c r="AY380" s="121" t="s">
        <v>158</v>
      </c>
      <c r="BK380" s="129">
        <f>SUM(BK381:BK392)</f>
        <v>0</v>
      </c>
    </row>
    <row r="381" spans="2:65" s="1" customFormat="1" ht="24.25" customHeight="1">
      <c r="B381" s="33"/>
      <c r="C381" s="132" t="s">
        <v>557</v>
      </c>
      <c r="D381" s="132" t="s">
        <v>160</v>
      </c>
      <c r="E381" s="133" t="s">
        <v>558</v>
      </c>
      <c r="F381" s="134" t="s">
        <v>559</v>
      </c>
      <c r="G381" s="135" t="s">
        <v>271</v>
      </c>
      <c r="H381" s="136">
        <v>2</v>
      </c>
      <c r="I381" s="137"/>
      <c r="J381" s="138">
        <f>ROUND(I381*H381,2)</f>
        <v>0</v>
      </c>
      <c r="K381" s="134" t="s">
        <v>164</v>
      </c>
      <c r="L381" s="33"/>
      <c r="M381" s="139" t="s">
        <v>19</v>
      </c>
      <c r="N381" s="140" t="s">
        <v>42</v>
      </c>
      <c r="P381" s="141">
        <f>O381*H381</f>
        <v>0</v>
      </c>
      <c r="Q381" s="141">
        <v>0</v>
      </c>
      <c r="R381" s="141">
        <f>Q381*H381</f>
        <v>0</v>
      </c>
      <c r="S381" s="141">
        <v>0</v>
      </c>
      <c r="T381" s="142">
        <f>S381*H381</f>
        <v>0</v>
      </c>
      <c r="AR381" s="143" t="s">
        <v>295</v>
      </c>
      <c r="AT381" s="143" t="s">
        <v>160</v>
      </c>
      <c r="AU381" s="143" t="s">
        <v>80</v>
      </c>
      <c r="AY381" s="18" t="s">
        <v>158</v>
      </c>
      <c r="BE381" s="144">
        <f>IF(N381="základní",J381,0)</f>
        <v>0</v>
      </c>
      <c r="BF381" s="144">
        <f>IF(N381="snížená",J381,0)</f>
        <v>0</v>
      </c>
      <c r="BG381" s="144">
        <f>IF(N381="zákl. přenesená",J381,0)</f>
        <v>0</v>
      </c>
      <c r="BH381" s="144">
        <f>IF(N381="sníž. přenesená",J381,0)</f>
        <v>0</v>
      </c>
      <c r="BI381" s="144">
        <f>IF(N381="nulová",J381,0)</f>
        <v>0</v>
      </c>
      <c r="BJ381" s="18" t="s">
        <v>78</v>
      </c>
      <c r="BK381" s="144">
        <f>ROUND(I381*H381,2)</f>
        <v>0</v>
      </c>
      <c r="BL381" s="18" t="s">
        <v>295</v>
      </c>
      <c r="BM381" s="143" t="s">
        <v>560</v>
      </c>
    </row>
    <row r="382" spans="2:65" s="1" customFormat="1" ht="18">
      <c r="B382" s="33"/>
      <c r="D382" s="145" t="s">
        <v>167</v>
      </c>
      <c r="F382" s="146" t="s">
        <v>561</v>
      </c>
      <c r="I382" s="147"/>
      <c r="L382" s="33"/>
      <c r="M382" s="148"/>
      <c r="T382" s="52"/>
      <c r="AT382" s="18" t="s">
        <v>167</v>
      </c>
      <c r="AU382" s="18" t="s">
        <v>80</v>
      </c>
    </row>
    <row r="383" spans="2:65" s="1" customFormat="1">
      <c r="B383" s="33"/>
      <c r="D383" s="149" t="s">
        <v>169</v>
      </c>
      <c r="F383" s="150" t="s">
        <v>562</v>
      </c>
      <c r="I383" s="147"/>
      <c r="L383" s="33"/>
      <c r="M383" s="148"/>
      <c r="T383" s="52"/>
      <c r="AT383" s="18" t="s">
        <v>169</v>
      </c>
      <c r="AU383" s="18" t="s">
        <v>80</v>
      </c>
    </row>
    <row r="384" spans="2:65" s="12" customFormat="1">
      <c r="B384" s="151"/>
      <c r="D384" s="145" t="s">
        <v>171</v>
      </c>
      <c r="E384" s="152" t="s">
        <v>19</v>
      </c>
      <c r="F384" s="153" t="s">
        <v>301</v>
      </c>
      <c r="H384" s="154">
        <v>2</v>
      </c>
      <c r="I384" s="155"/>
      <c r="L384" s="151"/>
      <c r="M384" s="156"/>
      <c r="T384" s="157"/>
      <c r="AT384" s="152" t="s">
        <v>171</v>
      </c>
      <c r="AU384" s="152" t="s">
        <v>80</v>
      </c>
      <c r="AV384" s="12" t="s">
        <v>80</v>
      </c>
      <c r="AW384" s="12" t="s">
        <v>32</v>
      </c>
      <c r="AX384" s="12" t="s">
        <v>78</v>
      </c>
      <c r="AY384" s="152" t="s">
        <v>158</v>
      </c>
    </row>
    <row r="385" spans="2:65" s="1" customFormat="1" ht="44.25" customHeight="1">
      <c r="B385" s="33"/>
      <c r="C385" s="171" t="s">
        <v>563</v>
      </c>
      <c r="D385" s="171" t="s">
        <v>260</v>
      </c>
      <c r="E385" s="172" t="s">
        <v>564</v>
      </c>
      <c r="F385" s="173" t="s">
        <v>565</v>
      </c>
      <c r="G385" s="174" t="s">
        <v>271</v>
      </c>
      <c r="H385" s="175">
        <v>2</v>
      </c>
      <c r="I385" s="176"/>
      <c r="J385" s="177">
        <f>ROUND(I385*H385,2)</f>
        <v>0</v>
      </c>
      <c r="K385" s="173" t="s">
        <v>305</v>
      </c>
      <c r="L385" s="178"/>
      <c r="M385" s="179" t="s">
        <v>19</v>
      </c>
      <c r="N385" s="180" t="s">
        <v>42</v>
      </c>
      <c r="P385" s="141">
        <f>O385*H385</f>
        <v>0</v>
      </c>
      <c r="Q385" s="141">
        <v>2.5000000000000001E-2</v>
      </c>
      <c r="R385" s="141">
        <f>Q385*H385</f>
        <v>0.05</v>
      </c>
      <c r="S385" s="141">
        <v>0</v>
      </c>
      <c r="T385" s="142">
        <f>S385*H385</f>
        <v>0</v>
      </c>
      <c r="AR385" s="143" t="s">
        <v>411</v>
      </c>
      <c r="AT385" s="143" t="s">
        <v>260</v>
      </c>
      <c r="AU385" s="143" t="s">
        <v>80</v>
      </c>
      <c r="AY385" s="18" t="s">
        <v>158</v>
      </c>
      <c r="BE385" s="144">
        <f>IF(N385="základní",J385,0)</f>
        <v>0</v>
      </c>
      <c r="BF385" s="144">
        <f>IF(N385="snížená",J385,0)</f>
        <v>0</v>
      </c>
      <c r="BG385" s="144">
        <f>IF(N385="zákl. přenesená",J385,0)</f>
        <v>0</v>
      </c>
      <c r="BH385" s="144">
        <f>IF(N385="sníž. přenesená",J385,0)</f>
        <v>0</v>
      </c>
      <c r="BI385" s="144">
        <f>IF(N385="nulová",J385,0)</f>
        <v>0</v>
      </c>
      <c r="BJ385" s="18" t="s">
        <v>78</v>
      </c>
      <c r="BK385" s="144">
        <f>ROUND(I385*H385,2)</f>
        <v>0</v>
      </c>
      <c r="BL385" s="18" t="s">
        <v>295</v>
      </c>
      <c r="BM385" s="143" t="s">
        <v>566</v>
      </c>
    </row>
    <row r="386" spans="2:65" s="1" customFormat="1" ht="27">
      <c r="B386" s="33"/>
      <c r="D386" s="145" t="s">
        <v>167</v>
      </c>
      <c r="F386" s="146" t="s">
        <v>565</v>
      </c>
      <c r="I386" s="147"/>
      <c r="L386" s="33"/>
      <c r="M386" s="148"/>
      <c r="T386" s="52"/>
      <c r="AT386" s="18" t="s">
        <v>167</v>
      </c>
      <c r="AU386" s="18" t="s">
        <v>80</v>
      </c>
    </row>
    <row r="387" spans="2:65" s="1" customFormat="1" ht="24.25" customHeight="1">
      <c r="B387" s="33"/>
      <c r="C387" s="132" t="s">
        <v>567</v>
      </c>
      <c r="D387" s="132" t="s">
        <v>160</v>
      </c>
      <c r="E387" s="133" t="s">
        <v>568</v>
      </c>
      <c r="F387" s="134" t="s">
        <v>569</v>
      </c>
      <c r="G387" s="135" t="s">
        <v>188</v>
      </c>
      <c r="H387" s="136">
        <v>0.05</v>
      </c>
      <c r="I387" s="137"/>
      <c r="J387" s="138">
        <f>ROUND(I387*H387,2)</f>
        <v>0</v>
      </c>
      <c r="K387" s="134" t="s">
        <v>164</v>
      </c>
      <c r="L387" s="33"/>
      <c r="M387" s="139" t="s">
        <v>19</v>
      </c>
      <c r="N387" s="140" t="s">
        <v>42</v>
      </c>
      <c r="P387" s="141">
        <f>O387*H387</f>
        <v>0</v>
      </c>
      <c r="Q387" s="141">
        <v>0</v>
      </c>
      <c r="R387" s="141">
        <f>Q387*H387</f>
        <v>0</v>
      </c>
      <c r="S387" s="141">
        <v>0</v>
      </c>
      <c r="T387" s="142">
        <f>S387*H387</f>
        <v>0</v>
      </c>
      <c r="AR387" s="143" t="s">
        <v>295</v>
      </c>
      <c r="AT387" s="143" t="s">
        <v>160</v>
      </c>
      <c r="AU387" s="143" t="s">
        <v>80</v>
      </c>
      <c r="AY387" s="18" t="s">
        <v>158</v>
      </c>
      <c r="BE387" s="144">
        <f>IF(N387="základní",J387,0)</f>
        <v>0</v>
      </c>
      <c r="BF387" s="144">
        <f>IF(N387="snížená",J387,0)</f>
        <v>0</v>
      </c>
      <c r="BG387" s="144">
        <f>IF(N387="zákl. přenesená",J387,0)</f>
        <v>0</v>
      </c>
      <c r="BH387" s="144">
        <f>IF(N387="sníž. přenesená",J387,0)</f>
        <v>0</v>
      </c>
      <c r="BI387" s="144">
        <f>IF(N387="nulová",J387,0)</f>
        <v>0</v>
      </c>
      <c r="BJ387" s="18" t="s">
        <v>78</v>
      </c>
      <c r="BK387" s="144">
        <f>ROUND(I387*H387,2)</f>
        <v>0</v>
      </c>
      <c r="BL387" s="18" t="s">
        <v>295</v>
      </c>
      <c r="BM387" s="143" t="s">
        <v>570</v>
      </c>
    </row>
    <row r="388" spans="2:65" s="1" customFormat="1" ht="27">
      <c r="B388" s="33"/>
      <c r="D388" s="145" t="s">
        <v>167</v>
      </c>
      <c r="F388" s="146" t="s">
        <v>571</v>
      </c>
      <c r="I388" s="147"/>
      <c r="L388" s="33"/>
      <c r="M388" s="148"/>
      <c r="T388" s="52"/>
      <c r="AT388" s="18" t="s">
        <v>167</v>
      </c>
      <c r="AU388" s="18" t="s">
        <v>80</v>
      </c>
    </row>
    <row r="389" spans="2:65" s="1" customFormat="1">
      <c r="B389" s="33"/>
      <c r="D389" s="149" t="s">
        <v>169</v>
      </c>
      <c r="F389" s="150" t="s">
        <v>572</v>
      </c>
      <c r="I389" s="147"/>
      <c r="L389" s="33"/>
      <c r="M389" s="148"/>
      <c r="T389" s="52"/>
      <c r="AT389" s="18" t="s">
        <v>169</v>
      </c>
      <c r="AU389" s="18" t="s">
        <v>80</v>
      </c>
    </row>
    <row r="390" spans="2:65" s="1" customFormat="1" ht="24.25" customHeight="1">
      <c r="B390" s="33"/>
      <c r="C390" s="132" t="s">
        <v>573</v>
      </c>
      <c r="D390" s="132" t="s">
        <v>160</v>
      </c>
      <c r="E390" s="133" t="s">
        <v>574</v>
      </c>
      <c r="F390" s="134" t="s">
        <v>575</v>
      </c>
      <c r="G390" s="135" t="s">
        <v>188</v>
      </c>
      <c r="H390" s="136">
        <v>0.05</v>
      </c>
      <c r="I390" s="137"/>
      <c r="J390" s="138">
        <f>ROUND(I390*H390,2)</f>
        <v>0</v>
      </c>
      <c r="K390" s="134" t="s">
        <v>164</v>
      </c>
      <c r="L390" s="33"/>
      <c r="M390" s="139" t="s">
        <v>19</v>
      </c>
      <c r="N390" s="140" t="s">
        <v>42</v>
      </c>
      <c r="P390" s="141">
        <f>O390*H390</f>
        <v>0</v>
      </c>
      <c r="Q390" s="141">
        <v>0</v>
      </c>
      <c r="R390" s="141">
        <f>Q390*H390</f>
        <v>0</v>
      </c>
      <c r="S390" s="141">
        <v>0</v>
      </c>
      <c r="T390" s="142">
        <f>S390*H390</f>
        <v>0</v>
      </c>
      <c r="AR390" s="143" t="s">
        <v>295</v>
      </c>
      <c r="AT390" s="143" t="s">
        <v>160</v>
      </c>
      <c r="AU390" s="143" t="s">
        <v>80</v>
      </c>
      <c r="AY390" s="18" t="s">
        <v>158</v>
      </c>
      <c r="BE390" s="144">
        <f>IF(N390="základní",J390,0)</f>
        <v>0</v>
      </c>
      <c r="BF390" s="144">
        <f>IF(N390="snížená",J390,0)</f>
        <v>0</v>
      </c>
      <c r="BG390" s="144">
        <f>IF(N390="zákl. přenesená",J390,0)</f>
        <v>0</v>
      </c>
      <c r="BH390" s="144">
        <f>IF(N390="sníž. přenesená",J390,0)</f>
        <v>0</v>
      </c>
      <c r="BI390" s="144">
        <f>IF(N390="nulová",J390,0)</f>
        <v>0</v>
      </c>
      <c r="BJ390" s="18" t="s">
        <v>78</v>
      </c>
      <c r="BK390" s="144">
        <f>ROUND(I390*H390,2)</f>
        <v>0</v>
      </c>
      <c r="BL390" s="18" t="s">
        <v>295</v>
      </c>
      <c r="BM390" s="143" t="s">
        <v>576</v>
      </c>
    </row>
    <row r="391" spans="2:65" s="1" customFormat="1" ht="27">
      <c r="B391" s="33"/>
      <c r="D391" s="145" t="s">
        <v>167</v>
      </c>
      <c r="F391" s="146" t="s">
        <v>577</v>
      </c>
      <c r="I391" s="147"/>
      <c r="L391" s="33"/>
      <c r="M391" s="148"/>
      <c r="T391" s="52"/>
      <c r="AT391" s="18" t="s">
        <v>167</v>
      </c>
      <c r="AU391" s="18" t="s">
        <v>80</v>
      </c>
    </row>
    <row r="392" spans="2:65" s="1" customFormat="1">
      <c r="B392" s="33"/>
      <c r="D392" s="149" t="s">
        <v>169</v>
      </c>
      <c r="F392" s="150" t="s">
        <v>578</v>
      </c>
      <c r="I392" s="147"/>
      <c r="L392" s="33"/>
      <c r="M392" s="148"/>
      <c r="T392" s="52"/>
      <c r="AT392" s="18" t="s">
        <v>169</v>
      </c>
      <c r="AU392" s="18" t="s">
        <v>80</v>
      </c>
    </row>
    <row r="393" spans="2:65" s="11" customFormat="1" ht="22.9" customHeight="1">
      <c r="B393" s="120"/>
      <c r="D393" s="121" t="s">
        <v>70</v>
      </c>
      <c r="E393" s="130" t="s">
        <v>579</v>
      </c>
      <c r="F393" s="130" t="s">
        <v>580</v>
      </c>
      <c r="I393" s="123"/>
      <c r="J393" s="131">
        <f>BK393</f>
        <v>0</v>
      </c>
      <c r="L393" s="120"/>
      <c r="M393" s="125"/>
      <c r="P393" s="126">
        <f>SUM(P394:P407)</f>
        <v>0</v>
      </c>
      <c r="R393" s="126">
        <f>SUM(R394:R407)</f>
        <v>0</v>
      </c>
      <c r="T393" s="127">
        <f>SUM(T394:T407)</f>
        <v>1.1134200000000001</v>
      </c>
      <c r="AR393" s="121" t="s">
        <v>80</v>
      </c>
      <c r="AT393" s="128" t="s">
        <v>70</v>
      </c>
      <c r="AU393" s="128" t="s">
        <v>78</v>
      </c>
      <c r="AY393" s="121" t="s">
        <v>158</v>
      </c>
      <c r="BK393" s="129">
        <f>SUM(BK394:BK407)</f>
        <v>0</v>
      </c>
    </row>
    <row r="394" spans="2:65" s="1" customFormat="1" ht="16.5" customHeight="1">
      <c r="B394" s="33"/>
      <c r="C394" s="132" t="s">
        <v>581</v>
      </c>
      <c r="D394" s="132" t="s">
        <v>160</v>
      </c>
      <c r="E394" s="133" t="s">
        <v>582</v>
      </c>
      <c r="F394" s="134" t="s">
        <v>583</v>
      </c>
      <c r="G394" s="135" t="s">
        <v>163</v>
      </c>
      <c r="H394" s="136">
        <v>59.531999999999996</v>
      </c>
      <c r="I394" s="137"/>
      <c r="J394" s="138">
        <f>ROUND(I394*H394,2)</f>
        <v>0</v>
      </c>
      <c r="K394" s="134" t="s">
        <v>164</v>
      </c>
      <c r="L394" s="33"/>
      <c r="M394" s="139" t="s">
        <v>19</v>
      </c>
      <c r="N394" s="140" t="s">
        <v>42</v>
      </c>
      <c r="P394" s="141">
        <f>O394*H394</f>
        <v>0</v>
      </c>
      <c r="Q394" s="141">
        <v>0</v>
      </c>
      <c r="R394" s="141">
        <f>Q394*H394</f>
        <v>0</v>
      </c>
      <c r="S394" s="141">
        <v>5.0000000000000001E-3</v>
      </c>
      <c r="T394" s="142">
        <f>S394*H394</f>
        <v>0.29765999999999998</v>
      </c>
      <c r="AR394" s="143" t="s">
        <v>295</v>
      </c>
      <c r="AT394" s="143" t="s">
        <v>160</v>
      </c>
      <c r="AU394" s="143" t="s">
        <v>80</v>
      </c>
      <c r="AY394" s="18" t="s">
        <v>158</v>
      </c>
      <c r="BE394" s="144">
        <f>IF(N394="základní",J394,0)</f>
        <v>0</v>
      </c>
      <c r="BF394" s="144">
        <f>IF(N394="snížená",J394,0)</f>
        <v>0</v>
      </c>
      <c r="BG394" s="144">
        <f>IF(N394="zákl. přenesená",J394,0)</f>
        <v>0</v>
      </c>
      <c r="BH394" s="144">
        <f>IF(N394="sníž. přenesená",J394,0)</f>
        <v>0</v>
      </c>
      <c r="BI394" s="144">
        <f>IF(N394="nulová",J394,0)</f>
        <v>0</v>
      </c>
      <c r="BJ394" s="18" t="s">
        <v>78</v>
      </c>
      <c r="BK394" s="144">
        <f>ROUND(I394*H394,2)</f>
        <v>0</v>
      </c>
      <c r="BL394" s="18" t="s">
        <v>295</v>
      </c>
      <c r="BM394" s="143" t="s">
        <v>584</v>
      </c>
    </row>
    <row r="395" spans="2:65" s="1" customFormat="1">
      <c r="B395" s="33"/>
      <c r="D395" s="145" t="s">
        <v>167</v>
      </c>
      <c r="F395" s="146" t="s">
        <v>585</v>
      </c>
      <c r="I395" s="147"/>
      <c r="L395" s="33"/>
      <c r="M395" s="148"/>
      <c r="T395" s="52"/>
      <c r="AT395" s="18" t="s">
        <v>167</v>
      </c>
      <c r="AU395" s="18" t="s">
        <v>80</v>
      </c>
    </row>
    <row r="396" spans="2:65" s="1" customFormat="1">
      <c r="B396" s="33"/>
      <c r="D396" s="149" t="s">
        <v>169</v>
      </c>
      <c r="F396" s="150" t="s">
        <v>586</v>
      </c>
      <c r="I396" s="147"/>
      <c r="L396" s="33"/>
      <c r="M396" s="148"/>
      <c r="T396" s="52"/>
      <c r="AT396" s="18" t="s">
        <v>169</v>
      </c>
      <c r="AU396" s="18" t="s">
        <v>80</v>
      </c>
    </row>
    <row r="397" spans="2:65" s="1" customFormat="1" ht="16.5" customHeight="1">
      <c r="B397" s="33"/>
      <c r="C397" s="132" t="s">
        <v>587</v>
      </c>
      <c r="D397" s="132" t="s">
        <v>160</v>
      </c>
      <c r="E397" s="133" t="s">
        <v>588</v>
      </c>
      <c r="F397" s="134" t="s">
        <v>589</v>
      </c>
      <c r="G397" s="135" t="s">
        <v>163</v>
      </c>
      <c r="H397" s="136">
        <v>116.116</v>
      </c>
      <c r="I397" s="137"/>
      <c r="J397" s="138">
        <f>ROUND(I397*H397,2)</f>
        <v>0</v>
      </c>
      <c r="K397" s="134" t="s">
        <v>164</v>
      </c>
      <c r="L397" s="33"/>
      <c r="M397" s="139" t="s">
        <v>19</v>
      </c>
      <c r="N397" s="140" t="s">
        <v>42</v>
      </c>
      <c r="P397" s="141">
        <f>O397*H397</f>
        <v>0</v>
      </c>
      <c r="Q397" s="141">
        <v>0</v>
      </c>
      <c r="R397" s="141">
        <f>Q397*H397</f>
        <v>0</v>
      </c>
      <c r="S397" s="141">
        <v>4.0000000000000001E-3</v>
      </c>
      <c r="T397" s="142">
        <f>S397*H397</f>
        <v>0.46446399999999999</v>
      </c>
      <c r="AR397" s="143" t="s">
        <v>295</v>
      </c>
      <c r="AT397" s="143" t="s">
        <v>160</v>
      </c>
      <c r="AU397" s="143" t="s">
        <v>80</v>
      </c>
      <c r="AY397" s="18" t="s">
        <v>158</v>
      </c>
      <c r="BE397" s="144">
        <f>IF(N397="základní",J397,0)</f>
        <v>0</v>
      </c>
      <c r="BF397" s="144">
        <f>IF(N397="snížená",J397,0)</f>
        <v>0</v>
      </c>
      <c r="BG397" s="144">
        <f>IF(N397="zákl. přenesená",J397,0)</f>
        <v>0</v>
      </c>
      <c r="BH397" s="144">
        <f>IF(N397="sníž. přenesená",J397,0)</f>
        <v>0</v>
      </c>
      <c r="BI397" s="144">
        <f>IF(N397="nulová",J397,0)</f>
        <v>0</v>
      </c>
      <c r="BJ397" s="18" t="s">
        <v>78</v>
      </c>
      <c r="BK397" s="144">
        <f>ROUND(I397*H397,2)</f>
        <v>0</v>
      </c>
      <c r="BL397" s="18" t="s">
        <v>295</v>
      </c>
      <c r="BM397" s="143" t="s">
        <v>590</v>
      </c>
    </row>
    <row r="398" spans="2:65" s="1" customFormat="1">
      <c r="B398" s="33"/>
      <c r="D398" s="145" t="s">
        <v>167</v>
      </c>
      <c r="F398" s="146" t="s">
        <v>591</v>
      </c>
      <c r="I398" s="147"/>
      <c r="L398" s="33"/>
      <c r="M398" s="148"/>
      <c r="T398" s="52"/>
      <c r="AT398" s="18" t="s">
        <v>167</v>
      </c>
      <c r="AU398" s="18" t="s">
        <v>80</v>
      </c>
    </row>
    <row r="399" spans="2:65" s="1" customFormat="1">
      <c r="B399" s="33"/>
      <c r="D399" s="149" t="s">
        <v>169</v>
      </c>
      <c r="F399" s="150" t="s">
        <v>592</v>
      </c>
      <c r="I399" s="147"/>
      <c r="L399" s="33"/>
      <c r="M399" s="148"/>
      <c r="T399" s="52"/>
      <c r="AT399" s="18" t="s">
        <v>169</v>
      </c>
      <c r="AU399" s="18" t="s">
        <v>80</v>
      </c>
    </row>
    <row r="400" spans="2:65" s="13" customFormat="1">
      <c r="B400" s="158"/>
      <c r="D400" s="145" t="s">
        <v>171</v>
      </c>
      <c r="E400" s="159" t="s">
        <v>19</v>
      </c>
      <c r="F400" s="160" t="s">
        <v>593</v>
      </c>
      <c r="H400" s="159" t="s">
        <v>19</v>
      </c>
      <c r="I400" s="161"/>
      <c r="L400" s="158"/>
      <c r="M400" s="162"/>
      <c r="T400" s="163"/>
      <c r="AT400" s="159" t="s">
        <v>171</v>
      </c>
      <c r="AU400" s="159" t="s">
        <v>80</v>
      </c>
      <c r="AV400" s="13" t="s">
        <v>78</v>
      </c>
      <c r="AW400" s="13" t="s">
        <v>32</v>
      </c>
      <c r="AX400" s="13" t="s">
        <v>71</v>
      </c>
      <c r="AY400" s="159" t="s">
        <v>158</v>
      </c>
    </row>
    <row r="401" spans="2:65" s="12" customFormat="1">
      <c r="B401" s="151"/>
      <c r="D401" s="145" t="s">
        <v>171</v>
      </c>
      <c r="E401" s="152" t="s">
        <v>19</v>
      </c>
      <c r="F401" s="153" t="s">
        <v>594</v>
      </c>
      <c r="H401" s="154">
        <v>14.875999999999999</v>
      </c>
      <c r="I401" s="155"/>
      <c r="L401" s="151"/>
      <c r="M401" s="156"/>
      <c r="T401" s="157"/>
      <c r="AT401" s="152" t="s">
        <v>171</v>
      </c>
      <c r="AU401" s="152" t="s">
        <v>80</v>
      </c>
      <c r="AV401" s="12" t="s">
        <v>80</v>
      </c>
      <c r="AW401" s="12" t="s">
        <v>32</v>
      </c>
      <c r="AX401" s="12" t="s">
        <v>71</v>
      </c>
      <c r="AY401" s="152" t="s">
        <v>158</v>
      </c>
    </row>
    <row r="402" spans="2:65" s="12" customFormat="1">
      <c r="B402" s="151"/>
      <c r="D402" s="145" t="s">
        <v>171</v>
      </c>
      <c r="E402" s="152" t="s">
        <v>19</v>
      </c>
      <c r="F402" s="153" t="s">
        <v>595</v>
      </c>
      <c r="H402" s="154">
        <v>101.24</v>
      </c>
      <c r="I402" s="155"/>
      <c r="L402" s="151"/>
      <c r="M402" s="156"/>
      <c r="T402" s="157"/>
      <c r="AT402" s="152" t="s">
        <v>171</v>
      </c>
      <c r="AU402" s="152" t="s">
        <v>80</v>
      </c>
      <c r="AV402" s="12" t="s">
        <v>80</v>
      </c>
      <c r="AW402" s="12" t="s">
        <v>32</v>
      </c>
      <c r="AX402" s="12" t="s">
        <v>71</v>
      </c>
      <c r="AY402" s="152" t="s">
        <v>158</v>
      </c>
    </row>
    <row r="403" spans="2:65" s="14" customFormat="1">
      <c r="B403" s="164"/>
      <c r="D403" s="145" t="s">
        <v>171</v>
      </c>
      <c r="E403" s="165" t="s">
        <v>19</v>
      </c>
      <c r="F403" s="166" t="s">
        <v>209</v>
      </c>
      <c r="H403" s="167">
        <v>116.116</v>
      </c>
      <c r="I403" s="168"/>
      <c r="L403" s="164"/>
      <c r="M403" s="169"/>
      <c r="T403" s="170"/>
      <c r="AT403" s="165" t="s">
        <v>171</v>
      </c>
      <c r="AU403" s="165" t="s">
        <v>80</v>
      </c>
      <c r="AV403" s="14" t="s">
        <v>165</v>
      </c>
      <c r="AW403" s="14" t="s">
        <v>32</v>
      </c>
      <c r="AX403" s="14" t="s">
        <v>78</v>
      </c>
      <c r="AY403" s="165" t="s">
        <v>158</v>
      </c>
    </row>
    <row r="404" spans="2:65" s="1" customFormat="1" ht="16.5" customHeight="1">
      <c r="B404" s="33"/>
      <c r="C404" s="132" t="s">
        <v>596</v>
      </c>
      <c r="D404" s="132" t="s">
        <v>160</v>
      </c>
      <c r="E404" s="133" t="s">
        <v>597</v>
      </c>
      <c r="F404" s="134" t="s">
        <v>598</v>
      </c>
      <c r="G404" s="135" t="s">
        <v>163</v>
      </c>
      <c r="H404" s="136">
        <v>175.648</v>
      </c>
      <c r="I404" s="137"/>
      <c r="J404" s="138">
        <f>ROUND(I404*H404,2)</f>
        <v>0</v>
      </c>
      <c r="K404" s="134" t="s">
        <v>164</v>
      </c>
      <c r="L404" s="33"/>
      <c r="M404" s="139" t="s">
        <v>19</v>
      </c>
      <c r="N404" s="140" t="s">
        <v>42</v>
      </c>
      <c r="P404" s="141">
        <f>O404*H404</f>
        <v>0</v>
      </c>
      <c r="Q404" s="141">
        <v>0</v>
      </c>
      <c r="R404" s="141">
        <f>Q404*H404</f>
        <v>0</v>
      </c>
      <c r="S404" s="141">
        <v>2E-3</v>
      </c>
      <c r="T404" s="142">
        <f>S404*H404</f>
        <v>0.351296</v>
      </c>
      <c r="AR404" s="143" t="s">
        <v>295</v>
      </c>
      <c r="AT404" s="143" t="s">
        <v>160</v>
      </c>
      <c r="AU404" s="143" t="s">
        <v>80</v>
      </c>
      <c r="AY404" s="18" t="s">
        <v>158</v>
      </c>
      <c r="BE404" s="144">
        <f>IF(N404="základní",J404,0)</f>
        <v>0</v>
      </c>
      <c r="BF404" s="144">
        <f>IF(N404="snížená",J404,0)</f>
        <v>0</v>
      </c>
      <c r="BG404" s="144">
        <f>IF(N404="zákl. přenesená",J404,0)</f>
        <v>0</v>
      </c>
      <c r="BH404" s="144">
        <f>IF(N404="sníž. přenesená",J404,0)</f>
        <v>0</v>
      </c>
      <c r="BI404" s="144">
        <f>IF(N404="nulová",J404,0)</f>
        <v>0</v>
      </c>
      <c r="BJ404" s="18" t="s">
        <v>78</v>
      </c>
      <c r="BK404" s="144">
        <f>ROUND(I404*H404,2)</f>
        <v>0</v>
      </c>
      <c r="BL404" s="18" t="s">
        <v>295</v>
      </c>
      <c r="BM404" s="143" t="s">
        <v>599</v>
      </c>
    </row>
    <row r="405" spans="2:65" s="1" customFormat="1">
      <c r="B405" s="33"/>
      <c r="D405" s="145" t="s">
        <v>167</v>
      </c>
      <c r="F405" s="146" t="s">
        <v>600</v>
      </c>
      <c r="I405" s="147"/>
      <c r="L405" s="33"/>
      <c r="M405" s="148"/>
      <c r="T405" s="52"/>
      <c r="AT405" s="18" t="s">
        <v>167</v>
      </c>
      <c r="AU405" s="18" t="s">
        <v>80</v>
      </c>
    </row>
    <row r="406" spans="2:65" s="1" customFormat="1">
      <c r="B406" s="33"/>
      <c r="D406" s="149" t="s">
        <v>169</v>
      </c>
      <c r="F406" s="150" t="s">
        <v>601</v>
      </c>
      <c r="I406" s="147"/>
      <c r="L406" s="33"/>
      <c r="M406" s="148"/>
      <c r="T406" s="52"/>
      <c r="AT406" s="18" t="s">
        <v>169</v>
      </c>
      <c r="AU406" s="18" t="s">
        <v>80</v>
      </c>
    </row>
    <row r="407" spans="2:65" s="12" customFormat="1">
      <c r="B407" s="151"/>
      <c r="D407" s="145" t="s">
        <v>171</v>
      </c>
      <c r="E407" s="152" t="s">
        <v>19</v>
      </c>
      <c r="F407" s="153" t="s">
        <v>602</v>
      </c>
      <c r="H407" s="154">
        <v>175.648</v>
      </c>
      <c r="I407" s="155"/>
      <c r="L407" s="151"/>
      <c r="M407" s="156"/>
      <c r="T407" s="157"/>
      <c r="AT407" s="152" t="s">
        <v>171</v>
      </c>
      <c r="AU407" s="152" t="s">
        <v>80</v>
      </c>
      <c r="AV407" s="12" t="s">
        <v>80</v>
      </c>
      <c r="AW407" s="12" t="s">
        <v>32</v>
      </c>
      <c r="AX407" s="12" t="s">
        <v>78</v>
      </c>
      <c r="AY407" s="152" t="s">
        <v>158</v>
      </c>
    </row>
    <row r="408" spans="2:65" s="11" customFormat="1" ht="22.9" customHeight="1">
      <c r="B408" s="120"/>
      <c r="D408" s="121" t="s">
        <v>70</v>
      </c>
      <c r="E408" s="130" t="s">
        <v>603</v>
      </c>
      <c r="F408" s="130" t="s">
        <v>604</v>
      </c>
      <c r="I408" s="123"/>
      <c r="J408" s="131">
        <f>BK408</f>
        <v>0</v>
      </c>
      <c r="L408" s="120"/>
      <c r="M408" s="125"/>
      <c r="P408" s="126">
        <f>SUM(P409:P416)</f>
        <v>0</v>
      </c>
      <c r="R408" s="126">
        <f>SUM(R409:R416)</f>
        <v>6.1800000000000006E-4</v>
      </c>
      <c r="T408" s="127">
        <f>SUM(T409:T416)</f>
        <v>0</v>
      </c>
      <c r="AR408" s="121" t="s">
        <v>80</v>
      </c>
      <c r="AT408" s="128" t="s">
        <v>70</v>
      </c>
      <c r="AU408" s="128" t="s">
        <v>78</v>
      </c>
      <c r="AY408" s="121" t="s">
        <v>158</v>
      </c>
      <c r="BK408" s="129">
        <f>SUM(BK409:BK416)</f>
        <v>0</v>
      </c>
    </row>
    <row r="409" spans="2:65" s="1" customFormat="1" ht="24.25" customHeight="1">
      <c r="B409" s="33"/>
      <c r="C409" s="132" t="s">
        <v>605</v>
      </c>
      <c r="D409" s="132" t="s">
        <v>160</v>
      </c>
      <c r="E409" s="133" t="s">
        <v>606</v>
      </c>
      <c r="F409" s="134" t="s">
        <v>607</v>
      </c>
      <c r="G409" s="135" t="s">
        <v>163</v>
      </c>
      <c r="H409" s="136">
        <v>2.5750000000000002</v>
      </c>
      <c r="I409" s="137"/>
      <c r="J409" s="138">
        <f>ROUND(I409*H409,2)</f>
        <v>0</v>
      </c>
      <c r="K409" s="134" t="s">
        <v>164</v>
      </c>
      <c r="L409" s="33"/>
      <c r="M409" s="139" t="s">
        <v>19</v>
      </c>
      <c r="N409" s="140" t="s">
        <v>42</v>
      </c>
      <c r="P409" s="141">
        <f>O409*H409</f>
        <v>0</v>
      </c>
      <c r="Q409" s="141">
        <v>1.2E-4</v>
      </c>
      <c r="R409" s="141">
        <f>Q409*H409</f>
        <v>3.0900000000000003E-4</v>
      </c>
      <c r="S409" s="141">
        <v>0</v>
      </c>
      <c r="T409" s="142">
        <f>S409*H409</f>
        <v>0</v>
      </c>
      <c r="AR409" s="143" t="s">
        <v>295</v>
      </c>
      <c r="AT409" s="143" t="s">
        <v>160</v>
      </c>
      <c r="AU409" s="143" t="s">
        <v>80</v>
      </c>
      <c r="AY409" s="18" t="s">
        <v>158</v>
      </c>
      <c r="BE409" s="144">
        <f>IF(N409="základní",J409,0)</f>
        <v>0</v>
      </c>
      <c r="BF409" s="144">
        <f>IF(N409="snížená",J409,0)</f>
        <v>0</v>
      </c>
      <c r="BG409" s="144">
        <f>IF(N409="zákl. přenesená",J409,0)</f>
        <v>0</v>
      </c>
      <c r="BH409" s="144">
        <f>IF(N409="sníž. přenesená",J409,0)</f>
        <v>0</v>
      </c>
      <c r="BI409" s="144">
        <f>IF(N409="nulová",J409,0)</f>
        <v>0</v>
      </c>
      <c r="BJ409" s="18" t="s">
        <v>78</v>
      </c>
      <c r="BK409" s="144">
        <f>ROUND(I409*H409,2)</f>
        <v>0</v>
      </c>
      <c r="BL409" s="18" t="s">
        <v>295</v>
      </c>
      <c r="BM409" s="143" t="s">
        <v>608</v>
      </c>
    </row>
    <row r="410" spans="2:65" s="1" customFormat="1" ht="18">
      <c r="B410" s="33"/>
      <c r="D410" s="145" t="s">
        <v>167</v>
      </c>
      <c r="F410" s="146" t="s">
        <v>609</v>
      </c>
      <c r="I410" s="147"/>
      <c r="L410" s="33"/>
      <c r="M410" s="148"/>
      <c r="T410" s="52"/>
      <c r="AT410" s="18" t="s">
        <v>167</v>
      </c>
      <c r="AU410" s="18" t="s">
        <v>80</v>
      </c>
    </row>
    <row r="411" spans="2:65" s="1" customFormat="1">
      <c r="B411" s="33"/>
      <c r="D411" s="149" t="s">
        <v>169</v>
      </c>
      <c r="F411" s="150" t="s">
        <v>610</v>
      </c>
      <c r="I411" s="147"/>
      <c r="L411" s="33"/>
      <c r="M411" s="148"/>
      <c r="T411" s="52"/>
      <c r="AT411" s="18" t="s">
        <v>169</v>
      </c>
      <c r="AU411" s="18" t="s">
        <v>80</v>
      </c>
    </row>
    <row r="412" spans="2:65" s="12" customFormat="1">
      <c r="B412" s="151"/>
      <c r="D412" s="145" t="s">
        <v>171</v>
      </c>
      <c r="E412" s="152" t="s">
        <v>19</v>
      </c>
      <c r="F412" s="153" t="s">
        <v>611</v>
      </c>
      <c r="H412" s="154">
        <v>2.5750000000000002</v>
      </c>
      <c r="I412" s="155"/>
      <c r="L412" s="151"/>
      <c r="M412" s="156"/>
      <c r="T412" s="157"/>
      <c r="AT412" s="152" t="s">
        <v>171</v>
      </c>
      <c r="AU412" s="152" t="s">
        <v>80</v>
      </c>
      <c r="AV412" s="12" t="s">
        <v>80</v>
      </c>
      <c r="AW412" s="12" t="s">
        <v>32</v>
      </c>
      <c r="AX412" s="12" t="s">
        <v>78</v>
      </c>
      <c r="AY412" s="152" t="s">
        <v>158</v>
      </c>
    </row>
    <row r="413" spans="2:65" s="1" customFormat="1" ht="24.25" customHeight="1">
      <c r="B413" s="33"/>
      <c r="C413" s="132" t="s">
        <v>612</v>
      </c>
      <c r="D413" s="132" t="s">
        <v>160</v>
      </c>
      <c r="E413" s="133" t="s">
        <v>613</v>
      </c>
      <c r="F413" s="134" t="s">
        <v>614</v>
      </c>
      <c r="G413" s="135" t="s">
        <v>163</v>
      </c>
      <c r="H413" s="136">
        <v>2.5750000000000002</v>
      </c>
      <c r="I413" s="137"/>
      <c r="J413" s="138">
        <f>ROUND(I413*H413,2)</f>
        <v>0</v>
      </c>
      <c r="K413" s="134" t="s">
        <v>164</v>
      </c>
      <c r="L413" s="33"/>
      <c r="M413" s="139" t="s">
        <v>19</v>
      </c>
      <c r="N413" s="140" t="s">
        <v>42</v>
      </c>
      <c r="P413" s="141">
        <f>O413*H413</f>
        <v>0</v>
      </c>
      <c r="Q413" s="141">
        <v>1.2E-4</v>
      </c>
      <c r="R413" s="141">
        <f>Q413*H413</f>
        <v>3.0900000000000003E-4</v>
      </c>
      <c r="S413" s="141">
        <v>0</v>
      </c>
      <c r="T413" s="142">
        <f>S413*H413</f>
        <v>0</v>
      </c>
      <c r="AR413" s="143" t="s">
        <v>295</v>
      </c>
      <c r="AT413" s="143" t="s">
        <v>160</v>
      </c>
      <c r="AU413" s="143" t="s">
        <v>80</v>
      </c>
      <c r="AY413" s="18" t="s">
        <v>158</v>
      </c>
      <c r="BE413" s="144">
        <f>IF(N413="základní",J413,0)</f>
        <v>0</v>
      </c>
      <c r="BF413" s="144">
        <f>IF(N413="snížená",J413,0)</f>
        <v>0</v>
      </c>
      <c r="BG413" s="144">
        <f>IF(N413="zákl. přenesená",J413,0)</f>
        <v>0</v>
      </c>
      <c r="BH413" s="144">
        <f>IF(N413="sníž. přenesená",J413,0)</f>
        <v>0</v>
      </c>
      <c r="BI413" s="144">
        <f>IF(N413="nulová",J413,0)</f>
        <v>0</v>
      </c>
      <c r="BJ413" s="18" t="s">
        <v>78</v>
      </c>
      <c r="BK413" s="144">
        <f>ROUND(I413*H413,2)</f>
        <v>0</v>
      </c>
      <c r="BL413" s="18" t="s">
        <v>295</v>
      </c>
      <c r="BM413" s="143" t="s">
        <v>615</v>
      </c>
    </row>
    <row r="414" spans="2:65" s="1" customFormat="1" ht="18">
      <c r="B414" s="33"/>
      <c r="D414" s="145" t="s">
        <v>167</v>
      </c>
      <c r="F414" s="146" t="s">
        <v>616</v>
      </c>
      <c r="I414" s="147"/>
      <c r="L414" s="33"/>
      <c r="M414" s="148"/>
      <c r="T414" s="52"/>
      <c r="AT414" s="18" t="s">
        <v>167</v>
      </c>
      <c r="AU414" s="18" t="s">
        <v>80</v>
      </c>
    </row>
    <row r="415" spans="2:65" s="1" customFormat="1">
      <c r="B415" s="33"/>
      <c r="D415" s="149" t="s">
        <v>169</v>
      </c>
      <c r="F415" s="150" t="s">
        <v>617</v>
      </c>
      <c r="I415" s="147"/>
      <c r="L415" s="33"/>
      <c r="M415" s="148"/>
      <c r="T415" s="52"/>
      <c r="AT415" s="18" t="s">
        <v>169</v>
      </c>
      <c r="AU415" s="18" t="s">
        <v>80</v>
      </c>
    </row>
    <row r="416" spans="2:65" s="12" customFormat="1">
      <c r="B416" s="151"/>
      <c r="D416" s="145" t="s">
        <v>171</v>
      </c>
      <c r="E416" s="152" t="s">
        <v>19</v>
      </c>
      <c r="F416" s="153" t="s">
        <v>611</v>
      </c>
      <c r="H416" s="154">
        <v>2.5750000000000002</v>
      </c>
      <c r="I416" s="155"/>
      <c r="L416" s="151"/>
      <c r="M416" s="156"/>
      <c r="T416" s="157"/>
      <c r="AT416" s="152" t="s">
        <v>171</v>
      </c>
      <c r="AU416" s="152" t="s">
        <v>80</v>
      </c>
      <c r="AV416" s="12" t="s">
        <v>80</v>
      </c>
      <c r="AW416" s="12" t="s">
        <v>32</v>
      </c>
      <c r="AX416" s="12" t="s">
        <v>78</v>
      </c>
      <c r="AY416" s="152" t="s">
        <v>158</v>
      </c>
    </row>
    <row r="417" spans="2:65" s="11" customFormat="1" ht="22.9" customHeight="1">
      <c r="B417" s="120"/>
      <c r="D417" s="121" t="s">
        <v>70</v>
      </c>
      <c r="E417" s="130" t="s">
        <v>618</v>
      </c>
      <c r="F417" s="130" t="s">
        <v>619</v>
      </c>
      <c r="I417" s="123"/>
      <c r="J417" s="131">
        <f>BK417</f>
        <v>0</v>
      </c>
      <c r="L417" s="120"/>
      <c r="M417" s="125"/>
      <c r="P417" s="126">
        <f>SUM(P418:P426)</f>
        <v>0</v>
      </c>
      <c r="R417" s="126">
        <f>SUM(R418:R426)</f>
        <v>0.10070480000000001</v>
      </c>
      <c r="T417" s="127">
        <f>SUM(T418:T426)</f>
        <v>0</v>
      </c>
      <c r="AR417" s="121" t="s">
        <v>80</v>
      </c>
      <c r="AT417" s="128" t="s">
        <v>70</v>
      </c>
      <c r="AU417" s="128" t="s">
        <v>78</v>
      </c>
      <c r="AY417" s="121" t="s">
        <v>158</v>
      </c>
      <c r="BK417" s="129">
        <f>SUM(BK418:BK426)</f>
        <v>0</v>
      </c>
    </row>
    <row r="418" spans="2:65" s="1" customFormat="1" ht="24.25" customHeight="1">
      <c r="B418" s="33"/>
      <c r="C418" s="132" t="s">
        <v>266</v>
      </c>
      <c r="D418" s="132" t="s">
        <v>160</v>
      </c>
      <c r="E418" s="133" t="s">
        <v>620</v>
      </c>
      <c r="F418" s="134" t="s">
        <v>621</v>
      </c>
      <c r="G418" s="135" t="s">
        <v>163</v>
      </c>
      <c r="H418" s="136">
        <v>205.52</v>
      </c>
      <c r="I418" s="137"/>
      <c r="J418" s="138">
        <f>ROUND(I418*H418,2)</f>
        <v>0</v>
      </c>
      <c r="K418" s="134" t="s">
        <v>164</v>
      </c>
      <c r="L418" s="33"/>
      <c r="M418" s="139" t="s">
        <v>19</v>
      </c>
      <c r="N418" s="140" t="s">
        <v>42</v>
      </c>
      <c r="P418" s="141">
        <f>O418*H418</f>
        <v>0</v>
      </c>
      <c r="Q418" s="141">
        <v>2.0000000000000001E-4</v>
      </c>
      <c r="R418" s="141">
        <f>Q418*H418</f>
        <v>4.1104000000000002E-2</v>
      </c>
      <c r="S418" s="141">
        <v>0</v>
      </c>
      <c r="T418" s="142">
        <f>S418*H418</f>
        <v>0</v>
      </c>
      <c r="AR418" s="143" t="s">
        <v>295</v>
      </c>
      <c r="AT418" s="143" t="s">
        <v>160</v>
      </c>
      <c r="AU418" s="143" t="s">
        <v>80</v>
      </c>
      <c r="AY418" s="18" t="s">
        <v>158</v>
      </c>
      <c r="BE418" s="144">
        <f>IF(N418="základní",J418,0)</f>
        <v>0</v>
      </c>
      <c r="BF418" s="144">
        <f>IF(N418="snížená",J418,0)</f>
        <v>0</v>
      </c>
      <c r="BG418" s="144">
        <f>IF(N418="zákl. přenesená",J418,0)</f>
        <v>0</v>
      </c>
      <c r="BH418" s="144">
        <f>IF(N418="sníž. přenesená",J418,0)</f>
        <v>0</v>
      </c>
      <c r="BI418" s="144">
        <f>IF(N418="nulová",J418,0)</f>
        <v>0</v>
      </c>
      <c r="BJ418" s="18" t="s">
        <v>78</v>
      </c>
      <c r="BK418" s="144">
        <f>ROUND(I418*H418,2)</f>
        <v>0</v>
      </c>
      <c r="BL418" s="18" t="s">
        <v>295</v>
      </c>
      <c r="BM418" s="143" t="s">
        <v>622</v>
      </c>
    </row>
    <row r="419" spans="2:65" s="1" customFormat="1" ht="18">
      <c r="B419" s="33"/>
      <c r="D419" s="145" t="s">
        <v>167</v>
      </c>
      <c r="F419" s="146" t="s">
        <v>623</v>
      </c>
      <c r="I419" s="147"/>
      <c r="L419" s="33"/>
      <c r="M419" s="148"/>
      <c r="T419" s="52"/>
      <c r="AT419" s="18" t="s">
        <v>167</v>
      </c>
      <c r="AU419" s="18" t="s">
        <v>80</v>
      </c>
    </row>
    <row r="420" spans="2:65" s="1" customFormat="1">
      <c r="B420" s="33"/>
      <c r="D420" s="149" t="s">
        <v>169</v>
      </c>
      <c r="F420" s="150" t="s">
        <v>624</v>
      </c>
      <c r="I420" s="147"/>
      <c r="L420" s="33"/>
      <c r="M420" s="148"/>
      <c r="T420" s="52"/>
      <c r="AT420" s="18" t="s">
        <v>169</v>
      </c>
      <c r="AU420" s="18" t="s">
        <v>80</v>
      </c>
    </row>
    <row r="421" spans="2:65" s="1" customFormat="1" ht="24.25" customHeight="1">
      <c r="B421" s="33"/>
      <c r="C421" s="132" t="s">
        <v>625</v>
      </c>
      <c r="D421" s="132" t="s">
        <v>160</v>
      </c>
      <c r="E421" s="133" t="s">
        <v>626</v>
      </c>
      <c r="F421" s="134" t="s">
        <v>627</v>
      </c>
      <c r="G421" s="135" t="s">
        <v>163</v>
      </c>
      <c r="H421" s="136">
        <v>205.52</v>
      </c>
      <c r="I421" s="137"/>
      <c r="J421" s="138">
        <f>ROUND(I421*H421,2)</f>
        <v>0</v>
      </c>
      <c r="K421" s="134" t="s">
        <v>164</v>
      </c>
      <c r="L421" s="33"/>
      <c r="M421" s="139" t="s">
        <v>19</v>
      </c>
      <c r="N421" s="140" t="s">
        <v>42</v>
      </c>
      <c r="P421" s="141">
        <f>O421*H421</f>
        <v>0</v>
      </c>
      <c r="Q421" s="141">
        <v>2.9E-4</v>
      </c>
      <c r="R421" s="141">
        <f>Q421*H421</f>
        <v>5.9600800000000002E-2</v>
      </c>
      <c r="S421" s="141">
        <v>0</v>
      </c>
      <c r="T421" s="142">
        <f>S421*H421</f>
        <v>0</v>
      </c>
      <c r="AR421" s="143" t="s">
        <v>295</v>
      </c>
      <c r="AT421" s="143" t="s">
        <v>160</v>
      </c>
      <c r="AU421" s="143" t="s">
        <v>80</v>
      </c>
      <c r="AY421" s="18" t="s">
        <v>158</v>
      </c>
      <c r="BE421" s="144">
        <f>IF(N421="základní",J421,0)</f>
        <v>0</v>
      </c>
      <c r="BF421" s="144">
        <f>IF(N421="snížená",J421,0)</f>
        <v>0</v>
      </c>
      <c r="BG421" s="144">
        <f>IF(N421="zákl. přenesená",J421,0)</f>
        <v>0</v>
      </c>
      <c r="BH421" s="144">
        <f>IF(N421="sníž. přenesená",J421,0)</f>
        <v>0</v>
      </c>
      <c r="BI421" s="144">
        <f>IF(N421="nulová",J421,0)</f>
        <v>0</v>
      </c>
      <c r="BJ421" s="18" t="s">
        <v>78</v>
      </c>
      <c r="BK421" s="144">
        <f>ROUND(I421*H421,2)</f>
        <v>0</v>
      </c>
      <c r="BL421" s="18" t="s">
        <v>295</v>
      </c>
      <c r="BM421" s="143" t="s">
        <v>628</v>
      </c>
    </row>
    <row r="422" spans="2:65" s="1" customFormat="1" ht="18">
      <c r="B422" s="33"/>
      <c r="D422" s="145" t="s">
        <v>167</v>
      </c>
      <c r="F422" s="146" t="s">
        <v>629</v>
      </c>
      <c r="I422" s="147"/>
      <c r="L422" s="33"/>
      <c r="M422" s="148"/>
      <c r="T422" s="52"/>
      <c r="AT422" s="18" t="s">
        <v>167</v>
      </c>
      <c r="AU422" s="18" t="s">
        <v>80</v>
      </c>
    </row>
    <row r="423" spans="2:65" s="1" customFormat="1">
      <c r="B423" s="33"/>
      <c r="D423" s="149" t="s">
        <v>169</v>
      </c>
      <c r="F423" s="150" t="s">
        <v>630</v>
      </c>
      <c r="I423" s="147"/>
      <c r="L423" s="33"/>
      <c r="M423" s="148"/>
      <c r="T423" s="52"/>
      <c r="AT423" s="18" t="s">
        <v>169</v>
      </c>
      <c r="AU423" s="18" t="s">
        <v>80</v>
      </c>
    </row>
    <row r="424" spans="2:65" s="12" customFormat="1">
      <c r="B424" s="151"/>
      <c r="D424" s="145" t="s">
        <v>171</v>
      </c>
      <c r="E424" s="152" t="s">
        <v>19</v>
      </c>
      <c r="F424" s="153" t="s">
        <v>631</v>
      </c>
      <c r="H424" s="154">
        <v>5.52</v>
      </c>
      <c r="I424" s="155"/>
      <c r="L424" s="151"/>
      <c r="M424" s="156"/>
      <c r="T424" s="157"/>
      <c r="AT424" s="152" t="s">
        <v>171</v>
      </c>
      <c r="AU424" s="152" t="s">
        <v>80</v>
      </c>
      <c r="AV424" s="12" t="s">
        <v>80</v>
      </c>
      <c r="AW424" s="12" t="s">
        <v>32</v>
      </c>
      <c r="AX424" s="12" t="s">
        <v>71</v>
      </c>
      <c r="AY424" s="152" t="s">
        <v>158</v>
      </c>
    </row>
    <row r="425" spans="2:65" s="12" customFormat="1">
      <c r="B425" s="151"/>
      <c r="D425" s="145" t="s">
        <v>171</v>
      </c>
      <c r="E425" s="152" t="s">
        <v>19</v>
      </c>
      <c r="F425" s="153" t="s">
        <v>632</v>
      </c>
      <c r="H425" s="154">
        <v>200</v>
      </c>
      <c r="I425" s="155"/>
      <c r="L425" s="151"/>
      <c r="M425" s="156"/>
      <c r="T425" s="157"/>
      <c r="AT425" s="152" t="s">
        <v>171</v>
      </c>
      <c r="AU425" s="152" t="s">
        <v>80</v>
      </c>
      <c r="AV425" s="12" t="s">
        <v>80</v>
      </c>
      <c r="AW425" s="12" t="s">
        <v>32</v>
      </c>
      <c r="AX425" s="12" t="s">
        <v>71</v>
      </c>
      <c r="AY425" s="152" t="s">
        <v>158</v>
      </c>
    </row>
    <row r="426" spans="2:65" s="14" customFormat="1">
      <c r="B426" s="164"/>
      <c r="D426" s="145" t="s">
        <v>171</v>
      </c>
      <c r="E426" s="165" t="s">
        <v>19</v>
      </c>
      <c r="F426" s="166" t="s">
        <v>209</v>
      </c>
      <c r="H426" s="167">
        <v>205.52</v>
      </c>
      <c r="I426" s="168"/>
      <c r="L426" s="164"/>
      <c r="M426" s="169"/>
      <c r="T426" s="170"/>
      <c r="AT426" s="165" t="s">
        <v>171</v>
      </c>
      <c r="AU426" s="165" t="s">
        <v>80</v>
      </c>
      <c r="AV426" s="14" t="s">
        <v>165</v>
      </c>
      <c r="AW426" s="14" t="s">
        <v>32</v>
      </c>
      <c r="AX426" s="14" t="s">
        <v>78</v>
      </c>
      <c r="AY426" s="165" t="s">
        <v>158</v>
      </c>
    </row>
    <row r="427" spans="2:65" s="11" customFormat="1" ht="25.9" customHeight="1">
      <c r="B427" s="120"/>
      <c r="D427" s="121" t="s">
        <v>70</v>
      </c>
      <c r="E427" s="122" t="s">
        <v>633</v>
      </c>
      <c r="F427" s="122" t="s">
        <v>634</v>
      </c>
      <c r="I427" s="123"/>
      <c r="J427" s="124">
        <f>BK427</f>
        <v>0</v>
      </c>
      <c r="L427" s="120"/>
      <c r="M427" s="125"/>
      <c r="P427" s="126">
        <f>SUM(P428:P433)</f>
        <v>0</v>
      </c>
      <c r="R427" s="126">
        <f>SUM(R428:R433)</f>
        <v>0</v>
      </c>
      <c r="T427" s="127">
        <f>SUM(T428:T433)</f>
        <v>0</v>
      </c>
      <c r="AR427" s="121" t="s">
        <v>165</v>
      </c>
      <c r="AT427" s="128" t="s">
        <v>70</v>
      </c>
      <c r="AU427" s="128" t="s">
        <v>71</v>
      </c>
      <c r="AY427" s="121" t="s">
        <v>158</v>
      </c>
      <c r="BK427" s="129">
        <f>SUM(BK428:BK433)</f>
        <v>0</v>
      </c>
    </row>
    <row r="428" spans="2:65" s="1" customFormat="1" ht="21.75" customHeight="1">
      <c r="B428" s="33"/>
      <c r="C428" s="132" t="s">
        <v>635</v>
      </c>
      <c r="D428" s="132" t="s">
        <v>160</v>
      </c>
      <c r="E428" s="133" t="s">
        <v>636</v>
      </c>
      <c r="F428" s="134" t="s">
        <v>637</v>
      </c>
      <c r="G428" s="135" t="s">
        <v>638</v>
      </c>
      <c r="H428" s="136">
        <v>20</v>
      </c>
      <c r="I428" s="137"/>
      <c r="J428" s="138">
        <f>ROUND(I428*H428,2)</f>
        <v>0</v>
      </c>
      <c r="K428" s="134" t="s">
        <v>164</v>
      </c>
      <c r="L428" s="33"/>
      <c r="M428" s="139" t="s">
        <v>19</v>
      </c>
      <c r="N428" s="140" t="s">
        <v>42</v>
      </c>
      <c r="P428" s="141">
        <f>O428*H428</f>
        <v>0</v>
      </c>
      <c r="Q428" s="141">
        <v>0</v>
      </c>
      <c r="R428" s="141">
        <f>Q428*H428</f>
        <v>0</v>
      </c>
      <c r="S428" s="141">
        <v>0</v>
      </c>
      <c r="T428" s="142">
        <f>S428*H428</f>
        <v>0</v>
      </c>
      <c r="AR428" s="143" t="s">
        <v>639</v>
      </c>
      <c r="AT428" s="143" t="s">
        <v>160</v>
      </c>
      <c r="AU428" s="143" t="s">
        <v>78</v>
      </c>
      <c r="AY428" s="18" t="s">
        <v>158</v>
      </c>
      <c r="BE428" s="144">
        <f>IF(N428="základní",J428,0)</f>
        <v>0</v>
      </c>
      <c r="BF428" s="144">
        <f>IF(N428="snížená",J428,0)</f>
        <v>0</v>
      </c>
      <c r="BG428" s="144">
        <f>IF(N428="zákl. přenesená",J428,0)</f>
        <v>0</v>
      </c>
      <c r="BH428" s="144">
        <f>IF(N428="sníž. přenesená",J428,0)</f>
        <v>0</v>
      </c>
      <c r="BI428" s="144">
        <f>IF(N428="nulová",J428,0)</f>
        <v>0</v>
      </c>
      <c r="BJ428" s="18" t="s">
        <v>78</v>
      </c>
      <c r="BK428" s="144">
        <f>ROUND(I428*H428,2)</f>
        <v>0</v>
      </c>
      <c r="BL428" s="18" t="s">
        <v>639</v>
      </c>
      <c r="BM428" s="143" t="s">
        <v>640</v>
      </c>
    </row>
    <row r="429" spans="2:65" s="1" customFormat="1" ht="18">
      <c r="B429" s="33"/>
      <c r="D429" s="145" t="s">
        <v>167</v>
      </c>
      <c r="F429" s="146" t="s">
        <v>641</v>
      </c>
      <c r="I429" s="147"/>
      <c r="L429" s="33"/>
      <c r="M429" s="148"/>
      <c r="T429" s="52"/>
      <c r="AT429" s="18" t="s">
        <v>167</v>
      </c>
      <c r="AU429" s="18" t="s">
        <v>78</v>
      </c>
    </row>
    <row r="430" spans="2:65" s="1" customFormat="1">
      <c r="B430" s="33"/>
      <c r="D430" s="149" t="s">
        <v>169</v>
      </c>
      <c r="F430" s="150" t="s">
        <v>642</v>
      </c>
      <c r="I430" s="147"/>
      <c r="L430" s="33"/>
      <c r="M430" s="148"/>
      <c r="T430" s="52"/>
      <c r="AT430" s="18" t="s">
        <v>169</v>
      </c>
      <c r="AU430" s="18" t="s">
        <v>78</v>
      </c>
    </row>
    <row r="431" spans="2:65" s="13" customFormat="1" ht="20">
      <c r="B431" s="158"/>
      <c r="D431" s="145" t="s">
        <v>171</v>
      </c>
      <c r="E431" s="159" t="s">
        <v>19</v>
      </c>
      <c r="F431" s="160" t="s">
        <v>643</v>
      </c>
      <c r="H431" s="159" t="s">
        <v>19</v>
      </c>
      <c r="I431" s="161"/>
      <c r="L431" s="158"/>
      <c r="M431" s="162"/>
      <c r="T431" s="163"/>
      <c r="AT431" s="159" t="s">
        <v>171</v>
      </c>
      <c r="AU431" s="159" t="s">
        <v>78</v>
      </c>
      <c r="AV431" s="13" t="s">
        <v>78</v>
      </c>
      <c r="AW431" s="13" t="s">
        <v>32</v>
      </c>
      <c r="AX431" s="13" t="s">
        <v>71</v>
      </c>
      <c r="AY431" s="159" t="s">
        <v>158</v>
      </c>
    </row>
    <row r="432" spans="2:65" s="12" customFormat="1">
      <c r="B432" s="151"/>
      <c r="D432" s="145" t="s">
        <v>171</v>
      </c>
      <c r="E432" s="152" t="s">
        <v>19</v>
      </c>
      <c r="F432" s="153" t="s">
        <v>323</v>
      </c>
      <c r="H432" s="154">
        <v>20</v>
      </c>
      <c r="I432" s="155"/>
      <c r="L432" s="151"/>
      <c r="M432" s="156"/>
      <c r="T432" s="157"/>
      <c r="AT432" s="152" t="s">
        <v>171</v>
      </c>
      <c r="AU432" s="152" t="s">
        <v>78</v>
      </c>
      <c r="AV432" s="12" t="s">
        <v>80</v>
      </c>
      <c r="AW432" s="12" t="s">
        <v>32</v>
      </c>
      <c r="AX432" s="12" t="s">
        <v>71</v>
      </c>
      <c r="AY432" s="152" t="s">
        <v>158</v>
      </c>
    </row>
    <row r="433" spans="2:51" s="14" customFormat="1">
      <c r="B433" s="164"/>
      <c r="D433" s="145" t="s">
        <v>171</v>
      </c>
      <c r="E433" s="165" t="s">
        <v>19</v>
      </c>
      <c r="F433" s="166" t="s">
        <v>209</v>
      </c>
      <c r="H433" s="167">
        <v>20</v>
      </c>
      <c r="I433" s="168"/>
      <c r="L433" s="164"/>
      <c r="M433" s="190"/>
      <c r="N433" s="191"/>
      <c r="O433" s="191"/>
      <c r="P433" s="191"/>
      <c r="Q433" s="191"/>
      <c r="R433" s="191"/>
      <c r="S433" s="191"/>
      <c r="T433" s="192"/>
      <c r="AT433" s="165" t="s">
        <v>171</v>
      </c>
      <c r="AU433" s="165" t="s">
        <v>78</v>
      </c>
      <c r="AV433" s="14" t="s">
        <v>165</v>
      </c>
      <c r="AW433" s="14" t="s">
        <v>32</v>
      </c>
      <c r="AX433" s="14" t="s">
        <v>78</v>
      </c>
      <c r="AY433" s="165" t="s">
        <v>158</v>
      </c>
    </row>
    <row r="434" spans="2:51" s="1" customFormat="1" ht="7" customHeight="1">
      <c r="B434" s="41"/>
      <c r="C434" s="42"/>
      <c r="D434" s="42"/>
      <c r="E434" s="42"/>
      <c r="F434" s="42"/>
      <c r="G434" s="42"/>
      <c r="H434" s="42"/>
      <c r="I434" s="42"/>
      <c r="J434" s="42"/>
      <c r="K434" s="42"/>
      <c r="L434" s="33"/>
    </row>
  </sheetData>
  <sheetProtection algorithmName="SHA-512" hashValue="mXDV/xkAVXoRYNznZjvd5fTPjJ3JCq/yn6Ik8B+0kpJtzF9YfonM2da+LqqDKRsEy443KjxBeZVIhP0CXVCywA==" saltValue="EgRqfvcCWUWUyJk4RcbV3lgDKJPi7FXM6rKJ2+t7LBqlZwghCIkSR+FHU1xSzQHiMMdF+0HAaNqnH5p5V0eBbA==" spinCount="100000" sheet="1" objects="1" scenarios="1" formatColumns="0" formatRows="0" autoFilter="0"/>
  <autoFilter ref="C107:K433" xr:uid="{00000000-0009-0000-0000-000001000000}"/>
  <mergeCells count="12">
    <mergeCell ref="E100:H100"/>
    <mergeCell ref="L2:V2"/>
    <mergeCell ref="E50:H50"/>
    <mergeCell ref="E52:H52"/>
    <mergeCell ref="E54:H54"/>
    <mergeCell ref="E96:H96"/>
    <mergeCell ref="E98:H98"/>
    <mergeCell ref="E7:H7"/>
    <mergeCell ref="E9:H9"/>
    <mergeCell ref="E11:H11"/>
    <mergeCell ref="E20:H20"/>
    <mergeCell ref="E29:H29"/>
  </mergeCells>
  <hyperlinks>
    <hyperlink ref="F113" r:id="rId1" xr:uid="{00000000-0004-0000-0100-000000000000}"/>
    <hyperlink ref="F117" r:id="rId2" xr:uid="{00000000-0004-0000-0100-000001000000}"/>
    <hyperlink ref="F121" r:id="rId3" xr:uid="{00000000-0004-0000-0100-000002000000}"/>
    <hyperlink ref="F125" r:id="rId4" xr:uid="{00000000-0004-0000-0100-000003000000}"/>
    <hyperlink ref="F130" r:id="rId5" xr:uid="{00000000-0004-0000-0100-000004000000}"/>
    <hyperlink ref="F144" r:id="rId6" xr:uid="{00000000-0004-0000-0100-000005000000}"/>
    <hyperlink ref="F154" r:id="rId7" xr:uid="{00000000-0004-0000-0100-000006000000}"/>
    <hyperlink ref="F168" r:id="rId8" xr:uid="{00000000-0004-0000-0100-000007000000}"/>
    <hyperlink ref="F183" r:id="rId9" xr:uid="{00000000-0004-0000-0100-000008000000}"/>
    <hyperlink ref="F187" r:id="rId10" xr:uid="{00000000-0004-0000-0100-000009000000}"/>
    <hyperlink ref="F190" r:id="rId11" xr:uid="{00000000-0004-0000-0100-00000A000000}"/>
    <hyperlink ref="F199" r:id="rId12" xr:uid="{00000000-0004-0000-0100-00000B000000}"/>
    <hyperlink ref="F205" r:id="rId13" xr:uid="{00000000-0004-0000-0100-00000C000000}"/>
    <hyperlink ref="F209" r:id="rId14" xr:uid="{00000000-0004-0000-0100-00000D000000}"/>
    <hyperlink ref="F216" r:id="rId15" xr:uid="{00000000-0004-0000-0100-00000E000000}"/>
    <hyperlink ref="F224" r:id="rId16" xr:uid="{00000000-0004-0000-0100-00000F000000}"/>
    <hyperlink ref="F231" r:id="rId17" xr:uid="{00000000-0004-0000-0100-000010000000}"/>
    <hyperlink ref="F235" r:id="rId18" xr:uid="{00000000-0004-0000-0100-000011000000}"/>
    <hyperlink ref="F238" r:id="rId19" xr:uid="{00000000-0004-0000-0100-000012000000}"/>
    <hyperlink ref="F248" r:id="rId20" xr:uid="{00000000-0004-0000-0100-000013000000}"/>
    <hyperlink ref="F253" r:id="rId21" xr:uid="{00000000-0004-0000-0100-000014000000}"/>
    <hyperlink ref="F257" r:id="rId22" xr:uid="{00000000-0004-0000-0100-000015000000}"/>
    <hyperlink ref="F262" r:id="rId23" xr:uid="{00000000-0004-0000-0100-000016000000}"/>
    <hyperlink ref="F272" r:id="rId24" xr:uid="{00000000-0004-0000-0100-000017000000}"/>
    <hyperlink ref="F278" r:id="rId25" xr:uid="{00000000-0004-0000-0100-000018000000}"/>
    <hyperlink ref="F288" r:id="rId26" xr:uid="{00000000-0004-0000-0100-000019000000}"/>
    <hyperlink ref="F302" r:id="rId27" xr:uid="{00000000-0004-0000-0100-00001A000000}"/>
    <hyperlink ref="F308" r:id="rId28" xr:uid="{00000000-0004-0000-0100-00001B000000}"/>
    <hyperlink ref="F311" r:id="rId29" xr:uid="{00000000-0004-0000-0100-00001C000000}"/>
    <hyperlink ref="F314" r:id="rId30" xr:uid="{00000000-0004-0000-0100-00001D000000}"/>
    <hyperlink ref="F320" r:id="rId31" xr:uid="{00000000-0004-0000-0100-00001E000000}"/>
    <hyperlink ref="F326" r:id="rId32" xr:uid="{00000000-0004-0000-0100-00001F000000}"/>
    <hyperlink ref="F332" r:id="rId33" xr:uid="{00000000-0004-0000-0100-000020000000}"/>
    <hyperlink ref="F336" r:id="rId34" xr:uid="{00000000-0004-0000-0100-000021000000}"/>
    <hyperlink ref="F345" r:id="rId35" xr:uid="{00000000-0004-0000-0100-000022000000}"/>
    <hyperlink ref="F348" r:id="rId36" xr:uid="{00000000-0004-0000-0100-000023000000}"/>
    <hyperlink ref="F351" r:id="rId37" xr:uid="{00000000-0004-0000-0100-000024000000}"/>
    <hyperlink ref="F355" r:id="rId38" xr:uid="{00000000-0004-0000-0100-000025000000}"/>
    <hyperlink ref="F364" r:id="rId39" xr:uid="{00000000-0004-0000-0100-000026000000}"/>
    <hyperlink ref="F367" r:id="rId40" xr:uid="{00000000-0004-0000-0100-000027000000}"/>
    <hyperlink ref="F376" r:id="rId41" xr:uid="{00000000-0004-0000-0100-000028000000}"/>
    <hyperlink ref="F379" r:id="rId42" xr:uid="{00000000-0004-0000-0100-000029000000}"/>
    <hyperlink ref="F383" r:id="rId43" xr:uid="{00000000-0004-0000-0100-00002A000000}"/>
    <hyperlink ref="F389" r:id="rId44" xr:uid="{00000000-0004-0000-0100-00002B000000}"/>
    <hyperlink ref="F392" r:id="rId45" xr:uid="{00000000-0004-0000-0100-00002C000000}"/>
    <hyperlink ref="F396" r:id="rId46" xr:uid="{00000000-0004-0000-0100-00002D000000}"/>
    <hyperlink ref="F399" r:id="rId47" xr:uid="{00000000-0004-0000-0100-00002E000000}"/>
    <hyperlink ref="F406" r:id="rId48" xr:uid="{00000000-0004-0000-0100-00002F000000}"/>
    <hyperlink ref="F411" r:id="rId49" xr:uid="{00000000-0004-0000-0100-000030000000}"/>
    <hyperlink ref="F415" r:id="rId50" xr:uid="{00000000-0004-0000-0100-000031000000}"/>
    <hyperlink ref="F420" r:id="rId51" xr:uid="{00000000-0004-0000-0100-000032000000}"/>
    <hyperlink ref="F423" r:id="rId52" xr:uid="{00000000-0004-0000-0100-000033000000}"/>
    <hyperlink ref="F430" r:id="rId53" xr:uid="{00000000-0004-0000-0100-00003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29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92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5" customHeight="1">
      <c r="B4" s="21"/>
      <c r="D4" s="22" t="s">
        <v>111</v>
      </c>
      <c r="L4" s="21"/>
      <c r="M4" s="89" t="s">
        <v>10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6" t="str">
        <f>'Rekapitulace stavby'!K6</f>
        <v>ZČU - REKONSTRUKCE POSLUCHÁREN UP 101,104,108,112 a 115</v>
      </c>
      <c r="F7" s="327"/>
      <c r="G7" s="327"/>
      <c r="H7" s="327"/>
      <c r="L7" s="21"/>
    </row>
    <row r="8" spans="2:46" ht="12.5">
      <c r="B8" s="21"/>
      <c r="D8" s="28" t="s">
        <v>112</v>
      </c>
      <c r="L8" s="21"/>
    </row>
    <row r="9" spans="2:46" ht="16.5" customHeight="1">
      <c r="B9" s="21"/>
      <c r="E9" s="326" t="s">
        <v>113</v>
      </c>
      <c r="F9" s="292"/>
      <c r="G9" s="292"/>
      <c r="H9" s="292"/>
      <c r="L9" s="21"/>
    </row>
    <row r="10" spans="2:46" ht="12" customHeight="1">
      <c r="B10" s="21"/>
      <c r="D10" s="28" t="s">
        <v>114</v>
      </c>
      <c r="L10" s="21"/>
    </row>
    <row r="11" spans="2:46" s="1" customFormat="1" ht="16.5" customHeight="1">
      <c r="B11" s="33"/>
      <c r="E11" s="290" t="s">
        <v>644</v>
      </c>
      <c r="F11" s="325"/>
      <c r="G11" s="325"/>
      <c r="H11" s="325"/>
      <c r="L11" s="33"/>
    </row>
    <row r="12" spans="2:46" s="1" customFormat="1" ht="12" customHeight="1">
      <c r="B12" s="33"/>
      <c r="D12" s="28" t="s">
        <v>645</v>
      </c>
      <c r="L12" s="33"/>
    </row>
    <row r="13" spans="2:46" s="1" customFormat="1" ht="30" customHeight="1">
      <c r="B13" s="33"/>
      <c r="E13" s="318" t="s">
        <v>646</v>
      </c>
      <c r="F13" s="325"/>
      <c r="G13" s="325"/>
      <c r="H13" s="325"/>
      <c r="L13" s="33"/>
    </row>
    <row r="14" spans="2:46" s="1" customFormat="1">
      <c r="B14" s="33"/>
      <c r="L14" s="33"/>
    </row>
    <row r="15" spans="2:46" s="1" customFormat="1" ht="12" customHeight="1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>
      <c r="B16" s="33"/>
      <c r="D16" s="28" t="s">
        <v>21</v>
      </c>
      <c r="F16" s="26" t="s">
        <v>22</v>
      </c>
      <c r="I16" s="28" t="s">
        <v>23</v>
      </c>
      <c r="J16" s="49">
        <f>'Rekapitulace stavby'!AN8</f>
        <v>45306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8" t="s">
        <v>24</v>
      </c>
      <c r="I18" s="28" t="s">
        <v>25</v>
      </c>
      <c r="J18" s="26" t="s">
        <v>19</v>
      </c>
      <c r="L18" s="33"/>
    </row>
    <row r="19" spans="2:12" s="1" customFormat="1" ht="18" customHeight="1">
      <c r="B19" s="33"/>
      <c r="E19" s="26" t="s">
        <v>26</v>
      </c>
      <c r="I19" s="28" t="s">
        <v>27</v>
      </c>
      <c r="J19" s="26" t="s">
        <v>19</v>
      </c>
      <c r="L19" s="33"/>
    </row>
    <row r="20" spans="2:12" s="1" customFormat="1" ht="7" customHeight="1">
      <c r="B20" s="33"/>
      <c r="L20" s="33"/>
    </row>
    <row r="21" spans="2:12" s="1" customFormat="1" ht="12" customHeight="1">
      <c r="B21" s="33"/>
      <c r="D21" s="28" t="s">
        <v>28</v>
      </c>
      <c r="I21" s="28" t="s">
        <v>25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328" t="str">
        <f>'Rekapitulace stavby'!E14</f>
        <v>Vyplň údaj</v>
      </c>
      <c r="F22" s="310"/>
      <c r="G22" s="310"/>
      <c r="H22" s="310"/>
      <c r="I22" s="28" t="s">
        <v>27</v>
      </c>
      <c r="J22" s="29" t="str">
        <f>'Rekapitulace stavby'!AN14</f>
        <v>Vyplň údaj</v>
      </c>
      <c r="L22" s="33"/>
    </row>
    <row r="23" spans="2:12" s="1" customFormat="1" ht="7" customHeight="1">
      <c r="B23" s="33"/>
      <c r="L23" s="33"/>
    </row>
    <row r="24" spans="2:12" s="1" customFormat="1" ht="12" customHeight="1">
      <c r="B24" s="33"/>
      <c r="D24" s="28" t="s">
        <v>30</v>
      </c>
      <c r="I24" s="28" t="s">
        <v>25</v>
      </c>
      <c r="J24" s="26" t="s">
        <v>19</v>
      </c>
      <c r="L24" s="33"/>
    </row>
    <row r="25" spans="2:12" s="1" customFormat="1" ht="18" customHeight="1">
      <c r="B25" s="33"/>
      <c r="E25" s="26" t="s">
        <v>31</v>
      </c>
      <c r="I25" s="28" t="s">
        <v>27</v>
      </c>
      <c r="J25" s="26" t="s">
        <v>19</v>
      </c>
      <c r="L25" s="33"/>
    </row>
    <row r="26" spans="2:12" s="1" customFormat="1" ht="7" customHeight="1">
      <c r="B26" s="33"/>
      <c r="L26" s="33"/>
    </row>
    <row r="27" spans="2:12" s="1" customFormat="1" ht="12" customHeight="1">
      <c r="B27" s="33"/>
      <c r="D27" s="28" t="s">
        <v>33</v>
      </c>
      <c r="I27" s="28" t="s">
        <v>25</v>
      </c>
      <c r="J27" s="26" t="s">
        <v>19</v>
      </c>
      <c r="L27" s="33"/>
    </row>
    <row r="28" spans="2:12" s="1" customFormat="1" ht="18" customHeight="1">
      <c r="B28" s="33"/>
      <c r="E28" s="26" t="s">
        <v>34</v>
      </c>
      <c r="I28" s="28" t="s">
        <v>27</v>
      </c>
      <c r="J28" s="26" t="s">
        <v>19</v>
      </c>
      <c r="L28" s="33"/>
    </row>
    <row r="29" spans="2:12" s="1" customFormat="1" ht="7" customHeight="1">
      <c r="B29" s="33"/>
      <c r="L29" s="33"/>
    </row>
    <row r="30" spans="2:12" s="1" customFormat="1" ht="12" customHeight="1">
      <c r="B30" s="33"/>
      <c r="D30" s="28" t="s">
        <v>35</v>
      </c>
      <c r="L30" s="33"/>
    </row>
    <row r="31" spans="2:12" s="7" customFormat="1" ht="71.25" customHeight="1">
      <c r="B31" s="90"/>
      <c r="E31" s="314" t="s">
        <v>36</v>
      </c>
      <c r="F31" s="314"/>
      <c r="G31" s="314"/>
      <c r="H31" s="314"/>
      <c r="L31" s="90"/>
    </row>
    <row r="32" spans="2:12" s="1" customFormat="1" ht="7" customHeight="1">
      <c r="B32" s="33"/>
      <c r="L32" s="33"/>
    </row>
    <row r="33" spans="2:12" s="1" customFormat="1" ht="7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25.4" customHeight="1">
      <c r="B34" s="33"/>
      <c r="D34" s="91" t="s">
        <v>37</v>
      </c>
      <c r="J34" s="62">
        <f>ROUND(J97, 2)</f>
        <v>0</v>
      </c>
      <c r="L34" s="33"/>
    </row>
    <row r="35" spans="2:12" s="1" customFormat="1" ht="7" customHeight="1">
      <c r="B35" s="33"/>
      <c r="D35" s="50"/>
      <c r="E35" s="50"/>
      <c r="F35" s="50"/>
      <c r="G35" s="50"/>
      <c r="H35" s="50"/>
      <c r="I35" s="50"/>
      <c r="J35" s="50"/>
      <c r="K35" s="50"/>
      <c r="L35" s="33"/>
    </row>
    <row r="36" spans="2:12" s="1" customFormat="1" ht="14.5" customHeight="1">
      <c r="B36" s="33"/>
      <c r="F36" s="92" t="s">
        <v>39</v>
      </c>
      <c r="I36" s="92" t="s">
        <v>38</v>
      </c>
      <c r="J36" s="92" t="s">
        <v>40</v>
      </c>
      <c r="L36" s="33"/>
    </row>
    <row r="37" spans="2:12" s="1" customFormat="1" ht="14.5" customHeight="1">
      <c r="B37" s="33"/>
      <c r="D37" s="93" t="s">
        <v>41</v>
      </c>
      <c r="E37" s="28" t="s">
        <v>42</v>
      </c>
      <c r="F37" s="82">
        <f>ROUND((SUM(BE97:BE228)),  2)</f>
        <v>0</v>
      </c>
      <c r="I37" s="94">
        <v>0.21</v>
      </c>
      <c r="J37" s="82">
        <f>ROUND(((SUM(BE97:BE228))*I37),  2)</f>
        <v>0</v>
      </c>
      <c r="L37" s="33"/>
    </row>
    <row r="38" spans="2:12" s="1" customFormat="1" ht="14.5" customHeight="1">
      <c r="B38" s="33"/>
      <c r="E38" s="28" t="s">
        <v>43</v>
      </c>
      <c r="F38" s="82">
        <f>ROUND((SUM(BF97:BF228)),  2)</f>
        <v>0</v>
      </c>
      <c r="I38" s="94">
        <v>0.12</v>
      </c>
      <c r="J38" s="82">
        <f>ROUND(((SUM(BF97:BF228))*I38),  2)</f>
        <v>0</v>
      </c>
      <c r="L38" s="33"/>
    </row>
    <row r="39" spans="2:12" s="1" customFormat="1" ht="14.5" hidden="1" customHeight="1">
      <c r="B39" s="33"/>
      <c r="E39" s="28" t="s">
        <v>44</v>
      </c>
      <c r="F39" s="82">
        <f>ROUND((SUM(BG97:BG228)),  2)</f>
        <v>0</v>
      </c>
      <c r="I39" s="94">
        <v>0.21</v>
      </c>
      <c r="J39" s="82">
        <f>0</f>
        <v>0</v>
      </c>
      <c r="L39" s="33"/>
    </row>
    <row r="40" spans="2:12" s="1" customFormat="1" ht="14.5" hidden="1" customHeight="1">
      <c r="B40" s="33"/>
      <c r="E40" s="28" t="s">
        <v>45</v>
      </c>
      <c r="F40" s="82">
        <f>ROUND((SUM(BH97:BH228)),  2)</f>
        <v>0</v>
      </c>
      <c r="I40" s="94">
        <v>0.12</v>
      </c>
      <c r="J40" s="82">
        <f>0</f>
        <v>0</v>
      </c>
      <c r="L40" s="33"/>
    </row>
    <row r="41" spans="2:12" s="1" customFormat="1" ht="14.5" hidden="1" customHeight="1">
      <c r="B41" s="33"/>
      <c r="E41" s="28" t="s">
        <v>46</v>
      </c>
      <c r="F41" s="82">
        <f>ROUND((SUM(BI97:BI228)),  2)</f>
        <v>0</v>
      </c>
      <c r="I41" s="94">
        <v>0</v>
      </c>
      <c r="J41" s="82">
        <f>0</f>
        <v>0</v>
      </c>
      <c r="L41" s="33"/>
    </row>
    <row r="42" spans="2:12" s="1" customFormat="1" ht="7" customHeight="1">
      <c r="B42" s="33"/>
      <c r="L42" s="33"/>
    </row>
    <row r="43" spans="2:12" s="1" customFormat="1" ht="25.4" customHeight="1">
      <c r="B43" s="33"/>
      <c r="C43" s="95"/>
      <c r="D43" s="96" t="s">
        <v>47</v>
      </c>
      <c r="E43" s="53"/>
      <c r="F43" s="53"/>
      <c r="G43" s="97" t="s">
        <v>48</v>
      </c>
      <c r="H43" s="98" t="s">
        <v>49</v>
      </c>
      <c r="I43" s="53"/>
      <c r="J43" s="99">
        <f>SUM(J34:J41)</f>
        <v>0</v>
      </c>
      <c r="K43" s="100"/>
      <c r="L43" s="33"/>
    </row>
    <row r="44" spans="2:12" s="1" customFormat="1" ht="14.5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3"/>
    </row>
    <row r="48" spans="2:12" s="1" customFormat="1" ht="7" customHeight="1"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33"/>
    </row>
    <row r="49" spans="2:12" s="1" customFormat="1" ht="25" customHeight="1">
      <c r="B49" s="33"/>
      <c r="C49" s="22" t="s">
        <v>116</v>
      </c>
      <c r="L49" s="33"/>
    </row>
    <row r="50" spans="2:12" s="1" customFormat="1" ht="7" customHeight="1">
      <c r="B50" s="33"/>
      <c r="L50" s="33"/>
    </row>
    <row r="51" spans="2:12" s="1" customFormat="1" ht="12" customHeight="1">
      <c r="B51" s="33"/>
      <c r="C51" s="28" t="s">
        <v>16</v>
      </c>
      <c r="L51" s="33"/>
    </row>
    <row r="52" spans="2:12" s="1" customFormat="1" ht="26.25" customHeight="1">
      <c r="B52" s="33"/>
      <c r="E52" s="326" t="str">
        <f>E7</f>
        <v>ZČU - REKONSTRUKCE POSLUCHÁREN UP 101,104,108,112 a 115</v>
      </c>
      <c r="F52" s="327"/>
      <c r="G52" s="327"/>
      <c r="H52" s="327"/>
      <c r="L52" s="33"/>
    </row>
    <row r="53" spans="2:12" ht="12" customHeight="1">
      <c r="B53" s="21"/>
      <c r="C53" s="28" t="s">
        <v>112</v>
      </c>
      <c r="L53" s="21"/>
    </row>
    <row r="54" spans="2:12" ht="16.5" customHeight="1">
      <c r="B54" s="21"/>
      <c r="E54" s="326" t="s">
        <v>113</v>
      </c>
      <c r="F54" s="292"/>
      <c r="G54" s="292"/>
      <c r="H54" s="292"/>
      <c r="L54" s="21"/>
    </row>
    <row r="55" spans="2:12" ht="12" customHeight="1">
      <c r="B55" s="21"/>
      <c r="C55" s="28" t="s">
        <v>114</v>
      </c>
      <c r="L55" s="21"/>
    </row>
    <row r="56" spans="2:12" s="1" customFormat="1" ht="16.5" customHeight="1">
      <c r="B56" s="33"/>
      <c r="E56" s="290" t="s">
        <v>644</v>
      </c>
      <c r="F56" s="325"/>
      <c r="G56" s="325"/>
      <c r="H56" s="325"/>
      <c r="L56" s="33"/>
    </row>
    <row r="57" spans="2:12" s="1" customFormat="1" ht="12" customHeight="1">
      <c r="B57" s="33"/>
      <c r="C57" s="28" t="s">
        <v>645</v>
      </c>
      <c r="L57" s="33"/>
    </row>
    <row r="58" spans="2:12" s="1" customFormat="1" ht="30" customHeight="1">
      <c r="B58" s="33"/>
      <c r="E58" s="318" t="str">
        <f>E13</f>
        <v xml:space="preserve">D.1.4.g - Zařízení silnoproudé elektrotechniky, včetně bleskosvodů a uzemnění, osvělení </v>
      </c>
      <c r="F58" s="325"/>
      <c r="G58" s="325"/>
      <c r="H58" s="325"/>
      <c r="L58" s="33"/>
    </row>
    <row r="59" spans="2:12" s="1" customFormat="1" ht="7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>Areál ZČU, Univerzitní 22, 306 14 Plzeň</v>
      </c>
      <c r="I60" s="28" t="s">
        <v>23</v>
      </c>
      <c r="J60" s="49">
        <f>IF(J16="","",J16)</f>
        <v>45306</v>
      </c>
      <c r="L60" s="33"/>
    </row>
    <row r="61" spans="2:12" s="1" customFormat="1" ht="7" customHeight="1">
      <c r="B61" s="33"/>
      <c r="L61" s="33"/>
    </row>
    <row r="62" spans="2:12" s="1" customFormat="1" ht="25.75" customHeight="1">
      <c r="B62" s="33"/>
      <c r="C62" s="28" t="s">
        <v>24</v>
      </c>
      <c r="F62" s="26" t="str">
        <f>E19</f>
        <v>Západočeská univerzita v Plzni, Univerzitní 8, 306</v>
      </c>
      <c r="I62" s="28" t="s">
        <v>30</v>
      </c>
      <c r="J62" s="31" t="str">
        <f>E25</f>
        <v>ATELIER SOUKUP OPL ŠVEHLA S.R.O.</v>
      </c>
      <c r="L62" s="33"/>
    </row>
    <row r="63" spans="2:12" s="1" customFormat="1" ht="15.25" customHeight="1">
      <c r="B63" s="33"/>
      <c r="C63" s="28" t="s">
        <v>28</v>
      </c>
      <c r="F63" s="26" t="str">
        <f>IF(E22="","",E22)</f>
        <v>Vyplň údaj</v>
      </c>
      <c r="I63" s="28" t="s">
        <v>33</v>
      </c>
      <c r="J63" s="31" t="str">
        <f>E28</f>
        <v>Michal Jirka</v>
      </c>
      <c r="L63" s="33"/>
    </row>
    <row r="64" spans="2:12" s="1" customFormat="1" ht="10.4" customHeight="1">
      <c r="B64" s="33"/>
      <c r="L64" s="33"/>
    </row>
    <row r="65" spans="2:47" s="1" customFormat="1" ht="29.25" customHeight="1">
      <c r="B65" s="33"/>
      <c r="C65" s="101" t="s">
        <v>117</v>
      </c>
      <c r="D65" s="95"/>
      <c r="E65" s="95"/>
      <c r="F65" s="95"/>
      <c r="G65" s="95"/>
      <c r="H65" s="95"/>
      <c r="I65" s="95"/>
      <c r="J65" s="102" t="s">
        <v>118</v>
      </c>
      <c r="K65" s="95"/>
      <c r="L65" s="33"/>
    </row>
    <row r="66" spans="2:47" s="1" customFormat="1" ht="10.4" customHeight="1">
      <c r="B66" s="33"/>
      <c r="L66" s="33"/>
    </row>
    <row r="67" spans="2:47" s="1" customFormat="1" ht="22.9" customHeight="1">
      <c r="B67" s="33"/>
      <c r="C67" s="103" t="s">
        <v>69</v>
      </c>
      <c r="J67" s="62">
        <f>J97</f>
        <v>0</v>
      </c>
      <c r="L67" s="33"/>
      <c r="AU67" s="18" t="s">
        <v>119</v>
      </c>
    </row>
    <row r="68" spans="2:47" s="8" customFormat="1" ht="25" customHeight="1">
      <c r="B68" s="104"/>
      <c r="D68" s="105" t="s">
        <v>647</v>
      </c>
      <c r="E68" s="106"/>
      <c r="F68" s="106"/>
      <c r="G68" s="106"/>
      <c r="H68" s="106"/>
      <c r="I68" s="106"/>
      <c r="J68" s="107">
        <f>J98</f>
        <v>0</v>
      </c>
      <c r="L68" s="104"/>
    </row>
    <row r="69" spans="2:47" s="9" customFormat="1" ht="19.899999999999999" customHeight="1">
      <c r="B69" s="108"/>
      <c r="D69" s="109" t="s">
        <v>648</v>
      </c>
      <c r="E69" s="110"/>
      <c r="F69" s="110"/>
      <c r="G69" s="110"/>
      <c r="H69" s="110"/>
      <c r="I69" s="110"/>
      <c r="J69" s="111">
        <f>J99</f>
        <v>0</v>
      </c>
      <c r="L69" s="108"/>
    </row>
    <row r="70" spans="2:47" s="9" customFormat="1" ht="19.899999999999999" customHeight="1">
      <c r="B70" s="108"/>
      <c r="D70" s="109" t="s">
        <v>649</v>
      </c>
      <c r="E70" s="110"/>
      <c r="F70" s="110"/>
      <c r="G70" s="110"/>
      <c r="H70" s="110"/>
      <c r="I70" s="110"/>
      <c r="J70" s="111">
        <f>J124</f>
        <v>0</v>
      </c>
      <c r="L70" s="108"/>
    </row>
    <row r="71" spans="2:47" s="9" customFormat="1" ht="19.899999999999999" customHeight="1">
      <c r="B71" s="108"/>
      <c r="D71" s="109" t="s">
        <v>650</v>
      </c>
      <c r="E71" s="110"/>
      <c r="F71" s="110"/>
      <c r="G71" s="110"/>
      <c r="H71" s="110"/>
      <c r="I71" s="110"/>
      <c r="J71" s="111">
        <f>J152</f>
        <v>0</v>
      </c>
      <c r="L71" s="108"/>
    </row>
    <row r="72" spans="2:47" s="9" customFormat="1" ht="19.899999999999999" customHeight="1">
      <c r="B72" s="108"/>
      <c r="D72" s="109" t="s">
        <v>651</v>
      </c>
      <c r="E72" s="110"/>
      <c r="F72" s="110"/>
      <c r="G72" s="110"/>
      <c r="H72" s="110"/>
      <c r="I72" s="110"/>
      <c r="J72" s="111">
        <f>J161</f>
        <v>0</v>
      </c>
      <c r="L72" s="108"/>
    </row>
    <row r="73" spans="2:47" s="9" customFormat="1" ht="19.899999999999999" customHeight="1">
      <c r="B73" s="108"/>
      <c r="D73" s="109" t="s">
        <v>652</v>
      </c>
      <c r="E73" s="110"/>
      <c r="F73" s="110"/>
      <c r="G73" s="110"/>
      <c r="H73" s="110"/>
      <c r="I73" s="110"/>
      <c r="J73" s="111">
        <f>J175</f>
        <v>0</v>
      </c>
      <c r="L73" s="108"/>
    </row>
    <row r="74" spans="2:47" s="1" customFormat="1" ht="21.75" customHeight="1">
      <c r="B74" s="33"/>
      <c r="L74" s="33"/>
    </row>
    <row r="75" spans="2:47" s="1" customFormat="1" ht="7" customHeight="1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33"/>
    </row>
    <row r="79" spans="2:47" s="1" customFormat="1" ht="7" customHeight="1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33"/>
    </row>
    <row r="80" spans="2:47" s="1" customFormat="1" ht="25" customHeight="1">
      <c r="B80" s="33"/>
      <c r="C80" s="22" t="s">
        <v>143</v>
      </c>
      <c r="L80" s="33"/>
    </row>
    <row r="81" spans="2:20" s="1" customFormat="1" ht="7" customHeight="1">
      <c r="B81" s="33"/>
      <c r="L81" s="33"/>
    </row>
    <row r="82" spans="2:20" s="1" customFormat="1" ht="12" customHeight="1">
      <c r="B82" s="33"/>
      <c r="C82" s="28" t="s">
        <v>16</v>
      </c>
      <c r="L82" s="33"/>
    </row>
    <row r="83" spans="2:20" s="1" customFormat="1" ht="26.25" customHeight="1">
      <c r="B83" s="33"/>
      <c r="E83" s="326" t="str">
        <f>E7</f>
        <v>ZČU - REKONSTRUKCE POSLUCHÁREN UP 101,104,108,112 a 115</v>
      </c>
      <c r="F83" s="327"/>
      <c r="G83" s="327"/>
      <c r="H83" s="327"/>
      <c r="L83" s="33"/>
    </row>
    <row r="84" spans="2:20" ht="12" customHeight="1">
      <c r="B84" s="21"/>
      <c r="C84" s="28" t="s">
        <v>112</v>
      </c>
      <c r="L84" s="21"/>
    </row>
    <row r="85" spans="2:20" ht="16.5" customHeight="1">
      <c r="B85" s="21"/>
      <c r="E85" s="326" t="s">
        <v>113</v>
      </c>
      <c r="F85" s="292"/>
      <c r="G85" s="292"/>
      <c r="H85" s="292"/>
      <c r="L85" s="21"/>
    </row>
    <row r="86" spans="2:20" ht="12" customHeight="1">
      <c r="B86" s="21"/>
      <c r="C86" s="28" t="s">
        <v>114</v>
      </c>
      <c r="L86" s="21"/>
    </row>
    <row r="87" spans="2:20" s="1" customFormat="1" ht="16.5" customHeight="1">
      <c r="B87" s="33"/>
      <c r="E87" s="290" t="s">
        <v>644</v>
      </c>
      <c r="F87" s="325"/>
      <c r="G87" s="325"/>
      <c r="H87" s="325"/>
      <c r="L87" s="33"/>
    </row>
    <row r="88" spans="2:20" s="1" customFormat="1" ht="12" customHeight="1">
      <c r="B88" s="33"/>
      <c r="C88" s="28" t="s">
        <v>645</v>
      </c>
      <c r="L88" s="33"/>
    </row>
    <row r="89" spans="2:20" s="1" customFormat="1" ht="30" customHeight="1">
      <c r="B89" s="33"/>
      <c r="E89" s="318" t="str">
        <f>E13</f>
        <v xml:space="preserve">D.1.4.g - Zařízení silnoproudé elektrotechniky, včetně bleskosvodů a uzemnění, osvělení </v>
      </c>
      <c r="F89" s="325"/>
      <c r="G89" s="325"/>
      <c r="H89" s="325"/>
      <c r="L89" s="33"/>
    </row>
    <row r="90" spans="2:20" s="1" customFormat="1" ht="7" customHeight="1">
      <c r="B90" s="33"/>
      <c r="L90" s="33"/>
    </row>
    <row r="91" spans="2:20" s="1" customFormat="1" ht="12" customHeight="1">
      <c r="B91" s="33"/>
      <c r="C91" s="28" t="s">
        <v>21</v>
      </c>
      <c r="F91" s="26" t="str">
        <f>F16</f>
        <v>Areál ZČU, Univerzitní 22, 306 14 Plzeň</v>
      </c>
      <c r="I91" s="28" t="s">
        <v>23</v>
      </c>
      <c r="J91" s="49">
        <f>IF(J16="","",J16)</f>
        <v>45306</v>
      </c>
      <c r="L91" s="33"/>
    </row>
    <row r="92" spans="2:20" s="1" customFormat="1" ht="7" customHeight="1">
      <c r="B92" s="33"/>
      <c r="L92" s="33"/>
    </row>
    <row r="93" spans="2:20" s="1" customFormat="1" ht="25.75" customHeight="1">
      <c r="B93" s="33"/>
      <c r="C93" s="28" t="s">
        <v>24</v>
      </c>
      <c r="F93" s="26" t="str">
        <f>E19</f>
        <v>Západočeská univerzita v Plzni, Univerzitní 8, 306</v>
      </c>
      <c r="I93" s="28" t="s">
        <v>30</v>
      </c>
      <c r="J93" s="31" t="str">
        <f>E25</f>
        <v>ATELIER SOUKUP OPL ŠVEHLA S.R.O.</v>
      </c>
      <c r="L93" s="33"/>
    </row>
    <row r="94" spans="2:20" s="1" customFormat="1" ht="15.25" customHeight="1">
      <c r="B94" s="33"/>
      <c r="C94" s="28" t="s">
        <v>28</v>
      </c>
      <c r="F94" s="26" t="str">
        <f>IF(E22="","",E22)</f>
        <v>Vyplň údaj</v>
      </c>
      <c r="I94" s="28" t="s">
        <v>33</v>
      </c>
      <c r="J94" s="31" t="str">
        <f>E28</f>
        <v>Michal Jirka</v>
      </c>
      <c r="L94" s="33"/>
    </row>
    <row r="95" spans="2:20" s="1" customFormat="1" ht="10.4" customHeight="1">
      <c r="B95" s="33"/>
      <c r="L95" s="33"/>
    </row>
    <row r="96" spans="2:20" s="10" customFormat="1" ht="29.25" customHeight="1">
      <c r="B96" s="112"/>
      <c r="C96" s="113" t="s">
        <v>144</v>
      </c>
      <c r="D96" s="114" t="s">
        <v>56</v>
      </c>
      <c r="E96" s="114" t="s">
        <v>52</v>
      </c>
      <c r="F96" s="114" t="s">
        <v>53</v>
      </c>
      <c r="G96" s="114" t="s">
        <v>145</v>
      </c>
      <c r="H96" s="114" t="s">
        <v>146</v>
      </c>
      <c r="I96" s="114" t="s">
        <v>147</v>
      </c>
      <c r="J96" s="114" t="s">
        <v>118</v>
      </c>
      <c r="K96" s="115" t="s">
        <v>148</v>
      </c>
      <c r="L96" s="112"/>
      <c r="M96" s="55" t="s">
        <v>19</v>
      </c>
      <c r="N96" s="56" t="s">
        <v>41</v>
      </c>
      <c r="O96" s="56" t="s">
        <v>149</v>
      </c>
      <c r="P96" s="56" t="s">
        <v>150</v>
      </c>
      <c r="Q96" s="56" t="s">
        <v>151</v>
      </c>
      <c r="R96" s="56" t="s">
        <v>152</v>
      </c>
      <c r="S96" s="56" t="s">
        <v>153</v>
      </c>
      <c r="T96" s="57" t="s">
        <v>154</v>
      </c>
    </row>
    <row r="97" spans="2:65" s="1" customFormat="1" ht="22.9" customHeight="1">
      <c r="B97" s="33"/>
      <c r="C97" s="60" t="s">
        <v>155</v>
      </c>
      <c r="J97" s="116">
        <f>BK97</f>
        <v>0</v>
      </c>
      <c r="L97" s="33"/>
      <c r="M97" s="58"/>
      <c r="N97" s="50"/>
      <c r="O97" s="50"/>
      <c r="P97" s="117">
        <f>P98</f>
        <v>0</v>
      </c>
      <c r="Q97" s="50"/>
      <c r="R97" s="117">
        <f>R98</f>
        <v>0</v>
      </c>
      <c r="S97" s="50"/>
      <c r="T97" s="118">
        <f>T98</f>
        <v>0</v>
      </c>
      <c r="AT97" s="18" t="s">
        <v>70</v>
      </c>
      <c r="AU97" s="18" t="s">
        <v>119</v>
      </c>
      <c r="BK97" s="119">
        <f>BK98</f>
        <v>0</v>
      </c>
    </row>
    <row r="98" spans="2:65" s="11" customFormat="1" ht="25.9" customHeight="1">
      <c r="B98" s="120"/>
      <c r="D98" s="121" t="s">
        <v>70</v>
      </c>
      <c r="E98" s="122" t="s">
        <v>653</v>
      </c>
      <c r="F98" s="122" t="s">
        <v>76</v>
      </c>
      <c r="I98" s="123"/>
      <c r="J98" s="124">
        <f>BK98</f>
        <v>0</v>
      </c>
      <c r="L98" s="120"/>
      <c r="M98" s="125"/>
      <c r="P98" s="126">
        <f>P99+P124+P152+P161+P175</f>
        <v>0</v>
      </c>
      <c r="R98" s="126">
        <f>R99+R124+R152+R161+R175</f>
        <v>0</v>
      </c>
      <c r="T98" s="127">
        <f>T99+T124+T152+T161+T175</f>
        <v>0</v>
      </c>
      <c r="AR98" s="121" t="s">
        <v>78</v>
      </c>
      <c r="AT98" s="128" t="s">
        <v>70</v>
      </c>
      <c r="AU98" s="128" t="s">
        <v>71</v>
      </c>
      <c r="AY98" s="121" t="s">
        <v>158</v>
      </c>
      <c r="BK98" s="129">
        <f>BK99+BK124+BK152+BK161+BK175</f>
        <v>0</v>
      </c>
    </row>
    <row r="99" spans="2:65" s="11" customFormat="1" ht="22.9" customHeight="1">
      <c r="B99" s="120"/>
      <c r="D99" s="121" t="s">
        <v>70</v>
      </c>
      <c r="E99" s="130" t="s">
        <v>654</v>
      </c>
      <c r="F99" s="130" t="s">
        <v>655</v>
      </c>
      <c r="I99" s="123"/>
      <c r="J99" s="131">
        <f>BK99</f>
        <v>0</v>
      </c>
      <c r="L99" s="120"/>
      <c r="M99" s="125"/>
      <c r="P99" s="126">
        <f>SUM(P100:P123)</f>
        <v>0</v>
      </c>
      <c r="R99" s="126">
        <f>SUM(R100:R123)</f>
        <v>0</v>
      </c>
      <c r="T99" s="127">
        <f>SUM(T100:T123)</f>
        <v>0</v>
      </c>
      <c r="AR99" s="121" t="s">
        <v>78</v>
      </c>
      <c r="AT99" s="128" t="s">
        <v>70</v>
      </c>
      <c r="AU99" s="128" t="s">
        <v>78</v>
      </c>
      <c r="AY99" s="121" t="s">
        <v>158</v>
      </c>
      <c r="BK99" s="129">
        <f>SUM(BK100:BK123)</f>
        <v>0</v>
      </c>
    </row>
    <row r="100" spans="2:65" s="1" customFormat="1" ht="24.25" customHeight="1">
      <c r="B100" s="33"/>
      <c r="C100" s="132" t="s">
        <v>78</v>
      </c>
      <c r="D100" s="132" t="s">
        <v>160</v>
      </c>
      <c r="E100" s="133" t="s">
        <v>656</v>
      </c>
      <c r="F100" s="134" t="s">
        <v>657</v>
      </c>
      <c r="G100" s="135" t="s">
        <v>280</v>
      </c>
      <c r="H100" s="136">
        <v>70</v>
      </c>
      <c r="I100" s="137"/>
      <c r="J100" s="138">
        <f>ROUND(I100*H100,2)</f>
        <v>0</v>
      </c>
      <c r="K100" s="134" t="s">
        <v>305</v>
      </c>
      <c r="L100" s="33"/>
      <c r="M100" s="139" t="s">
        <v>19</v>
      </c>
      <c r="N100" s="140" t="s">
        <v>42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165</v>
      </c>
      <c r="AT100" s="143" t="s">
        <v>160</v>
      </c>
      <c r="AU100" s="143" t="s">
        <v>80</v>
      </c>
      <c r="AY100" s="18" t="s">
        <v>158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78</v>
      </c>
      <c r="BK100" s="144">
        <f>ROUND(I100*H100,2)</f>
        <v>0</v>
      </c>
      <c r="BL100" s="18" t="s">
        <v>165</v>
      </c>
      <c r="BM100" s="143" t="s">
        <v>80</v>
      </c>
    </row>
    <row r="101" spans="2:65" s="1" customFormat="1" ht="18">
      <c r="B101" s="33"/>
      <c r="D101" s="145" t="s">
        <v>167</v>
      </c>
      <c r="F101" s="146" t="s">
        <v>657</v>
      </c>
      <c r="I101" s="147"/>
      <c r="L101" s="33"/>
      <c r="M101" s="148"/>
      <c r="T101" s="52"/>
      <c r="AT101" s="18" t="s">
        <v>167</v>
      </c>
      <c r="AU101" s="18" t="s">
        <v>80</v>
      </c>
    </row>
    <row r="102" spans="2:65" s="1" customFormat="1" ht="24.25" customHeight="1">
      <c r="B102" s="33"/>
      <c r="C102" s="132" t="s">
        <v>80</v>
      </c>
      <c r="D102" s="132" t="s">
        <v>160</v>
      </c>
      <c r="E102" s="133" t="s">
        <v>658</v>
      </c>
      <c r="F102" s="134" t="s">
        <v>659</v>
      </c>
      <c r="G102" s="135" t="s">
        <v>280</v>
      </c>
      <c r="H102" s="136">
        <v>40</v>
      </c>
      <c r="I102" s="137"/>
      <c r="J102" s="138">
        <f>ROUND(I102*H102,2)</f>
        <v>0</v>
      </c>
      <c r="K102" s="134" t="s">
        <v>305</v>
      </c>
      <c r="L102" s="33"/>
      <c r="M102" s="139" t="s">
        <v>19</v>
      </c>
      <c r="N102" s="140" t="s">
        <v>42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165</v>
      </c>
      <c r="AT102" s="143" t="s">
        <v>160</v>
      </c>
      <c r="AU102" s="143" t="s">
        <v>80</v>
      </c>
      <c r="AY102" s="18" t="s">
        <v>158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8" t="s">
        <v>78</v>
      </c>
      <c r="BK102" s="144">
        <f>ROUND(I102*H102,2)</f>
        <v>0</v>
      </c>
      <c r="BL102" s="18" t="s">
        <v>165</v>
      </c>
      <c r="BM102" s="143" t="s">
        <v>165</v>
      </c>
    </row>
    <row r="103" spans="2:65" s="1" customFormat="1" ht="18">
      <c r="B103" s="33"/>
      <c r="D103" s="145" t="s">
        <v>167</v>
      </c>
      <c r="F103" s="146" t="s">
        <v>659</v>
      </c>
      <c r="I103" s="147"/>
      <c r="L103" s="33"/>
      <c r="M103" s="148"/>
      <c r="T103" s="52"/>
      <c r="AT103" s="18" t="s">
        <v>167</v>
      </c>
      <c r="AU103" s="18" t="s">
        <v>80</v>
      </c>
    </row>
    <row r="104" spans="2:65" s="1" customFormat="1" ht="24.25" customHeight="1">
      <c r="B104" s="33"/>
      <c r="C104" s="132" t="s">
        <v>91</v>
      </c>
      <c r="D104" s="132" t="s">
        <v>160</v>
      </c>
      <c r="E104" s="133" t="s">
        <v>660</v>
      </c>
      <c r="F104" s="134" t="s">
        <v>661</v>
      </c>
      <c r="G104" s="135" t="s">
        <v>280</v>
      </c>
      <c r="H104" s="136">
        <v>40</v>
      </c>
      <c r="I104" s="137"/>
      <c r="J104" s="138">
        <f>ROUND(I104*H104,2)</f>
        <v>0</v>
      </c>
      <c r="K104" s="134" t="s">
        <v>305</v>
      </c>
      <c r="L104" s="33"/>
      <c r="M104" s="139" t="s">
        <v>19</v>
      </c>
      <c r="N104" s="140" t="s">
        <v>42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165</v>
      </c>
      <c r="AT104" s="143" t="s">
        <v>160</v>
      </c>
      <c r="AU104" s="143" t="s">
        <v>80</v>
      </c>
      <c r="AY104" s="18" t="s">
        <v>158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78</v>
      </c>
      <c r="BK104" s="144">
        <f>ROUND(I104*H104,2)</f>
        <v>0</v>
      </c>
      <c r="BL104" s="18" t="s">
        <v>165</v>
      </c>
      <c r="BM104" s="143" t="s">
        <v>210</v>
      </c>
    </row>
    <row r="105" spans="2:65" s="1" customFormat="1" ht="18">
      <c r="B105" s="33"/>
      <c r="D105" s="145" t="s">
        <v>167</v>
      </c>
      <c r="F105" s="146" t="s">
        <v>661</v>
      </c>
      <c r="I105" s="147"/>
      <c r="L105" s="33"/>
      <c r="M105" s="148"/>
      <c r="T105" s="52"/>
      <c r="AT105" s="18" t="s">
        <v>167</v>
      </c>
      <c r="AU105" s="18" t="s">
        <v>80</v>
      </c>
    </row>
    <row r="106" spans="2:65" s="1" customFormat="1" ht="16.5" customHeight="1">
      <c r="B106" s="33"/>
      <c r="C106" s="132" t="s">
        <v>165</v>
      </c>
      <c r="D106" s="132" t="s">
        <v>160</v>
      </c>
      <c r="E106" s="133" t="s">
        <v>662</v>
      </c>
      <c r="F106" s="134" t="s">
        <v>663</v>
      </c>
      <c r="G106" s="135" t="s">
        <v>280</v>
      </c>
      <c r="H106" s="136">
        <v>50</v>
      </c>
      <c r="I106" s="137"/>
      <c r="J106" s="138">
        <f>ROUND(I106*H106,2)</f>
        <v>0</v>
      </c>
      <c r="K106" s="134" t="s">
        <v>305</v>
      </c>
      <c r="L106" s="33"/>
      <c r="M106" s="139" t="s">
        <v>19</v>
      </c>
      <c r="N106" s="140" t="s">
        <v>42</v>
      </c>
      <c r="P106" s="141">
        <f>O106*H106</f>
        <v>0</v>
      </c>
      <c r="Q106" s="141">
        <v>0</v>
      </c>
      <c r="R106" s="141">
        <f>Q106*H106</f>
        <v>0</v>
      </c>
      <c r="S106" s="141">
        <v>0</v>
      </c>
      <c r="T106" s="142">
        <f>S106*H106</f>
        <v>0</v>
      </c>
      <c r="AR106" s="143" t="s">
        <v>165</v>
      </c>
      <c r="AT106" s="143" t="s">
        <v>160</v>
      </c>
      <c r="AU106" s="143" t="s">
        <v>80</v>
      </c>
      <c r="AY106" s="18" t="s">
        <v>158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8" t="s">
        <v>78</v>
      </c>
      <c r="BK106" s="144">
        <f>ROUND(I106*H106,2)</f>
        <v>0</v>
      </c>
      <c r="BL106" s="18" t="s">
        <v>165</v>
      </c>
      <c r="BM106" s="143" t="s">
        <v>232</v>
      </c>
    </row>
    <row r="107" spans="2:65" s="1" customFormat="1">
      <c r="B107" s="33"/>
      <c r="D107" s="145" t="s">
        <v>167</v>
      </c>
      <c r="F107" s="146" t="s">
        <v>663</v>
      </c>
      <c r="I107" s="147"/>
      <c r="L107" s="33"/>
      <c r="M107" s="148"/>
      <c r="T107" s="52"/>
      <c r="AT107" s="18" t="s">
        <v>167</v>
      </c>
      <c r="AU107" s="18" t="s">
        <v>80</v>
      </c>
    </row>
    <row r="108" spans="2:65" s="1" customFormat="1" ht="16.5" customHeight="1">
      <c r="B108" s="33"/>
      <c r="C108" s="132" t="s">
        <v>194</v>
      </c>
      <c r="D108" s="132" t="s">
        <v>160</v>
      </c>
      <c r="E108" s="133" t="s">
        <v>664</v>
      </c>
      <c r="F108" s="134" t="s">
        <v>665</v>
      </c>
      <c r="G108" s="135" t="s">
        <v>280</v>
      </c>
      <c r="H108" s="136">
        <v>20</v>
      </c>
      <c r="I108" s="137"/>
      <c r="J108" s="138">
        <f>ROUND(I108*H108,2)</f>
        <v>0</v>
      </c>
      <c r="K108" s="134" t="s">
        <v>305</v>
      </c>
      <c r="L108" s="33"/>
      <c r="M108" s="139" t="s">
        <v>19</v>
      </c>
      <c r="N108" s="140" t="s">
        <v>42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165</v>
      </c>
      <c r="AT108" s="143" t="s">
        <v>160</v>
      </c>
      <c r="AU108" s="143" t="s">
        <v>80</v>
      </c>
      <c r="AY108" s="18" t="s">
        <v>158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78</v>
      </c>
      <c r="BK108" s="144">
        <f>ROUND(I108*H108,2)</f>
        <v>0</v>
      </c>
      <c r="BL108" s="18" t="s">
        <v>165</v>
      </c>
      <c r="BM108" s="143" t="s">
        <v>248</v>
      </c>
    </row>
    <row r="109" spans="2:65" s="1" customFormat="1">
      <c r="B109" s="33"/>
      <c r="D109" s="145" t="s">
        <v>167</v>
      </c>
      <c r="F109" s="146" t="s">
        <v>665</v>
      </c>
      <c r="I109" s="147"/>
      <c r="L109" s="33"/>
      <c r="M109" s="148"/>
      <c r="T109" s="52"/>
      <c r="AT109" s="18" t="s">
        <v>167</v>
      </c>
      <c r="AU109" s="18" t="s">
        <v>80</v>
      </c>
    </row>
    <row r="110" spans="2:65" s="1" customFormat="1" ht="33" customHeight="1">
      <c r="B110" s="33"/>
      <c r="C110" s="132" t="s">
        <v>210</v>
      </c>
      <c r="D110" s="132" t="s">
        <v>160</v>
      </c>
      <c r="E110" s="133" t="s">
        <v>666</v>
      </c>
      <c r="F110" s="134" t="s">
        <v>667</v>
      </c>
      <c r="G110" s="135" t="s">
        <v>280</v>
      </c>
      <c r="H110" s="136">
        <v>15</v>
      </c>
      <c r="I110" s="137"/>
      <c r="J110" s="138">
        <f>ROUND(I110*H110,2)</f>
        <v>0</v>
      </c>
      <c r="K110" s="134" t="s">
        <v>305</v>
      </c>
      <c r="L110" s="33"/>
      <c r="M110" s="139" t="s">
        <v>19</v>
      </c>
      <c r="N110" s="140" t="s">
        <v>42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165</v>
      </c>
      <c r="AT110" s="143" t="s">
        <v>160</v>
      </c>
      <c r="AU110" s="143" t="s">
        <v>80</v>
      </c>
      <c r="AY110" s="18" t="s">
        <v>158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8" t="s">
        <v>78</v>
      </c>
      <c r="BK110" s="144">
        <f>ROUND(I110*H110,2)</f>
        <v>0</v>
      </c>
      <c r="BL110" s="18" t="s">
        <v>165</v>
      </c>
      <c r="BM110" s="143" t="s">
        <v>8</v>
      </c>
    </row>
    <row r="111" spans="2:65" s="1" customFormat="1" ht="18">
      <c r="B111" s="33"/>
      <c r="D111" s="145" t="s">
        <v>167</v>
      </c>
      <c r="F111" s="146" t="s">
        <v>667</v>
      </c>
      <c r="I111" s="147"/>
      <c r="L111" s="33"/>
      <c r="M111" s="148"/>
      <c r="T111" s="52"/>
      <c r="AT111" s="18" t="s">
        <v>167</v>
      </c>
      <c r="AU111" s="18" t="s">
        <v>80</v>
      </c>
    </row>
    <row r="112" spans="2:65" s="1" customFormat="1" ht="37.9" customHeight="1">
      <c r="B112" s="33"/>
      <c r="C112" s="132" t="s">
        <v>222</v>
      </c>
      <c r="D112" s="132" t="s">
        <v>160</v>
      </c>
      <c r="E112" s="133" t="s">
        <v>668</v>
      </c>
      <c r="F112" s="134" t="s">
        <v>669</v>
      </c>
      <c r="G112" s="135" t="s">
        <v>271</v>
      </c>
      <c r="H112" s="136">
        <v>300</v>
      </c>
      <c r="I112" s="137"/>
      <c r="J112" s="138">
        <f>ROUND(I112*H112,2)</f>
        <v>0</v>
      </c>
      <c r="K112" s="134" t="s">
        <v>305</v>
      </c>
      <c r="L112" s="33"/>
      <c r="M112" s="139" t="s">
        <v>19</v>
      </c>
      <c r="N112" s="140" t="s">
        <v>42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165</v>
      </c>
      <c r="AT112" s="143" t="s">
        <v>160</v>
      </c>
      <c r="AU112" s="143" t="s">
        <v>80</v>
      </c>
      <c r="AY112" s="18" t="s">
        <v>158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78</v>
      </c>
      <c r="BK112" s="144">
        <f>ROUND(I112*H112,2)</f>
        <v>0</v>
      </c>
      <c r="BL112" s="18" t="s">
        <v>165</v>
      </c>
      <c r="BM112" s="143" t="s">
        <v>277</v>
      </c>
    </row>
    <row r="113" spans="2:65" s="1" customFormat="1" ht="18">
      <c r="B113" s="33"/>
      <c r="D113" s="145" t="s">
        <v>167</v>
      </c>
      <c r="F113" s="146" t="s">
        <v>669</v>
      </c>
      <c r="I113" s="147"/>
      <c r="L113" s="33"/>
      <c r="M113" s="148"/>
      <c r="T113" s="52"/>
      <c r="AT113" s="18" t="s">
        <v>167</v>
      </c>
      <c r="AU113" s="18" t="s">
        <v>80</v>
      </c>
    </row>
    <row r="114" spans="2:65" s="1" customFormat="1" ht="37.9" customHeight="1">
      <c r="B114" s="33"/>
      <c r="C114" s="132" t="s">
        <v>232</v>
      </c>
      <c r="D114" s="132" t="s">
        <v>160</v>
      </c>
      <c r="E114" s="133" t="s">
        <v>670</v>
      </c>
      <c r="F114" s="134" t="s">
        <v>671</v>
      </c>
      <c r="G114" s="135" t="s">
        <v>271</v>
      </c>
      <c r="H114" s="136">
        <v>100</v>
      </c>
      <c r="I114" s="137"/>
      <c r="J114" s="138">
        <f>ROUND(I114*H114,2)</f>
        <v>0</v>
      </c>
      <c r="K114" s="134" t="s">
        <v>305</v>
      </c>
      <c r="L114" s="33"/>
      <c r="M114" s="139" t="s">
        <v>19</v>
      </c>
      <c r="N114" s="140" t="s">
        <v>42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165</v>
      </c>
      <c r="AT114" s="143" t="s">
        <v>160</v>
      </c>
      <c r="AU114" s="143" t="s">
        <v>80</v>
      </c>
      <c r="AY114" s="18" t="s">
        <v>158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78</v>
      </c>
      <c r="BK114" s="144">
        <f>ROUND(I114*H114,2)</f>
        <v>0</v>
      </c>
      <c r="BL114" s="18" t="s">
        <v>165</v>
      </c>
      <c r="BM114" s="143" t="s">
        <v>295</v>
      </c>
    </row>
    <row r="115" spans="2:65" s="1" customFormat="1" ht="18">
      <c r="B115" s="33"/>
      <c r="D115" s="145" t="s">
        <v>167</v>
      </c>
      <c r="F115" s="146" t="s">
        <v>671</v>
      </c>
      <c r="I115" s="147"/>
      <c r="L115" s="33"/>
      <c r="M115" s="148"/>
      <c r="T115" s="52"/>
      <c r="AT115" s="18" t="s">
        <v>167</v>
      </c>
      <c r="AU115" s="18" t="s">
        <v>80</v>
      </c>
    </row>
    <row r="116" spans="2:65" s="1" customFormat="1" ht="37.9" customHeight="1">
      <c r="B116" s="33"/>
      <c r="C116" s="132" t="s">
        <v>242</v>
      </c>
      <c r="D116" s="132" t="s">
        <v>160</v>
      </c>
      <c r="E116" s="133" t="s">
        <v>672</v>
      </c>
      <c r="F116" s="134" t="s">
        <v>673</v>
      </c>
      <c r="G116" s="135" t="s">
        <v>271</v>
      </c>
      <c r="H116" s="136">
        <v>100</v>
      </c>
      <c r="I116" s="137"/>
      <c r="J116" s="138">
        <f>ROUND(I116*H116,2)</f>
        <v>0</v>
      </c>
      <c r="K116" s="134" t="s">
        <v>305</v>
      </c>
      <c r="L116" s="33"/>
      <c r="M116" s="139" t="s">
        <v>19</v>
      </c>
      <c r="N116" s="140" t="s">
        <v>42</v>
      </c>
      <c r="P116" s="141">
        <f>O116*H116</f>
        <v>0</v>
      </c>
      <c r="Q116" s="141">
        <v>0</v>
      </c>
      <c r="R116" s="141">
        <f>Q116*H116</f>
        <v>0</v>
      </c>
      <c r="S116" s="141">
        <v>0</v>
      </c>
      <c r="T116" s="142">
        <f>S116*H116</f>
        <v>0</v>
      </c>
      <c r="AR116" s="143" t="s">
        <v>165</v>
      </c>
      <c r="AT116" s="143" t="s">
        <v>160</v>
      </c>
      <c r="AU116" s="143" t="s">
        <v>80</v>
      </c>
      <c r="AY116" s="18" t="s">
        <v>158</v>
      </c>
      <c r="BE116" s="144">
        <f>IF(N116="základní",J116,0)</f>
        <v>0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8" t="s">
        <v>78</v>
      </c>
      <c r="BK116" s="144">
        <f>ROUND(I116*H116,2)</f>
        <v>0</v>
      </c>
      <c r="BL116" s="18" t="s">
        <v>165</v>
      </c>
      <c r="BM116" s="143" t="s">
        <v>310</v>
      </c>
    </row>
    <row r="117" spans="2:65" s="1" customFormat="1" ht="18">
      <c r="B117" s="33"/>
      <c r="D117" s="145" t="s">
        <v>167</v>
      </c>
      <c r="F117" s="146" t="s">
        <v>673</v>
      </c>
      <c r="I117" s="147"/>
      <c r="L117" s="33"/>
      <c r="M117" s="148"/>
      <c r="T117" s="52"/>
      <c r="AT117" s="18" t="s">
        <v>167</v>
      </c>
      <c r="AU117" s="18" t="s">
        <v>80</v>
      </c>
    </row>
    <row r="118" spans="2:65" s="1" customFormat="1" ht="16.5" customHeight="1">
      <c r="B118" s="33"/>
      <c r="C118" s="132" t="s">
        <v>248</v>
      </c>
      <c r="D118" s="132" t="s">
        <v>160</v>
      </c>
      <c r="E118" s="133" t="s">
        <v>674</v>
      </c>
      <c r="F118" s="134" t="s">
        <v>675</v>
      </c>
      <c r="G118" s="135" t="s">
        <v>271</v>
      </c>
      <c r="H118" s="136">
        <v>6</v>
      </c>
      <c r="I118" s="137"/>
      <c r="J118" s="138">
        <f>ROUND(I118*H118,2)</f>
        <v>0</v>
      </c>
      <c r="K118" s="134" t="s">
        <v>305</v>
      </c>
      <c r="L118" s="33"/>
      <c r="M118" s="139" t="s">
        <v>19</v>
      </c>
      <c r="N118" s="140" t="s">
        <v>42</v>
      </c>
      <c r="P118" s="141">
        <f>O118*H118</f>
        <v>0</v>
      </c>
      <c r="Q118" s="141">
        <v>0</v>
      </c>
      <c r="R118" s="141">
        <f>Q118*H118</f>
        <v>0</v>
      </c>
      <c r="S118" s="141">
        <v>0</v>
      </c>
      <c r="T118" s="142">
        <f>S118*H118</f>
        <v>0</v>
      </c>
      <c r="AR118" s="143" t="s">
        <v>165</v>
      </c>
      <c r="AT118" s="143" t="s">
        <v>160</v>
      </c>
      <c r="AU118" s="143" t="s">
        <v>80</v>
      </c>
      <c r="AY118" s="18" t="s">
        <v>158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8" t="s">
        <v>78</v>
      </c>
      <c r="BK118" s="144">
        <f>ROUND(I118*H118,2)</f>
        <v>0</v>
      </c>
      <c r="BL118" s="18" t="s">
        <v>165</v>
      </c>
      <c r="BM118" s="143" t="s">
        <v>323</v>
      </c>
    </row>
    <row r="119" spans="2:65" s="1" customFormat="1">
      <c r="B119" s="33"/>
      <c r="D119" s="145" t="s">
        <v>167</v>
      </c>
      <c r="F119" s="146" t="s">
        <v>675</v>
      </c>
      <c r="I119" s="147"/>
      <c r="L119" s="33"/>
      <c r="M119" s="148"/>
      <c r="T119" s="52"/>
      <c r="AT119" s="18" t="s">
        <v>167</v>
      </c>
      <c r="AU119" s="18" t="s">
        <v>80</v>
      </c>
    </row>
    <row r="120" spans="2:65" s="1" customFormat="1" ht="16.5" customHeight="1">
      <c r="B120" s="33"/>
      <c r="C120" s="132" t="s">
        <v>254</v>
      </c>
      <c r="D120" s="132" t="s">
        <v>160</v>
      </c>
      <c r="E120" s="133" t="s">
        <v>676</v>
      </c>
      <c r="F120" s="134" t="s">
        <v>677</v>
      </c>
      <c r="G120" s="135" t="s">
        <v>271</v>
      </c>
      <c r="H120" s="136">
        <v>1</v>
      </c>
      <c r="I120" s="137"/>
      <c r="J120" s="138">
        <f>ROUND(I120*H120,2)</f>
        <v>0</v>
      </c>
      <c r="K120" s="134" t="s">
        <v>305</v>
      </c>
      <c r="L120" s="33"/>
      <c r="M120" s="139" t="s">
        <v>19</v>
      </c>
      <c r="N120" s="140" t="s">
        <v>42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165</v>
      </c>
      <c r="AT120" s="143" t="s">
        <v>160</v>
      </c>
      <c r="AU120" s="143" t="s">
        <v>80</v>
      </c>
      <c r="AY120" s="18" t="s">
        <v>158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8" t="s">
        <v>78</v>
      </c>
      <c r="BK120" s="144">
        <f>ROUND(I120*H120,2)</f>
        <v>0</v>
      </c>
      <c r="BL120" s="18" t="s">
        <v>165</v>
      </c>
      <c r="BM120" s="143" t="s">
        <v>336</v>
      </c>
    </row>
    <row r="121" spans="2:65" s="1" customFormat="1">
      <c r="B121" s="33"/>
      <c r="D121" s="145" t="s">
        <v>167</v>
      </c>
      <c r="F121" s="146" t="s">
        <v>677</v>
      </c>
      <c r="I121" s="147"/>
      <c r="L121" s="33"/>
      <c r="M121" s="148"/>
      <c r="T121" s="52"/>
      <c r="AT121" s="18" t="s">
        <v>167</v>
      </c>
      <c r="AU121" s="18" t="s">
        <v>80</v>
      </c>
    </row>
    <row r="122" spans="2:65" s="1" customFormat="1" ht="16.5" customHeight="1">
      <c r="B122" s="33"/>
      <c r="C122" s="132" t="s">
        <v>8</v>
      </c>
      <c r="D122" s="132" t="s">
        <v>160</v>
      </c>
      <c r="E122" s="133" t="s">
        <v>678</v>
      </c>
      <c r="F122" s="134" t="s">
        <v>679</v>
      </c>
      <c r="G122" s="135" t="s">
        <v>271</v>
      </c>
      <c r="H122" s="136">
        <v>1</v>
      </c>
      <c r="I122" s="137"/>
      <c r="J122" s="138">
        <f>ROUND(I122*H122,2)</f>
        <v>0</v>
      </c>
      <c r="K122" s="134" t="s">
        <v>305</v>
      </c>
      <c r="L122" s="33"/>
      <c r="M122" s="139" t="s">
        <v>19</v>
      </c>
      <c r="N122" s="140" t="s">
        <v>42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165</v>
      </c>
      <c r="AT122" s="143" t="s">
        <v>160</v>
      </c>
      <c r="AU122" s="143" t="s">
        <v>80</v>
      </c>
      <c r="AY122" s="18" t="s">
        <v>158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8" t="s">
        <v>78</v>
      </c>
      <c r="BK122" s="144">
        <f>ROUND(I122*H122,2)</f>
        <v>0</v>
      </c>
      <c r="BL122" s="18" t="s">
        <v>165</v>
      </c>
      <c r="BM122" s="143" t="s">
        <v>347</v>
      </c>
    </row>
    <row r="123" spans="2:65" s="1" customFormat="1">
      <c r="B123" s="33"/>
      <c r="D123" s="145" t="s">
        <v>167</v>
      </c>
      <c r="F123" s="146" t="s">
        <v>679</v>
      </c>
      <c r="I123" s="147"/>
      <c r="L123" s="33"/>
      <c r="M123" s="148"/>
      <c r="T123" s="52"/>
      <c r="AT123" s="18" t="s">
        <v>167</v>
      </c>
      <c r="AU123" s="18" t="s">
        <v>80</v>
      </c>
    </row>
    <row r="124" spans="2:65" s="11" customFormat="1" ht="22.9" customHeight="1">
      <c r="B124" s="120"/>
      <c r="D124" s="121" t="s">
        <v>70</v>
      </c>
      <c r="E124" s="130" t="s">
        <v>680</v>
      </c>
      <c r="F124" s="130" t="s">
        <v>681</v>
      </c>
      <c r="I124" s="123"/>
      <c r="J124" s="131">
        <f>BK124</f>
        <v>0</v>
      </c>
      <c r="L124" s="120"/>
      <c r="M124" s="125"/>
      <c r="P124" s="126">
        <f>SUM(P125:P151)</f>
        <v>0</v>
      </c>
      <c r="R124" s="126">
        <f>SUM(R125:R151)</f>
        <v>0</v>
      </c>
      <c r="T124" s="127">
        <f>SUM(T125:T151)</f>
        <v>0</v>
      </c>
      <c r="AR124" s="121" t="s">
        <v>78</v>
      </c>
      <c r="AT124" s="128" t="s">
        <v>70</v>
      </c>
      <c r="AU124" s="128" t="s">
        <v>78</v>
      </c>
      <c r="AY124" s="121" t="s">
        <v>158</v>
      </c>
      <c r="BK124" s="129">
        <f>SUM(BK125:BK151)</f>
        <v>0</v>
      </c>
    </row>
    <row r="125" spans="2:65" s="1" customFormat="1" ht="16.5" customHeight="1">
      <c r="B125" s="33"/>
      <c r="C125" s="132" t="s">
        <v>268</v>
      </c>
      <c r="D125" s="132" t="s">
        <v>160</v>
      </c>
      <c r="E125" s="133" t="s">
        <v>682</v>
      </c>
      <c r="F125" s="134" t="s">
        <v>683</v>
      </c>
      <c r="G125" s="135" t="s">
        <v>280</v>
      </c>
      <c r="H125" s="136">
        <v>260</v>
      </c>
      <c r="I125" s="137"/>
      <c r="J125" s="138">
        <f>ROUND(I125*H125,2)</f>
        <v>0</v>
      </c>
      <c r="K125" s="134" t="s">
        <v>305</v>
      </c>
      <c r="L125" s="33"/>
      <c r="M125" s="139" t="s">
        <v>19</v>
      </c>
      <c r="N125" s="140" t="s">
        <v>42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165</v>
      </c>
      <c r="AT125" s="143" t="s">
        <v>160</v>
      </c>
      <c r="AU125" s="143" t="s">
        <v>80</v>
      </c>
      <c r="AY125" s="18" t="s">
        <v>158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78</v>
      </c>
      <c r="BK125" s="144">
        <f>ROUND(I125*H125,2)</f>
        <v>0</v>
      </c>
      <c r="BL125" s="18" t="s">
        <v>165</v>
      </c>
      <c r="BM125" s="143" t="s">
        <v>359</v>
      </c>
    </row>
    <row r="126" spans="2:65" s="1" customFormat="1">
      <c r="B126" s="33"/>
      <c r="D126" s="145" t="s">
        <v>167</v>
      </c>
      <c r="F126" s="146" t="s">
        <v>683</v>
      </c>
      <c r="I126" s="147"/>
      <c r="L126" s="33"/>
      <c r="M126" s="148"/>
      <c r="T126" s="52"/>
      <c r="AT126" s="18" t="s">
        <v>167</v>
      </c>
      <c r="AU126" s="18" t="s">
        <v>80</v>
      </c>
    </row>
    <row r="127" spans="2:65" s="1" customFormat="1" ht="16.5" customHeight="1">
      <c r="B127" s="33"/>
      <c r="C127" s="132" t="s">
        <v>277</v>
      </c>
      <c r="D127" s="132" t="s">
        <v>160</v>
      </c>
      <c r="E127" s="133" t="s">
        <v>684</v>
      </c>
      <c r="F127" s="134" t="s">
        <v>685</v>
      </c>
      <c r="G127" s="135" t="s">
        <v>280</v>
      </c>
      <c r="H127" s="136">
        <v>250</v>
      </c>
      <c r="I127" s="137"/>
      <c r="J127" s="138">
        <f>ROUND(I127*H127,2)</f>
        <v>0</v>
      </c>
      <c r="K127" s="134" t="s">
        <v>305</v>
      </c>
      <c r="L127" s="33"/>
      <c r="M127" s="139" t="s">
        <v>19</v>
      </c>
      <c r="N127" s="140" t="s">
        <v>42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165</v>
      </c>
      <c r="AT127" s="143" t="s">
        <v>160</v>
      </c>
      <c r="AU127" s="143" t="s">
        <v>80</v>
      </c>
      <c r="AY127" s="18" t="s">
        <v>158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8" t="s">
        <v>78</v>
      </c>
      <c r="BK127" s="144">
        <f>ROUND(I127*H127,2)</f>
        <v>0</v>
      </c>
      <c r="BL127" s="18" t="s">
        <v>165</v>
      </c>
      <c r="BM127" s="143" t="s">
        <v>375</v>
      </c>
    </row>
    <row r="128" spans="2:65" s="1" customFormat="1">
      <c r="B128" s="33"/>
      <c r="D128" s="145" t="s">
        <v>167</v>
      </c>
      <c r="F128" s="146" t="s">
        <v>685</v>
      </c>
      <c r="I128" s="147"/>
      <c r="L128" s="33"/>
      <c r="M128" s="148"/>
      <c r="T128" s="52"/>
      <c r="AT128" s="18" t="s">
        <v>167</v>
      </c>
      <c r="AU128" s="18" t="s">
        <v>80</v>
      </c>
    </row>
    <row r="129" spans="2:65" s="1" customFormat="1" ht="16.5" customHeight="1">
      <c r="B129" s="33"/>
      <c r="C129" s="132" t="s">
        <v>285</v>
      </c>
      <c r="D129" s="132" t="s">
        <v>160</v>
      </c>
      <c r="E129" s="133" t="s">
        <v>686</v>
      </c>
      <c r="F129" s="134" t="s">
        <v>687</v>
      </c>
      <c r="G129" s="135" t="s">
        <v>280</v>
      </c>
      <c r="H129" s="136">
        <v>55</v>
      </c>
      <c r="I129" s="137"/>
      <c r="J129" s="138">
        <f>ROUND(I129*H129,2)</f>
        <v>0</v>
      </c>
      <c r="K129" s="134" t="s">
        <v>305</v>
      </c>
      <c r="L129" s="33"/>
      <c r="M129" s="139" t="s">
        <v>19</v>
      </c>
      <c r="N129" s="140" t="s">
        <v>42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165</v>
      </c>
      <c r="AT129" s="143" t="s">
        <v>160</v>
      </c>
      <c r="AU129" s="143" t="s">
        <v>80</v>
      </c>
      <c r="AY129" s="18" t="s">
        <v>158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8" t="s">
        <v>78</v>
      </c>
      <c r="BK129" s="144">
        <f>ROUND(I129*H129,2)</f>
        <v>0</v>
      </c>
      <c r="BL129" s="18" t="s">
        <v>165</v>
      </c>
      <c r="BM129" s="143" t="s">
        <v>394</v>
      </c>
    </row>
    <row r="130" spans="2:65" s="1" customFormat="1">
      <c r="B130" s="33"/>
      <c r="D130" s="145" t="s">
        <v>167</v>
      </c>
      <c r="F130" s="146" t="s">
        <v>687</v>
      </c>
      <c r="I130" s="147"/>
      <c r="L130" s="33"/>
      <c r="M130" s="148"/>
      <c r="T130" s="52"/>
      <c r="AT130" s="18" t="s">
        <v>167</v>
      </c>
      <c r="AU130" s="18" t="s">
        <v>80</v>
      </c>
    </row>
    <row r="131" spans="2:65" s="1" customFormat="1" ht="16.5" customHeight="1">
      <c r="B131" s="33"/>
      <c r="C131" s="132" t="s">
        <v>295</v>
      </c>
      <c r="D131" s="132" t="s">
        <v>160</v>
      </c>
      <c r="E131" s="133" t="s">
        <v>688</v>
      </c>
      <c r="F131" s="134" t="s">
        <v>689</v>
      </c>
      <c r="G131" s="135" t="s">
        <v>280</v>
      </c>
      <c r="H131" s="136">
        <v>45</v>
      </c>
      <c r="I131" s="137"/>
      <c r="J131" s="138">
        <f>ROUND(I131*H131,2)</f>
        <v>0</v>
      </c>
      <c r="K131" s="134" t="s">
        <v>305</v>
      </c>
      <c r="L131" s="33"/>
      <c r="M131" s="139" t="s">
        <v>19</v>
      </c>
      <c r="N131" s="140" t="s">
        <v>42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165</v>
      </c>
      <c r="AT131" s="143" t="s">
        <v>160</v>
      </c>
      <c r="AU131" s="143" t="s">
        <v>80</v>
      </c>
      <c r="AY131" s="18" t="s">
        <v>158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8" t="s">
        <v>78</v>
      </c>
      <c r="BK131" s="144">
        <f>ROUND(I131*H131,2)</f>
        <v>0</v>
      </c>
      <c r="BL131" s="18" t="s">
        <v>165</v>
      </c>
      <c r="BM131" s="143" t="s">
        <v>411</v>
      </c>
    </row>
    <row r="132" spans="2:65" s="1" customFormat="1">
      <c r="B132" s="33"/>
      <c r="D132" s="145" t="s">
        <v>167</v>
      </c>
      <c r="F132" s="146" t="s">
        <v>689</v>
      </c>
      <c r="I132" s="147"/>
      <c r="L132" s="33"/>
      <c r="M132" s="148"/>
      <c r="T132" s="52"/>
      <c r="AT132" s="18" t="s">
        <v>167</v>
      </c>
      <c r="AU132" s="18" t="s">
        <v>80</v>
      </c>
    </row>
    <row r="133" spans="2:65" s="1" customFormat="1" ht="16.5" customHeight="1">
      <c r="B133" s="33"/>
      <c r="C133" s="132" t="s">
        <v>302</v>
      </c>
      <c r="D133" s="132" t="s">
        <v>160</v>
      </c>
      <c r="E133" s="133" t="s">
        <v>690</v>
      </c>
      <c r="F133" s="134" t="s">
        <v>691</v>
      </c>
      <c r="G133" s="135" t="s">
        <v>280</v>
      </c>
      <c r="H133" s="136">
        <v>75</v>
      </c>
      <c r="I133" s="137"/>
      <c r="J133" s="138">
        <f>ROUND(I133*H133,2)</f>
        <v>0</v>
      </c>
      <c r="K133" s="134" t="s">
        <v>305</v>
      </c>
      <c r="L133" s="33"/>
      <c r="M133" s="139" t="s">
        <v>19</v>
      </c>
      <c r="N133" s="140" t="s">
        <v>42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165</v>
      </c>
      <c r="AT133" s="143" t="s">
        <v>160</v>
      </c>
      <c r="AU133" s="143" t="s">
        <v>80</v>
      </c>
      <c r="AY133" s="18" t="s">
        <v>158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8" t="s">
        <v>78</v>
      </c>
      <c r="BK133" s="144">
        <f>ROUND(I133*H133,2)</f>
        <v>0</v>
      </c>
      <c r="BL133" s="18" t="s">
        <v>165</v>
      </c>
      <c r="BM133" s="143" t="s">
        <v>429</v>
      </c>
    </row>
    <row r="134" spans="2:65" s="1" customFormat="1">
      <c r="B134" s="33"/>
      <c r="D134" s="145" t="s">
        <v>167</v>
      </c>
      <c r="F134" s="146" t="s">
        <v>691</v>
      </c>
      <c r="I134" s="147"/>
      <c r="L134" s="33"/>
      <c r="M134" s="148"/>
      <c r="T134" s="52"/>
      <c r="AT134" s="18" t="s">
        <v>167</v>
      </c>
      <c r="AU134" s="18" t="s">
        <v>80</v>
      </c>
    </row>
    <row r="135" spans="2:65" s="1" customFormat="1" ht="16.5" customHeight="1">
      <c r="B135" s="33"/>
      <c r="C135" s="132" t="s">
        <v>310</v>
      </c>
      <c r="D135" s="132" t="s">
        <v>160</v>
      </c>
      <c r="E135" s="133" t="s">
        <v>692</v>
      </c>
      <c r="F135" s="134" t="s">
        <v>693</v>
      </c>
      <c r="G135" s="135" t="s">
        <v>280</v>
      </c>
      <c r="H135" s="136">
        <v>140</v>
      </c>
      <c r="I135" s="137"/>
      <c r="J135" s="138">
        <f>ROUND(I135*H135,2)</f>
        <v>0</v>
      </c>
      <c r="K135" s="134" t="s">
        <v>305</v>
      </c>
      <c r="L135" s="33"/>
      <c r="M135" s="139" t="s">
        <v>19</v>
      </c>
      <c r="N135" s="140" t="s">
        <v>42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165</v>
      </c>
      <c r="AT135" s="143" t="s">
        <v>160</v>
      </c>
      <c r="AU135" s="143" t="s">
        <v>80</v>
      </c>
      <c r="AY135" s="18" t="s">
        <v>158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8" t="s">
        <v>78</v>
      </c>
      <c r="BK135" s="144">
        <f>ROUND(I135*H135,2)</f>
        <v>0</v>
      </c>
      <c r="BL135" s="18" t="s">
        <v>165</v>
      </c>
      <c r="BM135" s="143" t="s">
        <v>441</v>
      </c>
    </row>
    <row r="136" spans="2:65" s="1" customFormat="1">
      <c r="B136" s="33"/>
      <c r="D136" s="145" t="s">
        <v>167</v>
      </c>
      <c r="F136" s="146" t="s">
        <v>693</v>
      </c>
      <c r="I136" s="147"/>
      <c r="L136" s="33"/>
      <c r="M136" s="148"/>
      <c r="T136" s="52"/>
      <c r="AT136" s="18" t="s">
        <v>167</v>
      </c>
      <c r="AU136" s="18" t="s">
        <v>80</v>
      </c>
    </row>
    <row r="137" spans="2:65" s="1" customFormat="1" ht="16.5" customHeight="1">
      <c r="B137" s="33"/>
      <c r="C137" s="132" t="s">
        <v>317</v>
      </c>
      <c r="D137" s="132" t="s">
        <v>160</v>
      </c>
      <c r="E137" s="133" t="s">
        <v>694</v>
      </c>
      <c r="F137" s="134" t="s">
        <v>695</v>
      </c>
      <c r="G137" s="135" t="s">
        <v>280</v>
      </c>
      <c r="H137" s="136">
        <v>85</v>
      </c>
      <c r="I137" s="137"/>
      <c r="J137" s="138">
        <f>ROUND(I137*H137,2)</f>
        <v>0</v>
      </c>
      <c r="K137" s="134" t="s">
        <v>305</v>
      </c>
      <c r="L137" s="33"/>
      <c r="M137" s="139" t="s">
        <v>19</v>
      </c>
      <c r="N137" s="140" t="s">
        <v>42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165</v>
      </c>
      <c r="AT137" s="143" t="s">
        <v>160</v>
      </c>
      <c r="AU137" s="143" t="s">
        <v>80</v>
      </c>
      <c r="AY137" s="18" t="s">
        <v>158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8" t="s">
        <v>78</v>
      </c>
      <c r="BK137" s="144">
        <f>ROUND(I137*H137,2)</f>
        <v>0</v>
      </c>
      <c r="BL137" s="18" t="s">
        <v>165</v>
      </c>
      <c r="BM137" s="143" t="s">
        <v>456</v>
      </c>
    </row>
    <row r="138" spans="2:65" s="1" customFormat="1">
      <c r="B138" s="33"/>
      <c r="D138" s="145" t="s">
        <v>167</v>
      </c>
      <c r="F138" s="146" t="s">
        <v>695</v>
      </c>
      <c r="I138" s="147"/>
      <c r="L138" s="33"/>
      <c r="M138" s="148"/>
      <c r="T138" s="52"/>
      <c r="AT138" s="18" t="s">
        <v>167</v>
      </c>
      <c r="AU138" s="18" t="s">
        <v>80</v>
      </c>
    </row>
    <row r="139" spans="2:65" s="1" customFormat="1" ht="16.5" customHeight="1">
      <c r="B139" s="33"/>
      <c r="C139" s="132" t="s">
        <v>323</v>
      </c>
      <c r="D139" s="132" t="s">
        <v>160</v>
      </c>
      <c r="E139" s="133" t="s">
        <v>696</v>
      </c>
      <c r="F139" s="134" t="s">
        <v>697</v>
      </c>
      <c r="G139" s="135" t="s">
        <v>280</v>
      </c>
      <c r="H139" s="136">
        <v>40</v>
      </c>
      <c r="I139" s="137"/>
      <c r="J139" s="138">
        <f>ROUND(I139*H139,2)</f>
        <v>0</v>
      </c>
      <c r="K139" s="134" t="s">
        <v>305</v>
      </c>
      <c r="L139" s="33"/>
      <c r="M139" s="139" t="s">
        <v>19</v>
      </c>
      <c r="N139" s="140" t="s">
        <v>42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165</v>
      </c>
      <c r="AT139" s="143" t="s">
        <v>160</v>
      </c>
      <c r="AU139" s="143" t="s">
        <v>80</v>
      </c>
      <c r="AY139" s="18" t="s">
        <v>158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8" t="s">
        <v>78</v>
      </c>
      <c r="BK139" s="144">
        <f>ROUND(I139*H139,2)</f>
        <v>0</v>
      </c>
      <c r="BL139" s="18" t="s">
        <v>165</v>
      </c>
      <c r="BM139" s="143" t="s">
        <v>471</v>
      </c>
    </row>
    <row r="140" spans="2:65" s="1" customFormat="1">
      <c r="B140" s="33"/>
      <c r="D140" s="145" t="s">
        <v>167</v>
      </c>
      <c r="F140" s="146" t="s">
        <v>697</v>
      </c>
      <c r="I140" s="147"/>
      <c r="L140" s="33"/>
      <c r="M140" s="148"/>
      <c r="T140" s="52"/>
      <c r="AT140" s="18" t="s">
        <v>167</v>
      </c>
      <c r="AU140" s="18" t="s">
        <v>80</v>
      </c>
    </row>
    <row r="141" spans="2:65" s="1" customFormat="1" ht="16.5" customHeight="1">
      <c r="B141" s="33"/>
      <c r="C141" s="132" t="s">
        <v>7</v>
      </c>
      <c r="D141" s="132" t="s">
        <v>160</v>
      </c>
      <c r="E141" s="133" t="s">
        <v>698</v>
      </c>
      <c r="F141" s="134" t="s">
        <v>699</v>
      </c>
      <c r="G141" s="135" t="s">
        <v>280</v>
      </c>
      <c r="H141" s="136">
        <v>340</v>
      </c>
      <c r="I141" s="137"/>
      <c r="J141" s="138">
        <f>ROUND(I141*H141,2)</f>
        <v>0</v>
      </c>
      <c r="K141" s="134" t="s">
        <v>305</v>
      </c>
      <c r="L141" s="33"/>
      <c r="M141" s="139" t="s">
        <v>19</v>
      </c>
      <c r="N141" s="140" t="s">
        <v>42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165</v>
      </c>
      <c r="AT141" s="143" t="s">
        <v>160</v>
      </c>
      <c r="AU141" s="143" t="s">
        <v>80</v>
      </c>
      <c r="AY141" s="18" t="s">
        <v>158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8" t="s">
        <v>78</v>
      </c>
      <c r="BK141" s="144">
        <f>ROUND(I141*H141,2)</f>
        <v>0</v>
      </c>
      <c r="BL141" s="18" t="s">
        <v>165</v>
      </c>
      <c r="BM141" s="143" t="s">
        <v>490</v>
      </c>
    </row>
    <row r="142" spans="2:65" s="1" customFormat="1">
      <c r="B142" s="33"/>
      <c r="D142" s="145" t="s">
        <v>167</v>
      </c>
      <c r="F142" s="146" t="s">
        <v>699</v>
      </c>
      <c r="I142" s="147"/>
      <c r="L142" s="33"/>
      <c r="M142" s="148"/>
      <c r="T142" s="52"/>
      <c r="AT142" s="18" t="s">
        <v>167</v>
      </c>
      <c r="AU142" s="18" t="s">
        <v>80</v>
      </c>
    </row>
    <row r="143" spans="2:65" s="1" customFormat="1" ht="16.5" customHeight="1">
      <c r="B143" s="33"/>
      <c r="C143" s="132" t="s">
        <v>336</v>
      </c>
      <c r="D143" s="132" t="s">
        <v>160</v>
      </c>
      <c r="E143" s="133" t="s">
        <v>700</v>
      </c>
      <c r="F143" s="134" t="s">
        <v>701</v>
      </c>
      <c r="G143" s="135" t="s">
        <v>280</v>
      </c>
      <c r="H143" s="136">
        <v>20</v>
      </c>
      <c r="I143" s="137"/>
      <c r="J143" s="138">
        <f>ROUND(I143*H143,2)</f>
        <v>0</v>
      </c>
      <c r="K143" s="134" t="s">
        <v>305</v>
      </c>
      <c r="L143" s="33"/>
      <c r="M143" s="139" t="s">
        <v>19</v>
      </c>
      <c r="N143" s="140" t="s">
        <v>42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165</v>
      </c>
      <c r="AT143" s="143" t="s">
        <v>160</v>
      </c>
      <c r="AU143" s="143" t="s">
        <v>80</v>
      </c>
      <c r="AY143" s="18" t="s">
        <v>158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8" t="s">
        <v>78</v>
      </c>
      <c r="BK143" s="144">
        <f>ROUND(I143*H143,2)</f>
        <v>0</v>
      </c>
      <c r="BL143" s="18" t="s">
        <v>165</v>
      </c>
      <c r="BM143" s="143" t="s">
        <v>503</v>
      </c>
    </row>
    <row r="144" spans="2:65" s="1" customFormat="1">
      <c r="B144" s="33"/>
      <c r="D144" s="145" t="s">
        <v>167</v>
      </c>
      <c r="F144" s="146" t="s">
        <v>701</v>
      </c>
      <c r="I144" s="147"/>
      <c r="L144" s="33"/>
      <c r="M144" s="148"/>
      <c r="T144" s="52"/>
      <c r="AT144" s="18" t="s">
        <v>167</v>
      </c>
      <c r="AU144" s="18" t="s">
        <v>80</v>
      </c>
    </row>
    <row r="145" spans="2:65" s="1" customFormat="1" ht="90">
      <c r="B145" s="33"/>
      <c r="D145" s="145" t="s">
        <v>702</v>
      </c>
      <c r="F145" s="193" t="s">
        <v>703</v>
      </c>
      <c r="I145" s="147"/>
      <c r="L145" s="33"/>
      <c r="M145" s="148"/>
      <c r="T145" s="52"/>
      <c r="AT145" s="18" t="s">
        <v>702</v>
      </c>
      <c r="AU145" s="18" t="s">
        <v>80</v>
      </c>
    </row>
    <row r="146" spans="2:65" s="1" customFormat="1" ht="16.5" customHeight="1">
      <c r="B146" s="33"/>
      <c r="C146" s="132" t="s">
        <v>342</v>
      </c>
      <c r="D146" s="132" t="s">
        <v>160</v>
      </c>
      <c r="E146" s="133" t="s">
        <v>704</v>
      </c>
      <c r="F146" s="134" t="s">
        <v>705</v>
      </c>
      <c r="G146" s="135" t="s">
        <v>280</v>
      </c>
      <c r="H146" s="136">
        <v>10</v>
      </c>
      <c r="I146" s="137"/>
      <c r="J146" s="138">
        <f>ROUND(I146*H146,2)</f>
        <v>0</v>
      </c>
      <c r="K146" s="134" t="s">
        <v>305</v>
      </c>
      <c r="L146" s="33"/>
      <c r="M146" s="139" t="s">
        <v>19</v>
      </c>
      <c r="N146" s="140" t="s">
        <v>42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165</v>
      </c>
      <c r="AT146" s="143" t="s">
        <v>160</v>
      </c>
      <c r="AU146" s="143" t="s">
        <v>80</v>
      </c>
      <c r="AY146" s="18" t="s">
        <v>158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8" t="s">
        <v>78</v>
      </c>
      <c r="BK146" s="144">
        <f>ROUND(I146*H146,2)</f>
        <v>0</v>
      </c>
      <c r="BL146" s="18" t="s">
        <v>165</v>
      </c>
      <c r="BM146" s="143" t="s">
        <v>520</v>
      </c>
    </row>
    <row r="147" spans="2:65" s="1" customFormat="1">
      <c r="B147" s="33"/>
      <c r="D147" s="145" t="s">
        <v>167</v>
      </c>
      <c r="F147" s="146" t="s">
        <v>705</v>
      </c>
      <c r="I147" s="147"/>
      <c r="L147" s="33"/>
      <c r="M147" s="148"/>
      <c r="T147" s="52"/>
      <c r="AT147" s="18" t="s">
        <v>167</v>
      </c>
      <c r="AU147" s="18" t="s">
        <v>80</v>
      </c>
    </row>
    <row r="148" spans="2:65" s="1" customFormat="1" ht="16.5" customHeight="1">
      <c r="B148" s="33"/>
      <c r="C148" s="132" t="s">
        <v>347</v>
      </c>
      <c r="D148" s="132" t="s">
        <v>160</v>
      </c>
      <c r="E148" s="133" t="s">
        <v>706</v>
      </c>
      <c r="F148" s="134" t="s">
        <v>707</v>
      </c>
      <c r="G148" s="135" t="s">
        <v>280</v>
      </c>
      <c r="H148" s="136">
        <v>50</v>
      </c>
      <c r="I148" s="137"/>
      <c r="J148" s="138">
        <f>ROUND(I148*H148,2)</f>
        <v>0</v>
      </c>
      <c r="K148" s="134" t="s">
        <v>305</v>
      </c>
      <c r="L148" s="33"/>
      <c r="M148" s="139" t="s">
        <v>19</v>
      </c>
      <c r="N148" s="140" t="s">
        <v>42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165</v>
      </c>
      <c r="AT148" s="143" t="s">
        <v>160</v>
      </c>
      <c r="AU148" s="143" t="s">
        <v>80</v>
      </c>
      <c r="AY148" s="18" t="s">
        <v>158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8" t="s">
        <v>78</v>
      </c>
      <c r="BK148" s="144">
        <f>ROUND(I148*H148,2)</f>
        <v>0</v>
      </c>
      <c r="BL148" s="18" t="s">
        <v>165</v>
      </c>
      <c r="BM148" s="143" t="s">
        <v>533</v>
      </c>
    </row>
    <row r="149" spans="2:65" s="1" customFormat="1">
      <c r="B149" s="33"/>
      <c r="D149" s="145" t="s">
        <v>167</v>
      </c>
      <c r="F149" s="146" t="s">
        <v>707</v>
      </c>
      <c r="I149" s="147"/>
      <c r="L149" s="33"/>
      <c r="M149" s="148"/>
      <c r="T149" s="52"/>
      <c r="AT149" s="18" t="s">
        <v>167</v>
      </c>
      <c r="AU149" s="18" t="s">
        <v>80</v>
      </c>
    </row>
    <row r="150" spans="2:65" s="1" customFormat="1" ht="16.5" customHeight="1">
      <c r="B150" s="33"/>
      <c r="C150" s="132" t="s">
        <v>352</v>
      </c>
      <c r="D150" s="132" t="s">
        <v>160</v>
      </c>
      <c r="E150" s="133" t="s">
        <v>708</v>
      </c>
      <c r="F150" s="134" t="s">
        <v>709</v>
      </c>
      <c r="G150" s="135" t="s">
        <v>280</v>
      </c>
      <c r="H150" s="136">
        <v>50</v>
      </c>
      <c r="I150" s="137"/>
      <c r="J150" s="138">
        <f>ROUND(I150*H150,2)</f>
        <v>0</v>
      </c>
      <c r="K150" s="134" t="s">
        <v>305</v>
      </c>
      <c r="L150" s="33"/>
      <c r="M150" s="139" t="s">
        <v>19</v>
      </c>
      <c r="N150" s="140" t="s">
        <v>42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165</v>
      </c>
      <c r="AT150" s="143" t="s">
        <v>160</v>
      </c>
      <c r="AU150" s="143" t="s">
        <v>80</v>
      </c>
      <c r="AY150" s="18" t="s">
        <v>158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8" t="s">
        <v>78</v>
      </c>
      <c r="BK150" s="144">
        <f>ROUND(I150*H150,2)</f>
        <v>0</v>
      </c>
      <c r="BL150" s="18" t="s">
        <v>165</v>
      </c>
      <c r="BM150" s="143" t="s">
        <v>543</v>
      </c>
    </row>
    <row r="151" spans="2:65" s="1" customFormat="1">
      <c r="B151" s="33"/>
      <c r="D151" s="145" t="s">
        <v>167</v>
      </c>
      <c r="F151" s="146" t="s">
        <v>709</v>
      </c>
      <c r="I151" s="147"/>
      <c r="L151" s="33"/>
      <c r="M151" s="148"/>
      <c r="T151" s="52"/>
      <c r="AT151" s="18" t="s">
        <v>167</v>
      </c>
      <c r="AU151" s="18" t="s">
        <v>80</v>
      </c>
    </row>
    <row r="152" spans="2:65" s="11" customFormat="1" ht="22.9" customHeight="1">
      <c r="B152" s="120"/>
      <c r="D152" s="121" t="s">
        <v>70</v>
      </c>
      <c r="E152" s="130" t="s">
        <v>710</v>
      </c>
      <c r="F152" s="130" t="s">
        <v>711</v>
      </c>
      <c r="I152" s="123"/>
      <c r="J152" s="131">
        <f>BK152</f>
        <v>0</v>
      </c>
      <c r="L152" s="120"/>
      <c r="M152" s="125"/>
      <c r="P152" s="126">
        <f>SUM(P153:P160)</f>
        <v>0</v>
      </c>
      <c r="R152" s="126">
        <f>SUM(R153:R160)</f>
        <v>0</v>
      </c>
      <c r="T152" s="127">
        <f>SUM(T153:T160)</f>
        <v>0</v>
      </c>
      <c r="AR152" s="121" t="s">
        <v>78</v>
      </c>
      <c r="AT152" s="128" t="s">
        <v>70</v>
      </c>
      <c r="AU152" s="128" t="s">
        <v>78</v>
      </c>
      <c r="AY152" s="121" t="s">
        <v>158</v>
      </c>
      <c r="BK152" s="129">
        <f>SUM(BK153:BK160)</f>
        <v>0</v>
      </c>
    </row>
    <row r="153" spans="2:65" s="1" customFormat="1" ht="49.15" customHeight="1">
      <c r="B153" s="33"/>
      <c r="C153" s="132" t="s">
        <v>359</v>
      </c>
      <c r="D153" s="132" t="s">
        <v>160</v>
      </c>
      <c r="E153" s="133" t="s">
        <v>712</v>
      </c>
      <c r="F153" s="134" t="s">
        <v>713</v>
      </c>
      <c r="G153" s="135" t="s">
        <v>271</v>
      </c>
      <c r="H153" s="136">
        <v>12</v>
      </c>
      <c r="I153" s="137"/>
      <c r="J153" s="138">
        <f>ROUND(I153*H153,2)</f>
        <v>0</v>
      </c>
      <c r="K153" s="134" t="s">
        <v>305</v>
      </c>
      <c r="L153" s="33"/>
      <c r="M153" s="139" t="s">
        <v>19</v>
      </c>
      <c r="N153" s="140" t="s">
        <v>42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165</v>
      </c>
      <c r="AT153" s="143" t="s">
        <v>160</v>
      </c>
      <c r="AU153" s="143" t="s">
        <v>80</v>
      </c>
      <c r="AY153" s="18" t="s">
        <v>158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8" t="s">
        <v>78</v>
      </c>
      <c r="BK153" s="144">
        <f>ROUND(I153*H153,2)</f>
        <v>0</v>
      </c>
      <c r="BL153" s="18" t="s">
        <v>165</v>
      </c>
      <c r="BM153" s="143" t="s">
        <v>557</v>
      </c>
    </row>
    <row r="154" spans="2:65" s="1" customFormat="1" ht="27">
      <c r="B154" s="33"/>
      <c r="D154" s="145" t="s">
        <v>167</v>
      </c>
      <c r="F154" s="146" t="s">
        <v>713</v>
      </c>
      <c r="I154" s="147"/>
      <c r="L154" s="33"/>
      <c r="M154" s="148"/>
      <c r="T154" s="52"/>
      <c r="AT154" s="18" t="s">
        <v>167</v>
      </c>
      <c r="AU154" s="18" t="s">
        <v>80</v>
      </c>
    </row>
    <row r="155" spans="2:65" s="1" customFormat="1" ht="49.15" customHeight="1">
      <c r="B155" s="33"/>
      <c r="C155" s="132" t="s">
        <v>368</v>
      </c>
      <c r="D155" s="132" t="s">
        <v>160</v>
      </c>
      <c r="E155" s="133" t="s">
        <v>714</v>
      </c>
      <c r="F155" s="134" t="s">
        <v>715</v>
      </c>
      <c r="G155" s="135" t="s">
        <v>271</v>
      </c>
      <c r="H155" s="136">
        <v>3</v>
      </c>
      <c r="I155" s="137"/>
      <c r="J155" s="138">
        <f>ROUND(I155*H155,2)</f>
        <v>0</v>
      </c>
      <c r="K155" s="134" t="s">
        <v>305</v>
      </c>
      <c r="L155" s="33"/>
      <c r="M155" s="139" t="s">
        <v>19</v>
      </c>
      <c r="N155" s="140" t="s">
        <v>42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165</v>
      </c>
      <c r="AT155" s="143" t="s">
        <v>160</v>
      </c>
      <c r="AU155" s="143" t="s">
        <v>80</v>
      </c>
      <c r="AY155" s="18" t="s">
        <v>158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8" t="s">
        <v>78</v>
      </c>
      <c r="BK155" s="144">
        <f>ROUND(I155*H155,2)</f>
        <v>0</v>
      </c>
      <c r="BL155" s="18" t="s">
        <v>165</v>
      </c>
      <c r="BM155" s="143" t="s">
        <v>567</v>
      </c>
    </row>
    <row r="156" spans="2:65" s="1" customFormat="1" ht="27">
      <c r="B156" s="33"/>
      <c r="D156" s="145" t="s">
        <v>167</v>
      </c>
      <c r="F156" s="146" t="s">
        <v>715</v>
      </c>
      <c r="I156" s="147"/>
      <c r="L156" s="33"/>
      <c r="M156" s="148"/>
      <c r="T156" s="52"/>
      <c r="AT156" s="18" t="s">
        <v>167</v>
      </c>
      <c r="AU156" s="18" t="s">
        <v>80</v>
      </c>
    </row>
    <row r="157" spans="2:65" s="1" customFormat="1" ht="24.25" customHeight="1">
      <c r="B157" s="33"/>
      <c r="C157" s="132" t="s">
        <v>375</v>
      </c>
      <c r="D157" s="132" t="s">
        <v>160</v>
      </c>
      <c r="E157" s="133" t="s">
        <v>716</v>
      </c>
      <c r="F157" s="134" t="s">
        <v>717</v>
      </c>
      <c r="G157" s="135" t="s">
        <v>271</v>
      </c>
      <c r="H157" s="136">
        <v>4</v>
      </c>
      <c r="I157" s="137"/>
      <c r="J157" s="138">
        <f>ROUND(I157*H157,2)</f>
        <v>0</v>
      </c>
      <c r="K157" s="134" t="s">
        <v>305</v>
      </c>
      <c r="L157" s="33"/>
      <c r="M157" s="139" t="s">
        <v>19</v>
      </c>
      <c r="N157" s="140" t="s">
        <v>42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165</v>
      </c>
      <c r="AT157" s="143" t="s">
        <v>160</v>
      </c>
      <c r="AU157" s="143" t="s">
        <v>80</v>
      </c>
      <c r="AY157" s="18" t="s">
        <v>158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8" t="s">
        <v>78</v>
      </c>
      <c r="BK157" s="144">
        <f>ROUND(I157*H157,2)</f>
        <v>0</v>
      </c>
      <c r="BL157" s="18" t="s">
        <v>165</v>
      </c>
      <c r="BM157" s="143" t="s">
        <v>581</v>
      </c>
    </row>
    <row r="158" spans="2:65" s="1" customFormat="1">
      <c r="B158" s="33"/>
      <c r="D158" s="145" t="s">
        <v>167</v>
      </c>
      <c r="F158" s="146" t="s">
        <v>717</v>
      </c>
      <c r="I158" s="147"/>
      <c r="L158" s="33"/>
      <c r="M158" s="148"/>
      <c r="T158" s="52"/>
      <c r="AT158" s="18" t="s">
        <v>167</v>
      </c>
      <c r="AU158" s="18" t="s">
        <v>80</v>
      </c>
    </row>
    <row r="159" spans="2:65" s="1" customFormat="1" ht="24.25" customHeight="1">
      <c r="B159" s="33"/>
      <c r="C159" s="132" t="s">
        <v>382</v>
      </c>
      <c r="D159" s="132" t="s">
        <v>160</v>
      </c>
      <c r="E159" s="133" t="s">
        <v>718</v>
      </c>
      <c r="F159" s="134" t="s">
        <v>719</v>
      </c>
      <c r="G159" s="135" t="s">
        <v>271</v>
      </c>
      <c r="H159" s="136">
        <v>4</v>
      </c>
      <c r="I159" s="137"/>
      <c r="J159" s="138">
        <f>ROUND(I159*H159,2)</f>
        <v>0</v>
      </c>
      <c r="K159" s="134" t="s">
        <v>305</v>
      </c>
      <c r="L159" s="33"/>
      <c r="M159" s="139" t="s">
        <v>19</v>
      </c>
      <c r="N159" s="140" t="s">
        <v>42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165</v>
      </c>
      <c r="AT159" s="143" t="s">
        <v>160</v>
      </c>
      <c r="AU159" s="143" t="s">
        <v>80</v>
      </c>
      <c r="AY159" s="18" t="s">
        <v>158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8" t="s">
        <v>78</v>
      </c>
      <c r="BK159" s="144">
        <f>ROUND(I159*H159,2)</f>
        <v>0</v>
      </c>
      <c r="BL159" s="18" t="s">
        <v>165</v>
      </c>
      <c r="BM159" s="143" t="s">
        <v>596</v>
      </c>
    </row>
    <row r="160" spans="2:65" s="1" customFormat="1" ht="18">
      <c r="B160" s="33"/>
      <c r="D160" s="145" t="s">
        <v>167</v>
      </c>
      <c r="F160" s="146" t="s">
        <v>719</v>
      </c>
      <c r="I160" s="147"/>
      <c r="L160" s="33"/>
      <c r="M160" s="148"/>
      <c r="T160" s="52"/>
      <c r="AT160" s="18" t="s">
        <v>167</v>
      </c>
      <c r="AU160" s="18" t="s">
        <v>80</v>
      </c>
    </row>
    <row r="161" spans="2:65" s="11" customFormat="1" ht="22.9" customHeight="1">
      <c r="B161" s="120"/>
      <c r="D161" s="121" t="s">
        <v>70</v>
      </c>
      <c r="E161" s="130" t="s">
        <v>720</v>
      </c>
      <c r="F161" s="130" t="s">
        <v>721</v>
      </c>
      <c r="I161" s="123"/>
      <c r="J161" s="131">
        <f>BK161</f>
        <v>0</v>
      </c>
      <c r="L161" s="120"/>
      <c r="M161" s="125"/>
      <c r="P161" s="126">
        <f>SUM(P162:P174)</f>
        <v>0</v>
      </c>
      <c r="R161" s="126">
        <f>SUM(R162:R174)</f>
        <v>0</v>
      </c>
      <c r="T161" s="127">
        <f>SUM(T162:T174)</f>
        <v>0</v>
      </c>
      <c r="AR161" s="121" t="s">
        <v>78</v>
      </c>
      <c r="AT161" s="128" t="s">
        <v>70</v>
      </c>
      <c r="AU161" s="128" t="s">
        <v>78</v>
      </c>
      <c r="AY161" s="121" t="s">
        <v>158</v>
      </c>
      <c r="BK161" s="129">
        <f>SUM(BK162:BK174)</f>
        <v>0</v>
      </c>
    </row>
    <row r="162" spans="2:65" s="1" customFormat="1" ht="24.25" customHeight="1">
      <c r="B162" s="33"/>
      <c r="C162" s="132" t="s">
        <v>394</v>
      </c>
      <c r="D162" s="132" t="s">
        <v>160</v>
      </c>
      <c r="E162" s="133" t="s">
        <v>722</v>
      </c>
      <c r="F162" s="134" t="s">
        <v>723</v>
      </c>
      <c r="G162" s="135" t="s">
        <v>271</v>
      </c>
      <c r="H162" s="136">
        <v>1</v>
      </c>
      <c r="I162" s="137"/>
      <c r="J162" s="138">
        <f>ROUND(I162*H162,2)</f>
        <v>0</v>
      </c>
      <c r="K162" s="134" t="s">
        <v>305</v>
      </c>
      <c r="L162" s="33"/>
      <c r="M162" s="139" t="s">
        <v>19</v>
      </c>
      <c r="N162" s="140" t="s">
        <v>42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165</v>
      </c>
      <c r="AT162" s="143" t="s">
        <v>160</v>
      </c>
      <c r="AU162" s="143" t="s">
        <v>80</v>
      </c>
      <c r="AY162" s="18" t="s">
        <v>158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8" t="s">
        <v>78</v>
      </c>
      <c r="BK162" s="144">
        <f>ROUND(I162*H162,2)</f>
        <v>0</v>
      </c>
      <c r="BL162" s="18" t="s">
        <v>165</v>
      </c>
      <c r="BM162" s="143" t="s">
        <v>612</v>
      </c>
    </row>
    <row r="163" spans="2:65" s="1" customFormat="1">
      <c r="B163" s="33"/>
      <c r="D163" s="145" t="s">
        <v>167</v>
      </c>
      <c r="F163" s="146" t="s">
        <v>723</v>
      </c>
      <c r="I163" s="147"/>
      <c r="L163" s="33"/>
      <c r="M163" s="148"/>
      <c r="T163" s="52"/>
      <c r="AT163" s="18" t="s">
        <v>167</v>
      </c>
      <c r="AU163" s="18" t="s">
        <v>80</v>
      </c>
    </row>
    <row r="164" spans="2:65" s="1" customFormat="1" ht="16.5" customHeight="1">
      <c r="B164" s="33"/>
      <c r="C164" s="132" t="s">
        <v>402</v>
      </c>
      <c r="D164" s="132" t="s">
        <v>160</v>
      </c>
      <c r="E164" s="133" t="s">
        <v>724</v>
      </c>
      <c r="F164" s="134" t="s">
        <v>725</v>
      </c>
      <c r="G164" s="135" t="s">
        <v>271</v>
      </c>
      <c r="H164" s="136">
        <v>1</v>
      </c>
      <c r="I164" s="137"/>
      <c r="J164" s="138">
        <f>ROUND(I164*H164,2)</f>
        <v>0</v>
      </c>
      <c r="K164" s="134" t="s">
        <v>305</v>
      </c>
      <c r="L164" s="33"/>
      <c r="M164" s="139" t="s">
        <v>19</v>
      </c>
      <c r="N164" s="140" t="s">
        <v>42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165</v>
      </c>
      <c r="AT164" s="143" t="s">
        <v>160</v>
      </c>
      <c r="AU164" s="143" t="s">
        <v>80</v>
      </c>
      <c r="AY164" s="18" t="s">
        <v>158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8" t="s">
        <v>78</v>
      </c>
      <c r="BK164" s="144">
        <f>ROUND(I164*H164,2)</f>
        <v>0</v>
      </c>
      <c r="BL164" s="18" t="s">
        <v>165</v>
      </c>
      <c r="BM164" s="143" t="s">
        <v>625</v>
      </c>
    </row>
    <row r="165" spans="2:65" s="1" customFormat="1">
      <c r="B165" s="33"/>
      <c r="D165" s="145" t="s">
        <v>167</v>
      </c>
      <c r="F165" s="146" t="s">
        <v>725</v>
      </c>
      <c r="I165" s="147"/>
      <c r="L165" s="33"/>
      <c r="M165" s="148"/>
      <c r="T165" s="52"/>
      <c r="AT165" s="18" t="s">
        <v>167</v>
      </c>
      <c r="AU165" s="18" t="s">
        <v>80</v>
      </c>
    </row>
    <row r="166" spans="2:65" s="1" customFormat="1" ht="18">
      <c r="B166" s="33"/>
      <c r="D166" s="145" t="s">
        <v>702</v>
      </c>
      <c r="F166" s="193" t="s">
        <v>726</v>
      </c>
      <c r="I166" s="147"/>
      <c r="L166" s="33"/>
      <c r="M166" s="148"/>
      <c r="T166" s="52"/>
      <c r="AT166" s="18" t="s">
        <v>702</v>
      </c>
      <c r="AU166" s="18" t="s">
        <v>80</v>
      </c>
    </row>
    <row r="167" spans="2:65" s="1" customFormat="1" ht="37.9" customHeight="1">
      <c r="B167" s="33"/>
      <c r="C167" s="132" t="s">
        <v>411</v>
      </c>
      <c r="D167" s="132" t="s">
        <v>160</v>
      </c>
      <c r="E167" s="133" t="s">
        <v>727</v>
      </c>
      <c r="F167" s="134" t="s">
        <v>728</v>
      </c>
      <c r="G167" s="135" t="s">
        <v>271</v>
      </c>
      <c r="H167" s="136">
        <v>1</v>
      </c>
      <c r="I167" s="137"/>
      <c r="J167" s="138">
        <f>ROUND(I167*H167,2)</f>
        <v>0</v>
      </c>
      <c r="K167" s="134" t="s">
        <v>305</v>
      </c>
      <c r="L167" s="33"/>
      <c r="M167" s="139" t="s">
        <v>19</v>
      </c>
      <c r="N167" s="140" t="s">
        <v>42</v>
      </c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AR167" s="143" t="s">
        <v>165</v>
      </c>
      <c r="AT167" s="143" t="s">
        <v>160</v>
      </c>
      <c r="AU167" s="143" t="s">
        <v>80</v>
      </c>
      <c r="AY167" s="18" t="s">
        <v>158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8" t="s">
        <v>78</v>
      </c>
      <c r="BK167" s="144">
        <f>ROUND(I167*H167,2)</f>
        <v>0</v>
      </c>
      <c r="BL167" s="18" t="s">
        <v>165</v>
      </c>
      <c r="BM167" s="143" t="s">
        <v>293</v>
      </c>
    </row>
    <row r="168" spans="2:65" s="1" customFormat="1" ht="18">
      <c r="B168" s="33"/>
      <c r="D168" s="145" t="s">
        <v>167</v>
      </c>
      <c r="F168" s="146" t="s">
        <v>728</v>
      </c>
      <c r="I168" s="147"/>
      <c r="L168" s="33"/>
      <c r="M168" s="148"/>
      <c r="T168" s="52"/>
      <c r="AT168" s="18" t="s">
        <v>167</v>
      </c>
      <c r="AU168" s="18" t="s">
        <v>80</v>
      </c>
    </row>
    <row r="169" spans="2:65" s="1" customFormat="1" ht="16.5" customHeight="1">
      <c r="B169" s="33"/>
      <c r="C169" s="132" t="s">
        <v>421</v>
      </c>
      <c r="D169" s="132" t="s">
        <v>160</v>
      </c>
      <c r="E169" s="133" t="s">
        <v>729</v>
      </c>
      <c r="F169" s="134" t="s">
        <v>730</v>
      </c>
      <c r="G169" s="135" t="s">
        <v>271</v>
      </c>
      <c r="H169" s="136">
        <v>1</v>
      </c>
      <c r="I169" s="137"/>
      <c r="J169" s="138">
        <f>ROUND(I169*H169,2)</f>
        <v>0</v>
      </c>
      <c r="K169" s="134" t="s">
        <v>305</v>
      </c>
      <c r="L169" s="33"/>
      <c r="M169" s="139" t="s">
        <v>19</v>
      </c>
      <c r="N169" s="140" t="s">
        <v>42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165</v>
      </c>
      <c r="AT169" s="143" t="s">
        <v>160</v>
      </c>
      <c r="AU169" s="143" t="s">
        <v>80</v>
      </c>
      <c r="AY169" s="18" t="s">
        <v>158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8" t="s">
        <v>78</v>
      </c>
      <c r="BK169" s="144">
        <f>ROUND(I169*H169,2)</f>
        <v>0</v>
      </c>
      <c r="BL169" s="18" t="s">
        <v>165</v>
      </c>
      <c r="BM169" s="143" t="s">
        <v>731</v>
      </c>
    </row>
    <row r="170" spans="2:65" s="1" customFormat="1">
      <c r="B170" s="33"/>
      <c r="D170" s="145" t="s">
        <v>167</v>
      </c>
      <c r="F170" s="146" t="s">
        <v>730</v>
      </c>
      <c r="I170" s="147"/>
      <c r="L170" s="33"/>
      <c r="M170" s="148"/>
      <c r="T170" s="52"/>
      <c r="AT170" s="18" t="s">
        <v>167</v>
      </c>
      <c r="AU170" s="18" t="s">
        <v>80</v>
      </c>
    </row>
    <row r="171" spans="2:65" s="1" customFormat="1" ht="16.5" customHeight="1">
      <c r="B171" s="33"/>
      <c r="C171" s="132" t="s">
        <v>429</v>
      </c>
      <c r="D171" s="132" t="s">
        <v>160</v>
      </c>
      <c r="E171" s="133" t="s">
        <v>732</v>
      </c>
      <c r="F171" s="134" t="s">
        <v>733</v>
      </c>
      <c r="G171" s="135" t="s">
        <v>271</v>
      </c>
      <c r="H171" s="136">
        <v>1</v>
      </c>
      <c r="I171" s="137"/>
      <c r="J171" s="138">
        <f>ROUND(I171*H171,2)</f>
        <v>0</v>
      </c>
      <c r="K171" s="134" t="s">
        <v>305</v>
      </c>
      <c r="L171" s="33"/>
      <c r="M171" s="139" t="s">
        <v>19</v>
      </c>
      <c r="N171" s="140" t="s">
        <v>42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165</v>
      </c>
      <c r="AT171" s="143" t="s">
        <v>160</v>
      </c>
      <c r="AU171" s="143" t="s">
        <v>80</v>
      </c>
      <c r="AY171" s="18" t="s">
        <v>158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8" t="s">
        <v>78</v>
      </c>
      <c r="BK171" s="144">
        <f>ROUND(I171*H171,2)</f>
        <v>0</v>
      </c>
      <c r="BL171" s="18" t="s">
        <v>165</v>
      </c>
      <c r="BM171" s="143" t="s">
        <v>734</v>
      </c>
    </row>
    <row r="172" spans="2:65" s="1" customFormat="1">
      <c r="B172" s="33"/>
      <c r="D172" s="145" t="s">
        <v>167</v>
      </c>
      <c r="F172" s="146" t="s">
        <v>733</v>
      </c>
      <c r="I172" s="147"/>
      <c r="L172" s="33"/>
      <c r="M172" s="148"/>
      <c r="T172" s="52"/>
      <c r="AT172" s="18" t="s">
        <v>167</v>
      </c>
      <c r="AU172" s="18" t="s">
        <v>80</v>
      </c>
    </row>
    <row r="173" spans="2:65" s="1" customFormat="1" ht="24.25" customHeight="1">
      <c r="B173" s="33"/>
      <c r="C173" s="132" t="s">
        <v>435</v>
      </c>
      <c r="D173" s="132" t="s">
        <v>160</v>
      </c>
      <c r="E173" s="133" t="s">
        <v>735</v>
      </c>
      <c r="F173" s="134" t="s">
        <v>736</v>
      </c>
      <c r="G173" s="135" t="s">
        <v>271</v>
      </c>
      <c r="H173" s="136">
        <v>1</v>
      </c>
      <c r="I173" s="137"/>
      <c r="J173" s="138">
        <f>ROUND(I173*H173,2)</f>
        <v>0</v>
      </c>
      <c r="K173" s="134" t="s">
        <v>305</v>
      </c>
      <c r="L173" s="33"/>
      <c r="M173" s="139" t="s">
        <v>19</v>
      </c>
      <c r="N173" s="140" t="s">
        <v>42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165</v>
      </c>
      <c r="AT173" s="143" t="s">
        <v>160</v>
      </c>
      <c r="AU173" s="143" t="s">
        <v>80</v>
      </c>
      <c r="AY173" s="18" t="s">
        <v>158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8" t="s">
        <v>78</v>
      </c>
      <c r="BK173" s="144">
        <f>ROUND(I173*H173,2)</f>
        <v>0</v>
      </c>
      <c r="BL173" s="18" t="s">
        <v>165</v>
      </c>
      <c r="BM173" s="143" t="s">
        <v>737</v>
      </c>
    </row>
    <row r="174" spans="2:65" s="1" customFormat="1" ht="18">
      <c r="B174" s="33"/>
      <c r="D174" s="145" t="s">
        <v>167</v>
      </c>
      <c r="F174" s="146" t="s">
        <v>736</v>
      </c>
      <c r="I174" s="147"/>
      <c r="L174" s="33"/>
      <c r="M174" s="148"/>
      <c r="T174" s="52"/>
      <c r="AT174" s="18" t="s">
        <v>167</v>
      </c>
      <c r="AU174" s="18" t="s">
        <v>80</v>
      </c>
    </row>
    <row r="175" spans="2:65" s="11" customFormat="1" ht="22.9" customHeight="1">
      <c r="B175" s="120"/>
      <c r="D175" s="121" t="s">
        <v>70</v>
      </c>
      <c r="E175" s="130" t="s">
        <v>738</v>
      </c>
      <c r="F175" s="130" t="s">
        <v>739</v>
      </c>
      <c r="I175" s="123"/>
      <c r="J175" s="131">
        <f>BK175</f>
        <v>0</v>
      </c>
      <c r="L175" s="120"/>
      <c r="M175" s="125"/>
      <c r="P175" s="126">
        <f>SUM(P176:P228)</f>
        <v>0</v>
      </c>
      <c r="R175" s="126">
        <f>SUM(R176:R228)</f>
        <v>0</v>
      </c>
      <c r="T175" s="127">
        <f>SUM(T176:T228)</f>
        <v>0</v>
      </c>
      <c r="AR175" s="121" t="s">
        <v>78</v>
      </c>
      <c r="AT175" s="128" t="s">
        <v>70</v>
      </c>
      <c r="AU175" s="128" t="s">
        <v>78</v>
      </c>
      <c r="AY175" s="121" t="s">
        <v>158</v>
      </c>
      <c r="BK175" s="129">
        <f>SUM(BK176:BK228)</f>
        <v>0</v>
      </c>
    </row>
    <row r="176" spans="2:65" s="1" customFormat="1" ht="16.5" customHeight="1">
      <c r="B176" s="33"/>
      <c r="C176" s="132" t="s">
        <v>441</v>
      </c>
      <c r="D176" s="132" t="s">
        <v>160</v>
      </c>
      <c r="E176" s="133" t="s">
        <v>740</v>
      </c>
      <c r="F176" s="134" t="s">
        <v>741</v>
      </c>
      <c r="G176" s="135" t="s">
        <v>280</v>
      </c>
      <c r="H176" s="136">
        <v>60</v>
      </c>
      <c r="I176" s="137"/>
      <c r="J176" s="138">
        <f>ROUND(I176*H176,2)</f>
        <v>0</v>
      </c>
      <c r="K176" s="134" t="s">
        <v>305</v>
      </c>
      <c r="L176" s="33"/>
      <c r="M176" s="139" t="s">
        <v>19</v>
      </c>
      <c r="N176" s="140" t="s">
        <v>42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165</v>
      </c>
      <c r="AT176" s="143" t="s">
        <v>160</v>
      </c>
      <c r="AU176" s="143" t="s">
        <v>80</v>
      </c>
      <c r="AY176" s="18" t="s">
        <v>158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8" t="s">
        <v>78</v>
      </c>
      <c r="BK176" s="144">
        <f>ROUND(I176*H176,2)</f>
        <v>0</v>
      </c>
      <c r="BL176" s="18" t="s">
        <v>165</v>
      </c>
      <c r="BM176" s="143" t="s">
        <v>742</v>
      </c>
    </row>
    <row r="177" spans="2:65" s="1" customFormat="1">
      <c r="B177" s="33"/>
      <c r="D177" s="145" t="s">
        <v>167</v>
      </c>
      <c r="F177" s="146" t="s">
        <v>741</v>
      </c>
      <c r="I177" s="147"/>
      <c r="L177" s="33"/>
      <c r="M177" s="148"/>
      <c r="T177" s="52"/>
      <c r="AT177" s="18" t="s">
        <v>167</v>
      </c>
      <c r="AU177" s="18" t="s">
        <v>80</v>
      </c>
    </row>
    <row r="178" spans="2:65" s="1" customFormat="1" ht="16.5" customHeight="1">
      <c r="B178" s="33"/>
      <c r="C178" s="132" t="s">
        <v>448</v>
      </c>
      <c r="D178" s="132" t="s">
        <v>160</v>
      </c>
      <c r="E178" s="133" t="s">
        <v>743</v>
      </c>
      <c r="F178" s="134" t="s">
        <v>744</v>
      </c>
      <c r="G178" s="135" t="s">
        <v>271</v>
      </c>
      <c r="H178" s="136">
        <v>60</v>
      </c>
      <c r="I178" s="137"/>
      <c r="J178" s="138">
        <f>ROUND(I178*H178,2)</f>
        <v>0</v>
      </c>
      <c r="K178" s="134" t="s">
        <v>305</v>
      </c>
      <c r="L178" s="33"/>
      <c r="M178" s="139" t="s">
        <v>19</v>
      </c>
      <c r="N178" s="140" t="s">
        <v>42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165</v>
      </c>
      <c r="AT178" s="143" t="s">
        <v>160</v>
      </c>
      <c r="AU178" s="143" t="s">
        <v>80</v>
      </c>
      <c r="AY178" s="18" t="s">
        <v>158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8" t="s">
        <v>78</v>
      </c>
      <c r="BK178" s="144">
        <f>ROUND(I178*H178,2)</f>
        <v>0</v>
      </c>
      <c r="BL178" s="18" t="s">
        <v>165</v>
      </c>
      <c r="BM178" s="143" t="s">
        <v>745</v>
      </c>
    </row>
    <row r="179" spans="2:65" s="1" customFormat="1">
      <c r="B179" s="33"/>
      <c r="D179" s="145" t="s">
        <v>167</v>
      </c>
      <c r="F179" s="146" t="s">
        <v>744</v>
      </c>
      <c r="I179" s="147"/>
      <c r="L179" s="33"/>
      <c r="M179" s="148"/>
      <c r="T179" s="52"/>
      <c r="AT179" s="18" t="s">
        <v>167</v>
      </c>
      <c r="AU179" s="18" t="s">
        <v>80</v>
      </c>
    </row>
    <row r="180" spans="2:65" s="1" customFormat="1" ht="16.5" customHeight="1">
      <c r="B180" s="33"/>
      <c r="C180" s="132" t="s">
        <v>456</v>
      </c>
      <c r="D180" s="132" t="s">
        <v>160</v>
      </c>
      <c r="E180" s="133" t="s">
        <v>746</v>
      </c>
      <c r="F180" s="134" t="s">
        <v>747</v>
      </c>
      <c r="G180" s="135" t="s">
        <v>271</v>
      </c>
      <c r="H180" s="136">
        <v>6</v>
      </c>
      <c r="I180" s="137"/>
      <c r="J180" s="138">
        <f>ROUND(I180*H180,2)</f>
        <v>0</v>
      </c>
      <c r="K180" s="134" t="s">
        <v>305</v>
      </c>
      <c r="L180" s="33"/>
      <c r="M180" s="139" t="s">
        <v>19</v>
      </c>
      <c r="N180" s="140" t="s">
        <v>42</v>
      </c>
      <c r="P180" s="141">
        <f>O180*H180</f>
        <v>0</v>
      </c>
      <c r="Q180" s="141">
        <v>0</v>
      </c>
      <c r="R180" s="141">
        <f>Q180*H180</f>
        <v>0</v>
      </c>
      <c r="S180" s="141">
        <v>0</v>
      </c>
      <c r="T180" s="142">
        <f>S180*H180</f>
        <v>0</v>
      </c>
      <c r="AR180" s="143" t="s">
        <v>165</v>
      </c>
      <c r="AT180" s="143" t="s">
        <v>160</v>
      </c>
      <c r="AU180" s="143" t="s">
        <v>80</v>
      </c>
      <c r="AY180" s="18" t="s">
        <v>158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8" t="s">
        <v>78</v>
      </c>
      <c r="BK180" s="144">
        <f>ROUND(I180*H180,2)</f>
        <v>0</v>
      </c>
      <c r="BL180" s="18" t="s">
        <v>165</v>
      </c>
      <c r="BM180" s="143" t="s">
        <v>748</v>
      </c>
    </row>
    <row r="181" spans="2:65" s="1" customFormat="1">
      <c r="B181" s="33"/>
      <c r="D181" s="145" t="s">
        <v>167</v>
      </c>
      <c r="F181" s="146" t="s">
        <v>747</v>
      </c>
      <c r="I181" s="147"/>
      <c r="L181" s="33"/>
      <c r="M181" s="148"/>
      <c r="T181" s="52"/>
      <c r="AT181" s="18" t="s">
        <v>167</v>
      </c>
      <c r="AU181" s="18" t="s">
        <v>80</v>
      </c>
    </row>
    <row r="182" spans="2:65" s="1" customFormat="1" ht="37.9" customHeight="1">
      <c r="B182" s="33"/>
      <c r="C182" s="132" t="s">
        <v>464</v>
      </c>
      <c r="D182" s="132" t="s">
        <v>160</v>
      </c>
      <c r="E182" s="133" t="s">
        <v>749</v>
      </c>
      <c r="F182" s="134" t="s">
        <v>750</v>
      </c>
      <c r="G182" s="135" t="s">
        <v>271</v>
      </c>
      <c r="H182" s="136">
        <v>6</v>
      </c>
      <c r="I182" s="137"/>
      <c r="J182" s="138">
        <f>ROUND(I182*H182,2)</f>
        <v>0</v>
      </c>
      <c r="K182" s="134" t="s">
        <v>305</v>
      </c>
      <c r="L182" s="33"/>
      <c r="M182" s="139" t="s">
        <v>19</v>
      </c>
      <c r="N182" s="140" t="s">
        <v>42</v>
      </c>
      <c r="P182" s="141">
        <f>O182*H182</f>
        <v>0</v>
      </c>
      <c r="Q182" s="141">
        <v>0</v>
      </c>
      <c r="R182" s="141">
        <f>Q182*H182</f>
        <v>0</v>
      </c>
      <c r="S182" s="141">
        <v>0</v>
      </c>
      <c r="T182" s="142">
        <f>S182*H182</f>
        <v>0</v>
      </c>
      <c r="AR182" s="143" t="s">
        <v>165</v>
      </c>
      <c r="AT182" s="143" t="s">
        <v>160</v>
      </c>
      <c r="AU182" s="143" t="s">
        <v>80</v>
      </c>
      <c r="AY182" s="18" t="s">
        <v>158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8" t="s">
        <v>78</v>
      </c>
      <c r="BK182" s="144">
        <f>ROUND(I182*H182,2)</f>
        <v>0</v>
      </c>
      <c r="BL182" s="18" t="s">
        <v>165</v>
      </c>
      <c r="BM182" s="143" t="s">
        <v>751</v>
      </c>
    </row>
    <row r="183" spans="2:65" s="1" customFormat="1" ht="18">
      <c r="B183" s="33"/>
      <c r="D183" s="145" t="s">
        <v>167</v>
      </c>
      <c r="F183" s="146" t="s">
        <v>750</v>
      </c>
      <c r="I183" s="147"/>
      <c r="L183" s="33"/>
      <c r="M183" s="148"/>
      <c r="T183" s="52"/>
      <c r="AT183" s="18" t="s">
        <v>167</v>
      </c>
      <c r="AU183" s="18" t="s">
        <v>80</v>
      </c>
    </row>
    <row r="184" spans="2:65" s="1" customFormat="1" ht="24.25" customHeight="1">
      <c r="B184" s="33"/>
      <c r="C184" s="132" t="s">
        <v>471</v>
      </c>
      <c r="D184" s="132" t="s">
        <v>160</v>
      </c>
      <c r="E184" s="133" t="s">
        <v>752</v>
      </c>
      <c r="F184" s="134" t="s">
        <v>753</v>
      </c>
      <c r="G184" s="135" t="s">
        <v>271</v>
      </c>
      <c r="H184" s="136">
        <v>1</v>
      </c>
      <c r="I184" s="137"/>
      <c r="J184" s="138">
        <f>ROUND(I184*H184,2)</f>
        <v>0</v>
      </c>
      <c r="K184" s="134" t="s">
        <v>305</v>
      </c>
      <c r="L184" s="33"/>
      <c r="M184" s="139" t="s">
        <v>19</v>
      </c>
      <c r="N184" s="140" t="s">
        <v>42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165</v>
      </c>
      <c r="AT184" s="143" t="s">
        <v>160</v>
      </c>
      <c r="AU184" s="143" t="s">
        <v>80</v>
      </c>
      <c r="AY184" s="18" t="s">
        <v>158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8" t="s">
        <v>78</v>
      </c>
      <c r="BK184" s="144">
        <f>ROUND(I184*H184,2)</f>
        <v>0</v>
      </c>
      <c r="BL184" s="18" t="s">
        <v>165</v>
      </c>
      <c r="BM184" s="143" t="s">
        <v>754</v>
      </c>
    </row>
    <row r="185" spans="2:65" s="1" customFormat="1" ht="18">
      <c r="B185" s="33"/>
      <c r="D185" s="145" t="s">
        <v>167</v>
      </c>
      <c r="F185" s="146" t="s">
        <v>753</v>
      </c>
      <c r="I185" s="147"/>
      <c r="L185" s="33"/>
      <c r="M185" s="148"/>
      <c r="T185" s="52"/>
      <c r="AT185" s="18" t="s">
        <v>167</v>
      </c>
      <c r="AU185" s="18" t="s">
        <v>80</v>
      </c>
    </row>
    <row r="186" spans="2:65" s="1" customFormat="1" ht="24.25" customHeight="1">
      <c r="B186" s="33"/>
      <c r="C186" s="132" t="s">
        <v>484</v>
      </c>
      <c r="D186" s="132" t="s">
        <v>160</v>
      </c>
      <c r="E186" s="133" t="s">
        <v>755</v>
      </c>
      <c r="F186" s="134" t="s">
        <v>756</v>
      </c>
      <c r="G186" s="135" t="s">
        <v>271</v>
      </c>
      <c r="H186" s="136">
        <v>1</v>
      </c>
      <c r="I186" s="137"/>
      <c r="J186" s="138">
        <f>ROUND(I186*H186,2)</f>
        <v>0</v>
      </c>
      <c r="K186" s="134" t="s">
        <v>305</v>
      </c>
      <c r="L186" s="33"/>
      <c r="M186" s="139" t="s">
        <v>19</v>
      </c>
      <c r="N186" s="140" t="s">
        <v>42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165</v>
      </c>
      <c r="AT186" s="143" t="s">
        <v>160</v>
      </c>
      <c r="AU186" s="143" t="s">
        <v>80</v>
      </c>
      <c r="AY186" s="18" t="s">
        <v>158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8" t="s">
        <v>78</v>
      </c>
      <c r="BK186" s="144">
        <f>ROUND(I186*H186,2)</f>
        <v>0</v>
      </c>
      <c r="BL186" s="18" t="s">
        <v>165</v>
      </c>
      <c r="BM186" s="143" t="s">
        <v>757</v>
      </c>
    </row>
    <row r="187" spans="2:65" s="1" customFormat="1" ht="18">
      <c r="B187" s="33"/>
      <c r="D187" s="145" t="s">
        <v>167</v>
      </c>
      <c r="F187" s="146" t="s">
        <v>756</v>
      </c>
      <c r="I187" s="147"/>
      <c r="L187" s="33"/>
      <c r="M187" s="148"/>
      <c r="T187" s="52"/>
      <c r="AT187" s="18" t="s">
        <v>167</v>
      </c>
      <c r="AU187" s="18" t="s">
        <v>80</v>
      </c>
    </row>
    <row r="188" spans="2:65" s="1" customFormat="1" ht="18">
      <c r="B188" s="33"/>
      <c r="D188" s="145" t="s">
        <v>702</v>
      </c>
      <c r="F188" s="193" t="s">
        <v>758</v>
      </c>
      <c r="I188" s="147"/>
      <c r="L188" s="33"/>
      <c r="M188" s="148"/>
      <c r="T188" s="52"/>
      <c r="AT188" s="18" t="s">
        <v>702</v>
      </c>
      <c r="AU188" s="18" t="s">
        <v>80</v>
      </c>
    </row>
    <row r="189" spans="2:65" s="1" customFormat="1" ht="16.5" customHeight="1">
      <c r="B189" s="33"/>
      <c r="C189" s="132" t="s">
        <v>490</v>
      </c>
      <c r="D189" s="132" t="s">
        <v>160</v>
      </c>
      <c r="E189" s="133" t="s">
        <v>759</v>
      </c>
      <c r="F189" s="134" t="s">
        <v>760</v>
      </c>
      <c r="G189" s="135" t="s">
        <v>271</v>
      </c>
      <c r="H189" s="136">
        <v>1</v>
      </c>
      <c r="I189" s="137"/>
      <c r="J189" s="138">
        <f>ROUND(I189*H189,2)</f>
        <v>0</v>
      </c>
      <c r="K189" s="134" t="s">
        <v>305</v>
      </c>
      <c r="L189" s="33"/>
      <c r="M189" s="139" t="s">
        <v>19</v>
      </c>
      <c r="N189" s="140" t="s">
        <v>42</v>
      </c>
      <c r="P189" s="141">
        <f>O189*H189</f>
        <v>0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AR189" s="143" t="s">
        <v>165</v>
      </c>
      <c r="AT189" s="143" t="s">
        <v>160</v>
      </c>
      <c r="AU189" s="143" t="s">
        <v>80</v>
      </c>
      <c r="AY189" s="18" t="s">
        <v>158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8" t="s">
        <v>78</v>
      </c>
      <c r="BK189" s="144">
        <f>ROUND(I189*H189,2)</f>
        <v>0</v>
      </c>
      <c r="BL189" s="18" t="s">
        <v>165</v>
      </c>
      <c r="BM189" s="143" t="s">
        <v>761</v>
      </c>
    </row>
    <row r="190" spans="2:65" s="1" customFormat="1">
      <c r="B190" s="33"/>
      <c r="D190" s="145" t="s">
        <v>167</v>
      </c>
      <c r="F190" s="146" t="s">
        <v>760</v>
      </c>
      <c r="I190" s="147"/>
      <c r="L190" s="33"/>
      <c r="M190" s="148"/>
      <c r="T190" s="52"/>
      <c r="AT190" s="18" t="s">
        <v>167</v>
      </c>
      <c r="AU190" s="18" t="s">
        <v>80</v>
      </c>
    </row>
    <row r="191" spans="2:65" s="1" customFormat="1" ht="16.5" customHeight="1">
      <c r="B191" s="33"/>
      <c r="C191" s="132" t="s">
        <v>496</v>
      </c>
      <c r="D191" s="132" t="s">
        <v>160</v>
      </c>
      <c r="E191" s="133" t="s">
        <v>762</v>
      </c>
      <c r="F191" s="134" t="s">
        <v>763</v>
      </c>
      <c r="G191" s="135" t="s">
        <v>271</v>
      </c>
      <c r="H191" s="136">
        <v>1</v>
      </c>
      <c r="I191" s="137"/>
      <c r="J191" s="138">
        <f>ROUND(I191*H191,2)</f>
        <v>0</v>
      </c>
      <c r="K191" s="134" t="s">
        <v>305</v>
      </c>
      <c r="L191" s="33"/>
      <c r="M191" s="139" t="s">
        <v>19</v>
      </c>
      <c r="N191" s="140" t="s">
        <v>42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165</v>
      </c>
      <c r="AT191" s="143" t="s">
        <v>160</v>
      </c>
      <c r="AU191" s="143" t="s">
        <v>80</v>
      </c>
      <c r="AY191" s="18" t="s">
        <v>158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8" t="s">
        <v>78</v>
      </c>
      <c r="BK191" s="144">
        <f>ROUND(I191*H191,2)</f>
        <v>0</v>
      </c>
      <c r="BL191" s="18" t="s">
        <v>165</v>
      </c>
      <c r="BM191" s="143" t="s">
        <v>764</v>
      </c>
    </row>
    <row r="192" spans="2:65" s="1" customFormat="1">
      <c r="B192" s="33"/>
      <c r="D192" s="145" t="s">
        <v>167</v>
      </c>
      <c r="F192" s="146" t="s">
        <v>763</v>
      </c>
      <c r="I192" s="147"/>
      <c r="L192" s="33"/>
      <c r="M192" s="148"/>
      <c r="T192" s="52"/>
      <c r="AT192" s="18" t="s">
        <v>167</v>
      </c>
      <c r="AU192" s="18" t="s">
        <v>80</v>
      </c>
    </row>
    <row r="193" spans="2:65" s="1" customFormat="1" ht="21.75" customHeight="1">
      <c r="B193" s="33"/>
      <c r="C193" s="132" t="s">
        <v>503</v>
      </c>
      <c r="D193" s="132" t="s">
        <v>160</v>
      </c>
      <c r="E193" s="133" t="s">
        <v>765</v>
      </c>
      <c r="F193" s="134" t="s">
        <v>766</v>
      </c>
      <c r="G193" s="135" t="s">
        <v>271</v>
      </c>
      <c r="H193" s="136">
        <v>1</v>
      </c>
      <c r="I193" s="137"/>
      <c r="J193" s="138">
        <f>ROUND(I193*H193,2)</f>
        <v>0</v>
      </c>
      <c r="K193" s="134" t="s">
        <v>305</v>
      </c>
      <c r="L193" s="33"/>
      <c r="M193" s="139" t="s">
        <v>19</v>
      </c>
      <c r="N193" s="140" t="s">
        <v>42</v>
      </c>
      <c r="P193" s="141">
        <f>O193*H193</f>
        <v>0</v>
      </c>
      <c r="Q193" s="141">
        <v>0</v>
      </c>
      <c r="R193" s="141">
        <f>Q193*H193</f>
        <v>0</v>
      </c>
      <c r="S193" s="141">
        <v>0</v>
      </c>
      <c r="T193" s="142">
        <f>S193*H193</f>
        <v>0</v>
      </c>
      <c r="AR193" s="143" t="s">
        <v>165</v>
      </c>
      <c r="AT193" s="143" t="s">
        <v>160</v>
      </c>
      <c r="AU193" s="143" t="s">
        <v>80</v>
      </c>
      <c r="AY193" s="18" t="s">
        <v>158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8" t="s">
        <v>78</v>
      </c>
      <c r="BK193" s="144">
        <f>ROUND(I193*H193,2)</f>
        <v>0</v>
      </c>
      <c r="BL193" s="18" t="s">
        <v>165</v>
      </c>
      <c r="BM193" s="143" t="s">
        <v>767</v>
      </c>
    </row>
    <row r="194" spans="2:65" s="1" customFormat="1">
      <c r="B194" s="33"/>
      <c r="D194" s="145" t="s">
        <v>167</v>
      </c>
      <c r="F194" s="146" t="s">
        <v>766</v>
      </c>
      <c r="I194" s="147"/>
      <c r="L194" s="33"/>
      <c r="M194" s="148"/>
      <c r="T194" s="52"/>
      <c r="AT194" s="18" t="s">
        <v>167</v>
      </c>
      <c r="AU194" s="18" t="s">
        <v>80</v>
      </c>
    </row>
    <row r="195" spans="2:65" s="1" customFormat="1" ht="16.5" customHeight="1">
      <c r="B195" s="33"/>
      <c r="C195" s="132" t="s">
        <v>513</v>
      </c>
      <c r="D195" s="132" t="s">
        <v>160</v>
      </c>
      <c r="E195" s="133" t="s">
        <v>768</v>
      </c>
      <c r="F195" s="134" t="s">
        <v>769</v>
      </c>
      <c r="G195" s="135" t="s">
        <v>271</v>
      </c>
      <c r="H195" s="136">
        <v>1</v>
      </c>
      <c r="I195" s="137"/>
      <c r="J195" s="138">
        <f>ROUND(I195*H195,2)</f>
        <v>0</v>
      </c>
      <c r="K195" s="134" t="s">
        <v>305</v>
      </c>
      <c r="L195" s="33"/>
      <c r="M195" s="139" t="s">
        <v>19</v>
      </c>
      <c r="N195" s="140" t="s">
        <v>42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165</v>
      </c>
      <c r="AT195" s="143" t="s">
        <v>160</v>
      </c>
      <c r="AU195" s="143" t="s">
        <v>80</v>
      </c>
      <c r="AY195" s="18" t="s">
        <v>158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8" t="s">
        <v>78</v>
      </c>
      <c r="BK195" s="144">
        <f>ROUND(I195*H195,2)</f>
        <v>0</v>
      </c>
      <c r="BL195" s="18" t="s">
        <v>165</v>
      </c>
      <c r="BM195" s="143" t="s">
        <v>770</v>
      </c>
    </row>
    <row r="196" spans="2:65" s="1" customFormat="1">
      <c r="B196" s="33"/>
      <c r="D196" s="145" t="s">
        <v>167</v>
      </c>
      <c r="F196" s="146" t="s">
        <v>769</v>
      </c>
      <c r="I196" s="147"/>
      <c r="L196" s="33"/>
      <c r="M196" s="148"/>
      <c r="T196" s="52"/>
      <c r="AT196" s="18" t="s">
        <v>167</v>
      </c>
      <c r="AU196" s="18" t="s">
        <v>80</v>
      </c>
    </row>
    <row r="197" spans="2:65" s="1" customFormat="1" ht="16.5" customHeight="1">
      <c r="B197" s="33"/>
      <c r="C197" s="132" t="s">
        <v>520</v>
      </c>
      <c r="D197" s="132" t="s">
        <v>160</v>
      </c>
      <c r="E197" s="133" t="s">
        <v>771</v>
      </c>
      <c r="F197" s="134" t="s">
        <v>772</v>
      </c>
      <c r="G197" s="135" t="s">
        <v>271</v>
      </c>
      <c r="H197" s="136">
        <v>1</v>
      </c>
      <c r="I197" s="137"/>
      <c r="J197" s="138">
        <f>ROUND(I197*H197,2)</f>
        <v>0</v>
      </c>
      <c r="K197" s="134" t="s">
        <v>305</v>
      </c>
      <c r="L197" s="33"/>
      <c r="M197" s="139" t="s">
        <v>19</v>
      </c>
      <c r="N197" s="140" t="s">
        <v>42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165</v>
      </c>
      <c r="AT197" s="143" t="s">
        <v>160</v>
      </c>
      <c r="AU197" s="143" t="s">
        <v>80</v>
      </c>
      <c r="AY197" s="18" t="s">
        <v>158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8" t="s">
        <v>78</v>
      </c>
      <c r="BK197" s="144">
        <f>ROUND(I197*H197,2)</f>
        <v>0</v>
      </c>
      <c r="BL197" s="18" t="s">
        <v>165</v>
      </c>
      <c r="BM197" s="143" t="s">
        <v>773</v>
      </c>
    </row>
    <row r="198" spans="2:65" s="1" customFormat="1">
      <c r="B198" s="33"/>
      <c r="D198" s="145" t="s">
        <v>167</v>
      </c>
      <c r="F198" s="146" t="s">
        <v>772</v>
      </c>
      <c r="I198" s="147"/>
      <c r="L198" s="33"/>
      <c r="M198" s="148"/>
      <c r="T198" s="52"/>
      <c r="AT198" s="18" t="s">
        <v>167</v>
      </c>
      <c r="AU198" s="18" t="s">
        <v>80</v>
      </c>
    </row>
    <row r="199" spans="2:65" s="1" customFormat="1" ht="21.75" customHeight="1">
      <c r="B199" s="33"/>
      <c r="C199" s="132" t="s">
        <v>526</v>
      </c>
      <c r="D199" s="132" t="s">
        <v>160</v>
      </c>
      <c r="E199" s="133" t="s">
        <v>774</v>
      </c>
      <c r="F199" s="134" t="s">
        <v>775</v>
      </c>
      <c r="G199" s="135" t="s">
        <v>271</v>
      </c>
      <c r="H199" s="136">
        <v>1</v>
      </c>
      <c r="I199" s="137"/>
      <c r="J199" s="138">
        <f>ROUND(I199*H199,2)</f>
        <v>0</v>
      </c>
      <c r="K199" s="134" t="s">
        <v>305</v>
      </c>
      <c r="L199" s="33"/>
      <c r="M199" s="139" t="s">
        <v>19</v>
      </c>
      <c r="N199" s="140" t="s">
        <v>42</v>
      </c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AR199" s="143" t="s">
        <v>165</v>
      </c>
      <c r="AT199" s="143" t="s">
        <v>160</v>
      </c>
      <c r="AU199" s="143" t="s">
        <v>80</v>
      </c>
      <c r="AY199" s="18" t="s">
        <v>158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8" t="s">
        <v>78</v>
      </c>
      <c r="BK199" s="144">
        <f>ROUND(I199*H199,2)</f>
        <v>0</v>
      </c>
      <c r="BL199" s="18" t="s">
        <v>165</v>
      </c>
      <c r="BM199" s="143" t="s">
        <v>321</v>
      </c>
    </row>
    <row r="200" spans="2:65" s="1" customFormat="1">
      <c r="B200" s="33"/>
      <c r="D200" s="145" t="s">
        <v>167</v>
      </c>
      <c r="F200" s="146" t="s">
        <v>775</v>
      </c>
      <c r="I200" s="147"/>
      <c r="L200" s="33"/>
      <c r="M200" s="148"/>
      <c r="T200" s="52"/>
      <c r="AT200" s="18" t="s">
        <v>167</v>
      </c>
      <c r="AU200" s="18" t="s">
        <v>80</v>
      </c>
    </row>
    <row r="201" spans="2:65" s="1" customFormat="1" ht="16.5" customHeight="1">
      <c r="B201" s="33"/>
      <c r="C201" s="132" t="s">
        <v>533</v>
      </c>
      <c r="D201" s="132" t="s">
        <v>160</v>
      </c>
      <c r="E201" s="133" t="s">
        <v>776</v>
      </c>
      <c r="F201" s="134" t="s">
        <v>777</v>
      </c>
      <c r="G201" s="135" t="s">
        <v>271</v>
      </c>
      <c r="H201" s="136">
        <v>1</v>
      </c>
      <c r="I201" s="137"/>
      <c r="J201" s="138">
        <f>ROUND(I201*H201,2)</f>
        <v>0</v>
      </c>
      <c r="K201" s="134" t="s">
        <v>305</v>
      </c>
      <c r="L201" s="33"/>
      <c r="M201" s="139" t="s">
        <v>19</v>
      </c>
      <c r="N201" s="140" t="s">
        <v>42</v>
      </c>
      <c r="P201" s="141">
        <f>O201*H201</f>
        <v>0</v>
      </c>
      <c r="Q201" s="141">
        <v>0</v>
      </c>
      <c r="R201" s="141">
        <f>Q201*H201</f>
        <v>0</v>
      </c>
      <c r="S201" s="141">
        <v>0</v>
      </c>
      <c r="T201" s="142">
        <f>S201*H201</f>
        <v>0</v>
      </c>
      <c r="AR201" s="143" t="s">
        <v>165</v>
      </c>
      <c r="AT201" s="143" t="s">
        <v>160</v>
      </c>
      <c r="AU201" s="143" t="s">
        <v>80</v>
      </c>
      <c r="AY201" s="18" t="s">
        <v>158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8" t="s">
        <v>78</v>
      </c>
      <c r="BK201" s="144">
        <f>ROUND(I201*H201,2)</f>
        <v>0</v>
      </c>
      <c r="BL201" s="18" t="s">
        <v>165</v>
      </c>
      <c r="BM201" s="143" t="s">
        <v>357</v>
      </c>
    </row>
    <row r="202" spans="2:65" s="1" customFormat="1">
      <c r="B202" s="33"/>
      <c r="D202" s="145" t="s">
        <v>167</v>
      </c>
      <c r="F202" s="146" t="s">
        <v>777</v>
      </c>
      <c r="I202" s="147"/>
      <c r="L202" s="33"/>
      <c r="M202" s="148"/>
      <c r="T202" s="52"/>
      <c r="AT202" s="18" t="s">
        <v>167</v>
      </c>
      <c r="AU202" s="18" t="s">
        <v>80</v>
      </c>
    </row>
    <row r="203" spans="2:65" s="1" customFormat="1" ht="16.5" customHeight="1">
      <c r="B203" s="33"/>
      <c r="C203" s="132" t="s">
        <v>538</v>
      </c>
      <c r="D203" s="132" t="s">
        <v>160</v>
      </c>
      <c r="E203" s="133" t="s">
        <v>778</v>
      </c>
      <c r="F203" s="134" t="s">
        <v>779</v>
      </c>
      <c r="G203" s="135" t="s">
        <v>780</v>
      </c>
      <c r="H203" s="136">
        <v>100</v>
      </c>
      <c r="I203" s="137"/>
      <c r="J203" s="138">
        <f>ROUND(I203*H203,2)</f>
        <v>0</v>
      </c>
      <c r="K203" s="134" t="s">
        <v>305</v>
      </c>
      <c r="L203" s="33"/>
      <c r="M203" s="139" t="s">
        <v>19</v>
      </c>
      <c r="N203" s="140" t="s">
        <v>42</v>
      </c>
      <c r="P203" s="141">
        <f>O203*H203</f>
        <v>0</v>
      </c>
      <c r="Q203" s="141">
        <v>0</v>
      </c>
      <c r="R203" s="141">
        <f>Q203*H203</f>
        <v>0</v>
      </c>
      <c r="S203" s="141">
        <v>0</v>
      </c>
      <c r="T203" s="142">
        <f>S203*H203</f>
        <v>0</v>
      </c>
      <c r="AR203" s="143" t="s">
        <v>165</v>
      </c>
      <c r="AT203" s="143" t="s">
        <v>160</v>
      </c>
      <c r="AU203" s="143" t="s">
        <v>80</v>
      </c>
      <c r="AY203" s="18" t="s">
        <v>158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8" t="s">
        <v>78</v>
      </c>
      <c r="BK203" s="144">
        <f>ROUND(I203*H203,2)</f>
        <v>0</v>
      </c>
      <c r="BL203" s="18" t="s">
        <v>165</v>
      </c>
      <c r="BM203" s="143" t="s">
        <v>781</v>
      </c>
    </row>
    <row r="204" spans="2:65" s="1" customFormat="1">
      <c r="B204" s="33"/>
      <c r="D204" s="145" t="s">
        <v>167</v>
      </c>
      <c r="F204" s="146" t="s">
        <v>779</v>
      </c>
      <c r="I204" s="147"/>
      <c r="L204" s="33"/>
      <c r="M204" s="148"/>
      <c r="T204" s="52"/>
      <c r="AT204" s="18" t="s">
        <v>167</v>
      </c>
      <c r="AU204" s="18" t="s">
        <v>80</v>
      </c>
    </row>
    <row r="205" spans="2:65" s="1" customFormat="1" ht="16.5" customHeight="1">
      <c r="B205" s="33"/>
      <c r="C205" s="132" t="s">
        <v>543</v>
      </c>
      <c r="D205" s="132" t="s">
        <v>160</v>
      </c>
      <c r="E205" s="133" t="s">
        <v>782</v>
      </c>
      <c r="F205" s="134" t="s">
        <v>783</v>
      </c>
      <c r="G205" s="135" t="s">
        <v>271</v>
      </c>
      <c r="H205" s="136">
        <v>1</v>
      </c>
      <c r="I205" s="137"/>
      <c r="J205" s="138">
        <f>ROUND(I205*H205,2)</f>
        <v>0</v>
      </c>
      <c r="K205" s="134" t="s">
        <v>305</v>
      </c>
      <c r="L205" s="33"/>
      <c r="M205" s="139" t="s">
        <v>19</v>
      </c>
      <c r="N205" s="140" t="s">
        <v>42</v>
      </c>
      <c r="P205" s="141">
        <f>O205*H205</f>
        <v>0</v>
      </c>
      <c r="Q205" s="141">
        <v>0</v>
      </c>
      <c r="R205" s="141">
        <f>Q205*H205</f>
        <v>0</v>
      </c>
      <c r="S205" s="141">
        <v>0</v>
      </c>
      <c r="T205" s="142">
        <f>S205*H205</f>
        <v>0</v>
      </c>
      <c r="AR205" s="143" t="s">
        <v>165</v>
      </c>
      <c r="AT205" s="143" t="s">
        <v>160</v>
      </c>
      <c r="AU205" s="143" t="s">
        <v>80</v>
      </c>
      <c r="AY205" s="18" t="s">
        <v>158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8" t="s">
        <v>78</v>
      </c>
      <c r="BK205" s="144">
        <f>ROUND(I205*H205,2)</f>
        <v>0</v>
      </c>
      <c r="BL205" s="18" t="s">
        <v>165</v>
      </c>
      <c r="BM205" s="143" t="s">
        <v>784</v>
      </c>
    </row>
    <row r="206" spans="2:65" s="1" customFormat="1">
      <c r="B206" s="33"/>
      <c r="D206" s="145" t="s">
        <v>167</v>
      </c>
      <c r="F206" s="146" t="s">
        <v>783</v>
      </c>
      <c r="I206" s="147"/>
      <c r="L206" s="33"/>
      <c r="M206" s="148"/>
      <c r="T206" s="52"/>
      <c r="AT206" s="18" t="s">
        <v>167</v>
      </c>
      <c r="AU206" s="18" t="s">
        <v>80</v>
      </c>
    </row>
    <row r="207" spans="2:65" s="1" customFormat="1" ht="16.5" customHeight="1">
      <c r="B207" s="33"/>
      <c r="C207" s="132" t="s">
        <v>549</v>
      </c>
      <c r="D207" s="132" t="s">
        <v>160</v>
      </c>
      <c r="E207" s="133" t="s">
        <v>785</v>
      </c>
      <c r="F207" s="134" t="s">
        <v>786</v>
      </c>
      <c r="G207" s="135" t="s">
        <v>271</v>
      </c>
      <c r="H207" s="136">
        <v>1</v>
      </c>
      <c r="I207" s="137"/>
      <c r="J207" s="138">
        <f>ROUND(I207*H207,2)</f>
        <v>0</v>
      </c>
      <c r="K207" s="134" t="s">
        <v>305</v>
      </c>
      <c r="L207" s="33"/>
      <c r="M207" s="139" t="s">
        <v>19</v>
      </c>
      <c r="N207" s="140" t="s">
        <v>42</v>
      </c>
      <c r="P207" s="141">
        <f>O207*H207</f>
        <v>0</v>
      </c>
      <c r="Q207" s="141">
        <v>0</v>
      </c>
      <c r="R207" s="141">
        <f>Q207*H207</f>
        <v>0</v>
      </c>
      <c r="S207" s="141">
        <v>0</v>
      </c>
      <c r="T207" s="142">
        <f>S207*H207</f>
        <v>0</v>
      </c>
      <c r="AR207" s="143" t="s">
        <v>165</v>
      </c>
      <c r="AT207" s="143" t="s">
        <v>160</v>
      </c>
      <c r="AU207" s="143" t="s">
        <v>80</v>
      </c>
      <c r="AY207" s="18" t="s">
        <v>158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8" t="s">
        <v>78</v>
      </c>
      <c r="BK207" s="144">
        <f>ROUND(I207*H207,2)</f>
        <v>0</v>
      </c>
      <c r="BL207" s="18" t="s">
        <v>165</v>
      </c>
      <c r="BM207" s="143" t="s">
        <v>787</v>
      </c>
    </row>
    <row r="208" spans="2:65" s="1" customFormat="1">
      <c r="B208" s="33"/>
      <c r="D208" s="145" t="s">
        <v>167</v>
      </c>
      <c r="F208" s="146" t="s">
        <v>786</v>
      </c>
      <c r="I208" s="147"/>
      <c r="L208" s="33"/>
      <c r="M208" s="148"/>
      <c r="T208" s="52"/>
      <c r="AT208" s="18" t="s">
        <v>167</v>
      </c>
      <c r="AU208" s="18" t="s">
        <v>80</v>
      </c>
    </row>
    <row r="209" spans="2:65" s="1" customFormat="1" ht="16.5" customHeight="1">
      <c r="B209" s="33"/>
      <c r="C209" s="132" t="s">
        <v>557</v>
      </c>
      <c r="D209" s="132" t="s">
        <v>160</v>
      </c>
      <c r="E209" s="133" t="s">
        <v>788</v>
      </c>
      <c r="F209" s="134" t="s">
        <v>789</v>
      </c>
      <c r="G209" s="135" t="s">
        <v>271</v>
      </c>
      <c r="H209" s="136">
        <v>1</v>
      </c>
      <c r="I209" s="137"/>
      <c r="J209" s="138">
        <f>ROUND(I209*H209,2)</f>
        <v>0</v>
      </c>
      <c r="K209" s="134" t="s">
        <v>305</v>
      </c>
      <c r="L209" s="33"/>
      <c r="M209" s="139" t="s">
        <v>19</v>
      </c>
      <c r="N209" s="140" t="s">
        <v>42</v>
      </c>
      <c r="P209" s="141">
        <f>O209*H209</f>
        <v>0</v>
      </c>
      <c r="Q209" s="141">
        <v>0</v>
      </c>
      <c r="R209" s="141">
        <f>Q209*H209</f>
        <v>0</v>
      </c>
      <c r="S209" s="141">
        <v>0</v>
      </c>
      <c r="T209" s="142">
        <f>S209*H209</f>
        <v>0</v>
      </c>
      <c r="AR209" s="143" t="s">
        <v>165</v>
      </c>
      <c r="AT209" s="143" t="s">
        <v>160</v>
      </c>
      <c r="AU209" s="143" t="s">
        <v>80</v>
      </c>
      <c r="AY209" s="18" t="s">
        <v>158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8" t="s">
        <v>78</v>
      </c>
      <c r="BK209" s="144">
        <f>ROUND(I209*H209,2)</f>
        <v>0</v>
      </c>
      <c r="BL209" s="18" t="s">
        <v>165</v>
      </c>
      <c r="BM209" s="143" t="s">
        <v>790</v>
      </c>
    </row>
    <row r="210" spans="2:65" s="1" customFormat="1">
      <c r="B210" s="33"/>
      <c r="D210" s="145" t="s">
        <v>167</v>
      </c>
      <c r="F210" s="146" t="s">
        <v>789</v>
      </c>
      <c r="I210" s="147"/>
      <c r="L210" s="33"/>
      <c r="M210" s="148"/>
      <c r="T210" s="52"/>
      <c r="AT210" s="18" t="s">
        <v>167</v>
      </c>
      <c r="AU210" s="18" t="s">
        <v>80</v>
      </c>
    </row>
    <row r="211" spans="2:65" s="1" customFormat="1" ht="16.5" customHeight="1">
      <c r="B211" s="33"/>
      <c r="C211" s="132" t="s">
        <v>563</v>
      </c>
      <c r="D211" s="132" t="s">
        <v>160</v>
      </c>
      <c r="E211" s="133" t="s">
        <v>791</v>
      </c>
      <c r="F211" s="134" t="s">
        <v>792</v>
      </c>
      <c r="G211" s="135" t="s">
        <v>271</v>
      </c>
      <c r="H211" s="136">
        <v>1</v>
      </c>
      <c r="I211" s="137"/>
      <c r="J211" s="138">
        <f>ROUND(I211*H211,2)</f>
        <v>0</v>
      </c>
      <c r="K211" s="134" t="s">
        <v>305</v>
      </c>
      <c r="L211" s="33"/>
      <c r="M211" s="139" t="s">
        <v>19</v>
      </c>
      <c r="N211" s="140" t="s">
        <v>42</v>
      </c>
      <c r="P211" s="141">
        <f>O211*H211</f>
        <v>0</v>
      </c>
      <c r="Q211" s="141">
        <v>0</v>
      </c>
      <c r="R211" s="141">
        <f>Q211*H211</f>
        <v>0</v>
      </c>
      <c r="S211" s="141">
        <v>0</v>
      </c>
      <c r="T211" s="142">
        <f>S211*H211</f>
        <v>0</v>
      </c>
      <c r="AR211" s="143" t="s">
        <v>165</v>
      </c>
      <c r="AT211" s="143" t="s">
        <v>160</v>
      </c>
      <c r="AU211" s="143" t="s">
        <v>80</v>
      </c>
      <c r="AY211" s="18" t="s">
        <v>158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8" t="s">
        <v>78</v>
      </c>
      <c r="BK211" s="144">
        <f>ROUND(I211*H211,2)</f>
        <v>0</v>
      </c>
      <c r="BL211" s="18" t="s">
        <v>165</v>
      </c>
      <c r="BM211" s="143" t="s">
        <v>793</v>
      </c>
    </row>
    <row r="212" spans="2:65" s="1" customFormat="1">
      <c r="B212" s="33"/>
      <c r="D212" s="145" t="s">
        <v>167</v>
      </c>
      <c r="F212" s="146" t="s">
        <v>792</v>
      </c>
      <c r="I212" s="147"/>
      <c r="L212" s="33"/>
      <c r="M212" s="148"/>
      <c r="T212" s="52"/>
      <c r="AT212" s="18" t="s">
        <v>167</v>
      </c>
      <c r="AU212" s="18" t="s">
        <v>80</v>
      </c>
    </row>
    <row r="213" spans="2:65" s="1" customFormat="1" ht="16.5" customHeight="1">
      <c r="B213" s="33"/>
      <c r="C213" s="132" t="s">
        <v>567</v>
      </c>
      <c r="D213" s="132" t="s">
        <v>160</v>
      </c>
      <c r="E213" s="133" t="s">
        <v>794</v>
      </c>
      <c r="F213" s="134" t="s">
        <v>795</v>
      </c>
      <c r="G213" s="135" t="s">
        <v>271</v>
      </c>
      <c r="H213" s="136">
        <v>1</v>
      </c>
      <c r="I213" s="137"/>
      <c r="J213" s="138">
        <f>ROUND(I213*H213,2)</f>
        <v>0</v>
      </c>
      <c r="K213" s="134" t="s">
        <v>305</v>
      </c>
      <c r="L213" s="33"/>
      <c r="M213" s="139" t="s">
        <v>19</v>
      </c>
      <c r="N213" s="140" t="s">
        <v>42</v>
      </c>
      <c r="P213" s="141">
        <f>O213*H213</f>
        <v>0</v>
      </c>
      <c r="Q213" s="141">
        <v>0</v>
      </c>
      <c r="R213" s="141">
        <f>Q213*H213</f>
        <v>0</v>
      </c>
      <c r="S213" s="141">
        <v>0</v>
      </c>
      <c r="T213" s="142">
        <f>S213*H213</f>
        <v>0</v>
      </c>
      <c r="AR213" s="143" t="s">
        <v>165</v>
      </c>
      <c r="AT213" s="143" t="s">
        <v>160</v>
      </c>
      <c r="AU213" s="143" t="s">
        <v>80</v>
      </c>
      <c r="AY213" s="18" t="s">
        <v>158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8" t="s">
        <v>78</v>
      </c>
      <c r="BK213" s="144">
        <f>ROUND(I213*H213,2)</f>
        <v>0</v>
      </c>
      <c r="BL213" s="18" t="s">
        <v>165</v>
      </c>
      <c r="BM213" s="143" t="s">
        <v>796</v>
      </c>
    </row>
    <row r="214" spans="2:65" s="1" customFormat="1">
      <c r="B214" s="33"/>
      <c r="D214" s="145" t="s">
        <v>167</v>
      </c>
      <c r="F214" s="146" t="s">
        <v>795</v>
      </c>
      <c r="I214" s="147"/>
      <c r="L214" s="33"/>
      <c r="M214" s="148"/>
      <c r="T214" s="52"/>
      <c r="AT214" s="18" t="s">
        <v>167</v>
      </c>
      <c r="AU214" s="18" t="s">
        <v>80</v>
      </c>
    </row>
    <row r="215" spans="2:65" s="1" customFormat="1" ht="21.75" customHeight="1">
      <c r="B215" s="33"/>
      <c r="C215" s="132" t="s">
        <v>573</v>
      </c>
      <c r="D215" s="132" t="s">
        <v>160</v>
      </c>
      <c r="E215" s="133" t="s">
        <v>797</v>
      </c>
      <c r="F215" s="134" t="s">
        <v>798</v>
      </c>
      <c r="G215" s="135" t="s">
        <v>271</v>
      </c>
      <c r="H215" s="136">
        <v>1</v>
      </c>
      <c r="I215" s="137"/>
      <c r="J215" s="138">
        <f>ROUND(I215*H215,2)</f>
        <v>0</v>
      </c>
      <c r="K215" s="134" t="s">
        <v>305</v>
      </c>
      <c r="L215" s="33"/>
      <c r="M215" s="139" t="s">
        <v>19</v>
      </c>
      <c r="N215" s="140" t="s">
        <v>42</v>
      </c>
      <c r="P215" s="141">
        <f>O215*H215</f>
        <v>0</v>
      </c>
      <c r="Q215" s="141">
        <v>0</v>
      </c>
      <c r="R215" s="141">
        <f>Q215*H215</f>
        <v>0</v>
      </c>
      <c r="S215" s="141">
        <v>0</v>
      </c>
      <c r="T215" s="142">
        <f>S215*H215</f>
        <v>0</v>
      </c>
      <c r="AR215" s="143" t="s">
        <v>165</v>
      </c>
      <c r="AT215" s="143" t="s">
        <v>160</v>
      </c>
      <c r="AU215" s="143" t="s">
        <v>80</v>
      </c>
      <c r="AY215" s="18" t="s">
        <v>158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8" t="s">
        <v>78</v>
      </c>
      <c r="BK215" s="144">
        <f>ROUND(I215*H215,2)</f>
        <v>0</v>
      </c>
      <c r="BL215" s="18" t="s">
        <v>165</v>
      </c>
      <c r="BM215" s="143" t="s">
        <v>799</v>
      </c>
    </row>
    <row r="216" spans="2:65" s="1" customFormat="1">
      <c r="B216" s="33"/>
      <c r="D216" s="145" t="s">
        <v>167</v>
      </c>
      <c r="F216" s="146" t="s">
        <v>798</v>
      </c>
      <c r="I216" s="147"/>
      <c r="L216" s="33"/>
      <c r="M216" s="148"/>
      <c r="T216" s="52"/>
      <c r="AT216" s="18" t="s">
        <v>167</v>
      </c>
      <c r="AU216" s="18" t="s">
        <v>80</v>
      </c>
    </row>
    <row r="217" spans="2:65" s="1" customFormat="1" ht="16.5" customHeight="1">
      <c r="B217" s="33"/>
      <c r="C217" s="132" t="s">
        <v>581</v>
      </c>
      <c r="D217" s="132" t="s">
        <v>160</v>
      </c>
      <c r="E217" s="133" t="s">
        <v>800</v>
      </c>
      <c r="F217" s="134" t="s">
        <v>801</v>
      </c>
      <c r="G217" s="135" t="s">
        <v>271</v>
      </c>
      <c r="H217" s="136">
        <v>1</v>
      </c>
      <c r="I217" s="137"/>
      <c r="J217" s="138">
        <f>ROUND(I217*H217,2)</f>
        <v>0</v>
      </c>
      <c r="K217" s="134" t="s">
        <v>305</v>
      </c>
      <c r="L217" s="33"/>
      <c r="M217" s="139" t="s">
        <v>19</v>
      </c>
      <c r="N217" s="140" t="s">
        <v>42</v>
      </c>
      <c r="P217" s="141">
        <f>O217*H217</f>
        <v>0</v>
      </c>
      <c r="Q217" s="141">
        <v>0</v>
      </c>
      <c r="R217" s="141">
        <f>Q217*H217</f>
        <v>0</v>
      </c>
      <c r="S217" s="141">
        <v>0</v>
      </c>
      <c r="T217" s="142">
        <f>S217*H217</f>
        <v>0</v>
      </c>
      <c r="AR217" s="143" t="s">
        <v>165</v>
      </c>
      <c r="AT217" s="143" t="s">
        <v>160</v>
      </c>
      <c r="AU217" s="143" t="s">
        <v>80</v>
      </c>
      <c r="AY217" s="18" t="s">
        <v>158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8" t="s">
        <v>78</v>
      </c>
      <c r="BK217" s="144">
        <f>ROUND(I217*H217,2)</f>
        <v>0</v>
      </c>
      <c r="BL217" s="18" t="s">
        <v>165</v>
      </c>
      <c r="BM217" s="143" t="s">
        <v>802</v>
      </c>
    </row>
    <row r="218" spans="2:65" s="1" customFormat="1">
      <c r="B218" s="33"/>
      <c r="D218" s="145" t="s">
        <v>167</v>
      </c>
      <c r="F218" s="146" t="s">
        <v>801</v>
      </c>
      <c r="I218" s="147"/>
      <c r="L218" s="33"/>
      <c r="M218" s="148"/>
      <c r="T218" s="52"/>
      <c r="AT218" s="18" t="s">
        <v>167</v>
      </c>
      <c r="AU218" s="18" t="s">
        <v>80</v>
      </c>
    </row>
    <row r="219" spans="2:65" s="1" customFormat="1" ht="16.5" customHeight="1">
      <c r="B219" s="33"/>
      <c r="C219" s="132" t="s">
        <v>587</v>
      </c>
      <c r="D219" s="132" t="s">
        <v>160</v>
      </c>
      <c r="E219" s="133" t="s">
        <v>803</v>
      </c>
      <c r="F219" s="134" t="s">
        <v>804</v>
      </c>
      <c r="G219" s="135" t="s">
        <v>271</v>
      </c>
      <c r="H219" s="136">
        <v>1</v>
      </c>
      <c r="I219" s="137"/>
      <c r="J219" s="138">
        <f>ROUND(I219*H219,2)</f>
        <v>0</v>
      </c>
      <c r="K219" s="134" t="s">
        <v>305</v>
      </c>
      <c r="L219" s="33"/>
      <c r="M219" s="139" t="s">
        <v>19</v>
      </c>
      <c r="N219" s="140" t="s">
        <v>42</v>
      </c>
      <c r="P219" s="141">
        <f>O219*H219</f>
        <v>0</v>
      </c>
      <c r="Q219" s="141">
        <v>0</v>
      </c>
      <c r="R219" s="141">
        <f>Q219*H219</f>
        <v>0</v>
      </c>
      <c r="S219" s="141">
        <v>0</v>
      </c>
      <c r="T219" s="142">
        <f>S219*H219</f>
        <v>0</v>
      </c>
      <c r="AR219" s="143" t="s">
        <v>165</v>
      </c>
      <c r="AT219" s="143" t="s">
        <v>160</v>
      </c>
      <c r="AU219" s="143" t="s">
        <v>80</v>
      </c>
      <c r="AY219" s="18" t="s">
        <v>158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8" t="s">
        <v>78</v>
      </c>
      <c r="BK219" s="144">
        <f>ROUND(I219*H219,2)</f>
        <v>0</v>
      </c>
      <c r="BL219" s="18" t="s">
        <v>165</v>
      </c>
      <c r="BM219" s="143" t="s">
        <v>805</v>
      </c>
    </row>
    <row r="220" spans="2:65" s="1" customFormat="1">
      <c r="B220" s="33"/>
      <c r="D220" s="145" t="s">
        <v>167</v>
      </c>
      <c r="F220" s="146" t="s">
        <v>804</v>
      </c>
      <c r="I220" s="147"/>
      <c r="L220" s="33"/>
      <c r="M220" s="148"/>
      <c r="T220" s="52"/>
      <c r="AT220" s="18" t="s">
        <v>167</v>
      </c>
      <c r="AU220" s="18" t="s">
        <v>80</v>
      </c>
    </row>
    <row r="221" spans="2:65" s="1" customFormat="1" ht="16.5" customHeight="1">
      <c r="B221" s="33"/>
      <c r="C221" s="132" t="s">
        <v>596</v>
      </c>
      <c r="D221" s="132" t="s">
        <v>160</v>
      </c>
      <c r="E221" s="133" t="s">
        <v>806</v>
      </c>
      <c r="F221" s="134" t="s">
        <v>807</v>
      </c>
      <c r="G221" s="135" t="s">
        <v>271</v>
      </c>
      <c r="H221" s="136">
        <v>1</v>
      </c>
      <c r="I221" s="137"/>
      <c r="J221" s="138">
        <f>ROUND(I221*H221,2)</f>
        <v>0</v>
      </c>
      <c r="K221" s="134" t="s">
        <v>305</v>
      </c>
      <c r="L221" s="33"/>
      <c r="M221" s="139" t="s">
        <v>19</v>
      </c>
      <c r="N221" s="140" t="s">
        <v>42</v>
      </c>
      <c r="P221" s="141">
        <f>O221*H221</f>
        <v>0</v>
      </c>
      <c r="Q221" s="141">
        <v>0</v>
      </c>
      <c r="R221" s="141">
        <f>Q221*H221</f>
        <v>0</v>
      </c>
      <c r="S221" s="141">
        <v>0</v>
      </c>
      <c r="T221" s="142">
        <f>S221*H221</f>
        <v>0</v>
      </c>
      <c r="AR221" s="143" t="s">
        <v>165</v>
      </c>
      <c r="AT221" s="143" t="s">
        <v>160</v>
      </c>
      <c r="AU221" s="143" t="s">
        <v>80</v>
      </c>
      <c r="AY221" s="18" t="s">
        <v>158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8" t="s">
        <v>78</v>
      </c>
      <c r="BK221" s="144">
        <f>ROUND(I221*H221,2)</f>
        <v>0</v>
      </c>
      <c r="BL221" s="18" t="s">
        <v>165</v>
      </c>
      <c r="BM221" s="143" t="s">
        <v>808</v>
      </c>
    </row>
    <row r="222" spans="2:65" s="1" customFormat="1">
      <c r="B222" s="33"/>
      <c r="D222" s="145" t="s">
        <v>167</v>
      </c>
      <c r="F222" s="146" t="s">
        <v>807</v>
      </c>
      <c r="I222" s="147"/>
      <c r="L222" s="33"/>
      <c r="M222" s="148"/>
      <c r="T222" s="52"/>
      <c r="AT222" s="18" t="s">
        <v>167</v>
      </c>
      <c r="AU222" s="18" t="s">
        <v>80</v>
      </c>
    </row>
    <row r="223" spans="2:65" s="1" customFormat="1" ht="16.5" customHeight="1">
      <c r="B223" s="33"/>
      <c r="C223" s="132" t="s">
        <v>605</v>
      </c>
      <c r="D223" s="132" t="s">
        <v>160</v>
      </c>
      <c r="E223" s="133" t="s">
        <v>809</v>
      </c>
      <c r="F223" s="134" t="s">
        <v>810</v>
      </c>
      <c r="G223" s="135" t="s">
        <v>271</v>
      </c>
      <c r="H223" s="136">
        <v>1</v>
      </c>
      <c r="I223" s="137"/>
      <c r="J223" s="138">
        <f>ROUND(I223*H223,2)</f>
        <v>0</v>
      </c>
      <c r="K223" s="134" t="s">
        <v>305</v>
      </c>
      <c r="L223" s="33"/>
      <c r="M223" s="139" t="s">
        <v>19</v>
      </c>
      <c r="N223" s="140" t="s">
        <v>42</v>
      </c>
      <c r="P223" s="141">
        <f>O223*H223</f>
        <v>0</v>
      </c>
      <c r="Q223" s="141">
        <v>0</v>
      </c>
      <c r="R223" s="141">
        <f>Q223*H223</f>
        <v>0</v>
      </c>
      <c r="S223" s="141">
        <v>0</v>
      </c>
      <c r="T223" s="142">
        <f>S223*H223</f>
        <v>0</v>
      </c>
      <c r="AR223" s="143" t="s">
        <v>165</v>
      </c>
      <c r="AT223" s="143" t="s">
        <v>160</v>
      </c>
      <c r="AU223" s="143" t="s">
        <v>80</v>
      </c>
      <c r="AY223" s="18" t="s">
        <v>158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8" t="s">
        <v>78</v>
      </c>
      <c r="BK223" s="144">
        <f>ROUND(I223*H223,2)</f>
        <v>0</v>
      </c>
      <c r="BL223" s="18" t="s">
        <v>165</v>
      </c>
      <c r="BM223" s="143" t="s">
        <v>811</v>
      </c>
    </row>
    <row r="224" spans="2:65" s="1" customFormat="1">
      <c r="B224" s="33"/>
      <c r="D224" s="145" t="s">
        <v>167</v>
      </c>
      <c r="F224" s="146" t="s">
        <v>810</v>
      </c>
      <c r="I224" s="147"/>
      <c r="L224" s="33"/>
      <c r="M224" s="148"/>
      <c r="T224" s="52"/>
      <c r="AT224" s="18" t="s">
        <v>167</v>
      </c>
      <c r="AU224" s="18" t="s">
        <v>80</v>
      </c>
    </row>
    <row r="225" spans="2:65" s="1" customFormat="1" ht="16.5" customHeight="1">
      <c r="B225" s="33"/>
      <c r="C225" s="132" t="s">
        <v>612</v>
      </c>
      <c r="D225" s="132" t="s">
        <v>160</v>
      </c>
      <c r="E225" s="133" t="s">
        <v>812</v>
      </c>
      <c r="F225" s="134" t="s">
        <v>813</v>
      </c>
      <c r="G225" s="135" t="s">
        <v>271</v>
      </c>
      <c r="H225" s="136">
        <v>1</v>
      </c>
      <c r="I225" s="137"/>
      <c r="J225" s="138">
        <f>ROUND(I225*H225,2)</f>
        <v>0</v>
      </c>
      <c r="K225" s="134" t="s">
        <v>305</v>
      </c>
      <c r="L225" s="33"/>
      <c r="M225" s="139" t="s">
        <v>19</v>
      </c>
      <c r="N225" s="140" t="s">
        <v>42</v>
      </c>
      <c r="P225" s="141">
        <f>O225*H225</f>
        <v>0</v>
      </c>
      <c r="Q225" s="141">
        <v>0</v>
      </c>
      <c r="R225" s="141">
        <f>Q225*H225</f>
        <v>0</v>
      </c>
      <c r="S225" s="141">
        <v>0</v>
      </c>
      <c r="T225" s="142">
        <f>S225*H225</f>
        <v>0</v>
      </c>
      <c r="AR225" s="143" t="s">
        <v>165</v>
      </c>
      <c r="AT225" s="143" t="s">
        <v>160</v>
      </c>
      <c r="AU225" s="143" t="s">
        <v>80</v>
      </c>
      <c r="AY225" s="18" t="s">
        <v>158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8" t="s">
        <v>78</v>
      </c>
      <c r="BK225" s="144">
        <f>ROUND(I225*H225,2)</f>
        <v>0</v>
      </c>
      <c r="BL225" s="18" t="s">
        <v>165</v>
      </c>
      <c r="BM225" s="143" t="s">
        <v>814</v>
      </c>
    </row>
    <row r="226" spans="2:65" s="1" customFormat="1">
      <c r="B226" s="33"/>
      <c r="D226" s="145" t="s">
        <v>167</v>
      </c>
      <c r="F226" s="146" t="s">
        <v>813</v>
      </c>
      <c r="I226" s="147"/>
      <c r="L226" s="33"/>
      <c r="M226" s="148"/>
      <c r="T226" s="52"/>
      <c r="AT226" s="18" t="s">
        <v>167</v>
      </c>
      <c r="AU226" s="18" t="s">
        <v>80</v>
      </c>
    </row>
    <row r="227" spans="2:65" s="1" customFormat="1" ht="16.5" customHeight="1">
      <c r="B227" s="33"/>
      <c r="C227" s="132" t="s">
        <v>266</v>
      </c>
      <c r="D227" s="132" t="s">
        <v>160</v>
      </c>
      <c r="E227" s="133" t="s">
        <v>815</v>
      </c>
      <c r="F227" s="134" t="s">
        <v>816</v>
      </c>
      <c r="G227" s="135" t="s">
        <v>271</v>
      </c>
      <c r="H227" s="136">
        <v>1</v>
      </c>
      <c r="I227" s="137"/>
      <c r="J227" s="138">
        <f>ROUND(I227*H227,2)</f>
        <v>0</v>
      </c>
      <c r="K227" s="134" t="s">
        <v>305</v>
      </c>
      <c r="L227" s="33"/>
      <c r="M227" s="139" t="s">
        <v>19</v>
      </c>
      <c r="N227" s="140" t="s">
        <v>42</v>
      </c>
      <c r="P227" s="141">
        <f>O227*H227</f>
        <v>0</v>
      </c>
      <c r="Q227" s="141">
        <v>0</v>
      </c>
      <c r="R227" s="141">
        <f>Q227*H227</f>
        <v>0</v>
      </c>
      <c r="S227" s="141">
        <v>0</v>
      </c>
      <c r="T227" s="142">
        <f>S227*H227</f>
        <v>0</v>
      </c>
      <c r="AR227" s="143" t="s">
        <v>165</v>
      </c>
      <c r="AT227" s="143" t="s">
        <v>160</v>
      </c>
      <c r="AU227" s="143" t="s">
        <v>80</v>
      </c>
      <c r="AY227" s="18" t="s">
        <v>158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8" t="s">
        <v>78</v>
      </c>
      <c r="BK227" s="144">
        <f>ROUND(I227*H227,2)</f>
        <v>0</v>
      </c>
      <c r="BL227" s="18" t="s">
        <v>165</v>
      </c>
      <c r="BM227" s="143" t="s">
        <v>817</v>
      </c>
    </row>
    <row r="228" spans="2:65" s="1" customFormat="1">
      <c r="B228" s="33"/>
      <c r="D228" s="145" t="s">
        <v>167</v>
      </c>
      <c r="F228" s="146" t="s">
        <v>816</v>
      </c>
      <c r="I228" s="147"/>
      <c r="L228" s="33"/>
      <c r="M228" s="194"/>
      <c r="N228" s="195"/>
      <c r="O228" s="195"/>
      <c r="P228" s="195"/>
      <c r="Q228" s="195"/>
      <c r="R228" s="195"/>
      <c r="S228" s="195"/>
      <c r="T228" s="196"/>
      <c r="AT228" s="18" t="s">
        <v>167</v>
      </c>
      <c r="AU228" s="18" t="s">
        <v>80</v>
      </c>
    </row>
    <row r="229" spans="2:65" s="1" customFormat="1" ht="7" customHeight="1">
      <c r="B229" s="41"/>
      <c r="C229" s="42"/>
      <c r="D229" s="42"/>
      <c r="E229" s="42"/>
      <c r="F229" s="42"/>
      <c r="G229" s="42"/>
      <c r="H229" s="42"/>
      <c r="I229" s="42"/>
      <c r="J229" s="42"/>
      <c r="K229" s="42"/>
      <c r="L229" s="33"/>
    </row>
  </sheetData>
  <sheetProtection algorithmName="SHA-512" hashValue="vHiSwn+oODqXVZq2AWdKuM3ZdKZEBlZICyIB+mkW8xwC4lmGomnc2nLBIve5mKM5NsqS2op1jr6tIa9jMMWg4A==" saltValue="LeL+dopttnARrDHwNV9PKAvkqw20NEmLOqyadbxV4G5/+d2CRYyyevhehuwY5t4Jk/SxSaVE8xJdVed7lJQWZw==" spinCount="100000" sheet="1" objects="1" scenarios="1" formatColumns="0" formatRows="0" autoFilter="0"/>
  <autoFilter ref="C96:K228" xr:uid="{00000000-0009-0000-0000-000002000000}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04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95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5" customHeight="1">
      <c r="B4" s="21"/>
      <c r="D4" s="22" t="s">
        <v>111</v>
      </c>
      <c r="L4" s="21"/>
      <c r="M4" s="89" t="s">
        <v>10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6" t="str">
        <f>'Rekapitulace stavby'!K6</f>
        <v>ZČU - REKONSTRUKCE POSLUCHÁREN UP 101,104,108,112 a 115</v>
      </c>
      <c r="F7" s="327"/>
      <c r="G7" s="327"/>
      <c r="H7" s="327"/>
      <c r="L7" s="21"/>
    </row>
    <row r="8" spans="2:46" ht="12.5">
      <c r="B8" s="21"/>
      <c r="D8" s="28" t="s">
        <v>112</v>
      </c>
      <c r="L8" s="21"/>
    </row>
    <row r="9" spans="2:46" ht="16.5" customHeight="1">
      <c r="B9" s="21"/>
      <c r="E9" s="326" t="s">
        <v>113</v>
      </c>
      <c r="F9" s="292"/>
      <c r="G9" s="292"/>
      <c r="H9" s="292"/>
      <c r="L9" s="21"/>
    </row>
    <row r="10" spans="2:46" ht="12" customHeight="1">
      <c r="B10" s="21"/>
      <c r="D10" s="28" t="s">
        <v>114</v>
      </c>
      <c r="L10" s="21"/>
    </row>
    <row r="11" spans="2:46" s="1" customFormat="1" ht="16.5" customHeight="1">
      <c r="B11" s="33"/>
      <c r="E11" s="290" t="s">
        <v>644</v>
      </c>
      <c r="F11" s="325"/>
      <c r="G11" s="325"/>
      <c r="H11" s="325"/>
      <c r="L11" s="33"/>
    </row>
    <row r="12" spans="2:46" s="1" customFormat="1" ht="12" customHeight="1">
      <c r="B12" s="33"/>
      <c r="D12" s="28" t="s">
        <v>645</v>
      </c>
      <c r="L12" s="33"/>
    </row>
    <row r="13" spans="2:46" s="1" customFormat="1" ht="16.5" customHeight="1">
      <c r="B13" s="33"/>
      <c r="E13" s="318" t="s">
        <v>818</v>
      </c>
      <c r="F13" s="325"/>
      <c r="G13" s="325"/>
      <c r="H13" s="325"/>
      <c r="L13" s="33"/>
    </row>
    <row r="14" spans="2:46" s="1" customFormat="1">
      <c r="B14" s="33"/>
      <c r="L14" s="33"/>
    </row>
    <row r="15" spans="2:46" s="1" customFormat="1" ht="12" customHeight="1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>
      <c r="B16" s="33"/>
      <c r="D16" s="28" t="s">
        <v>21</v>
      </c>
      <c r="F16" s="26" t="s">
        <v>22</v>
      </c>
      <c r="I16" s="28" t="s">
        <v>23</v>
      </c>
      <c r="J16" s="49">
        <f>'Rekapitulace stavby'!AN8</f>
        <v>45306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8" t="s">
        <v>24</v>
      </c>
      <c r="I18" s="28" t="s">
        <v>25</v>
      </c>
      <c r="J18" s="26" t="s">
        <v>19</v>
      </c>
      <c r="L18" s="33"/>
    </row>
    <row r="19" spans="2:12" s="1" customFormat="1" ht="18" customHeight="1">
      <c r="B19" s="33"/>
      <c r="E19" s="26" t="s">
        <v>26</v>
      </c>
      <c r="I19" s="28" t="s">
        <v>27</v>
      </c>
      <c r="J19" s="26" t="s">
        <v>19</v>
      </c>
      <c r="L19" s="33"/>
    </row>
    <row r="20" spans="2:12" s="1" customFormat="1" ht="7" customHeight="1">
      <c r="B20" s="33"/>
      <c r="L20" s="33"/>
    </row>
    <row r="21" spans="2:12" s="1" customFormat="1" ht="12" customHeight="1">
      <c r="B21" s="33"/>
      <c r="D21" s="28" t="s">
        <v>28</v>
      </c>
      <c r="I21" s="28" t="s">
        <v>25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328" t="str">
        <f>'Rekapitulace stavby'!E14</f>
        <v>Vyplň údaj</v>
      </c>
      <c r="F22" s="310"/>
      <c r="G22" s="310"/>
      <c r="H22" s="310"/>
      <c r="I22" s="28" t="s">
        <v>27</v>
      </c>
      <c r="J22" s="29" t="str">
        <f>'Rekapitulace stavby'!AN14</f>
        <v>Vyplň údaj</v>
      </c>
      <c r="L22" s="33"/>
    </row>
    <row r="23" spans="2:12" s="1" customFormat="1" ht="7" customHeight="1">
      <c r="B23" s="33"/>
      <c r="L23" s="33"/>
    </row>
    <row r="24" spans="2:12" s="1" customFormat="1" ht="12" customHeight="1">
      <c r="B24" s="33"/>
      <c r="D24" s="28" t="s">
        <v>30</v>
      </c>
      <c r="I24" s="28" t="s">
        <v>25</v>
      </c>
      <c r="J24" s="26" t="s">
        <v>19</v>
      </c>
      <c r="L24" s="33"/>
    </row>
    <row r="25" spans="2:12" s="1" customFormat="1" ht="18" customHeight="1">
      <c r="B25" s="33"/>
      <c r="E25" s="26" t="s">
        <v>31</v>
      </c>
      <c r="I25" s="28" t="s">
        <v>27</v>
      </c>
      <c r="J25" s="26" t="s">
        <v>19</v>
      </c>
      <c r="L25" s="33"/>
    </row>
    <row r="26" spans="2:12" s="1" customFormat="1" ht="7" customHeight="1">
      <c r="B26" s="33"/>
      <c r="L26" s="33"/>
    </row>
    <row r="27" spans="2:12" s="1" customFormat="1" ht="12" customHeight="1">
      <c r="B27" s="33"/>
      <c r="D27" s="28" t="s">
        <v>33</v>
      </c>
      <c r="I27" s="28" t="s">
        <v>25</v>
      </c>
      <c r="J27" s="26" t="s">
        <v>19</v>
      </c>
      <c r="L27" s="33"/>
    </row>
    <row r="28" spans="2:12" s="1" customFormat="1" ht="18" customHeight="1">
      <c r="B28" s="33"/>
      <c r="E28" s="26" t="s">
        <v>34</v>
      </c>
      <c r="I28" s="28" t="s">
        <v>27</v>
      </c>
      <c r="J28" s="26" t="s">
        <v>19</v>
      </c>
      <c r="L28" s="33"/>
    </row>
    <row r="29" spans="2:12" s="1" customFormat="1" ht="7" customHeight="1">
      <c r="B29" s="33"/>
      <c r="L29" s="33"/>
    </row>
    <row r="30" spans="2:12" s="1" customFormat="1" ht="12" customHeight="1">
      <c r="B30" s="33"/>
      <c r="D30" s="28" t="s">
        <v>35</v>
      </c>
      <c r="L30" s="33"/>
    </row>
    <row r="31" spans="2:12" s="7" customFormat="1" ht="71.25" customHeight="1">
      <c r="B31" s="90"/>
      <c r="E31" s="314" t="s">
        <v>36</v>
      </c>
      <c r="F31" s="314"/>
      <c r="G31" s="314"/>
      <c r="H31" s="314"/>
      <c r="L31" s="90"/>
    </row>
    <row r="32" spans="2:12" s="1" customFormat="1" ht="7" customHeight="1">
      <c r="B32" s="33"/>
      <c r="L32" s="33"/>
    </row>
    <row r="33" spans="2:12" s="1" customFormat="1" ht="7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25.4" customHeight="1">
      <c r="B34" s="33"/>
      <c r="D34" s="91" t="s">
        <v>37</v>
      </c>
      <c r="J34" s="62">
        <f>ROUND(J98, 2)</f>
        <v>0</v>
      </c>
      <c r="L34" s="33"/>
    </row>
    <row r="35" spans="2:12" s="1" customFormat="1" ht="7" customHeight="1">
      <c r="B35" s="33"/>
      <c r="D35" s="50"/>
      <c r="E35" s="50"/>
      <c r="F35" s="50"/>
      <c r="G35" s="50"/>
      <c r="H35" s="50"/>
      <c r="I35" s="50"/>
      <c r="J35" s="50"/>
      <c r="K35" s="50"/>
      <c r="L35" s="33"/>
    </row>
    <row r="36" spans="2:12" s="1" customFormat="1" ht="14.5" customHeight="1">
      <c r="B36" s="33"/>
      <c r="F36" s="92" t="s">
        <v>39</v>
      </c>
      <c r="I36" s="92" t="s">
        <v>38</v>
      </c>
      <c r="J36" s="92" t="s">
        <v>40</v>
      </c>
      <c r="L36" s="33"/>
    </row>
    <row r="37" spans="2:12" s="1" customFormat="1" ht="14.5" customHeight="1">
      <c r="B37" s="33"/>
      <c r="D37" s="93" t="s">
        <v>41</v>
      </c>
      <c r="E37" s="28" t="s">
        <v>42</v>
      </c>
      <c r="F37" s="82">
        <f>ROUND((SUM(BE98:BE203)),  2)</f>
        <v>0</v>
      </c>
      <c r="I37" s="94">
        <v>0.21</v>
      </c>
      <c r="J37" s="82">
        <f>ROUND(((SUM(BE98:BE203))*I37),  2)</f>
        <v>0</v>
      </c>
      <c r="L37" s="33"/>
    </row>
    <row r="38" spans="2:12" s="1" customFormat="1" ht="14.5" customHeight="1">
      <c r="B38" s="33"/>
      <c r="E38" s="28" t="s">
        <v>43</v>
      </c>
      <c r="F38" s="82">
        <f>ROUND((SUM(BF98:BF203)),  2)</f>
        <v>0</v>
      </c>
      <c r="I38" s="94">
        <v>0.12</v>
      </c>
      <c r="J38" s="82">
        <f>ROUND(((SUM(BF98:BF203))*I38),  2)</f>
        <v>0</v>
      </c>
      <c r="L38" s="33"/>
    </row>
    <row r="39" spans="2:12" s="1" customFormat="1" ht="14.5" hidden="1" customHeight="1">
      <c r="B39" s="33"/>
      <c r="E39" s="28" t="s">
        <v>44</v>
      </c>
      <c r="F39" s="82">
        <f>ROUND((SUM(BG98:BG203)),  2)</f>
        <v>0</v>
      </c>
      <c r="I39" s="94">
        <v>0.21</v>
      </c>
      <c r="J39" s="82">
        <f>0</f>
        <v>0</v>
      </c>
      <c r="L39" s="33"/>
    </row>
    <row r="40" spans="2:12" s="1" customFormat="1" ht="14.5" hidden="1" customHeight="1">
      <c r="B40" s="33"/>
      <c r="E40" s="28" t="s">
        <v>45</v>
      </c>
      <c r="F40" s="82">
        <f>ROUND((SUM(BH98:BH203)),  2)</f>
        <v>0</v>
      </c>
      <c r="I40" s="94">
        <v>0.12</v>
      </c>
      <c r="J40" s="82">
        <f>0</f>
        <v>0</v>
      </c>
      <c r="L40" s="33"/>
    </row>
    <row r="41" spans="2:12" s="1" customFormat="1" ht="14.5" hidden="1" customHeight="1">
      <c r="B41" s="33"/>
      <c r="E41" s="28" t="s">
        <v>46</v>
      </c>
      <c r="F41" s="82">
        <f>ROUND((SUM(BI98:BI203)),  2)</f>
        <v>0</v>
      </c>
      <c r="I41" s="94">
        <v>0</v>
      </c>
      <c r="J41" s="82">
        <f>0</f>
        <v>0</v>
      </c>
      <c r="L41" s="33"/>
    </row>
    <row r="42" spans="2:12" s="1" customFormat="1" ht="7" customHeight="1">
      <c r="B42" s="33"/>
      <c r="L42" s="33"/>
    </row>
    <row r="43" spans="2:12" s="1" customFormat="1" ht="25.4" customHeight="1">
      <c r="B43" s="33"/>
      <c r="C43" s="95"/>
      <c r="D43" s="96" t="s">
        <v>47</v>
      </c>
      <c r="E43" s="53"/>
      <c r="F43" s="53"/>
      <c r="G43" s="97" t="s">
        <v>48</v>
      </c>
      <c r="H43" s="98" t="s">
        <v>49</v>
      </c>
      <c r="I43" s="53"/>
      <c r="J43" s="99">
        <f>SUM(J34:J41)</f>
        <v>0</v>
      </c>
      <c r="K43" s="100"/>
      <c r="L43" s="33"/>
    </row>
    <row r="44" spans="2:12" s="1" customFormat="1" ht="14.5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3"/>
    </row>
    <row r="48" spans="2:12" s="1" customFormat="1" ht="7" customHeight="1"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33"/>
    </row>
    <row r="49" spans="2:12" s="1" customFormat="1" ht="25" customHeight="1">
      <c r="B49" s="33"/>
      <c r="C49" s="22" t="s">
        <v>116</v>
      </c>
      <c r="L49" s="33"/>
    </row>
    <row r="50" spans="2:12" s="1" customFormat="1" ht="7" customHeight="1">
      <c r="B50" s="33"/>
      <c r="L50" s="33"/>
    </row>
    <row r="51" spans="2:12" s="1" customFormat="1" ht="12" customHeight="1">
      <c r="B51" s="33"/>
      <c r="C51" s="28" t="s">
        <v>16</v>
      </c>
      <c r="L51" s="33"/>
    </row>
    <row r="52" spans="2:12" s="1" customFormat="1" ht="26.25" customHeight="1">
      <c r="B52" s="33"/>
      <c r="E52" s="326" t="str">
        <f>E7</f>
        <v>ZČU - REKONSTRUKCE POSLUCHÁREN UP 101,104,108,112 a 115</v>
      </c>
      <c r="F52" s="327"/>
      <c r="G52" s="327"/>
      <c r="H52" s="327"/>
      <c r="L52" s="33"/>
    </row>
    <row r="53" spans="2:12" ht="12" customHeight="1">
      <c r="B53" s="21"/>
      <c r="C53" s="28" t="s">
        <v>112</v>
      </c>
      <c r="L53" s="21"/>
    </row>
    <row r="54" spans="2:12" ht="16.5" customHeight="1">
      <c r="B54" s="21"/>
      <c r="E54" s="326" t="s">
        <v>113</v>
      </c>
      <c r="F54" s="292"/>
      <c r="G54" s="292"/>
      <c r="H54" s="292"/>
      <c r="L54" s="21"/>
    </row>
    <row r="55" spans="2:12" ht="12" customHeight="1">
      <c r="B55" s="21"/>
      <c r="C55" s="28" t="s">
        <v>114</v>
      </c>
      <c r="L55" s="21"/>
    </row>
    <row r="56" spans="2:12" s="1" customFormat="1" ht="16.5" customHeight="1">
      <c r="B56" s="33"/>
      <c r="E56" s="290" t="s">
        <v>644</v>
      </c>
      <c r="F56" s="325"/>
      <c r="G56" s="325"/>
      <c r="H56" s="325"/>
      <c r="L56" s="33"/>
    </row>
    <row r="57" spans="2:12" s="1" customFormat="1" ht="12" customHeight="1">
      <c r="B57" s="33"/>
      <c r="C57" s="28" t="s">
        <v>645</v>
      </c>
      <c r="L57" s="33"/>
    </row>
    <row r="58" spans="2:12" s="1" customFormat="1" ht="16.5" customHeight="1">
      <c r="B58" s="33"/>
      <c r="E58" s="318" t="str">
        <f>E13</f>
        <v>D.1.4.h - Zařízení EPS</v>
      </c>
      <c r="F58" s="325"/>
      <c r="G58" s="325"/>
      <c r="H58" s="325"/>
      <c r="L58" s="33"/>
    </row>
    <row r="59" spans="2:12" s="1" customFormat="1" ht="7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>Areál ZČU, Univerzitní 22, 306 14 Plzeň</v>
      </c>
      <c r="I60" s="28" t="s">
        <v>23</v>
      </c>
      <c r="J60" s="49">
        <f>IF(J16="","",J16)</f>
        <v>45306</v>
      </c>
      <c r="L60" s="33"/>
    </row>
    <row r="61" spans="2:12" s="1" customFormat="1" ht="7" customHeight="1">
      <c r="B61" s="33"/>
      <c r="L61" s="33"/>
    </row>
    <row r="62" spans="2:12" s="1" customFormat="1" ht="25.75" customHeight="1">
      <c r="B62" s="33"/>
      <c r="C62" s="28" t="s">
        <v>24</v>
      </c>
      <c r="F62" s="26" t="str">
        <f>E19</f>
        <v>Západočeská univerzita v Plzni, Univerzitní 8, 306</v>
      </c>
      <c r="I62" s="28" t="s">
        <v>30</v>
      </c>
      <c r="J62" s="31" t="str">
        <f>E25</f>
        <v>ATELIER SOUKUP OPL ŠVEHLA S.R.O.</v>
      </c>
      <c r="L62" s="33"/>
    </row>
    <row r="63" spans="2:12" s="1" customFormat="1" ht="15.25" customHeight="1">
      <c r="B63" s="33"/>
      <c r="C63" s="28" t="s">
        <v>28</v>
      </c>
      <c r="F63" s="26" t="str">
        <f>IF(E22="","",E22)</f>
        <v>Vyplň údaj</v>
      </c>
      <c r="I63" s="28" t="s">
        <v>33</v>
      </c>
      <c r="J63" s="31" t="str">
        <f>E28</f>
        <v>Michal Jirka</v>
      </c>
      <c r="L63" s="33"/>
    </row>
    <row r="64" spans="2:12" s="1" customFormat="1" ht="10.4" customHeight="1">
      <c r="B64" s="33"/>
      <c r="L64" s="33"/>
    </row>
    <row r="65" spans="2:47" s="1" customFormat="1" ht="29.25" customHeight="1">
      <c r="B65" s="33"/>
      <c r="C65" s="101" t="s">
        <v>117</v>
      </c>
      <c r="D65" s="95"/>
      <c r="E65" s="95"/>
      <c r="F65" s="95"/>
      <c r="G65" s="95"/>
      <c r="H65" s="95"/>
      <c r="I65" s="95"/>
      <c r="J65" s="102" t="s">
        <v>118</v>
      </c>
      <c r="K65" s="95"/>
      <c r="L65" s="33"/>
    </row>
    <row r="66" spans="2:47" s="1" customFormat="1" ht="10.4" customHeight="1">
      <c r="B66" s="33"/>
      <c r="L66" s="33"/>
    </row>
    <row r="67" spans="2:47" s="1" customFormat="1" ht="22.9" customHeight="1">
      <c r="B67" s="33"/>
      <c r="C67" s="103" t="s">
        <v>69</v>
      </c>
      <c r="J67" s="62">
        <f>J98</f>
        <v>0</v>
      </c>
      <c r="L67" s="33"/>
      <c r="AU67" s="18" t="s">
        <v>119</v>
      </c>
    </row>
    <row r="68" spans="2:47" s="8" customFormat="1" ht="25" customHeight="1">
      <c r="B68" s="104"/>
      <c r="D68" s="105" t="s">
        <v>819</v>
      </c>
      <c r="E68" s="106"/>
      <c r="F68" s="106"/>
      <c r="G68" s="106"/>
      <c r="H68" s="106"/>
      <c r="I68" s="106"/>
      <c r="J68" s="107">
        <f>J99</f>
        <v>0</v>
      </c>
      <c r="L68" s="104"/>
    </row>
    <row r="69" spans="2:47" s="9" customFormat="1" ht="19.899999999999999" customHeight="1">
      <c r="B69" s="108"/>
      <c r="D69" s="109" t="s">
        <v>820</v>
      </c>
      <c r="E69" s="110"/>
      <c r="F69" s="110"/>
      <c r="G69" s="110"/>
      <c r="H69" s="110"/>
      <c r="I69" s="110"/>
      <c r="J69" s="111">
        <f>J100</f>
        <v>0</v>
      </c>
      <c r="L69" s="108"/>
    </row>
    <row r="70" spans="2:47" s="9" customFormat="1" ht="14.9" customHeight="1">
      <c r="B70" s="108"/>
      <c r="D70" s="109" t="s">
        <v>821</v>
      </c>
      <c r="E70" s="110"/>
      <c r="F70" s="110"/>
      <c r="G70" s="110"/>
      <c r="H70" s="110"/>
      <c r="I70" s="110"/>
      <c r="J70" s="111">
        <f>J137</f>
        <v>0</v>
      </c>
      <c r="L70" s="108"/>
    </row>
    <row r="71" spans="2:47" s="9" customFormat="1" ht="14.9" customHeight="1">
      <c r="B71" s="108"/>
      <c r="D71" s="109" t="s">
        <v>822</v>
      </c>
      <c r="E71" s="110"/>
      <c r="F71" s="110"/>
      <c r="G71" s="110"/>
      <c r="H71" s="110"/>
      <c r="I71" s="110"/>
      <c r="J71" s="111">
        <f>J138</f>
        <v>0</v>
      </c>
      <c r="L71" s="108"/>
    </row>
    <row r="72" spans="2:47" s="9" customFormat="1" ht="19.899999999999999" customHeight="1">
      <c r="B72" s="108"/>
      <c r="D72" s="109" t="s">
        <v>823</v>
      </c>
      <c r="E72" s="110"/>
      <c r="F72" s="110"/>
      <c r="G72" s="110"/>
      <c r="H72" s="110"/>
      <c r="I72" s="110"/>
      <c r="J72" s="111">
        <f>J147</f>
        <v>0</v>
      </c>
      <c r="L72" s="108"/>
    </row>
    <row r="73" spans="2:47" s="9" customFormat="1" ht="19.899999999999999" customHeight="1">
      <c r="B73" s="108"/>
      <c r="D73" s="109" t="s">
        <v>824</v>
      </c>
      <c r="E73" s="110"/>
      <c r="F73" s="110"/>
      <c r="G73" s="110"/>
      <c r="H73" s="110"/>
      <c r="I73" s="110"/>
      <c r="J73" s="111">
        <f>J158</f>
        <v>0</v>
      </c>
      <c r="L73" s="108"/>
    </row>
    <row r="74" spans="2:47" s="9" customFormat="1" ht="19.899999999999999" customHeight="1">
      <c r="B74" s="108"/>
      <c r="D74" s="109" t="s">
        <v>825</v>
      </c>
      <c r="E74" s="110"/>
      <c r="F74" s="110"/>
      <c r="G74" s="110"/>
      <c r="H74" s="110"/>
      <c r="I74" s="110"/>
      <c r="J74" s="111">
        <f>J197</f>
        <v>0</v>
      </c>
      <c r="L74" s="108"/>
    </row>
    <row r="75" spans="2:47" s="1" customFormat="1" ht="21.75" customHeight="1">
      <c r="B75" s="33"/>
      <c r="L75" s="33"/>
    </row>
    <row r="76" spans="2:47" s="1" customFormat="1" ht="7" customHeight="1"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33"/>
    </row>
    <row r="80" spans="2:47" s="1" customFormat="1" ht="7" customHeight="1"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33"/>
    </row>
    <row r="81" spans="2:12" s="1" customFormat="1" ht="25" customHeight="1">
      <c r="B81" s="33"/>
      <c r="C81" s="22" t="s">
        <v>143</v>
      </c>
      <c r="L81" s="33"/>
    </row>
    <row r="82" spans="2:12" s="1" customFormat="1" ht="7" customHeight="1">
      <c r="B82" s="33"/>
      <c r="L82" s="33"/>
    </row>
    <row r="83" spans="2:12" s="1" customFormat="1" ht="12" customHeight="1">
      <c r="B83" s="33"/>
      <c r="C83" s="28" t="s">
        <v>16</v>
      </c>
      <c r="L83" s="33"/>
    </row>
    <row r="84" spans="2:12" s="1" customFormat="1" ht="26.25" customHeight="1">
      <c r="B84" s="33"/>
      <c r="E84" s="326" t="str">
        <f>E7</f>
        <v>ZČU - REKONSTRUKCE POSLUCHÁREN UP 101,104,108,112 a 115</v>
      </c>
      <c r="F84" s="327"/>
      <c r="G84" s="327"/>
      <c r="H84" s="327"/>
      <c r="L84" s="33"/>
    </row>
    <row r="85" spans="2:12" ht="12" customHeight="1">
      <c r="B85" s="21"/>
      <c r="C85" s="28" t="s">
        <v>112</v>
      </c>
      <c r="L85" s="21"/>
    </row>
    <row r="86" spans="2:12" ht="16.5" customHeight="1">
      <c r="B86" s="21"/>
      <c r="E86" s="326" t="s">
        <v>113</v>
      </c>
      <c r="F86" s="292"/>
      <c r="G86" s="292"/>
      <c r="H86" s="292"/>
      <c r="L86" s="21"/>
    </row>
    <row r="87" spans="2:12" ht="12" customHeight="1">
      <c r="B87" s="21"/>
      <c r="C87" s="28" t="s">
        <v>114</v>
      </c>
      <c r="L87" s="21"/>
    </row>
    <row r="88" spans="2:12" s="1" customFormat="1" ht="16.5" customHeight="1">
      <c r="B88" s="33"/>
      <c r="E88" s="290" t="s">
        <v>644</v>
      </c>
      <c r="F88" s="325"/>
      <c r="G88" s="325"/>
      <c r="H88" s="325"/>
      <c r="L88" s="33"/>
    </row>
    <row r="89" spans="2:12" s="1" customFormat="1" ht="12" customHeight="1">
      <c r="B89" s="33"/>
      <c r="C89" s="28" t="s">
        <v>645</v>
      </c>
      <c r="L89" s="33"/>
    </row>
    <row r="90" spans="2:12" s="1" customFormat="1" ht="16.5" customHeight="1">
      <c r="B90" s="33"/>
      <c r="E90" s="318" t="str">
        <f>E13</f>
        <v>D.1.4.h - Zařízení EPS</v>
      </c>
      <c r="F90" s="325"/>
      <c r="G90" s="325"/>
      <c r="H90" s="325"/>
      <c r="L90" s="33"/>
    </row>
    <row r="91" spans="2:12" s="1" customFormat="1" ht="7" customHeight="1">
      <c r="B91" s="33"/>
      <c r="L91" s="33"/>
    </row>
    <row r="92" spans="2:12" s="1" customFormat="1" ht="12" customHeight="1">
      <c r="B92" s="33"/>
      <c r="C92" s="28" t="s">
        <v>21</v>
      </c>
      <c r="F92" s="26" t="str">
        <f>F16</f>
        <v>Areál ZČU, Univerzitní 22, 306 14 Plzeň</v>
      </c>
      <c r="I92" s="28" t="s">
        <v>23</v>
      </c>
      <c r="J92" s="49">
        <f>IF(J16="","",J16)</f>
        <v>45306</v>
      </c>
      <c r="L92" s="33"/>
    </row>
    <row r="93" spans="2:12" s="1" customFormat="1" ht="7" customHeight="1">
      <c r="B93" s="33"/>
      <c r="L93" s="33"/>
    </row>
    <row r="94" spans="2:12" s="1" customFormat="1" ht="25.75" customHeight="1">
      <c r="B94" s="33"/>
      <c r="C94" s="28" t="s">
        <v>24</v>
      </c>
      <c r="F94" s="26" t="str">
        <f>E19</f>
        <v>Západočeská univerzita v Plzni, Univerzitní 8, 306</v>
      </c>
      <c r="I94" s="28" t="s">
        <v>30</v>
      </c>
      <c r="J94" s="31" t="str">
        <f>E25</f>
        <v>ATELIER SOUKUP OPL ŠVEHLA S.R.O.</v>
      </c>
      <c r="L94" s="33"/>
    </row>
    <row r="95" spans="2:12" s="1" customFormat="1" ht="15.25" customHeight="1">
      <c r="B95" s="33"/>
      <c r="C95" s="28" t="s">
        <v>28</v>
      </c>
      <c r="F95" s="26" t="str">
        <f>IF(E22="","",E22)</f>
        <v>Vyplň údaj</v>
      </c>
      <c r="I95" s="28" t="s">
        <v>33</v>
      </c>
      <c r="J95" s="31" t="str">
        <f>E28</f>
        <v>Michal Jirka</v>
      </c>
      <c r="L95" s="33"/>
    </row>
    <row r="96" spans="2:12" s="1" customFormat="1" ht="10.4" customHeight="1">
      <c r="B96" s="33"/>
      <c r="L96" s="33"/>
    </row>
    <row r="97" spans="2:65" s="10" customFormat="1" ht="29.25" customHeight="1">
      <c r="B97" s="112"/>
      <c r="C97" s="113" t="s">
        <v>144</v>
      </c>
      <c r="D97" s="114" t="s">
        <v>56</v>
      </c>
      <c r="E97" s="114" t="s">
        <v>52</v>
      </c>
      <c r="F97" s="114" t="s">
        <v>53</v>
      </c>
      <c r="G97" s="114" t="s">
        <v>145</v>
      </c>
      <c r="H97" s="114" t="s">
        <v>146</v>
      </c>
      <c r="I97" s="114" t="s">
        <v>147</v>
      </c>
      <c r="J97" s="114" t="s">
        <v>118</v>
      </c>
      <c r="K97" s="115" t="s">
        <v>148</v>
      </c>
      <c r="L97" s="112"/>
      <c r="M97" s="55" t="s">
        <v>19</v>
      </c>
      <c r="N97" s="56" t="s">
        <v>41</v>
      </c>
      <c r="O97" s="56" t="s">
        <v>149</v>
      </c>
      <c r="P97" s="56" t="s">
        <v>150</v>
      </c>
      <c r="Q97" s="56" t="s">
        <v>151</v>
      </c>
      <c r="R97" s="56" t="s">
        <v>152</v>
      </c>
      <c r="S97" s="56" t="s">
        <v>153</v>
      </c>
      <c r="T97" s="57" t="s">
        <v>154</v>
      </c>
    </row>
    <row r="98" spans="2:65" s="1" customFormat="1" ht="22.9" customHeight="1">
      <c r="B98" s="33"/>
      <c r="C98" s="60" t="s">
        <v>155</v>
      </c>
      <c r="J98" s="116">
        <f>BK98</f>
        <v>0</v>
      </c>
      <c r="L98" s="33"/>
      <c r="M98" s="58"/>
      <c r="N98" s="50"/>
      <c r="O98" s="50"/>
      <c r="P98" s="117">
        <f>P99</f>
        <v>0</v>
      </c>
      <c r="Q98" s="50"/>
      <c r="R98" s="117">
        <f>R99</f>
        <v>0</v>
      </c>
      <c r="S98" s="50"/>
      <c r="T98" s="118">
        <f>T99</f>
        <v>0</v>
      </c>
      <c r="AT98" s="18" t="s">
        <v>70</v>
      </c>
      <c r="AU98" s="18" t="s">
        <v>119</v>
      </c>
      <c r="BK98" s="119">
        <f>BK99</f>
        <v>0</v>
      </c>
    </row>
    <row r="99" spans="2:65" s="11" customFormat="1" ht="25.9" customHeight="1">
      <c r="B99" s="120"/>
      <c r="D99" s="121" t="s">
        <v>70</v>
      </c>
      <c r="E99" s="122" t="s">
        <v>653</v>
      </c>
      <c r="F99" s="122" t="s">
        <v>826</v>
      </c>
      <c r="I99" s="123"/>
      <c r="J99" s="124">
        <f>BK99</f>
        <v>0</v>
      </c>
      <c r="L99" s="120"/>
      <c r="M99" s="125"/>
      <c r="P99" s="126">
        <f>P100+P147+P158+P197</f>
        <v>0</v>
      </c>
      <c r="R99" s="126">
        <f>R100+R147+R158+R197</f>
        <v>0</v>
      </c>
      <c r="T99" s="127">
        <f>T100+T147+T158+T197</f>
        <v>0</v>
      </c>
      <c r="AR99" s="121" t="s">
        <v>78</v>
      </c>
      <c r="AT99" s="128" t="s">
        <v>70</v>
      </c>
      <c r="AU99" s="128" t="s">
        <v>71</v>
      </c>
      <c r="AY99" s="121" t="s">
        <v>158</v>
      </c>
      <c r="BK99" s="129">
        <f>BK100+BK147+BK158+BK197</f>
        <v>0</v>
      </c>
    </row>
    <row r="100" spans="2:65" s="11" customFormat="1" ht="22.9" customHeight="1">
      <c r="B100" s="120"/>
      <c r="D100" s="121" t="s">
        <v>70</v>
      </c>
      <c r="E100" s="130" t="s">
        <v>654</v>
      </c>
      <c r="F100" s="130" t="s">
        <v>94</v>
      </c>
      <c r="I100" s="123"/>
      <c r="J100" s="131">
        <f>BK100</f>
        <v>0</v>
      </c>
      <c r="L100" s="120"/>
      <c r="M100" s="125"/>
      <c r="P100" s="126">
        <f>P101+SUM(P102:P138)</f>
        <v>0</v>
      </c>
      <c r="R100" s="126">
        <f>R101+SUM(R102:R138)</f>
        <v>0</v>
      </c>
      <c r="T100" s="127">
        <f>T101+SUM(T102:T138)</f>
        <v>0</v>
      </c>
      <c r="AR100" s="121" t="s">
        <v>78</v>
      </c>
      <c r="AT100" s="128" t="s">
        <v>70</v>
      </c>
      <c r="AU100" s="128" t="s">
        <v>78</v>
      </c>
      <c r="AY100" s="121" t="s">
        <v>158</v>
      </c>
      <c r="BK100" s="129">
        <f>BK101+SUM(BK102:BK138)</f>
        <v>0</v>
      </c>
    </row>
    <row r="101" spans="2:65" s="1" customFormat="1" ht="66.75" customHeight="1">
      <c r="B101" s="33"/>
      <c r="C101" s="132" t="s">
        <v>78</v>
      </c>
      <c r="D101" s="132" t="s">
        <v>160</v>
      </c>
      <c r="E101" s="133" t="s">
        <v>827</v>
      </c>
      <c r="F101" s="134" t="s">
        <v>828</v>
      </c>
      <c r="G101" s="135" t="s">
        <v>271</v>
      </c>
      <c r="H101" s="136">
        <v>1</v>
      </c>
      <c r="I101" s="137"/>
      <c r="J101" s="138">
        <f>ROUND(I101*H101,2)</f>
        <v>0</v>
      </c>
      <c r="K101" s="134" t="s">
        <v>305</v>
      </c>
      <c r="L101" s="33"/>
      <c r="M101" s="139" t="s">
        <v>19</v>
      </c>
      <c r="N101" s="140" t="s">
        <v>42</v>
      </c>
      <c r="P101" s="141">
        <f>O101*H101</f>
        <v>0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AR101" s="143" t="s">
        <v>165</v>
      </c>
      <c r="AT101" s="143" t="s">
        <v>160</v>
      </c>
      <c r="AU101" s="143" t="s">
        <v>80</v>
      </c>
      <c r="AY101" s="18" t="s">
        <v>158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8" t="s">
        <v>78</v>
      </c>
      <c r="BK101" s="144">
        <f>ROUND(I101*H101,2)</f>
        <v>0</v>
      </c>
      <c r="BL101" s="18" t="s">
        <v>165</v>
      </c>
      <c r="BM101" s="143" t="s">
        <v>80</v>
      </c>
    </row>
    <row r="102" spans="2:65" s="1" customFormat="1" ht="36">
      <c r="B102" s="33"/>
      <c r="D102" s="145" t="s">
        <v>167</v>
      </c>
      <c r="F102" s="146" t="s">
        <v>829</v>
      </c>
      <c r="I102" s="147"/>
      <c r="L102" s="33"/>
      <c r="M102" s="148"/>
      <c r="T102" s="52"/>
      <c r="AT102" s="18" t="s">
        <v>167</v>
      </c>
      <c r="AU102" s="18" t="s">
        <v>80</v>
      </c>
    </row>
    <row r="103" spans="2:65" s="1" customFormat="1" ht="21.75" customHeight="1">
      <c r="B103" s="33"/>
      <c r="C103" s="132" t="s">
        <v>80</v>
      </c>
      <c r="D103" s="132" t="s">
        <v>160</v>
      </c>
      <c r="E103" s="133" t="s">
        <v>830</v>
      </c>
      <c r="F103" s="134" t="s">
        <v>831</v>
      </c>
      <c r="G103" s="135" t="s">
        <v>271</v>
      </c>
      <c r="H103" s="136">
        <v>1</v>
      </c>
      <c r="I103" s="137"/>
      <c r="J103" s="138">
        <f>ROUND(I103*H103,2)</f>
        <v>0</v>
      </c>
      <c r="K103" s="134" t="s">
        <v>305</v>
      </c>
      <c r="L103" s="33"/>
      <c r="M103" s="139" t="s">
        <v>19</v>
      </c>
      <c r="N103" s="140" t="s">
        <v>42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165</v>
      </c>
      <c r="AT103" s="143" t="s">
        <v>160</v>
      </c>
      <c r="AU103" s="143" t="s">
        <v>80</v>
      </c>
      <c r="AY103" s="18" t="s">
        <v>158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8" t="s">
        <v>78</v>
      </c>
      <c r="BK103" s="144">
        <f>ROUND(I103*H103,2)</f>
        <v>0</v>
      </c>
      <c r="BL103" s="18" t="s">
        <v>165</v>
      </c>
      <c r="BM103" s="143" t="s">
        <v>165</v>
      </c>
    </row>
    <row r="104" spans="2:65" s="1" customFormat="1">
      <c r="B104" s="33"/>
      <c r="D104" s="145" t="s">
        <v>167</v>
      </c>
      <c r="F104" s="146" t="s">
        <v>831</v>
      </c>
      <c r="I104" s="147"/>
      <c r="L104" s="33"/>
      <c r="M104" s="148"/>
      <c r="T104" s="52"/>
      <c r="AT104" s="18" t="s">
        <v>167</v>
      </c>
      <c r="AU104" s="18" t="s">
        <v>80</v>
      </c>
    </row>
    <row r="105" spans="2:65" s="1" customFormat="1" ht="16.5" customHeight="1">
      <c r="B105" s="33"/>
      <c r="C105" s="132" t="s">
        <v>91</v>
      </c>
      <c r="D105" s="132" t="s">
        <v>160</v>
      </c>
      <c r="E105" s="133" t="s">
        <v>832</v>
      </c>
      <c r="F105" s="134" t="s">
        <v>833</v>
      </c>
      <c r="G105" s="135" t="s">
        <v>271</v>
      </c>
      <c r="H105" s="136">
        <v>1</v>
      </c>
      <c r="I105" s="137"/>
      <c r="J105" s="138">
        <f>ROUND(I105*H105,2)</f>
        <v>0</v>
      </c>
      <c r="K105" s="134" t="s">
        <v>305</v>
      </c>
      <c r="L105" s="33"/>
      <c r="M105" s="139" t="s">
        <v>19</v>
      </c>
      <c r="N105" s="140" t="s">
        <v>42</v>
      </c>
      <c r="P105" s="141">
        <f>O105*H105</f>
        <v>0</v>
      </c>
      <c r="Q105" s="141">
        <v>0</v>
      </c>
      <c r="R105" s="141">
        <f>Q105*H105</f>
        <v>0</v>
      </c>
      <c r="S105" s="141">
        <v>0</v>
      </c>
      <c r="T105" s="142">
        <f>S105*H105</f>
        <v>0</v>
      </c>
      <c r="AR105" s="143" t="s">
        <v>165</v>
      </c>
      <c r="AT105" s="143" t="s">
        <v>160</v>
      </c>
      <c r="AU105" s="143" t="s">
        <v>80</v>
      </c>
      <c r="AY105" s="18" t="s">
        <v>158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8" t="s">
        <v>78</v>
      </c>
      <c r="BK105" s="144">
        <f>ROUND(I105*H105,2)</f>
        <v>0</v>
      </c>
      <c r="BL105" s="18" t="s">
        <v>165</v>
      </c>
      <c r="BM105" s="143" t="s">
        <v>210</v>
      </c>
    </row>
    <row r="106" spans="2:65" s="1" customFormat="1">
      <c r="B106" s="33"/>
      <c r="D106" s="145" t="s">
        <v>167</v>
      </c>
      <c r="F106" s="146" t="s">
        <v>833</v>
      </c>
      <c r="I106" s="147"/>
      <c r="L106" s="33"/>
      <c r="M106" s="148"/>
      <c r="T106" s="52"/>
      <c r="AT106" s="18" t="s">
        <v>167</v>
      </c>
      <c r="AU106" s="18" t="s">
        <v>80</v>
      </c>
    </row>
    <row r="107" spans="2:65" s="1" customFormat="1" ht="16.5" customHeight="1">
      <c r="B107" s="33"/>
      <c r="C107" s="132" t="s">
        <v>165</v>
      </c>
      <c r="D107" s="132" t="s">
        <v>160</v>
      </c>
      <c r="E107" s="133" t="s">
        <v>834</v>
      </c>
      <c r="F107" s="134" t="s">
        <v>835</v>
      </c>
      <c r="G107" s="135" t="s">
        <v>271</v>
      </c>
      <c r="H107" s="136">
        <v>1</v>
      </c>
      <c r="I107" s="137"/>
      <c r="J107" s="138">
        <f>ROUND(I107*H107,2)</f>
        <v>0</v>
      </c>
      <c r="K107" s="134" t="s">
        <v>305</v>
      </c>
      <c r="L107" s="33"/>
      <c r="M107" s="139" t="s">
        <v>19</v>
      </c>
      <c r="N107" s="140" t="s">
        <v>42</v>
      </c>
      <c r="P107" s="141">
        <f>O107*H107</f>
        <v>0</v>
      </c>
      <c r="Q107" s="141">
        <v>0</v>
      </c>
      <c r="R107" s="141">
        <f>Q107*H107</f>
        <v>0</v>
      </c>
      <c r="S107" s="141">
        <v>0</v>
      </c>
      <c r="T107" s="142">
        <f>S107*H107</f>
        <v>0</v>
      </c>
      <c r="AR107" s="143" t="s">
        <v>165</v>
      </c>
      <c r="AT107" s="143" t="s">
        <v>160</v>
      </c>
      <c r="AU107" s="143" t="s">
        <v>80</v>
      </c>
      <c r="AY107" s="18" t="s">
        <v>158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8" t="s">
        <v>78</v>
      </c>
      <c r="BK107" s="144">
        <f>ROUND(I107*H107,2)</f>
        <v>0</v>
      </c>
      <c r="BL107" s="18" t="s">
        <v>165</v>
      </c>
      <c r="BM107" s="143" t="s">
        <v>232</v>
      </c>
    </row>
    <row r="108" spans="2:65" s="1" customFormat="1">
      <c r="B108" s="33"/>
      <c r="D108" s="145" t="s">
        <v>167</v>
      </c>
      <c r="F108" s="146" t="s">
        <v>835</v>
      </c>
      <c r="I108" s="147"/>
      <c r="L108" s="33"/>
      <c r="M108" s="148"/>
      <c r="T108" s="52"/>
      <c r="AT108" s="18" t="s">
        <v>167</v>
      </c>
      <c r="AU108" s="18" t="s">
        <v>80</v>
      </c>
    </row>
    <row r="109" spans="2:65" s="1" customFormat="1" ht="16.5" customHeight="1">
      <c r="B109" s="33"/>
      <c r="C109" s="132" t="s">
        <v>194</v>
      </c>
      <c r="D109" s="132" t="s">
        <v>160</v>
      </c>
      <c r="E109" s="133" t="s">
        <v>836</v>
      </c>
      <c r="F109" s="134" t="s">
        <v>837</v>
      </c>
      <c r="G109" s="135" t="s">
        <v>271</v>
      </c>
      <c r="H109" s="136">
        <v>2</v>
      </c>
      <c r="I109" s="137"/>
      <c r="J109" s="138">
        <f>ROUND(I109*H109,2)</f>
        <v>0</v>
      </c>
      <c r="K109" s="134" t="s">
        <v>305</v>
      </c>
      <c r="L109" s="33"/>
      <c r="M109" s="139" t="s">
        <v>19</v>
      </c>
      <c r="N109" s="140" t="s">
        <v>42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165</v>
      </c>
      <c r="AT109" s="143" t="s">
        <v>160</v>
      </c>
      <c r="AU109" s="143" t="s">
        <v>80</v>
      </c>
      <c r="AY109" s="18" t="s">
        <v>158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78</v>
      </c>
      <c r="BK109" s="144">
        <f>ROUND(I109*H109,2)</f>
        <v>0</v>
      </c>
      <c r="BL109" s="18" t="s">
        <v>165</v>
      </c>
      <c r="BM109" s="143" t="s">
        <v>248</v>
      </c>
    </row>
    <row r="110" spans="2:65" s="1" customFormat="1">
      <c r="B110" s="33"/>
      <c r="D110" s="145" t="s">
        <v>167</v>
      </c>
      <c r="F110" s="146" t="s">
        <v>837</v>
      </c>
      <c r="I110" s="147"/>
      <c r="L110" s="33"/>
      <c r="M110" s="148"/>
      <c r="T110" s="52"/>
      <c r="AT110" s="18" t="s">
        <v>167</v>
      </c>
      <c r="AU110" s="18" t="s">
        <v>80</v>
      </c>
    </row>
    <row r="111" spans="2:65" s="1" customFormat="1" ht="16.5" customHeight="1">
      <c r="B111" s="33"/>
      <c r="C111" s="132" t="s">
        <v>210</v>
      </c>
      <c r="D111" s="132" t="s">
        <v>160</v>
      </c>
      <c r="E111" s="133" t="s">
        <v>838</v>
      </c>
      <c r="F111" s="134" t="s">
        <v>839</v>
      </c>
      <c r="G111" s="135" t="s">
        <v>271</v>
      </c>
      <c r="H111" s="136">
        <v>11</v>
      </c>
      <c r="I111" s="137"/>
      <c r="J111" s="138">
        <f>ROUND(I111*H111,2)</f>
        <v>0</v>
      </c>
      <c r="K111" s="134" t="s">
        <v>305</v>
      </c>
      <c r="L111" s="33"/>
      <c r="M111" s="139" t="s">
        <v>19</v>
      </c>
      <c r="N111" s="140" t="s">
        <v>42</v>
      </c>
      <c r="P111" s="141">
        <f>O111*H111</f>
        <v>0</v>
      </c>
      <c r="Q111" s="141">
        <v>0</v>
      </c>
      <c r="R111" s="141">
        <f>Q111*H111</f>
        <v>0</v>
      </c>
      <c r="S111" s="141">
        <v>0</v>
      </c>
      <c r="T111" s="142">
        <f>S111*H111</f>
        <v>0</v>
      </c>
      <c r="AR111" s="143" t="s">
        <v>165</v>
      </c>
      <c r="AT111" s="143" t="s">
        <v>160</v>
      </c>
      <c r="AU111" s="143" t="s">
        <v>80</v>
      </c>
      <c r="AY111" s="18" t="s">
        <v>158</v>
      </c>
      <c r="BE111" s="144">
        <f>IF(N111="základní",J111,0)</f>
        <v>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8" t="s">
        <v>78</v>
      </c>
      <c r="BK111" s="144">
        <f>ROUND(I111*H111,2)</f>
        <v>0</v>
      </c>
      <c r="BL111" s="18" t="s">
        <v>165</v>
      </c>
      <c r="BM111" s="143" t="s">
        <v>8</v>
      </c>
    </row>
    <row r="112" spans="2:65" s="1" customFormat="1">
      <c r="B112" s="33"/>
      <c r="D112" s="145" t="s">
        <v>167</v>
      </c>
      <c r="F112" s="146" t="s">
        <v>839</v>
      </c>
      <c r="I112" s="147"/>
      <c r="L112" s="33"/>
      <c r="M112" s="148"/>
      <c r="T112" s="52"/>
      <c r="AT112" s="18" t="s">
        <v>167</v>
      </c>
      <c r="AU112" s="18" t="s">
        <v>80</v>
      </c>
    </row>
    <row r="113" spans="2:65" s="1" customFormat="1" ht="16.5" customHeight="1">
      <c r="B113" s="33"/>
      <c r="C113" s="132" t="s">
        <v>222</v>
      </c>
      <c r="D113" s="132" t="s">
        <v>160</v>
      </c>
      <c r="E113" s="133" t="s">
        <v>840</v>
      </c>
      <c r="F113" s="134" t="s">
        <v>841</v>
      </c>
      <c r="G113" s="135" t="s">
        <v>271</v>
      </c>
      <c r="H113" s="136">
        <v>11</v>
      </c>
      <c r="I113" s="137"/>
      <c r="J113" s="138">
        <f>ROUND(I113*H113,2)</f>
        <v>0</v>
      </c>
      <c r="K113" s="134" t="s">
        <v>305</v>
      </c>
      <c r="L113" s="33"/>
      <c r="M113" s="139" t="s">
        <v>19</v>
      </c>
      <c r="N113" s="140" t="s">
        <v>42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165</v>
      </c>
      <c r="AT113" s="143" t="s">
        <v>160</v>
      </c>
      <c r="AU113" s="143" t="s">
        <v>80</v>
      </c>
      <c r="AY113" s="18" t="s">
        <v>158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78</v>
      </c>
      <c r="BK113" s="144">
        <f>ROUND(I113*H113,2)</f>
        <v>0</v>
      </c>
      <c r="BL113" s="18" t="s">
        <v>165</v>
      </c>
      <c r="BM113" s="143" t="s">
        <v>277</v>
      </c>
    </row>
    <row r="114" spans="2:65" s="1" customFormat="1">
      <c r="B114" s="33"/>
      <c r="D114" s="145" t="s">
        <v>167</v>
      </c>
      <c r="F114" s="146" t="s">
        <v>841</v>
      </c>
      <c r="I114" s="147"/>
      <c r="L114" s="33"/>
      <c r="M114" s="148"/>
      <c r="T114" s="52"/>
      <c r="AT114" s="18" t="s">
        <v>167</v>
      </c>
      <c r="AU114" s="18" t="s">
        <v>80</v>
      </c>
    </row>
    <row r="115" spans="2:65" s="1" customFormat="1" ht="16.5" customHeight="1">
      <c r="B115" s="33"/>
      <c r="C115" s="132" t="s">
        <v>232</v>
      </c>
      <c r="D115" s="132" t="s">
        <v>160</v>
      </c>
      <c r="E115" s="133" t="s">
        <v>842</v>
      </c>
      <c r="F115" s="134" t="s">
        <v>843</v>
      </c>
      <c r="G115" s="135" t="s">
        <v>271</v>
      </c>
      <c r="H115" s="136">
        <v>3</v>
      </c>
      <c r="I115" s="137"/>
      <c r="J115" s="138">
        <f>ROUND(I115*H115,2)</f>
        <v>0</v>
      </c>
      <c r="K115" s="134" t="s">
        <v>305</v>
      </c>
      <c r="L115" s="33"/>
      <c r="M115" s="139" t="s">
        <v>19</v>
      </c>
      <c r="N115" s="140" t="s">
        <v>42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165</v>
      </c>
      <c r="AT115" s="143" t="s">
        <v>160</v>
      </c>
      <c r="AU115" s="143" t="s">
        <v>80</v>
      </c>
      <c r="AY115" s="18" t="s">
        <v>158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78</v>
      </c>
      <c r="BK115" s="144">
        <f>ROUND(I115*H115,2)</f>
        <v>0</v>
      </c>
      <c r="BL115" s="18" t="s">
        <v>165</v>
      </c>
      <c r="BM115" s="143" t="s">
        <v>295</v>
      </c>
    </row>
    <row r="116" spans="2:65" s="1" customFormat="1">
      <c r="B116" s="33"/>
      <c r="D116" s="145" t="s">
        <v>167</v>
      </c>
      <c r="F116" s="146" t="s">
        <v>843</v>
      </c>
      <c r="I116" s="147"/>
      <c r="L116" s="33"/>
      <c r="M116" s="148"/>
      <c r="T116" s="52"/>
      <c r="AT116" s="18" t="s">
        <v>167</v>
      </c>
      <c r="AU116" s="18" t="s">
        <v>80</v>
      </c>
    </row>
    <row r="117" spans="2:65" s="1" customFormat="1" ht="16.5" customHeight="1">
      <c r="B117" s="33"/>
      <c r="C117" s="132" t="s">
        <v>242</v>
      </c>
      <c r="D117" s="132" t="s">
        <v>160</v>
      </c>
      <c r="E117" s="133" t="s">
        <v>844</v>
      </c>
      <c r="F117" s="134" t="s">
        <v>845</v>
      </c>
      <c r="G117" s="135" t="s">
        <v>271</v>
      </c>
      <c r="H117" s="136">
        <v>12</v>
      </c>
      <c r="I117" s="137"/>
      <c r="J117" s="138">
        <f>ROUND(I117*H117,2)</f>
        <v>0</v>
      </c>
      <c r="K117" s="134" t="s">
        <v>305</v>
      </c>
      <c r="L117" s="33"/>
      <c r="M117" s="139" t="s">
        <v>19</v>
      </c>
      <c r="N117" s="140" t="s">
        <v>42</v>
      </c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AR117" s="143" t="s">
        <v>165</v>
      </c>
      <c r="AT117" s="143" t="s">
        <v>160</v>
      </c>
      <c r="AU117" s="143" t="s">
        <v>80</v>
      </c>
      <c r="AY117" s="18" t="s">
        <v>158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8" t="s">
        <v>78</v>
      </c>
      <c r="BK117" s="144">
        <f>ROUND(I117*H117,2)</f>
        <v>0</v>
      </c>
      <c r="BL117" s="18" t="s">
        <v>165</v>
      </c>
      <c r="BM117" s="143" t="s">
        <v>310</v>
      </c>
    </row>
    <row r="118" spans="2:65" s="1" customFormat="1">
      <c r="B118" s="33"/>
      <c r="D118" s="145" t="s">
        <v>167</v>
      </c>
      <c r="F118" s="146" t="s">
        <v>846</v>
      </c>
      <c r="I118" s="147"/>
      <c r="L118" s="33"/>
      <c r="M118" s="148"/>
      <c r="T118" s="52"/>
      <c r="AT118" s="18" t="s">
        <v>167</v>
      </c>
      <c r="AU118" s="18" t="s">
        <v>80</v>
      </c>
    </row>
    <row r="119" spans="2:65" s="1" customFormat="1" ht="16.5" customHeight="1">
      <c r="B119" s="33"/>
      <c r="C119" s="132" t="s">
        <v>248</v>
      </c>
      <c r="D119" s="132" t="s">
        <v>160</v>
      </c>
      <c r="E119" s="133" t="s">
        <v>847</v>
      </c>
      <c r="F119" s="134" t="s">
        <v>848</v>
      </c>
      <c r="G119" s="135" t="s">
        <v>271</v>
      </c>
      <c r="H119" s="136">
        <v>1</v>
      </c>
      <c r="I119" s="137"/>
      <c r="J119" s="138">
        <f>ROUND(I119*H119,2)</f>
        <v>0</v>
      </c>
      <c r="K119" s="134" t="s">
        <v>305</v>
      </c>
      <c r="L119" s="33"/>
      <c r="M119" s="139" t="s">
        <v>19</v>
      </c>
      <c r="N119" s="140" t="s">
        <v>42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165</v>
      </c>
      <c r="AT119" s="143" t="s">
        <v>160</v>
      </c>
      <c r="AU119" s="143" t="s">
        <v>80</v>
      </c>
      <c r="AY119" s="18" t="s">
        <v>158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78</v>
      </c>
      <c r="BK119" s="144">
        <f>ROUND(I119*H119,2)</f>
        <v>0</v>
      </c>
      <c r="BL119" s="18" t="s">
        <v>165</v>
      </c>
      <c r="BM119" s="143" t="s">
        <v>323</v>
      </c>
    </row>
    <row r="120" spans="2:65" s="1" customFormat="1">
      <c r="B120" s="33"/>
      <c r="D120" s="145" t="s">
        <v>167</v>
      </c>
      <c r="F120" s="146" t="s">
        <v>848</v>
      </c>
      <c r="I120" s="147"/>
      <c r="L120" s="33"/>
      <c r="M120" s="148"/>
      <c r="T120" s="52"/>
      <c r="AT120" s="18" t="s">
        <v>167</v>
      </c>
      <c r="AU120" s="18" t="s">
        <v>80</v>
      </c>
    </row>
    <row r="121" spans="2:65" s="1" customFormat="1" ht="24.25" customHeight="1">
      <c r="B121" s="33"/>
      <c r="C121" s="132" t="s">
        <v>254</v>
      </c>
      <c r="D121" s="132" t="s">
        <v>160</v>
      </c>
      <c r="E121" s="133" t="s">
        <v>849</v>
      </c>
      <c r="F121" s="134" t="s">
        <v>850</v>
      </c>
      <c r="G121" s="135" t="s">
        <v>271</v>
      </c>
      <c r="H121" s="136">
        <v>3</v>
      </c>
      <c r="I121" s="137"/>
      <c r="J121" s="138">
        <f>ROUND(I121*H121,2)</f>
        <v>0</v>
      </c>
      <c r="K121" s="134" t="s">
        <v>305</v>
      </c>
      <c r="L121" s="33"/>
      <c r="M121" s="139" t="s">
        <v>19</v>
      </c>
      <c r="N121" s="140" t="s">
        <v>42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165</v>
      </c>
      <c r="AT121" s="143" t="s">
        <v>160</v>
      </c>
      <c r="AU121" s="143" t="s">
        <v>80</v>
      </c>
      <c r="AY121" s="18" t="s">
        <v>158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8" t="s">
        <v>78</v>
      </c>
      <c r="BK121" s="144">
        <f>ROUND(I121*H121,2)</f>
        <v>0</v>
      </c>
      <c r="BL121" s="18" t="s">
        <v>165</v>
      </c>
      <c r="BM121" s="143" t="s">
        <v>336</v>
      </c>
    </row>
    <row r="122" spans="2:65" s="1" customFormat="1">
      <c r="B122" s="33"/>
      <c r="D122" s="145" t="s">
        <v>167</v>
      </c>
      <c r="F122" s="146" t="s">
        <v>851</v>
      </c>
      <c r="I122" s="147"/>
      <c r="L122" s="33"/>
      <c r="M122" s="148"/>
      <c r="T122" s="52"/>
      <c r="AT122" s="18" t="s">
        <v>167</v>
      </c>
      <c r="AU122" s="18" t="s">
        <v>80</v>
      </c>
    </row>
    <row r="123" spans="2:65" s="1" customFormat="1" ht="16.5" customHeight="1">
      <c r="B123" s="33"/>
      <c r="C123" s="132" t="s">
        <v>8</v>
      </c>
      <c r="D123" s="132" t="s">
        <v>160</v>
      </c>
      <c r="E123" s="133" t="s">
        <v>852</v>
      </c>
      <c r="F123" s="134" t="s">
        <v>853</v>
      </c>
      <c r="G123" s="135" t="s">
        <v>271</v>
      </c>
      <c r="H123" s="136">
        <v>1</v>
      </c>
      <c r="I123" s="137"/>
      <c r="J123" s="138">
        <f>ROUND(I123*H123,2)</f>
        <v>0</v>
      </c>
      <c r="K123" s="134" t="s">
        <v>305</v>
      </c>
      <c r="L123" s="33"/>
      <c r="M123" s="139" t="s">
        <v>19</v>
      </c>
      <c r="N123" s="140" t="s">
        <v>42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165</v>
      </c>
      <c r="AT123" s="143" t="s">
        <v>160</v>
      </c>
      <c r="AU123" s="143" t="s">
        <v>80</v>
      </c>
      <c r="AY123" s="18" t="s">
        <v>158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8" t="s">
        <v>78</v>
      </c>
      <c r="BK123" s="144">
        <f>ROUND(I123*H123,2)</f>
        <v>0</v>
      </c>
      <c r="BL123" s="18" t="s">
        <v>165</v>
      </c>
      <c r="BM123" s="143" t="s">
        <v>347</v>
      </c>
    </row>
    <row r="124" spans="2:65" s="1" customFormat="1">
      <c r="B124" s="33"/>
      <c r="D124" s="145" t="s">
        <v>167</v>
      </c>
      <c r="F124" s="146" t="s">
        <v>853</v>
      </c>
      <c r="I124" s="147"/>
      <c r="L124" s="33"/>
      <c r="M124" s="148"/>
      <c r="T124" s="52"/>
      <c r="AT124" s="18" t="s">
        <v>167</v>
      </c>
      <c r="AU124" s="18" t="s">
        <v>80</v>
      </c>
    </row>
    <row r="125" spans="2:65" s="1" customFormat="1" ht="24.25" customHeight="1">
      <c r="B125" s="33"/>
      <c r="C125" s="132" t="s">
        <v>268</v>
      </c>
      <c r="D125" s="132" t="s">
        <v>160</v>
      </c>
      <c r="E125" s="133" t="s">
        <v>854</v>
      </c>
      <c r="F125" s="134" t="s">
        <v>855</v>
      </c>
      <c r="G125" s="135" t="s">
        <v>271</v>
      </c>
      <c r="H125" s="136">
        <v>12</v>
      </c>
      <c r="I125" s="137"/>
      <c r="J125" s="138">
        <f>ROUND(I125*H125,2)</f>
        <v>0</v>
      </c>
      <c r="K125" s="134" t="s">
        <v>305</v>
      </c>
      <c r="L125" s="33"/>
      <c r="M125" s="139" t="s">
        <v>19</v>
      </c>
      <c r="N125" s="140" t="s">
        <v>42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165</v>
      </c>
      <c r="AT125" s="143" t="s">
        <v>160</v>
      </c>
      <c r="AU125" s="143" t="s">
        <v>80</v>
      </c>
      <c r="AY125" s="18" t="s">
        <v>158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78</v>
      </c>
      <c r="BK125" s="144">
        <f>ROUND(I125*H125,2)</f>
        <v>0</v>
      </c>
      <c r="BL125" s="18" t="s">
        <v>165</v>
      </c>
      <c r="BM125" s="143" t="s">
        <v>359</v>
      </c>
    </row>
    <row r="126" spans="2:65" s="1" customFormat="1">
      <c r="B126" s="33"/>
      <c r="D126" s="145" t="s">
        <v>167</v>
      </c>
      <c r="F126" s="146" t="s">
        <v>856</v>
      </c>
      <c r="I126" s="147"/>
      <c r="L126" s="33"/>
      <c r="M126" s="148"/>
      <c r="T126" s="52"/>
      <c r="AT126" s="18" t="s">
        <v>167</v>
      </c>
      <c r="AU126" s="18" t="s">
        <v>80</v>
      </c>
    </row>
    <row r="127" spans="2:65" s="1" customFormat="1" ht="16.5" customHeight="1">
      <c r="B127" s="33"/>
      <c r="C127" s="132" t="s">
        <v>277</v>
      </c>
      <c r="D127" s="132" t="s">
        <v>160</v>
      </c>
      <c r="E127" s="133" t="s">
        <v>857</v>
      </c>
      <c r="F127" s="134" t="s">
        <v>858</v>
      </c>
      <c r="G127" s="135" t="s">
        <v>271</v>
      </c>
      <c r="H127" s="136">
        <v>10</v>
      </c>
      <c r="I127" s="137"/>
      <c r="J127" s="138">
        <f>ROUND(I127*H127,2)</f>
        <v>0</v>
      </c>
      <c r="K127" s="134" t="s">
        <v>305</v>
      </c>
      <c r="L127" s="33"/>
      <c r="M127" s="139" t="s">
        <v>19</v>
      </c>
      <c r="N127" s="140" t="s">
        <v>42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165</v>
      </c>
      <c r="AT127" s="143" t="s">
        <v>160</v>
      </c>
      <c r="AU127" s="143" t="s">
        <v>80</v>
      </c>
      <c r="AY127" s="18" t="s">
        <v>158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8" t="s">
        <v>78</v>
      </c>
      <c r="BK127" s="144">
        <f>ROUND(I127*H127,2)</f>
        <v>0</v>
      </c>
      <c r="BL127" s="18" t="s">
        <v>165</v>
      </c>
      <c r="BM127" s="143" t="s">
        <v>375</v>
      </c>
    </row>
    <row r="128" spans="2:65" s="1" customFormat="1">
      <c r="B128" s="33"/>
      <c r="D128" s="145" t="s">
        <v>167</v>
      </c>
      <c r="F128" s="146" t="s">
        <v>858</v>
      </c>
      <c r="I128" s="147"/>
      <c r="L128" s="33"/>
      <c r="M128" s="148"/>
      <c r="T128" s="52"/>
      <c r="AT128" s="18" t="s">
        <v>167</v>
      </c>
      <c r="AU128" s="18" t="s">
        <v>80</v>
      </c>
    </row>
    <row r="129" spans="2:65" s="1" customFormat="1" ht="16.5" customHeight="1">
      <c r="B129" s="33"/>
      <c r="C129" s="132" t="s">
        <v>285</v>
      </c>
      <c r="D129" s="132" t="s">
        <v>160</v>
      </c>
      <c r="E129" s="133" t="s">
        <v>859</v>
      </c>
      <c r="F129" s="134" t="s">
        <v>860</v>
      </c>
      <c r="G129" s="135" t="s">
        <v>271</v>
      </c>
      <c r="H129" s="136">
        <v>110</v>
      </c>
      <c r="I129" s="137"/>
      <c r="J129" s="138">
        <f>ROUND(I129*H129,2)</f>
        <v>0</v>
      </c>
      <c r="K129" s="134" t="s">
        <v>305</v>
      </c>
      <c r="L129" s="33"/>
      <c r="M129" s="139" t="s">
        <v>19</v>
      </c>
      <c r="N129" s="140" t="s">
        <v>42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165</v>
      </c>
      <c r="AT129" s="143" t="s">
        <v>160</v>
      </c>
      <c r="AU129" s="143" t="s">
        <v>80</v>
      </c>
      <c r="AY129" s="18" t="s">
        <v>158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8" t="s">
        <v>78</v>
      </c>
      <c r="BK129" s="144">
        <f>ROUND(I129*H129,2)</f>
        <v>0</v>
      </c>
      <c r="BL129" s="18" t="s">
        <v>165</v>
      </c>
      <c r="BM129" s="143" t="s">
        <v>394</v>
      </c>
    </row>
    <row r="130" spans="2:65" s="1" customFormat="1">
      <c r="B130" s="33"/>
      <c r="D130" s="145" t="s">
        <v>167</v>
      </c>
      <c r="F130" s="146" t="s">
        <v>860</v>
      </c>
      <c r="I130" s="147"/>
      <c r="L130" s="33"/>
      <c r="M130" s="148"/>
      <c r="T130" s="52"/>
      <c r="AT130" s="18" t="s">
        <v>167</v>
      </c>
      <c r="AU130" s="18" t="s">
        <v>80</v>
      </c>
    </row>
    <row r="131" spans="2:65" s="1" customFormat="1" ht="16.5" customHeight="1">
      <c r="B131" s="33"/>
      <c r="C131" s="132" t="s">
        <v>295</v>
      </c>
      <c r="D131" s="132" t="s">
        <v>160</v>
      </c>
      <c r="E131" s="133" t="s">
        <v>861</v>
      </c>
      <c r="F131" s="134" t="s">
        <v>862</v>
      </c>
      <c r="G131" s="135" t="s">
        <v>271</v>
      </c>
      <c r="H131" s="136">
        <v>110</v>
      </c>
      <c r="I131" s="137"/>
      <c r="J131" s="138">
        <f>ROUND(I131*H131,2)</f>
        <v>0</v>
      </c>
      <c r="K131" s="134" t="s">
        <v>305</v>
      </c>
      <c r="L131" s="33"/>
      <c r="M131" s="139" t="s">
        <v>19</v>
      </c>
      <c r="N131" s="140" t="s">
        <v>42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165</v>
      </c>
      <c r="AT131" s="143" t="s">
        <v>160</v>
      </c>
      <c r="AU131" s="143" t="s">
        <v>80</v>
      </c>
      <c r="AY131" s="18" t="s">
        <v>158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8" t="s">
        <v>78</v>
      </c>
      <c r="BK131" s="144">
        <f>ROUND(I131*H131,2)</f>
        <v>0</v>
      </c>
      <c r="BL131" s="18" t="s">
        <v>165</v>
      </c>
      <c r="BM131" s="143" t="s">
        <v>411</v>
      </c>
    </row>
    <row r="132" spans="2:65" s="1" customFormat="1">
      <c r="B132" s="33"/>
      <c r="D132" s="145" t="s">
        <v>167</v>
      </c>
      <c r="F132" s="146" t="s">
        <v>862</v>
      </c>
      <c r="I132" s="147"/>
      <c r="L132" s="33"/>
      <c r="M132" s="148"/>
      <c r="T132" s="52"/>
      <c r="AT132" s="18" t="s">
        <v>167</v>
      </c>
      <c r="AU132" s="18" t="s">
        <v>80</v>
      </c>
    </row>
    <row r="133" spans="2:65" s="1" customFormat="1" ht="16.5" customHeight="1">
      <c r="B133" s="33"/>
      <c r="C133" s="132" t="s">
        <v>302</v>
      </c>
      <c r="D133" s="132" t="s">
        <v>160</v>
      </c>
      <c r="E133" s="133" t="s">
        <v>863</v>
      </c>
      <c r="F133" s="134" t="s">
        <v>864</v>
      </c>
      <c r="G133" s="135" t="s">
        <v>271</v>
      </c>
      <c r="H133" s="136">
        <v>1</v>
      </c>
      <c r="I133" s="137"/>
      <c r="J133" s="138">
        <f>ROUND(I133*H133,2)</f>
        <v>0</v>
      </c>
      <c r="K133" s="134" t="s">
        <v>305</v>
      </c>
      <c r="L133" s="33"/>
      <c r="M133" s="139" t="s">
        <v>19</v>
      </c>
      <c r="N133" s="140" t="s">
        <v>42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165</v>
      </c>
      <c r="AT133" s="143" t="s">
        <v>160</v>
      </c>
      <c r="AU133" s="143" t="s">
        <v>80</v>
      </c>
      <c r="AY133" s="18" t="s">
        <v>158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8" t="s">
        <v>78</v>
      </c>
      <c r="BK133" s="144">
        <f>ROUND(I133*H133,2)</f>
        <v>0</v>
      </c>
      <c r="BL133" s="18" t="s">
        <v>165</v>
      </c>
      <c r="BM133" s="143" t="s">
        <v>429</v>
      </c>
    </row>
    <row r="134" spans="2:65" s="1" customFormat="1">
      <c r="B134" s="33"/>
      <c r="D134" s="145" t="s">
        <v>167</v>
      </c>
      <c r="F134" s="146" t="s">
        <v>864</v>
      </c>
      <c r="I134" s="147"/>
      <c r="L134" s="33"/>
      <c r="M134" s="148"/>
      <c r="T134" s="52"/>
      <c r="AT134" s="18" t="s">
        <v>167</v>
      </c>
      <c r="AU134" s="18" t="s">
        <v>80</v>
      </c>
    </row>
    <row r="135" spans="2:65" s="1" customFormat="1" ht="16.5" customHeight="1">
      <c r="B135" s="33"/>
      <c r="C135" s="132" t="s">
        <v>310</v>
      </c>
      <c r="D135" s="132" t="s">
        <v>160</v>
      </c>
      <c r="E135" s="133" t="s">
        <v>865</v>
      </c>
      <c r="F135" s="134" t="s">
        <v>866</v>
      </c>
      <c r="G135" s="135" t="s">
        <v>271</v>
      </c>
      <c r="H135" s="136">
        <v>2</v>
      </c>
      <c r="I135" s="137"/>
      <c r="J135" s="138">
        <f>ROUND(I135*H135,2)</f>
        <v>0</v>
      </c>
      <c r="K135" s="134" t="s">
        <v>305</v>
      </c>
      <c r="L135" s="33"/>
      <c r="M135" s="139" t="s">
        <v>19</v>
      </c>
      <c r="N135" s="140" t="s">
        <v>42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165</v>
      </c>
      <c r="AT135" s="143" t="s">
        <v>160</v>
      </c>
      <c r="AU135" s="143" t="s">
        <v>80</v>
      </c>
      <c r="AY135" s="18" t="s">
        <v>158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8" t="s">
        <v>78</v>
      </c>
      <c r="BK135" s="144">
        <f>ROUND(I135*H135,2)</f>
        <v>0</v>
      </c>
      <c r="BL135" s="18" t="s">
        <v>165</v>
      </c>
      <c r="BM135" s="143" t="s">
        <v>441</v>
      </c>
    </row>
    <row r="136" spans="2:65" s="1" customFormat="1">
      <c r="B136" s="33"/>
      <c r="D136" s="145" t="s">
        <v>167</v>
      </c>
      <c r="F136" s="146" t="s">
        <v>866</v>
      </c>
      <c r="I136" s="147"/>
      <c r="L136" s="33"/>
      <c r="M136" s="148"/>
      <c r="T136" s="52"/>
      <c r="AT136" s="18" t="s">
        <v>167</v>
      </c>
      <c r="AU136" s="18" t="s">
        <v>80</v>
      </c>
    </row>
    <row r="137" spans="2:65" s="11" customFormat="1" ht="20.9" customHeight="1">
      <c r="B137" s="120"/>
      <c r="D137" s="121" t="s">
        <v>70</v>
      </c>
      <c r="E137" s="130" t="s">
        <v>710</v>
      </c>
      <c r="F137" s="130" t="s">
        <v>867</v>
      </c>
      <c r="I137" s="123"/>
      <c r="J137" s="131">
        <f>BK137</f>
        <v>0</v>
      </c>
      <c r="L137" s="120"/>
      <c r="M137" s="125"/>
      <c r="P137" s="126">
        <v>0</v>
      </c>
      <c r="R137" s="126">
        <v>0</v>
      </c>
      <c r="T137" s="127">
        <v>0</v>
      </c>
      <c r="AR137" s="121" t="s">
        <v>78</v>
      </c>
      <c r="AT137" s="128" t="s">
        <v>70</v>
      </c>
      <c r="AU137" s="128" t="s">
        <v>80</v>
      </c>
      <c r="AY137" s="121" t="s">
        <v>158</v>
      </c>
      <c r="BK137" s="129">
        <v>0</v>
      </c>
    </row>
    <row r="138" spans="2:65" s="11" customFormat="1" ht="20.9" customHeight="1">
      <c r="B138" s="120"/>
      <c r="D138" s="121" t="s">
        <v>70</v>
      </c>
      <c r="E138" s="130" t="s">
        <v>720</v>
      </c>
      <c r="F138" s="130" t="s">
        <v>868</v>
      </c>
      <c r="I138" s="123"/>
      <c r="J138" s="131">
        <f>BK138</f>
        <v>0</v>
      </c>
      <c r="L138" s="120"/>
      <c r="M138" s="125"/>
      <c r="P138" s="126">
        <f>SUM(P139:P146)</f>
        <v>0</v>
      </c>
      <c r="R138" s="126">
        <f>SUM(R139:R146)</f>
        <v>0</v>
      </c>
      <c r="T138" s="127">
        <f>SUM(T139:T146)</f>
        <v>0</v>
      </c>
      <c r="AR138" s="121" t="s">
        <v>78</v>
      </c>
      <c r="AT138" s="128" t="s">
        <v>70</v>
      </c>
      <c r="AU138" s="128" t="s">
        <v>80</v>
      </c>
      <c r="AY138" s="121" t="s">
        <v>158</v>
      </c>
      <c r="BK138" s="129">
        <f>SUM(BK139:BK146)</f>
        <v>0</v>
      </c>
    </row>
    <row r="139" spans="2:65" s="1" customFormat="1" ht="24.25" customHeight="1">
      <c r="B139" s="33"/>
      <c r="C139" s="132" t="s">
        <v>317</v>
      </c>
      <c r="D139" s="132" t="s">
        <v>160</v>
      </c>
      <c r="E139" s="133" t="s">
        <v>869</v>
      </c>
      <c r="F139" s="134" t="s">
        <v>870</v>
      </c>
      <c r="G139" s="135" t="s">
        <v>271</v>
      </c>
      <c r="H139" s="136">
        <v>1</v>
      </c>
      <c r="I139" s="137"/>
      <c r="J139" s="138">
        <f>ROUND(I139*H139,2)</f>
        <v>0</v>
      </c>
      <c r="K139" s="134" t="s">
        <v>305</v>
      </c>
      <c r="L139" s="33"/>
      <c r="M139" s="139" t="s">
        <v>19</v>
      </c>
      <c r="N139" s="140" t="s">
        <v>42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165</v>
      </c>
      <c r="AT139" s="143" t="s">
        <v>160</v>
      </c>
      <c r="AU139" s="143" t="s">
        <v>91</v>
      </c>
      <c r="AY139" s="18" t="s">
        <v>158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8" t="s">
        <v>78</v>
      </c>
      <c r="BK139" s="144">
        <f>ROUND(I139*H139,2)</f>
        <v>0</v>
      </c>
      <c r="BL139" s="18" t="s">
        <v>165</v>
      </c>
      <c r="BM139" s="143" t="s">
        <v>533</v>
      </c>
    </row>
    <row r="140" spans="2:65" s="1" customFormat="1">
      <c r="B140" s="33"/>
      <c r="D140" s="145" t="s">
        <v>167</v>
      </c>
      <c r="F140" s="146" t="s">
        <v>870</v>
      </c>
      <c r="I140" s="147"/>
      <c r="L140" s="33"/>
      <c r="M140" s="148"/>
      <c r="T140" s="52"/>
      <c r="AT140" s="18" t="s">
        <v>167</v>
      </c>
      <c r="AU140" s="18" t="s">
        <v>91</v>
      </c>
    </row>
    <row r="141" spans="2:65" s="1" customFormat="1" ht="16.5" customHeight="1">
      <c r="B141" s="33"/>
      <c r="C141" s="132" t="s">
        <v>323</v>
      </c>
      <c r="D141" s="132" t="s">
        <v>160</v>
      </c>
      <c r="E141" s="133" t="s">
        <v>871</v>
      </c>
      <c r="F141" s="134" t="s">
        <v>872</v>
      </c>
      <c r="G141" s="135" t="s">
        <v>271</v>
      </c>
      <c r="H141" s="136">
        <v>3</v>
      </c>
      <c r="I141" s="137"/>
      <c r="J141" s="138">
        <f>ROUND(I141*H141,2)</f>
        <v>0</v>
      </c>
      <c r="K141" s="134" t="s">
        <v>305</v>
      </c>
      <c r="L141" s="33"/>
      <c r="M141" s="139" t="s">
        <v>19</v>
      </c>
      <c r="N141" s="140" t="s">
        <v>42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165</v>
      </c>
      <c r="AT141" s="143" t="s">
        <v>160</v>
      </c>
      <c r="AU141" s="143" t="s">
        <v>91</v>
      </c>
      <c r="AY141" s="18" t="s">
        <v>158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8" t="s">
        <v>78</v>
      </c>
      <c r="BK141" s="144">
        <f>ROUND(I141*H141,2)</f>
        <v>0</v>
      </c>
      <c r="BL141" s="18" t="s">
        <v>165</v>
      </c>
      <c r="BM141" s="143" t="s">
        <v>543</v>
      </c>
    </row>
    <row r="142" spans="2:65" s="1" customFormat="1">
      <c r="B142" s="33"/>
      <c r="D142" s="145" t="s">
        <v>167</v>
      </c>
      <c r="F142" s="146" t="s">
        <v>872</v>
      </c>
      <c r="I142" s="147"/>
      <c r="L142" s="33"/>
      <c r="M142" s="148"/>
      <c r="T142" s="52"/>
      <c r="AT142" s="18" t="s">
        <v>167</v>
      </c>
      <c r="AU142" s="18" t="s">
        <v>91</v>
      </c>
    </row>
    <row r="143" spans="2:65" s="1" customFormat="1" ht="16.5" customHeight="1">
      <c r="B143" s="33"/>
      <c r="C143" s="132" t="s">
        <v>7</v>
      </c>
      <c r="D143" s="132" t="s">
        <v>160</v>
      </c>
      <c r="E143" s="133" t="s">
        <v>873</v>
      </c>
      <c r="F143" s="134" t="s">
        <v>874</v>
      </c>
      <c r="G143" s="135" t="s">
        <v>271</v>
      </c>
      <c r="H143" s="136">
        <v>140</v>
      </c>
      <c r="I143" s="137"/>
      <c r="J143" s="138">
        <f>ROUND(I143*H143,2)</f>
        <v>0</v>
      </c>
      <c r="K143" s="134" t="s">
        <v>305</v>
      </c>
      <c r="L143" s="33"/>
      <c r="M143" s="139" t="s">
        <v>19</v>
      </c>
      <c r="N143" s="140" t="s">
        <v>42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165</v>
      </c>
      <c r="AT143" s="143" t="s">
        <v>160</v>
      </c>
      <c r="AU143" s="143" t="s">
        <v>91</v>
      </c>
      <c r="AY143" s="18" t="s">
        <v>158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8" t="s">
        <v>78</v>
      </c>
      <c r="BK143" s="144">
        <f>ROUND(I143*H143,2)</f>
        <v>0</v>
      </c>
      <c r="BL143" s="18" t="s">
        <v>165</v>
      </c>
      <c r="BM143" s="143" t="s">
        <v>557</v>
      </c>
    </row>
    <row r="144" spans="2:65" s="1" customFormat="1">
      <c r="B144" s="33"/>
      <c r="D144" s="145" t="s">
        <v>167</v>
      </c>
      <c r="F144" s="146" t="s">
        <v>874</v>
      </c>
      <c r="I144" s="147"/>
      <c r="L144" s="33"/>
      <c r="M144" s="148"/>
      <c r="T144" s="52"/>
      <c r="AT144" s="18" t="s">
        <v>167</v>
      </c>
      <c r="AU144" s="18" t="s">
        <v>91</v>
      </c>
    </row>
    <row r="145" spans="2:65" s="1" customFormat="1" ht="24.25" customHeight="1">
      <c r="B145" s="33"/>
      <c r="C145" s="132" t="s">
        <v>336</v>
      </c>
      <c r="D145" s="132" t="s">
        <v>160</v>
      </c>
      <c r="E145" s="133" t="s">
        <v>875</v>
      </c>
      <c r="F145" s="134" t="s">
        <v>876</v>
      </c>
      <c r="G145" s="135" t="s">
        <v>638</v>
      </c>
      <c r="H145" s="136">
        <v>16</v>
      </c>
      <c r="I145" s="137"/>
      <c r="J145" s="138">
        <f>ROUND(I145*H145,2)</f>
        <v>0</v>
      </c>
      <c r="K145" s="134" t="s">
        <v>305</v>
      </c>
      <c r="L145" s="33"/>
      <c r="M145" s="139" t="s">
        <v>19</v>
      </c>
      <c r="N145" s="140" t="s">
        <v>42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165</v>
      </c>
      <c r="AT145" s="143" t="s">
        <v>160</v>
      </c>
      <c r="AU145" s="143" t="s">
        <v>91</v>
      </c>
      <c r="AY145" s="18" t="s">
        <v>158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8" t="s">
        <v>78</v>
      </c>
      <c r="BK145" s="144">
        <f>ROUND(I145*H145,2)</f>
        <v>0</v>
      </c>
      <c r="BL145" s="18" t="s">
        <v>165</v>
      </c>
      <c r="BM145" s="143" t="s">
        <v>567</v>
      </c>
    </row>
    <row r="146" spans="2:65" s="1" customFormat="1" ht="18">
      <c r="B146" s="33"/>
      <c r="D146" s="145" t="s">
        <v>167</v>
      </c>
      <c r="F146" s="146" t="s">
        <v>877</v>
      </c>
      <c r="I146" s="147"/>
      <c r="L146" s="33"/>
      <c r="M146" s="148"/>
      <c r="T146" s="52"/>
      <c r="AT146" s="18" t="s">
        <v>167</v>
      </c>
      <c r="AU146" s="18" t="s">
        <v>91</v>
      </c>
    </row>
    <row r="147" spans="2:65" s="11" customFormat="1" ht="22.9" customHeight="1">
      <c r="B147" s="120"/>
      <c r="D147" s="121" t="s">
        <v>70</v>
      </c>
      <c r="E147" s="130" t="s">
        <v>680</v>
      </c>
      <c r="F147" s="130" t="s">
        <v>878</v>
      </c>
      <c r="I147" s="123"/>
      <c r="J147" s="131">
        <f>BK147</f>
        <v>0</v>
      </c>
      <c r="L147" s="120"/>
      <c r="M147" s="125"/>
      <c r="P147" s="126">
        <f>SUM(P148:P157)</f>
        <v>0</v>
      </c>
      <c r="R147" s="126">
        <f>SUM(R148:R157)</f>
        <v>0</v>
      </c>
      <c r="T147" s="127">
        <f>SUM(T148:T157)</f>
        <v>0</v>
      </c>
      <c r="AR147" s="121" t="s">
        <v>78</v>
      </c>
      <c r="AT147" s="128" t="s">
        <v>70</v>
      </c>
      <c r="AU147" s="128" t="s">
        <v>78</v>
      </c>
      <c r="AY147" s="121" t="s">
        <v>158</v>
      </c>
      <c r="BK147" s="129">
        <f>SUM(BK148:BK157)</f>
        <v>0</v>
      </c>
    </row>
    <row r="148" spans="2:65" s="1" customFormat="1" ht="24.25" customHeight="1">
      <c r="B148" s="33"/>
      <c r="C148" s="132" t="s">
        <v>342</v>
      </c>
      <c r="D148" s="132" t="s">
        <v>160</v>
      </c>
      <c r="E148" s="133" t="s">
        <v>879</v>
      </c>
      <c r="F148" s="134" t="s">
        <v>880</v>
      </c>
      <c r="G148" s="135" t="s">
        <v>271</v>
      </c>
      <c r="H148" s="136">
        <v>1</v>
      </c>
      <c r="I148" s="137"/>
      <c r="J148" s="138">
        <f>ROUND(I148*H148,2)</f>
        <v>0</v>
      </c>
      <c r="K148" s="134" t="s">
        <v>305</v>
      </c>
      <c r="L148" s="33"/>
      <c r="M148" s="139" t="s">
        <v>19</v>
      </c>
      <c r="N148" s="140" t="s">
        <v>42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165</v>
      </c>
      <c r="AT148" s="143" t="s">
        <v>160</v>
      </c>
      <c r="AU148" s="143" t="s">
        <v>80</v>
      </c>
      <c r="AY148" s="18" t="s">
        <v>158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8" t="s">
        <v>78</v>
      </c>
      <c r="BK148" s="144">
        <f>ROUND(I148*H148,2)</f>
        <v>0</v>
      </c>
      <c r="BL148" s="18" t="s">
        <v>165</v>
      </c>
      <c r="BM148" s="143" t="s">
        <v>456</v>
      </c>
    </row>
    <row r="149" spans="2:65" s="1" customFormat="1">
      <c r="B149" s="33"/>
      <c r="D149" s="145" t="s">
        <v>167</v>
      </c>
      <c r="F149" s="146" t="s">
        <v>880</v>
      </c>
      <c r="I149" s="147"/>
      <c r="L149" s="33"/>
      <c r="M149" s="148"/>
      <c r="T149" s="52"/>
      <c r="AT149" s="18" t="s">
        <v>167</v>
      </c>
      <c r="AU149" s="18" t="s">
        <v>80</v>
      </c>
    </row>
    <row r="150" spans="2:65" s="1" customFormat="1" ht="24.25" customHeight="1">
      <c r="B150" s="33"/>
      <c r="C150" s="132" t="s">
        <v>347</v>
      </c>
      <c r="D150" s="132" t="s">
        <v>160</v>
      </c>
      <c r="E150" s="133" t="s">
        <v>881</v>
      </c>
      <c r="F150" s="134" t="s">
        <v>882</v>
      </c>
      <c r="G150" s="135" t="s">
        <v>271</v>
      </c>
      <c r="H150" s="136">
        <v>2</v>
      </c>
      <c r="I150" s="137"/>
      <c r="J150" s="138">
        <f>ROUND(I150*H150,2)</f>
        <v>0</v>
      </c>
      <c r="K150" s="134" t="s">
        <v>305</v>
      </c>
      <c r="L150" s="33"/>
      <c r="M150" s="139" t="s">
        <v>19</v>
      </c>
      <c r="N150" s="140" t="s">
        <v>42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165</v>
      </c>
      <c r="AT150" s="143" t="s">
        <v>160</v>
      </c>
      <c r="AU150" s="143" t="s">
        <v>80</v>
      </c>
      <c r="AY150" s="18" t="s">
        <v>158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8" t="s">
        <v>78</v>
      </c>
      <c r="BK150" s="144">
        <f>ROUND(I150*H150,2)</f>
        <v>0</v>
      </c>
      <c r="BL150" s="18" t="s">
        <v>165</v>
      </c>
      <c r="BM150" s="143" t="s">
        <v>471</v>
      </c>
    </row>
    <row r="151" spans="2:65" s="1" customFormat="1">
      <c r="B151" s="33"/>
      <c r="D151" s="145" t="s">
        <v>167</v>
      </c>
      <c r="F151" s="146" t="s">
        <v>882</v>
      </c>
      <c r="I151" s="147"/>
      <c r="L151" s="33"/>
      <c r="M151" s="148"/>
      <c r="T151" s="52"/>
      <c r="AT151" s="18" t="s">
        <v>167</v>
      </c>
      <c r="AU151" s="18" t="s">
        <v>80</v>
      </c>
    </row>
    <row r="152" spans="2:65" s="1" customFormat="1" ht="24.25" customHeight="1">
      <c r="B152" s="33"/>
      <c r="C152" s="132" t="s">
        <v>352</v>
      </c>
      <c r="D152" s="132" t="s">
        <v>160</v>
      </c>
      <c r="E152" s="133" t="s">
        <v>883</v>
      </c>
      <c r="F152" s="134" t="s">
        <v>884</v>
      </c>
      <c r="G152" s="135" t="s">
        <v>638</v>
      </c>
      <c r="H152" s="136">
        <v>8</v>
      </c>
      <c r="I152" s="137"/>
      <c r="J152" s="138">
        <f>ROUND(I152*H152,2)</f>
        <v>0</v>
      </c>
      <c r="K152" s="134" t="s">
        <v>305</v>
      </c>
      <c r="L152" s="33"/>
      <c r="M152" s="139" t="s">
        <v>19</v>
      </c>
      <c r="N152" s="140" t="s">
        <v>42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165</v>
      </c>
      <c r="AT152" s="143" t="s">
        <v>160</v>
      </c>
      <c r="AU152" s="143" t="s">
        <v>80</v>
      </c>
      <c r="AY152" s="18" t="s">
        <v>158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8" t="s">
        <v>78</v>
      </c>
      <c r="BK152" s="144">
        <f>ROUND(I152*H152,2)</f>
        <v>0</v>
      </c>
      <c r="BL152" s="18" t="s">
        <v>165</v>
      </c>
      <c r="BM152" s="143" t="s">
        <v>490</v>
      </c>
    </row>
    <row r="153" spans="2:65" s="1" customFormat="1" ht="18">
      <c r="B153" s="33"/>
      <c r="D153" s="145" t="s">
        <v>167</v>
      </c>
      <c r="F153" s="146" t="s">
        <v>885</v>
      </c>
      <c r="I153" s="147"/>
      <c r="L153" s="33"/>
      <c r="M153" s="148"/>
      <c r="T153" s="52"/>
      <c r="AT153" s="18" t="s">
        <v>167</v>
      </c>
      <c r="AU153" s="18" t="s">
        <v>80</v>
      </c>
    </row>
    <row r="154" spans="2:65" s="1" customFormat="1" ht="16.5" customHeight="1">
      <c r="B154" s="33"/>
      <c r="C154" s="132" t="s">
        <v>359</v>
      </c>
      <c r="D154" s="132" t="s">
        <v>160</v>
      </c>
      <c r="E154" s="133" t="s">
        <v>886</v>
      </c>
      <c r="F154" s="134" t="s">
        <v>887</v>
      </c>
      <c r="G154" s="135" t="s">
        <v>638</v>
      </c>
      <c r="H154" s="136">
        <v>10</v>
      </c>
      <c r="I154" s="137"/>
      <c r="J154" s="138">
        <f>ROUND(I154*H154,2)</f>
        <v>0</v>
      </c>
      <c r="K154" s="134" t="s">
        <v>305</v>
      </c>
      <c r="L154" s="33"/>
      <c r="M154" s="139" t="s">
        <v>19</v>
      </c>
      <c r="N154" s="140" t="s">
        <v>42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165</v>
      </c>
      <c r="AT154" s="143" t="s">
        <v>160</v>
      </c>
      <c r="AU154" s="143" t="s">
        <v>80</v>
      </c>
      <c r="AY154" s="18" t="s">
        <v>158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8" t="s">
        <v>78</v>
      </c>
      <c r="BK154" s="144">
        <f>ROUND(I154*H154,2)</f>
        <v>0</v>
      </c>
      <c r="BL154" s="18" t="s">
        <v>165</v>
      </c>
      <c r="BM154" s="143" t="s">
        <v>503</v>
      </c>
    </row>
    <row r="155" spans="2:65" s="1" customFormat="1">
      <c r="B155" s="33"/>
      <c r="D155" s="145" t="s">
        <v>167</v>
      </c>
      <c r="F155" s="146" t="s">
        <v>887</v>
      </c>
      <c r="I155" s="147"/>
      <c r="L155" s="33"/>
      <c r="M155" s="148"/>
      <c r="T155" s="52"/>
      <c r="AT155" s="18" t="s">
        <v>167</v>
      </c>
      <c r="AU155" s="18" t="s">
        <v>80</v>
      </c>
    </row>
    <row r="156" spans="2:65" s="1" customFormat="1" ht="24.25" customHeight="1">
      <c r="B156" s="33"/>
      <c r="C156" s="132" t="s">
        <v>368</v>
      </c>
      <c r="D156" s="132" t="s">
        <v>160</v>
      </c>
      <c r="E156" s="133" t="s">
        <v>888</v>
      </c>
      <c r="F156" s="134" t="s">
        <v>889</v>
      </c>
      <c r="G156" s="135" t="s">
        <v>271</v>
      </c>
      <c r="H156" s="136">
        <v>1</v>
      </c>
      <c r="I156" s="137"/>
      <c r="J156" s="138">
        <f>ROUND(I156*H156,2)</f>
        <v>0</v>
      </c>
      <c r="K156" s="134" t="s">
        <v>305</v>
      </c>
      <c r="L156" s="33"/>
      <c r="M156" s="139" t="s">
        <v>19</v>
      </c>
      <c r="N156" s="140" t="s">
        <v>42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165</v>
      </c>
      <c r="AT156" s="143" t="s">
        <v>160</v>
      </c>
      <c r="AU156" s="143" t="s">
        <v>80</v>
      </c>
      <c r="AY156" s="18" t="s">
        <v>158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8" t="s">
        <v>78</v>
      </c>
      <c r="BK156" s="144">
        <f>ROUND(I156*H156,2)</f>
        <v>0</v>
      </c>
      <c r="BL156" s="18" t="s">
        <v>165</v>
      </c>
      <c r="BM156" s="143" t="s">
        <v>520</v>
      </c>
    </row>
    <row r="157" spans="2:65" s="1" customFormat="1" ht="18">
      <c r="B157" s="33"/>
      <c r="D157" s="145" t="s">
        <v>167</v>
      </c>
      <c r="F157" s="146" t="s">
        <v>890</v>
      </c>
      <c r="I157" s="147"/>
      <c r="L157" s="33"/>
      <c r="M157" s="148"/>
      <c r="T157" s="52"/>
      <c r="AT157" s="18" t="s">
        <v>167</v>
      </c>
      <c r="AU157" s="18" t="s">
        <v>80</v>
      </c>
    </row>
    <row r="158" spans="2:65" s="11" customFormat="1" ht="22.9" customHeight="1">
      <c r="B158" s="120"/>
      <c r="D158" s="121" t="s">
        <v>70</v>
      </c>
      <c r="E158" s="130" t="s">
        <v>738</v>
      </c>
      <c r="F158" s="130" t="s">
        <v>891</v>
      </c>
      <c r="I158" s="123"/>
      <c r="J158" s="131">
        <f>BK158</f>
        <v>0</v>
      </c>
      <c r="L158" s="120"/>
      <c r="M158" s="125"/>
      <c r="P158" s="126">
        <f>SUM(P159:P196)</f>
        <v>0</v>
      </c>
      <c r="R158" s="126">
        <f>SUM(R159:R196)</f>
        <v>0</v>
      </c>
      <c r="T158" s="127">
        <f>SUM(T159:T196)</f>
        <v>0</v>
      </c>
      <c r="AR158" s="121" t="s">
        <v>78</v>
      </c>
      <c r="AT158" s="128" t="s">
        <v>70</v>
      </c>
      <c r="AU158" s="128" t="s">
        <v>78</v>
      </c>
      <c r="AY158" s="121" t="s">
        <v>158</v>
      </c>
      <c r="BK158" s="129">
        <f>SUM(BK159:BK196)</f>
        <v>0</v>
      </c>
    </row>
    <row r="159" spans="2:65" s="1" customFormat="1" ht="24.25" customHeight="1">
      <c r="B159" s="33"/>
      <c r="C159" s="132" t="s">
        <v>375</v>
      </c>
      <c r="D159" s="132" t="s">
        <v>160</v>
      </c>
      <c r="E159" s="133" t="s">
        <v>892</v>
      </c>
      <c r="F159" s="134" t="s">
        <v>893</v>
      </c>
      <c r="G159" s="135" t="s">
        <v>280</v>
      </c>
      <c r="H159" s="136">
        <v>250</v>
      </c>
      <c r="I159" s="137"/>
      <c r="J159" s="138">
        <f>ROUND(I159*H159,2)</f>
        <v>0</v>
      </c>
      <c r="K159" s="134" t="s">
        <v>305</v>
      </c>
      <c r="L159" s="33"/>
      <c r="M159" s="139" t="s">
        <v>19</v>
      </c>
      <c r="N159" s="140" t="s">
        <v>42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165</v>
      </c>
      <c r="AT159" s="143" t="s">
        <v>160</v>
      </c>
      <c r="AU159" s="143" t="s">
        <v>80</v>
      </c>
      <c r="AY159" s="18" t="s">
        <v>158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8" t="s">
        <v>78</v>
      </c>
      <c r="BK159" s="144">
        <f>ROUND(I159*H159,2)</f>
        <v>0</v>
      </c>
      <c r="BL159" s="18" t="s">
        <v>165</v>
      </c>
      <c r="BM159" s="143" t="s">
        <v>581</v>
      </c>
    </row>
    <row r="160" spans="2:65" s="1" customFormat="1">
      <c r="B160" s="33"/>
      <c r="D160" s="145" t="s">
        <v>167</v>
      </c>
      <c r="F160" s="146" t="s">
        <v>894</v>
      </c>
      <c r="I160" s="147"/>
      <c r="L160" s="33"/>
      <c r="M160" s="148"/>
      <c r="T160" s="52"/>
      <c r="AT160" s="18" t="s">
        <v>167</v>
      </c>
      <c r="AU160" s="18" t="s">
        <v>80</v>
      </c>
    </row>
    <row r="161" spans="2:65" s="1" customFormat="1" ht="24.25" customHeight="1">
      <c r="B161" s="33"/>
      <c r="C161" s="132" t="s">
        <v>382</v>
      </c>
      <c r="D161" s="132" t="s">
        <v>160</v>
      </c>
      <c r="E161" s="133" t="s">
        <v>895</v>
      </c>
      <c r="F161" s="134" t="s">
        <v>896</v>
      </c>
      <c r="G161" s="135" t="s">
        <v>280</v>
      </c>
      <c r="H161" s="136">
        <v>30</v>
      </c>
      <c r="I161" s="137"/>
      <c r="J161" s="138">
        <f>ROUND(I161*H161,2)</f>
        <v>0</v>
      </c>
      <c r="K161" s="134" t="s">
        <v>305</v>
      </c>
      <c r="L161" s="33"/>
      <c r="M161" s="139" t="s">
        <v>19</v>
      </c>
      <c r="N161" s="140" t="s">
        <v>42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165</v>
      </c>
      <c r="AT161" s="143" t="s">
        <v>160</v>
      </c>
      <c r="AU161" s="143" t="s">
        <v>80</v>
      </c>
      <c r="AY161" s="18" t="s">
        <v>158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8" t="s">
        <v>78</v>
      </c>
      <c r="BK161" s="144">
        <f>ROUND(I161*H161,2)</f>
        <v>0</v>
      </c>
      <c r="BL161" s="18" t="s">
        <v>165</v>
      </c>
      <c r="BM161" s="143" t="s">
        <v>596</v>
      </c>
    </row>
    <row r="162" spans="2:65" s="1" customFormat="1">
      <c r="B162" s="33"/>
      <c r="D162" s="145" t="s">
        <v>167</v>
      </c>
      <c r="F162" s="146" t="s">
        <v>897</v>
      </c>
      <c r="I162" s="147"/>
      <c r="L162" s="33"/>
      <c r="M162" s="148"/>
      <c r="T162" s="52"/>
      <c r="AT162" s="18" t="s">
        <v>167</v>
      </c>
      <c r="AU162" s="18" t="s">
        <v>80</v>
      </c>
    </row>
    <row r="163" spans="2:65" s="1" customFormat="1" ht="24.25" customHeight="1">
      <c r="B163" s="33"/>
      <c r="C163" s="132" t="s">
        <v>394</v>
      </c>
      <c r="D163" s="132" t="s">
        <v>160</v>
      </c>
      <c r="E163" s="133" t="s">
        <v>898</v>
      </c>
      <c r="F163" s="134" t="s">
        <v>899</v>
      </c>
      <c r="G163" s="135" t="s">
        <v>280</v>
      </c>
      <c r="H163" s="136">
        <v>200</v>
      </c>
      <c r="I163" s="137"/>
      <c r="J163" s="138">
        <f>ROUND(I163*H163,2)</f>
        <v>0</v>
      </c>
      <c r="K163" s="134" t="s">
        <v>305</v>
      </c>
      <c r="L163" s="33"/>
      <c r="M163" s="139" t="s">
        <v>19</v>
      </c>
      <c r="N163" s="140" t="s">
        <v>42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165</v>
      </c>
      <c r="AT163" s="143" t="s">
        <v>160</v>
      </c>
      <c r="AU163" s="143" t="s">
        <v>80</v>
      </c>
      <c r="AY163" s="18" t="s">
        <v>158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8" t="s">
        <v>78</v>
      </c>
      <c r="BK163" s="144">
        <f>ROUND(I163*H163,2)</f>
        <v>0</v>
      </c>
      <c r="BL163" s="18" t="s">
        <v>165</v>
      </c>
      <c r="BM163" s="143" t="s">
        <v>612</v>
      </c>
    </row>
    <row r="164" spans="2:65" s="1" customFormat="1" ht="18">
      <c r="B164" s="33"/>
      <c r="D164" s="145" t="s">
        <v>167</v>
      </c>
      <c r="F164" s="146" t="s">
        <v>899</v>
      </c>
      <c r="I164" s="147"/>
      <c r="L164" s="33"/>
      <c r="M164" s="148"/>
      <c r="T164" s="52"/>
      <c r="AT164" s="18" t="s">
        <v>167</v>
      </c>
      <c r="AU164" s="18" t="s">
        <v>80</v>
      </c>
    </row>
    <row r="165" spans="2:65" s="1" customFormat="1" ht="24.25" customHeight="1">
      <c r="B165" s="33"/>
      <c r="C165" s="132" t="s">
        <v>402</v>
      </c>
      <c r="D165" s="132" t="s">
        <v>160</v>
      </c>
      <c r="E165" s="133" t="s">
        <v>900</v>
      </c>
      <c r="F165" s="134" t="s">
        <v>901</v>
      </c>
      <c r="G165" s="135" t="s">
        <v>280</v>
      </c>
      <c r="H165" s="136">
        <v>240</v>
      </c>
      <c r="I165" s="137"/>
      <c r="J165" s="138">
        <f>ROUND(I165*H165,2)</f>
        <v>0</v>
      </c>
      <c r="K165" s="134" t="s">
        <v>305</v>
      </c>
      <c r="L165" s="33"/>
      <c r="M165" s="139" t="s">
        <v>19</v>
      </c>
      <c r="N165" s="140" t="s">
        <v>42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165</v>
      </c>
      <c r="AT165" s="143" t="s">
        <v>160</v>
      </c>
      <c r="AU165" s="143" t="s">
        <v>80</v>
      </c>
      <c r="AY165" s="18" t="s">
        <v>158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8" t="s">
        <v>78</v>
      </c>
      <c r="BK165" s="144">
        <f>ROUND(I165*H165,2)</f>
        <v>0</v>
      </c>
      <c r="BL165" s="18" t="s">
        <v>165</v>
      </c>
      <c r="BM165" s="143" t="s">
        <v>625</v>
      </c>
    </row>
    <row r="166" spans="2:65" s="1" customFormat="1" ht="18">
      <c r="B166" s="33"/>
      <c r="D166" s="145" t="s">
        <v>167</v>
      </c>
      <c r="F166" s="146" t="s">
        <v>901</v>
      </c>
      <c r="I166" s="147"/>
      <c r="L166" s="33"/>
      <c r="M166" s="148"/>
      <c r="T166" s="52"/>
      <c r="AT166" s="18" t="s">
        <v>167</v>
      </c>
      <c r="AU166" s="18" t="s">
        <v>80</v>
      </c>
    </row>
    <row r="167" spans="2:65" s="1" customFormat="1" ht="24.25" customHeight="1">
      <c r="B167" s="33"/>
      <c r="C167" s="132" t="s">
        <v>411</v>
      </c>
      <c r="D167" s="132" t="s">
        <v>160</v>
      </c>
      <c r="E167" s="133" t="s">
        <v>902</v>
      </c>
      <c r="F167" s="134" t="s">
        <v>903</v>
      </c>
      <c r="G167" s="135" t="s">
        <v>280</v>
      </c>
      <c r="H167" s="136">
        <v>100</v>
      </c>
      <c r="I167" s="137"/>
      <c r="J167" s="138">
        <f>ROUND(I167*H167,2)</f>
        <v>0</v>
      </c>
      <c r="K167" s="134" t="s">
        <v>305</v>
      </c>
      <c r="L167" s="33"/>
      <c r="M167" s="139" t="s">
        <v>19</v>
      </c>
      <c r="N167" s="140" t="s">
        <v>42</v>
      </c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AR167" s="143" t="s">
        <v>165</v>
      </c>
      <c r="AT167" s="143" t="s">
        <v>160</v>
      </c>
      <c r="AU167" s="143" t="s">
        <v>80</v>
      </c>
      <c r="AY167" s="18" t="s">
        <v>158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8" t="s">
        <v>78</v>
      </c>
      <c r="BK167" s="144">
        <f>ROUND(I167*H167,2)</f>
        <v>0</v>
      </c>
      <c r="BL167" s="18" t="s">
        <v>165</v>
      </c>
      <c r="BM167" s="143" t="s">
        <v>293</v>
      </c>
    </row>
    <row r="168" spans="2:65" s="1" customFormat="1" ht="18">
      <c r="B168" s="33"/>
      <c r="D168" s="145" t="s">
        <v>167</v>
      </c>
      <c r="F168" s="146" t="s">
        <v>903</v>
      </c>
      <c r="I168" s="147"/>
      <c r="L168" s="33"/>
      <c r="M168" s="148"/>
      <c r="T168" s="52"/>
      <c r="AT168" s="18" t="s">
        <v>167</v>
      </c>
      <c r="AU168" s="18" t="s">
        <v>80</v>
      </c>
    </row>
    <row r="169" spans="2:65" s="1" customFormat="1" ht="16.5" customHeight="1">
      <c r="B169" s="33"/>
      <c r="C169" s="132" t="s">
        <v>421</v>
      </c>
      <c r="D169" s="132" t="s">
        <v>160</v>
      </c>
      <c r="E169" s="133" t="s">
        <v>904</v>
      </c>
      <c r="F169" s="134" t="s">
        <v>905</v>
      </c>
      <c r="G169" s="135" t="s">
        <v>638</v>
      </c>
      <c r="H169" s="136">
        <v>10</v>
      </c>
      <c r="I169" s="137"/>
      <c r="J169" s="138">
        <f>ROUND(I169*H169,2)</f>
        <v>0</v>
      </c>
      <c r="K169" s="134" t="s">
        <v>305</v>
      </c>
      <c r="L169" s="33"/>
      <c r="M169" s="139" t="s">
        <v>19</v>
      </c>
      <c r="N169" s="140" t="s">
        <v>42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165</v>
      </c>
      <c r="AT169" s="143" t="s">
        <v>160</v>
      </c>
      <c r="AU169" s="143" t="s">
        <v>80</v>
      </c>
      <c r="AY169" s="18" t="s">
        <v>158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8" t="s">
        <v>78</v>
      </c>
      <c r="BK169" s="144">
        <f>ROUND(I169*H169,2)</f>
        <v>0</v>
      </c>
      <c r="BL169" s="18" t="s">
        <v>165</v>
      </c>
      <c r="BM169" s="143" t="s">
        <v>731</v>
      </c>
    </row>
    <row r="170" spans="2:65" s="1" customFormat="1">
      <c r="B170" s="33"/>
      <c r="D170" s="145" t="s">
        <v>167</v>
      </c>
      <c r="F170" s="146" t="s">
        <v>905</v>
      </c>
      <c r="I170" s="147"/>
      <c r="L170" s="33"/>
      <c r="M170" s="148"/>
      <c r="T170" s="52"/>
      <c r="AT170" s="18" t="s">
        <v>167</v>
      </c>
      <c r="AU170" s="18" t="s">
        <v>80</v>
      </c>
    </row>
    <row r="171" spans="2:65" s="1" customFormat="1" ht="16.5" customHeight="1">
      <c r="B171" s="33"/>
      <c r="C171" s="132" t="s">
        <v>429</v>
      </c>
      <c r="D171" s="132" t="s">
        <v>160</v>
      </c>
      <c r="E171" s="133" t="s">
        <v>906</v>
      </c>
      <c r="F171" s="134" t="s">
        <v>907</v>
      </c>
      <c r="G171" s="135" t="s">
        <v>271</v>
      </c>
      <c r="H171" s="136">
        <v>5</v>
      </c>
      <c r="I171" s="137"/>
      <c r="J171" s="138">
        <f>ROUND(I171*H171,2)</f>
        <v>0</v>
      </c>
      <c r="K171" s="134" t="s">
        <v>305</v>
      </c>
      <c r="L171" s="33"/>
      <c r="M171" s="139" t="s">
        <v>19</v>
      </c>
      <c r="N171" s="140" t="s">
        <v>42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165</v>
      </c>
      <c r="AT171" s="143" t="s">
        <v>160</v>
      </c>
      <c r="AU171" s="143" t="s">
        <v>80</v>
      </c>
      <c r="AY171" s="18" t="s">
        <v>158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8" t="s">
        <v>78</v>
      </c>
      <c r="BK171" s="144">
        <f>ROUND(I171*H171,2)</f>
        <v>0</v>
      </c>
      <c r="BL171" s="18" t="s">
        <v>165</v>
      </c>
      <c r="BM171" s="143" t="s">
        <v>734</v>
      </c>
    </row>
    <row r="172" spans="2:65" s="1" customFormat="1">
      <c r="B172" s="33"/>
      <c r="D172" s="145" t="s">
        <v>167</v>
      </c>
      <c r="F172" s="146" t="s">
        <v>907</v>
      </c>
      <c r="I172" s="147"/>
      <c r="L172" s="33"/>
      <c r="M172" s="148"/>
      <c r="T172" s="52"/>
      <c r="AT172" s="18" t="s">
        <v>167</v>
      </c>
      <c r="AU172" s="18" t="s">
        <v>80</v>
      </c>
    </row>
    <row r="173" spans="2:65" s="1" customFormat="1" ht="24.25" customHeight="1">
      <c r="B173" s="33"/>
      <c r="C173" s="132" t="s">
        <v>435</v>
      </c>
      <c r="D173" s="132" t="s">
        <v>160</v>
      </c>
      <c r="E173" s="133" t="s">
        <v>908</v>
      </c>
      <c r="F173" s="134" t="s">
        <v>909</v>
      </c>
      <c r="G173" s="135" t="s">
        <v>280</v>
      </c>
      <c r="H173" s="136">
        <v>250</v>
      </c>
      <c r="I173" s="137"/>
      <c r="J173" s="138">
        <f>ROUND(I173*H173,2)</f>
        <v>0</v>
      </c>
      <c r="K173" s="134" t="s">
        <v>305</v>
      </c>
      <c r="L173" s="33"/>
      <c r="M173" s="139" t="s">
        <v>19</v>
      </c>
      <c r="N173" s="140" t="s">
        <v>42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165</v>
      </c>
      <c r="AT173" s="143" t="s">
        <v>160</v>
      </c>
      <c r="AU173" s="143" t="s">
        <v>80</v>
      </c>
      <c r="AY173" s="18" t="s">
        <v>158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8" t="s">
        <v>78</v>
      </c>
      <c r="BK173" s="144">
        <f>ROUND(I173*H173,2)</f>
        <v>0</v>
      </c>
      <c r="BL173" s="18" t="s">
        <v>165</v>
      </c>
      <c r="BM173" s="143" t="s">
        <v>737</v>
      </c>
    </row>
    <row r="174" spans="2:65" s="1" customFormat="1" ht="18">
      <c r="B174" s="33"/>
      <c r="D174" s="145" t="s">
        <v>167</v>
      </c>
      <c r="F174" s="146" t="s">
        <v>910</v>
      </c>
      <c r="I174" s="147"/>
      <c r="L174" s="33"/>
      <c r="M174" s="148"/>
      <c r="T174" s="52"/>
      <c r="AT174" s="18" t="s">
        <v>167</v>
      </c>
      <c r="AU174" s="18" t="s">
        <v>80</v>
      </c>
    </row>
    <row r="175" spans="2:65" s="1" customFormat="1" ht="16.5" customHeight="1">
      <c r="B175" s="33"/>
      <c r="C175" s="132" t="s">
        <v>441</v>
      </c>
      <c r="D175" s="132" t="s">
        <v>160</v>
      </c>
      <c r="E175" s="133" t="s">
        <v>911</v>
      </c>
      <c r="F175" s="134" t="s">
        <v>912</v>
      </c>
      <c r="G175" s="135" t="s">
        <v>280</v>
      </c>
      <c r="H175" s="136">
        <v>20</v>
      </c>
      <c r="I175" s="137"/>
      <c r="J175" s="138">
        <f>ROUND(I175*H175,2)</f>
        <v>0</v>
      </c>
      <c r="K175" s="134" t="s">
        <v>305</v>
      </c>
      <c r="L175" s="33"/>
      <c r="M175" s="139" t="s">
        <v>19</v>
      </c>
      <c r="N175" s="140" t="s">
        <v>42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165</v>
      </c>
      <c r="AT175" s="143" t="s">
        <v>160</v>
      </c>
      <c r="AU175" s="143" t="s">
        <v>80</v>
      </c>
      <c r="AY175" s="18" t="s">
        <v>158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8" t="s">
        <v>78</v>
      </c>
      <c r="BK175" s="144">
        <f>ROUND(I175*H175,2)</f>
        <v>0</v>
      </c>
      <c r="BL175" s="18" t="s">
        <v>165</v>
      </c>
      <c r="BM175" s="143" t="s">
        <v>742</v>
      </c>
    </row>
    <row r="176" spans="2:65" s="1" customFormat="1">
      <c r="B176" s="33"/>
      <c r="D176" s="145" t="s">
        <v>167</v>
      </c>
      <c r="F176" s="146" t="s">
        <v>913</v>
      </c>
      <c r="I176" s="147"/>
      <c r="L176" s="33"/>
      <c r="M176" s="148"/>
      <c r="T176" s="52"/>
      <c r="AT176" s="18" t="s">
        <v>167</v>
      </c>
      <c r="AU176" s="18" t="s">
        <v>80</v>
      </c>
    </row>
    <row r="177" spans="2:65" s="1" customFormat="1" ht="24.25" customHeight="1">
      <c r="B177" s="33"/>
      <c r="C177" s="132" t="s">
        <v>448</v>
      </c>
      <c r="D177" s="132" t="s">
        <v>160</v>
      </c>
      <c r="E177" s="133" t="s">
        <v>914</v>
      </c>
      <c r="F177" s="134" t="s">
        <v>915</v>
      </c>
      <c r="G177" s="135" t="s">
        <v>271</v>
      </c>
      <c r="H177" s="136">
        <v>900</v>
      </c>
      <c r="I177" s="137"/>
      <c r="J177" s="138">
        <f>ROUND(I177*H177,2)</f>
        <v>0</v>
      </c>
      <c r="K177" s="134" t="s">
        <v>305</v>
      </c>
      <c r="L177" s="33"/>
      <c r="M177" s="139" t="s">
        <v>19</v>
      </c>
      <c r="N177" s="140" t="s">
        <v>42</v>
      </c>
      <c r="P177" s="141">
        <f>O177*H177</f>
        <v>0</v>
      </c>
      <c r="Q177" s="141">
        <v>0</v>
      </c>
      <c r="R177" s="141">
        <f>Q177*H177</f>
        <v>0</v>
      </c>
      <c r="S177" s="141">
        <v>0</v>
      </c>
      <c r="T177" s="142">
        <f>S177*H177</f>
        <v>0</v>
      </c>
      <c r="AR177" s="143" t="s">
        <v>165</v>
      </c>
      <c r="AT177" s="143" t="s">
        <v>160</v>
      </c>
      <c r="AU177" s="143" t="s">
        <v>80</v>
      </c>
      <c r="AY177" s="18" t="s">
        <v>158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8" t="s">
        <v>78</v>
      </c>
      <c r="BK177" s="144">
        <f>ROUND(I177*H177,2)</f>
        <v>0</v>
      </c>
      <c r="BL177" s="18" t="s">
        <v>165</v>
      </c>
      <c r="BM177" s="143" t="s">
        <v>745</v>
      </c>
    </row>
    <row r="178" spans="2:65" s="1" customFormat="1" ht="18">
      <c r="B178" s="33"/>
      <c r="D178" s="145" t="s">
        <v>167</v>
      </c>
      <c r="F178" s="146" t="s">
        <v>916</v>
      </c>
      <c r="I178" s="147"/>
      <c r="L178" s="33"/>
      <c r="M178" s="148"/>
      <c r="T178" s="52"/>
      <c r="AT178" s="18" t="s">
        <v>167</v>
      </c>
      <c r="AU178" s="18" t="s">
        <v>80</v>
      </c>
    </row>
    <row r="179" spans="2:65" s="1" customFormat="1" ht="24.25" customHeight="1">
      <c r="B179" s="33"/>
      <c r="C179" s="132" t="s">
        <v>456</v>
      </c>
      <c r="D179" s="132" t="s">
        <v>160</v>
      </c>
      <c r="E179" s="133" t="s">
        <v>917</v>
      </c>
      <c r="F179" s="134" t="s">
        <v>918</v>
      </c>
      <c r="G179" s="135" t="s">
        <v>280</v>
      </c>
      <c r="H179" s="136">
        <v>400</v>
      </c>
      <c r="I179" s="137"/>
      <c r="J179" s="138">
        <f>ROUND(I179*H179,2)</f>
        <v>0</v>
      </c>
      <c r="K179" s="134" t="s">
        <v>305</v>
      </c>
      <c r="L179" s="33"/>
      <c r="M179" s="139" t="s">
        <v>19</v>
      </c>
      <c r="N179" s="140" t="s">
        <v>42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165</v>
      </c>
      <c r="AT179" s="143" t="s">
        <v>160</v>
      </c>
      <c r="AU179" s="143" t="s">
        <v>80</v>
      </c>
      <c r="AY179" s="18" t="s">
        <v>158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8" t="s">
        <v>78</v>
      </c>
      <c r="BK179" s="144">
        <f>ROUND(I179*H179,2)</f>
        <v>0</v>
      </c>
      <c r="BL179" s="18" t="s">
        <v>165</v>
      </c>
      <c r="BM179" s="143" t="s">
        <v>748</v>
      </c>
    </row>
    <row r="180" spans="2:65" s="1" customFormat="1" ht="18">
      <c r="B180" s="33"/>
      <c r="D180" s="145" t="s">
        <v>167</v>
      </c>
      <c r="F180" s="146" t="s">
        <v>919</v>
      </c>
      <c r="I180" s="147"/>
      <c r="L180" s="33"/>
      <c r="M180" s="148"/>
      <c r="T180" s="52"/>
      <c r="AT180" s="18" t="s">
        <v>167</v>
      </c>
      <c r="AU180" s="18" t="s">
        <v>80</v>
      </c>
    </row>
    <row r="181" spans="2:65" s="1" customFormat="1" ht="16.5" customHeight="1">
      <c r="B181" s="33"/>
      <c r="C181" s="132" t="s">
        <v>464</v>
      </c>
      <c r="D181" s="132" t="s">
        <v>160</v>
      </c>
      <c r="E181" s="133" t="s">
        <v>920</v>
      </c>
      <c r="F181" s="134" t="s">
        <v>921</v>
      </c>
      <c r="G181" s="135" t="s">
        <v>280</v>
      </c>
      <c r="H181" s="136">
        <v>10</v>
      </c>
      <c r="I181" s="137"/>
      <c r="J181" s="138">
        <f>ROUND(I181*H181,2)</f>
        <v>0</v>
      </c>
      <c r="K181" s="134" t="s">
        <v>305</v>
      </c>
      <c r="L181" s="33"/>
      <c r="M181" s="139" t="s">
        <v>19</v>
      </c>
      <c r="N181" s="140" t="s">
        <v>42</v>
      </c>
      <c r="P181" s="141">
        <f>O181*H181</f>
        <v>0</v>
      </c>
      <c r="Q181" s="141">
        <v>0</v>
      </c>
      <c r="R181" s="141">
        <f>Q181*H181</f>
        <v>0</v>
      </c>
      <c r="S181" s="141">
        <v>0</v>
      </c>
      <c r="T181" s="142">
        <f>S181*H181</f>
        <v>0</v>
      </c>
      <c r="AR181" s="143" t="s">
        <v>165</v>
      </c>
      <c r="AT181" s="143" t="s">
        <v>160</v>
      </c>
      <c r="AU181" s="143" t="s">
        <v>80</v>
      </c>
      <c r="AY181" s="18" t="s">
        <v>158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8" t="s">
        <v>78</v>
      </c>
      <c r="BK181" s="144">
        <f>ROUND(I181*H181,2)</f>
        <v>0</v>
      </c>
      <c r="BL181" s="18" t="s">
        <v>165</v>
      </c>
      <c r="BM181" s="143" t="s">
        <v>751</v>
      </c>
    </row>
    <row r="182" spans="2:65" s="1" customFormat="1">
      <c r="B182" s="33"/>
      <c r="D182" s="145" t="s">
        <v>167</v>
      </c>
      <c r="F182" s="146" t="s">
        <v>922</v>
      </c>
      <c r="I182" s="147"/>
      <c r="L182" s="33"/>
      <c r="M182" s="148"/>
      <c r="T182" s="52"/>
      <c r="AT182" s="18" t="s">
        <v>167</v>
      </c>
      <c r="AU182" s="18" t="s">
        <v>80</v>
      </c>
    </row>
    <row r="183" spans="2:65" s="1" customFormat="1" ht="16.5" customHeight="1">
      <c r="B183" s="33"/>
      <c r="C183" s="132" t="s">
        <v>471</v>
      </c>
      <c r="D183" s="132" t="s">
        <v>160</v>
      </c>
      <c r="E183" s="133" t="s">
        <v>923</v>
      </c>
      <c r="F183" s="134" t="s">
        <v>924</v>
      </c>
      <c r="G183" s="135" t="s">
        <v>271</v>
      </c>
      <c r="H183" s="136">
        <v>20</v>
      </c>
      <c r="I183" s="137"/>
      <c r="J183" s="138">
        <f>ROUND(I183*H183,2)</f>
        <v>0</v>
      </c>
      <c r="K183" s="134" t="s">
        <v>305</v>
      </c>
      <c r="L183" s="33"/>
      <c r="M183" s="139" t="s">
        <v>19</v>
      </c>
      <c r="N183" s="140" t="s">
        <v>42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165</v>
      </c>
      <c r="AT183" s="143" t="s">
        <v>160</v>
      </c>
      <c r="AU183" s="143" t="s">
        <v>80</v>
      </c>
      <c r="AY183" s="18" t="s">
        <v>158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8" t="s">
        <v>78</v>
      </c>
      <c r="BK183" s="144">
        <f>ROUND(I183*H183,2)</f>
        <v>0</v>
      </c>
      <c r="BL183" s="18" t="s">
        <v>165</v>
      </c>
      <c r="BM183" s="143" t="s">
        <v>754</v>
      </c>
    </row>
    <row r="184" spans="2:65" s="1" customFormat="1">
      <c r="B184" s="33"/>
      <c r="D184" s="145" t="s">
        <v>167</v>
      </c>
      <c r="F184" s="146" t="s">
        <v>924</v>
      </c>
      <c r="I184" s="147"/>
      <c r="L184" s="33"/>
      <c r="M184" s="148"/>
      <c r="T184" s="52"/>
      <c r="AT184" s="18" t="s">
        <v>167</v>
      </c>
      <c r="AU184" s="18" t="s">
        <v>80</v>
      </c>
    </row>
    <row r="185" spans="2:65" s="1" customFormat="1" ht="24.25" customHeight="1">
      <c r="B185" s="33"/>
      <c r="C185" s="132" t="s">
        <v>484</v>
      </c>
      <c r="D185" s="132" t="s">
        <v>160</v>
      </c>
      <c r="E185" s="133" t="s">
        <v>925</v>
      </c>
      <c r="F185" s="134" t="s">
        <v>926</v>
      </c>
      <c r="G185" s="135" t="s">
        <v>271</v>
      </c>
      <c r="H185" s="136">
        <v>1</v>
      </c>
      <c r="I185" s="137"/>
      <c r="J185" s="138">
        <f>ROUND(I185*H185,2)</f>
        <v>0</v>
      </c>
      <c r="K185" s="134" t="s">
        <v>305</v>
      </c>
      <c r="L185" s="33"/>
      <c r="M185" s="139" t="s">
        <v>19</v>
      </c>
      <c r="N185" s="140" t="s">
        <v>42</v>
      </c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165</v>
      </c>
      <c r="AT185" s="143" t="s">
        <v>160</v>
      </c>
      <c r="AU185" s="143" t="s">
        <v>80</v>
      </c>
      <c r="AY185" s="18" t="s">
        <v>158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8" t="s">
        <v>78</v>
      </c>
      <c r="BK185" s="144">
        <f>ROUND(I185*H185,2)</f>
        <v>0</v>
      </c>
      <c r="BL185" s="18" t="s">
        <v>165</v>
      </c>
      <c r="BM185" s="143" t="s">
        <v>757</v>
      </c>
    </row>
    <row r="186" spans="2:65" s="1" customFormat="1" ht="18">
      <c r="B186" s="33"/>
      <c r="D186" s="145" t="s">
        <v>167</v>
      </c>
      <c r="F186" s="146" t="s">
        <v>927</v>
      </c>
      <c r="I186" s="147"/>
      <c r="L186" s="33"/>
      <c r="M186" s="148"/>
      <c r="T186" s="52"/>
      <c r="AT186" s="18" t="s">
        <v>167</v>
      </c>
      <c r="AU186" s="18" t="s">
        <v>80</v>
      </c>
    </row>
    <row r="187" spans="2:65" s="1" customFormat="1" ht="16.5" customHeight="1">
      <c r="B187" s="33"/>
      <c r="C187" s="132" t="s">
        <v>490</v>
      </c>
      <c r="D187" s="132" t="s">
        <v>160</v>
      </c>
      <c r="E187" s="133" t="s">
        <v>928</v>
      </c>
      <c r="F187" s="134" t="s">
        <v>929</v>
      </c>
      <c r="G187" s="135" t="s">
        <v>271</v>
      </c>
      <c r="H187" s="136">
        <v>20</v>
      </c>
      <c r="I187" s="137"/>
      <c r="J187" s="138">
        <f>ROUND(I187*H187,2)</f>
        <v>0</v>
      </c>
      <c r="K187" s="134" t="s">
        <v>305</v>
      </c>
      <c r="L187" s="33"/>
      <c r="M187" s="139" t="s">
        <v>19</v>
      </c>
      <c r="N187" s="140" t="s">
        <v>42</v>
      </c>
      <c r="P187" s="141">
        <f>O187*H187</f>
        <v>0</v>
      </c>
      <c r="Q187" s="141">
        <v>0</v>
      </c>
      <c r="R187" s="141">
        <f>Q187*H187</f>
        <v>0</v>
      </c>
      <c r="S187" s="141">
        <v>0</v>
      </c>
      <c r="T187" s="142">
        <f>S187*H187</f>
        <v>0</v>
      </c>
      <c r="AR187" s="143" t="s">
        <v>165</v>
      </c>
      <c r="AT187" s="143" t="s">
        <v>160</v>
      </c>
      <c r="AU187" s="143" t="s">
        <v>80</v>
      </c>
      <c r="AY187" s="18" t="s">
        <v>158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8" t="s">
        <v>78</v>
      </c>
      <c r="BK187" s="144">
        <f>ROUND(I187*H187,2)</f>
        <v>0</v>
      </c>
      <c r="BL187" s="18" t="s">
        <v>165</v>
      </c>
      <c r="BM187" s="143" t="s">
        <v>761</v>
      </c>
    </row>
    <row r="188" spans="2:65" s="1" customFormat="1">
      <c r="B188" s="33"/>
      <c r="D188" s="145" t="s">
        <v>167</v>
      </c>
      <c r="F188" s="146" t="s">
        <v>930</v>
      </c>
      <c r="I188" s="147"/>
      <c r="L188" s="33"/>
      <c r="M188" s="148"/>
      <c r="T188" s="52"/>
      <c r="AT188" s="18" t="s">
        <v>167</v>
      </c>
      <c r="AU188" s="18" t="s">
        <v>80</v>
      </c>
    </row>
    <row r="189" spans="2:65" s="1" customFormat="1" ht="16.5" customHeight="1">
      <c r="B189" s="33"/>
      <c r="C189" s="132" t="s">
        <v>496</v>
      </c>
      <c r="D189" s="132" t="s">
        <v>160</v>
      </c>
      <c r="E189" s="133" t="s">
        <v>931</v>
      </c>
      <c r="F189" s="134" t="s">
        <v>932</v>
      </c>
      <c r="G189" s="135" t="s">
        <v>280</v>
      </c>
      <c r="H189" s="136">
        <v>20</v>
      </c>
      <c r="I189" s="137"/>
      <c r="J189" s="138">
        <f>ROUND(I189*H189,2)</f>
        <v>0</v>
      </c>
      <c r="K189" s="134" t="s">
        <v>305</v>
      </c>
      <c r="L189" s="33"/>
      <c r="M189" s="139" t="s">
        <v>19</v>
      </c>
      <c r="N189" s="140" t="s">
        <v>42</v>
      </c>
      <c r="P189" s="141">
        <f>O189*H189</f>
        <v>0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AR189" s="143" t="s">
        <v>165</v>
      </c>
      <c r="AT189" s="143" t="s">
        <v>160</v>
      </c>
      <c r="AU189" s="143" t="s">
        <v>80</v>
      </c>
      <c r="AY189" s="18" t="s">
        <v>158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8" t="s">
        <v>78</v>
      </c>
      <c r="BK189" s="144">
        <f>ROUND(I189*H189,2)</f>
        <v>0</v>
      </c>
      <c r="BL189" s="18" t="s">
        <v>165</v>
      </c>
      <c r="BM189" s="143" t="s">
        <v>764</v>
      </c>
    </row>
    <row r="190" spans="2:65" s="1" customFormat="1">
      <c r="B190" s="33"/>
      <c r="D190" s="145" t="s">
        <v>167</v>
      </c>
      <c r="F190" s="146" t="s">
        <v>932</v>
      </c>
      <c r="I190" s="147"/>
      <c r="L190" s="33"/>
      <c r="M190" s="148"/>
      <c r="T190" s="52"/>
      <c r="AT190" s="18" t="s">
        <v>167</v>
      </c>
      <c r="AU190" s="18" t="s">
        <v>80</v>
      </c>
    </row>
    <row r="191" spans="2:65" s="1" customFormat="1" ht="16.5" customHeight="1">
      <c r="B191" s="33"/>
      <c r="C191" s="132" t="s">
        <v>503</v>
      </c>
      <c r="D191" s="132" t="s">
        <v>160</v>
      </c>
      <c r="E191" s="133" t="s">
        <v>933</v>
      </c>
      <c r="F191" s="134" t="s">
        <v>934</v>
      </c>
      <c r="G191" s="135" t="s">
        <v>271</v>
      </c>
      <c r="H191" s="136">
        <v>1</v>
      </c>
      <c r="I191" s="137"/>
      <c r="J191" s="138">
        <f>ROUND(I191*H191,2)</f>
        <v>0</v>
      </c>
      <c r="K191" s="134" t="s">
        <v>305</v>
      </c>
      <c r="L191" s="33"/>
      <c r="M191" s="139" t="s">
        <v>19</v>
      </c>
      <c r="N191" s="140" t="s">
        <v>42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165</v>
      </c>
      <c r="AT191" s="143" t="s">
        <v>160</v>
      </c>
      <c r="AU191" s="143" t="s">
        <v>80</v>
      </c>
      <c r="AY191" s="18" t="s">
        <v>158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8" t="s">
        <v>78</v>
      </c>
      <c r="BK191" s="144">
        <f>ROUND(I191*H191,2)</f>
        <v>0</v>
      </c>
      <c r="BL191" s="18" t="s">
        <v>165</v>
      </c>
      <c r="BM191" s="143" t="s">
        <v>767</v>
      </c>
    </row>
    <row r="192" spans="2:65" s="1" customFormat="1">
      <c r="B192" s="33"/>
      <c r="D192" s="145" t="s">
        <v>167</v>
      </c>
      <c r="F192" s="146" t="s">
        <v>934</v>
      </c>
      <c r="I192" s="147"/>
      <c r="L192" s="33"/>
      <c r="M192" s="148"/>
      <c r="T192" s="52"/>
      <c r="AT192" s="18" t="s">
        <v>167</v>
      </c>
      <c r="AU192" s="18" t="s">
        <v>80</v>
      </c>
    </row>
    <row r="193" spans="2:65" s="1" customFormat="1" ht="16.5" customHeight="1">
      <c r="B193" s="33"/>
      <c r="C193" s="132" t="s">
        <v>513</v>
      </c>
      <c r="D193" s="132" t="s">
        <v>160</v>
      </c>
      <c r="E193" s="133" t="s">
        <v>935</v>
      </c>
      <c r="F193" s="134" t="s">
        <v>936</v>
      </c>
      <c r="G193" s="135" t="s">
        <v>271</v>
      </c>
      <c r="H193" s="136">
        <v>3</v>
      </c>
      <c r="I193" s="137"/>
      <c r="J193" s="138">
        <f>ROUND(I193*H193,2)</f>
        <v>0</v>
      </c>
      <c r="K193" s="134" t="s">
        <v>305</v>
      </c>
      <c r="L193" s="33"/>
      <c r="M193" s="139" t="s">
        <v>19</v>
      </c>
      <c r="N193" s="140" t="s">
        <v>42</v>
      </c>
      <c r="P193" s="141">
        <f>O193*H193</f>
        <v>0</v>
      </c>
      <c r="Q193" s="141">
        <v>0</v>
      </c>
      <c r="R193" s="141">
        <f>Q193*H193</f>
        <v>0</v>
      </c>
      <c r="S193" s="141">
        <v>0</v>
      </c>
      <c r="T193" s="142">
        <f>S193*H193</f>
        <v>0</v>
      </c>
      <c r="AR193" s="143" t="s">
        <v>165</v>
      </c>
      <c r="AT193" s="143" t="s">
        <v>160</v>
      </c>
      <c r="AU193" s="143" t="s">
        <v>80</v>
      </c>
      <c r="AY193" s="18" t="s">
        <v>158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8" t="s">
        <v>78</v>
      </c>
      <c r="BK193" s="144">
        <f>ROUND(I193*H193,2)</f>
        <v>0</v>
      </c>
      <c r="BL193" s="18" t="s">
        <v>165</v>
      </c>
      <c r="BM193" s="143" t="s">
        <v>770</v>
      </c>
    </row>
    <row r="194" spans="2:65" s="1" customFormat="1">
      <c r="B194" s="33"/>
      <c r="D194" s="145" t="s">
        <v>167</v>
      </c>
      <c r="F194" s="146" t="s">
        <v>936</v>
      </c>
      <c r="I194" s="147"/>
      <c r="L194" s="33"/>
      <c r="M194" s="148"/>
      <c r="T194" s="52"/>
      <c r="AT194" s="18" t="s">
        <v>167</v>
      </c>
      <c r="AU194" s="18" t="s">
        <v>80</v>
      </c>
    </row>
    <row r="195" spans="2:65" s="1" customFormat="1" ht="16.5" customHeight="1">
      <c r="B195" s="33"/>
      <c r="C195" s="132" t="s">
        <v>520</v>
      </c>
      <c r="D195" s="132" t="s">
        <v>160</v>
      </c>
      <c r="E195" s="133" t="s">
        <v>937</v>
      </c>
      <c r="F195" s="134" t="s">
        <v>938</v>
      </c>
      <c r="G195" s="135" t="s">
        <v>280</v>
      </c>
      <c r="H195" s="136">
        <v>2</v>
      </c>
      <c r="I195" s="137"/>
      <c r="J195" s="138">
        <f>ROUND(I195*H195,2)</f>
        <v>0</v>
      </c>
      <c r="K195" s="134" t="s">
        <v>305</v>
      </c>
      <c r="L195" s="33"/>
      <c r="M195" s="139" t="s">
        <v>19</v>
      </c>
      <c r="N195" s="140" t="s">
        <v>42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165</v>
      </c>
      <c r="AT195" s="143" t="s">
        <v>160</v>
      </c>
      <c r="AU195" s="143" t="s">
        <v>80</v>
      </c>
      <c r="AY195" s="18" t="s">
        <v>158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8" t="s">
        <v>78</v>
      </c>
      <c r="BK195" s="144">
        <f>ROUND(I195*H195,2)</f>
        <v>0</v>
      </c>
      <c r="BL195" s="18" t="s">
        <v>165</v>
      </c>
      <c r="BM195" s="143" t="s">
        <v>773</v>
      </c>
    </row>
    <row r="196" spans="2:65" s="1" customFormat="1">
      <c r="B196" s="33"/>
      <c r="D196" s="145" t="s">
        <v>167</v>
      </c>
      <c r="F196" s="146" t="s">
        <v>938</v>
      </c>
      <c r="I196" s="147"/>
      <c r="L196" s="33"/>
      <c r="M196" s="148"/>
      <c r="T196" s="52"/>
      <c r="AT196" s="18" t="s">
        <v>167</v>
      </c>
      <c r="AU196" s="18" t="s">
        <v>80</v>
      </c>
    </row>
    <row r="197" spans="2:65" s="11" customFormat="1" ht="22.9" customHeight="1">
      <c r="B197" s="120"/>
      <c r="D197" s="121" t="s">
        <v>70</v>
      </c>
      <c r="E197" s="130" t="s">
        <v>939</v>
      </c>
      <c r="F197" s="130" t="s">
        <v>940</v>
      </c>
      <c r="I197" s="123"/>
      <c r="J197" s="131">
        <f>BK197</f>
        <v>0</v>
      </c>
      <c r="L197" s="120"/>
      <c r="M197" s="125"/>
      <c r="P197" s="126">
        <f>SUM(P198:P203)</f>
        <v>0</v>
      </c>
      <c r="R197" s="126">
        <f>SUM(R198:R203)</f>
        <v>0</v>
      </c>
      <c r="T197" s="127">
        <f>SUM(T198:T203)</f>
        <v>0</v>
      </c>
      <c r="AR197" s="121" t="s">
        <v>78</v>
      </c>
      <c r="AT197" s="128" t="s">
        <v>70</v>
      </c>
      <c r="AU197" s="128" t="s">
        <v>78</v>
      </c>
      <c r="AY197" s="121" t="s">
        <v>158</v>
      </c>
      <c r="BK197" s="129">
        <f>SUM(BK198:BK203)</f>
        <v>0</v>
      </c>
    </row>
    <row r="198" spans="2:65" s="1" customFormat="1" ht="16.5" customHeight="1">
      <c r="B198" s="33"/>
      <c r="C198" s="132" t="s">
        <v>526</v>
      </c>
      <c r="D198" s="132" t="s">
        <v>160</v>
      </c>
      <c r="E198" s="133" t="s">
        <v>941</v>
      </c>
      <c r="F198" s="134" t="s">
        <v>942</v>
      </c>
      <c r="G198" s="135" t="s">
        <v>271</v>
      </c>
      <c r="H198" s="136">
        <v>30</v>
      </c>
      <c r="I198" s="137"/>
      <c r="J198" s="138">
        <f>ROUND(I198*H198,2)</f>
        <v>0</v>
      </c>
      <c r="K198" s="134" t="s">
        <v>305</v>
      </c>
      <c r="L198" s="33"/>
      <c r="M198" s="139" t="s">
        <v>19</v>
      </c>
      <c r="N198" s="140" t="s">
        <v>42</v>
      </c>
      <c r="P198" s="141">
        <f>O198*H198</f>
        <v>0</v>
      </c>
      <c r="Q198" s="141">
        <v>0</v>
      </c>
      <c r="R198" s="141">
        <f>Q198*H198</f>
        <v>0</v>
      </c>
      <c r="S198" s="141">
        <v>0</v>
      </c>
      <c r="T198" s="142">
        <f>S198*H198</f>
        <v>0</v>
      </c>
      <c r="AR198" s="143" t="s">
        <v>165</v>
      </c>
      <c r="AT198" s="143" t="s">
        <v>160</v>
      </c>
      <c r="AU198" s="143" t="s">
        <v>80</v>
      </c>
      <c r="AY198" s="18" t="s">
        <v>158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8" t="s">
        <v>78</v>
      </c>
      <c r="BK198" s="144">
        <f>ROUND(I198*H198,2)</f>
        <v>0</v>
      </c>
      <c r="BL198" s="18" t="s">
        <v>165</v>
      </c>
      <c r="BM198" s="143" t="s">
        <v>321</v>
      </c>
    </row>
    <row r="199" spans="2:65" s="1" customFormat="1">
      <c r="B199" s="33"/>
      <c r="D199" s="145" t="s">
        <v>167</v>
      </c>
      <c r="F199" s="146" t="s">
        <v>942</v>
      </c>
      <c r="I199" s="147"/>
      <c r="L199" s="33"/>
      <c r="M199" s="148"/>
      <c r="T199" s="52"/>
      <c r="AT199" s="18" t="s">
        <v>167</v>
      </c>
      <c r="AU199" s="18" t="s">
        <v>80</v>
      </c>
    </row>
    <row r="200" spans="2:65" s="1" customFormat="1" ht="21.75" customHeight="1">
      <c r="B200" s="33"/>
      <c r="C200" s="132" t="s">
        <v>533</v>
      </c>
      <c r="D200" s="132" t="s">
        <v>160</v>
      </c>
      <c r="E200" s="133" t="s">
        <v>943</v>
      </c>
      <c r="F200" s="134" t="s">
        <v>944</v>
      </c>
      <c r="G200" s="135" t="s">
        <v>271</v>
      </c>
      <c r="H200" s="136">
        <v>1</v>
      </c>
      <c r="I200" s="137"/>
      <c r="J200" s="138">
        <f>ROUND(I200*H200,2)</f>
        <v>0</v>
      </c>
      <c r="K200" s="134" t="s">
        <v>305</v>
      </c>
      <c r="L200" s="33"/>
      <c r="M200" s="139" t="s">
        <v>19</v>
      </c>
      <c r="N200" s="140" t="s">
        <v>42</v>
      </c>
      <c r="P200" s="141">
        <f>O200*H200</f>
        <v>0</v>
      </c>
      <c r="Q200" s="141">
        <v>0</v>
      </c>
      <c r="R200" s="141">
        <f>Q200*H200</f>
        <v>0</v>
      </c>
      <c r="S200" s="141">
        <v>0</v>
      </c>
      <c r="T200" s="142">
        <f>S200*H200</f>
        <v>0</v>
      </c>
      <c r="AR200" s="143" t="s">
        <v>165</v>
      </c>
      <c r="AT200" s="143" t="s">
        <v>160</v>
      </c>
      <c r="AU200" s="143" t="s">
        <v>80</v>
      </c>
      <c r="AY200" s="18" t="s">
        <v>158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8" t="s">
        <v>78</v>
      </c>
      <c r="BK200" s="144">
        <f>ROUND(I200*H200,2)</f>
        <v>0</v>
      </c>
      <c r="BL200" s="18" t="s">
        <v>165</v>
      </c>
      <c r="BM200" s="143" t="s">
        <v>357</v>
      </c>
    </row>
    <row r="201" spans="2:65" s="1" customFormat="1">
      <c r="B201" s="33"/>
      <c r="D201" s="145" t="s">
        <v>167</v>
      </c>
      <c r="F201" s="146" t="s">
        <v>945</v>
      </c>
      <c r="I201" s="147"/>
      <c r="L201" s="33"/>
      <c r="M201" s="148"/>
      <c r="T201" s="52"/>
      <c r="AT201" s="18" t="s">
        <v>167</v>
      </c>
      <c r="AU201" s="18" t="s">
        <v>80</v>
      </c>
    </row>
    <row r="202" spans="2:65" s="1" customFormat="1" ht="16.5" customHeight="1">
      <c r="B202" s="33"/>
      <c r="C202" s="132" t="s">
        <v>538</v>
      </c>
      <c r="D202" s="132" t="s">
        <v>160</v>
      </c>
      <c r="E202" s="133" t="s">
        <v>946</v>
      </c>
      <c r="F202" s="134" t="s">
        <v>816</v>
      </c>
      <c r="G202" s="135" t="s">
        <v>271</v>
      </c>
      <c r="H202" s="136">
        <v>1</v>
      </c>
      <c r="I202" s="137"/>
      <c r="J202" s="138">
        <f>ROUND(I202*H202,2)</f>
        <v>0</v>
      </c>
      <c r="K202" s="134" t="s">
        <v>305</v>
      </c>
      <c r="L202" s="33"/>
      <c r="M202" s="139" t="s">
        <v>19</v>
      </c>
      <c r="N202" s="140" t="s">
        <v>42</v>
      </c>
      <c r="P202" s="141">
        <f>O202*H202</f>
        <v>0</v>
      </c>
      <c r="Q202" s="141">
        <v>0</v>
      </c>
      <c r="R202" s="141">
        <f>Q202*H202</f>
        <v>0</v>
      </c>
      <c r="S202" s="141">
        <v>0</v>
      </c>
      <c r="T202" s="142">
        <f>S202*H202</f>
        <v>0</v>
      </c>
      <c r="AR202" s="143" t="s">
        <v>165</v>
      </c>
      <c r="AT202" s="143" t="s">
        <v>160</v>
      </c>
      <c r="AU202" s="143" t="s">
        <v>80</v>
      </c>
      <c r="AY202" s="18" t="s">
        <v>158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8" t="s">
        <v>78</v>
      </c>
      <c r="BK202" s="144">
        <f>ROUND(I202*H202,2)</f>
        <v>0</v>
      </c>
      <c r="BL202" s="18" t="s">
        <v>165</v>
      </c>
      <c r="BM202" s="143" t="s">
        <v>781</v>
      </c>
    </row>
    <row r="203" spans="2:65" s="1" customFormat="1">
      <c r="B203" s="33"/>
      <c r="D203" s="145" t="s">
        <v>167</v>
      </c>
      <c r="F203" s="146" t="s">
        <v>816</v>
      </c>
      <c r="I203" s="147"/>
      <c r="L203" s="33"/>
      <c r="M203" s="194"/>
      <c r="N203" s="195"/>
      <c r="O203" s="195"/>
      <c r="P203" s="195"/>
      <c r="Q203" s="195"/>
      <c r="R203" s="195"/>
      <c r="S203" s="195"/>
      <c r="T203" s="196"/>
      <c r="AT203" s="18" t="s">
        <v>167</v>
      </c>
      <c r="AU203" s="18" t="s">
        <v>80</v>
      </c>
    </row>
    <row r="204" spans="2:65" s="1" customFormat="1" ht="7" customHeight="1">
      <c r="B204" s="41"/>
      <c r="C204" s="42"/>
      <c r="D204" s="42"/>
      <c r="E204" s="42"/>
      <c r="F204" s="42"/>
      <c r="G204" s="42"/>
      <c r="H204" s="42"/>
      <c r="I204" s="42"/>
      <c r="J204" s="42"/>
      <c r="K204" s="42"/>
      <c r="L204" s="33"/>
    </row>
  </sheetData>
  <sheetProtection algorithmName="SHA-512" hashValue="y/IY090RQnQv1ZEczGNKQTqp5Vcbf02om2R6ynLIyIyyYlgAgza/KBhJuDjk4SREJZlf9P71lLG3t6oKS2JtUg==" saltValue="ezSa0CH5vPHbvRW2eOoi9WQqQRBCYXm5+jdiZy0sM6H/74WAOXzx2eWcfNb6u/QIbDiC+Ldetg20EAadupe7yQ==" spinCount="100000" sheet="1" objects="1" scenarios="1" formatColumns="0" formatRows="0" autoFilter="0"/>
  <autoFilter ref="C97:K203" xr:uid="{00000000-0009-0000-0000-000003000000}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16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98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5" customHeight="1">
      <c r="B4" s="21"/>
      <c r="D4" s="22" t="s">
        <v>111</v>
      </c>
      <c r="L4" s="21"/>
      <c r="M4" s="89" t="s">
        <v>10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6" t="str">
        <f>'Rekapitulace stavby'!K6</f>
        <v>ZČU - REKONSTRUKCE POSLUCHÁREN UP 101,104,108,112 a 115</v>
      </c>
      <c r="F7" s="327"/>
      <c r="G7" s="327"/>
      <c r="H7" s="327"/>
      <c r="L7" s="21"/>
    </row>
    <row r="8" spans="2:46" ht="12.5">
      <c r="B8" s="21"/>
      <c r="D8" s="28" t="s">
        <v>112</v>
      </c>
      <c r="L8" s="21"/>
    </row>
    <row r="9" spans="2:46" ht="16.5" customHeight="1">
      <c r="B9" s="21"/>
      <c r="E9" s="326" t="s">
        <v>113</v>
      </c>
      <c r="F9" s="292"/>
      <c r="G9" s="292"/>
      <c r="H9" s="292"/>
      <c r="L9" s="21"/>
    </row>
    <row r="10" spans="2:46" ht="12" customHeight="1">
      <c r="B10" s="21"/>
      <c r="D10" s="28" t="s">
        <v>114</v>
      </c>
      <c r="L10" s="21"/>
    </row>
    <row r="11" spans="2:46" s="1" customFormat="1" ht="16.5" customHeight="1">
      <c r="B11" s="33"/>
      <c r="E11" s="290" t="s">
        <v>644</v>
      </c>
      <c r="F11" s="325"/>
      <c r="G11" s="325"/>
      <c r="H11" s="325"/>
      <c r="L11" s="33"/>
    </row>
    <row r="12" spans="2:46" s="1" customFormat="1" ht="12" customHeight="1">
      <c r="B12" s="33"/>
      <c r="D12" s="28" t="s">
        <v>645</v>
      </c>
      <c r="L12" s="33"/>
    </row>
    <row r="13" spans="2:46" s="1" customFormat="1" ht="16.5" customHeight="1">
      <c r="B13" s="33"/>
      <c r="E13" s="318" t="s">
        <v>947</v>
      </c>
      <c r="F13" s="325"/>
      <c r="G13" s="325"/>
      <c r="H13" s="325"/>
      <c r="L13" s="33"/>
    </row>
    <row r="14" spans="2:46" s="1" customFormat="1">
      <c r="B14" s="33"/>
      <c r="L14" s="33"/>
    </row>
    <row r="15" spans="2:46" s="1" customFormat="1" ht="12" customHeight="1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>
      <c r="B16" s="33"/>
      <c r="D16" s="28" t="s">
        <v>21</v>
      </c>
      <c r="F16" s="26" t="s">
        <v>22</v>
      </c>
      <c r="I16" s="28" t="s">
        <v>23</v>
      </c>
      <c r="J16" s="49">
        <f>'Rekapitulace stavby'!AN8</f>
        <v>45306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8" t="s">
        <v>24</v>
      </c>
      <c r="I18" s="28" t="s">
        <v>25</v>
      </c>
      <c r="J18" s="26" t="s">
        <v>19</v>
      </c>
      <c r="L18" s="33"/>
    </row>
    <row r="19" spans="2:12" s="1" customFormat="1" ht="18" customHeight="1">
      <c r="B19" s="33"/>
      <c r="E19" s="26" t="s">
        <v>26</v>
      </c>
      <c r="I19" s="28" t="s">
        <v>27</v>
      </c>
      <c r="J19" s="26" t="s">
        <v>19</v>
      </c>
      <c r="L19" s="33"/>
    </row>
    <row r="20" spans="2:12" s="1" customFormat="1" ht="7" customHeight="1">
      <c r="B20" s="33"/>
      <c r="L20" s="33"/>
    </row>
    <row r="21" spans="2:12" s="1" customFormat="1" ht="12" customHeight="1">
      <c r="B21" s="33"/>
      <c r="D21" s="28" t="s">
        <v>28</v>
      </c>
      <c r="I21" s="28" t="s">
        <v>25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328" t="str">
        <f>'Rekapitulace stavby'!E14</f>
        <v>Vyplň údaj</v>
      </c>
      <c r="F22" s="310"/>
      <c r="G22" s="310"/>
      <c r="H22" s="310"/>
      <c r="I22" s="28" t="s">
        <v>27</v>
      </c>
      <c r="J22" s="29" t="str">
        <f>'Rekapitulace stavby'!AN14</f>
        <v>Vyplň údaj</v>
      </c>
      <c r="L22" s="33"/>
    </row>
    <row r="23" spans="2:12" s="1" customFormat="1" ht="7" customHeight="1">
      <c r="B23" s="33"/>
      <c r="L23" s="33"/>
    </row>
    <row r="24" spans="2:12" s="1" customFormat="1" ht="12" customHeight="1">
      <c r="B24" s="33"/>
      <c r="D24" s="28" t="s">
        <v>30</v>
      </c>
      <c r="I24" s="28" t="s">
        <v>25</v>
      </c>
      <c r="J24" s="26" t="s">
        <v>19</v>
      </c>
      <c r="L24" s="33"/>
    </row>
    <row r="25" spans="2:12" s="1" customFormat="1" ht="18" customHeight="1">
      <c r="B25" s="33"/>
      <c r="E25" s="26" t="s">
        <v>31</v>
      </c>
      <c r="I25" s="28" t="s">
        <v>27</v>
      </c>
      <c r="J25" s="26" t="s">
        <v>19</v>
      </c>
      <c r="L25" s="33"/>
    </row>
    <row r="26" spans="2:12" s="1" customFormat="1" ht="7" customHeight="1">
      <c r="B26" s="33"/>
      <c r="L26" s="33"/>
    </row>
    <row r="27" spans="2:12" s="1" customFormat="1" ht="12" customHeight="1">
      <c r="B27" s="33"/>
      <c r="D27" s="28" t="s">
        <v>33</v>
      </c>
      <c r="I27" s="28" t="s">
        <v>25</v>
      </c>
      <c r="J27" s="26" t="s">
        <v>19</v>
      </c>
      <c r="L27" s="33"/>
    </row>
    <row r="28" spans="2:12" s="1" customFormat="1" ht="18" customHeight="1">
      <c r="B28" s="33"/>
      <c r="E28" s="26" t="s">
        <v>34</v>
      </c>
      <c r="I28" s="28" t="s">
        <v>27</v>
      </c>
      <c r="J28" s="26" t="s">
        <v>19</v>
      </c>
      <c r="L28" s="33"/>
    </row>
    <row r="29" spans="2:12" s="1" customFormat="1" ht="7" customHeight="1">
      <c r="B29" s="33"/>
      <c r="L29" s="33"/>
    </row>
    <row r="30" spans="2:12" s="1" customFormat="1" ht="12" customHeight="1">
      <c r="B30" s="33"/>
      <c r="D30" s="28" t="s">
        <v>35</v>
      </c>
      <c r="L30" s="33"/>
    </row>
    <row r="31" spans="2:12" s="7" customFormat="1" ht="71.25" customHeight="1">
      <c r="B31" s="90"/>
      <c r="E31" s="314" t="s">
        <v>36</v>
      </c>
      <c r="F31" s="314"/>
      <c r="G31" s="314"/>
      <c r="H31" s="314"/>
      <c r="L31" s="90"/>
    </row>
    <row r="32" spans="2:12" s="1" customFormat="1" ht="7" customHeight="1">
      <c r="B32" s="33"/>
      <c r="L32" s="33"/>
    </row>
    <row r="33" spans="2:12" s="1" customFormat="1" ht="7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25.4" customHeight="1">
      <c r="B34" s="33"/>
      <c r="D34" s="91" t="s">
        <v>37</v>
      </c>
      <c r="J34" s="62">
        <f>ROUND(J93, 2)</f>
        <v>0</v>
      </c>
      <c r="L34" s="33"/>
    </row>
    <row r="35" spans="2:12" s="1" customFormat="1" ht="7" customHeight="1">
      <c r="B35" s="33"/>
      <c r="D35" s="50"/>
      <c r="E35" s="50"/>
      <c r="F35" s="50"/>
      <c r="G35" s="50"/>
      <c r="H35" s="50"/>
      <c r="I35" s="50"/>
      <c r="J35" s="50"/>
      <c r="K35" s="50"/>
      <c r="L35" s="33"/>
    </row>
    <row r="36" spans="2:12" s="1" customFormat="1" ht="14.5" customHeight="1">
      <c r="B36" s="33"/>
      <c r="F36" s="92" t="s">
        <v>39</v>
      </c>
      <c r="I36" s="92" t="s">
        <v>38</v>
      </c>
      <c r="J36" s="92" t="s">
        <v>40</v>
      </c>
      <c r="L36" s="33"/>
    </row>
    <row r="37" spans="2:12" s="1" customFormat="1" ht="14.5" customHeight="1">
      <c r="B37" s="33"/>
      <c r="D37" s="93" t="s">
        <v>41</v>
      </c>
      <c r="E37" s="28" t="s">
        <v>42</v>
      </c>
      <c r="F37" s="82">
        <f>ROUND((SUM(BE93:BE115)),  2)</f>
        <v>0</v>
      </c>
      <c r="I37" s="94">
        <v>0.21</v>
      </c>
      <c r="J37" s="82">
        <f>ROUND(((SUM(BE93:BE115))*I37),  2)</f>
        <v>0</v>
      </c>
      <c r="L37" s="33"/>
    </row>
    <row r="38" spans="2:12" s="1" customFormat="1" ht="14.5" customHeight="1">
      <c r="B38" s="33"/>
      <c r="E38" s="28" t="s">
        <v>43</v>
      </c>
      <c r="F38" s="82">
        <f>ROUND((SUM(BF93:BF115)),  2)</f>
        <v>0</v>
      </c>
      <c r="I38" s="94">
        <v>0.12</v>
      </c>
      <c r="J38" s="82">
        <f>ROUND(((SUM(BF93:BF115))*I38),  2)</f>
        <v>0</v>
      </c>
      <c r="L38" s="33"/>
    </row>
    <row r="39" spans="2:12" s="1" customFormat="1" ht="14.5" hidden="1" customHeight="1">
      <c r="B39" s="33"/>
      <c r="E39" s="28" t="s">
        <v>44</v>
      </c>
      <c r="F39" s="82">
        <f>ROUND((SUM(BG93:BG115)),  2)</f>
        <v>0</v>
      </c>
      <c r="I39" s="94">
        <v>0.21</v>
      </c>
      <c r="J39" s="82">
        <f>0</f>
        <v>0</v>
      </c>
      <c r="L39" s="33"/>
    </row>
    <row r="40" spans="2:12" s="1" customFormat="1" ht="14.5" hidden="1" customHeight="1">
      <c r="B40" s="33"/>
      <c r="E40" s="28" t="s">
        <v>45</v>
      </c>
      <c r="F40" s="82">
        <f>ROUND((SUM(BH93:BH115)),  2)</f>
        <v>0</v>
      </c>
      <c r="I40" s="94">
        <v>0.12</v>
      </c>
      <c r="J40" s="82">
        <f>0</f>
        <v>0</v>
      </c>
      <c r="L40" s="33"/>
    </row>
    <row r="41" spans="2:12" s="1" customFormat="1" ht="14.5" hidden="1" customHeight="1">
      <c r="B41" s="33"/>
      <c r="E41" s="28" t="s">
        <v>46</v>
      </c>
      <c r="F41" s="82">
        <f>ROUND((SUM(BI93:BI115)),  2)</f>
        <v>0</v>
      </c>
      <c r="I41" s="94">
        <v>0</v>
      </c>
      <c r="J41" s="82">
        <f>0</f>
        <v>0</v>
      </c>
      <c r="L41" s="33"/>
    </row>
    <row r="42" spans="2:12" s="1" customFormat="1" ht="7" customHeight="1">
      <c r="B42" s="33"/>
      <c r="L42" s="33"/>
    </row>
    <row r="43" spans="2:12" s="1" customFormat="1" ht="25.4" customHeight="1">
      <c r="B43" s="33"/>
      <c r="C43" s="95"/>
      <c r="D43" s="96" t="s">
        <v>47</v>
      </c>
      <c r="E43" s="53"/>
      <c r="F43" s="53"/>
      <c r="G43" s="97" t="s">
        <v>48</v>
      </c>
      <c r="H43" s="98" t="s">
        <v>49</v>
      </c>
      <c r="I43" s="53"/>
      <c r="J43" s="99">
        <f>SUM(J34:J41)</f>
        <v>0</v>
      </c>
      <c r="K43" s="100"/>
      <c r="L43" s="33"/>
    </row>
    <row r="44" spans="2:12" s="1" customFormat="1" ht="14.5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3"/>
    </row>
    <row r="48" spans="2:12" s="1" customFormat="1" ht="7" customHeight="1"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33"/>
    </row>
    <row r="49" spans="2:12" s="1" customFormat="1" ht="25" customHeight="1">
      <c r="B49" s="33"/>
      <c r="C49" s="22" t="s">
        <v>116</v>
      </c>
      <c r="L49" s="33"/>
    </row>
    <row r="50" spans="2:12" s="1" customFormat="1" ht="7" customHeight="1">
      <c r="B50" s="33"/>
      <c r="L50" s="33"/>
    </row>
    <row r="51" spans="2:12" s="1" customFormat="1" ht="12" customHeight="1">
      <c r="B51" s="33"/>
      <c r="C51" s="28" t="s">
        <v>16</v>
      </c>
      <c r="L51" s="33"/>
    </row>
    <row r="52" spans="2:12" s="1" customFormat="1" ht="26.25" customHeight="1">
      <c r="B52" s="33"/>
      <c r="E52" s="326" t="str">
        <f>E7</f>
        <v>ZČU - REKONSTRUKCE POSLUCHÁREN UP 101,104,108,112 a 115</v>
      </c>
      <c r="F52" s="327"/>
      <c r="G52" s="327"/>
      <c r="H52" s="327"/>
      <c r="L52" s="33"/>
    </row>
    <row r="53" spans="2:12" ht="12" customHeight="1">
      <c r="B53" s="21"/>
      <c r="C53" s="28" t="s">
        <v>112</v>
      </c>
      <c r="L53" s="21"/>
    </row>
    <row r="54" spans="2:12" ht="16.5" customHeight="1">
      <c r="B54" s="21"/>
      <c r="E54" s="326" t="s">
        <v>113</v>
      </c>
      <c r="F54" s="292"/>
      <c r="G54" s="292"/>
      <c r="H54" s="292"/>
      <c r="L54" s="21"/>
    </row>
    <row r="55" spans="2:12" ht="12" customHeight="1">
      <c r="B55" s="21"/>
      <c r="C55" s="28" t="s">
        <v>114</v>
      </c>
      <c r="L55" s="21"/>
    </row>
    <row r="56" spans="2:12" s="1" customFormat="1" ht="16.5" customHeight="1">
      <c r="B56" s="33"/>
      <c r="E56" s="290" t="s">
        <v>644</v>
      </c>
      <c r="F56" s="325"/>
      <c r="G56" s="325"/>
      <c r="H56" s="325"/>
      <c r="L56" s="33"/>
    </row>
    <row r="57" spans="2:12" s="1" customFormat="1" ht="12" customHeight="1">
      <c r="B57" s="33"/>
      <c r="C57" s="28" t="s">
        <v>645</v>
      </c>
      <c r="L57" s="33"/>
    </row>
    <row r="58" spans="2:12" s="1" customFormat="1" ht="16.5" customHeight="1">
      <c r="B58" s="33"/>
      <c r="E58" s="318" t="str">
        <f>E13</f>
        <v>D.1.4.i - Zařízení EZS a PZTS</v>
      </c>
      <c r="F58" s="325"/>
      <c r="G58" s="325"/>
      <c r="H58" s="325"/>
      <c r="L58" s="33"/>
    </row>
    <row r="59" spans="2:12" s="1" customFormat="1" ht="7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>Areál ZČU, Univerzitní 22, 306 14 Plzeň</v>
      </c>
      <c r="I60" s="28" t="s">
        <v>23</v>
      </c>
      <c r="J60" s="49">
        <f>IF(J16="","",J16)</f>
        <v>45306</v>
      </c>
      <c r="L60" s="33"/>
    </row>
    <row r="61" spans="2:12" s="1" customFormat="1" ht="7" customHeight="1">
      <c r="B61" s="33"/>
      <c r="L61" s="33"/>
    </row>
    <row r="62" spans="2:12" s="1" customFormat="1" ht="25.75" customHeight="1">
      <c r="B62" s="33"/>
      <c r="C62" s="28" t="s">
        <v>24</v>
      </c>
      <c r="F62" s="26" t="str">
        <f>E19</f>
        <v>Západočeská univerzita v Plzni, Univerzitní 8, 306</v>
      </c>
      <c r="I62" s="28" t="s">
        <v>30</v>
      </c>
      <c r="J62" s="31" t="str">
        <f>E25</f>
        <v>ATELIER SOUKUP OPL ŠVEHLA S.R.O.</v>
      </c>
      <c r="L62" s="33"/>
    </row>
    <row r="63" spans="2:12" s="1" customFormat="1" ht="15.25" customHeight="1">
      <c r="B63" s="33"/>
      <c r="C63" s="28" t="s">
        <v>28</v>
      </c>
      <c r="F63" s="26" t="str">
        <f>IF(E22="","",E22)</f>
        <v>Vyplň údaj</v>
      </c>
      <c r="I63" s="28" t="s">
        <v>33</v>
      </c>
      <c r="J63" s="31" t="str">
        <f>E28</f>
        <v>Michal Jirka</v>
      </c>
      <c r="L63" s="33"/>
    </row>
    <row r="64" spans="2:12" s="1" customFormat="1" ht="10.4" customHeight="1">
      <c r="B64" s="33"/>
      <c r="L64" s="33"/>
    </row>
    <row r="65" spans="2:47" s="1" customFormat="1" ht="29.25" customHeight="1">
      <c r="B65" s="33"/>
      <c r="C65" s="101" t="s">
        <v>117</v>
      </c>
      <c r="D65" s="95"/>
      <c r="E65" s="95"/>
      <c r="F65" s="95"/>
      <c r="G65" s="95"/>
      <c r="H65" s="95"/>
      <c r="I65" s="95"/>
      <c r="J65" s="102" t="s">
        <v>118</v>
      </c>
      <c r="K65" s="95"/>
      <c r="L65" s="33"/>
    </row>
    <row r="66" spans="2:47" s="1" customFormat="1" ht="10.4" customHeight="1">
      <c r="B66" s="33"/>
      <c r="L66" s="33"/>
    </row>
    <row r="67" spans="2:47" s="1" customFormat="1" ht="22.9" customHeight="1">
      <c r="B67" s="33"/>
      <c r="C67" s="103" t="s">
        <v>69</v>
      </c>
      <c r="J67" s="62">
        <f>J93</f>
        <v>0</v>
      </c>
      <c r="L67" s="33"/>
      <c r="AU67" s="18" t="s">
        <v>119</v>
      </c>
    </row>
    <row r="68" spans="2:47" s="8" customFormat="1" ht="25" customHeight="1">
      <c r="B68" s="104"/>
      <c r="D68" s="105" t="s">
        <v>948</v>
      </c>
      <c r="E68" s="106"/>
      <c r="F68" s="106"/>
      <c r="G68" s="106"/>
      <c r="H68" s="106"/>
      <c r="I68" s="106"/>
      <c r="J68" s="107">
        <f>J94</f>
        <v>0</v>
      </c>
      <c r="L68" s="104"/>
    </row>
    <row r="69" spans="2:47" s="9" customFormat="1" ht="19.899999999999999" customHeight="1">
      <c r="B69" s="108"/>
      <c r="D69" s="109" t="s">
        <v>949</v>
      </c>
      <c r="E69" s="110"/>
      <c r="F69" s="110"/>
      <c r="G69" s="110"/>
      <c r="H69" s="110"/>
      <c r="I69" s="110"/>
      <c r="J69" s="111">
        <f>J107</f>
        <v>0</v>
      </c>
      <c r="L69" s="108"/>
    </row>
    <row r="70" spans="2:47" s="1" customFormat="1" ht="21.75" customHeight="1">
      <c r="B70" s="33"/>
      <c r="L70" s="33"/>
    </row>
    <row r="71" spans="2:47" s="1" customFormat="1" ht="7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33"/>
    </row>
    <row r="75" spans="2:47" s="1" customFormat="1" ht="7" customHeigh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33"/>
    </row>
    <row r="76" spans="2:47" s="1" customFormat="1" ht="25" customHeight="1">
      <c r="B76" s="33"/>
      <c r="C76" s="22" t="s">
        <v>143</v>
      </c>
      <c r="L76" s="33"/>
    </row>
    <row r="77" spans="2:47" s="1" customFormat="1" ht="7" customHeight="1">
      <c r="B77" s="33"/>
      <c r="L77" s="33"/>
    </row>
    <row r="78" spans="2:47" s="1" customFormat="1" ht="12" customHeight="1">
      <c r="B78" s="33"/>
      <c r="C78" s="28" t="s">
        <v>16</v>
      </c>
      <c r="L78" s="33"/>
    </row>
    <row r="79" spans="2:47" s="1" customFormat="1" ht="26.25" customHeight="1">
      <c r="B79" s="33"/>
      <c r="E79" s="326" t="str">
        <f>E7</f>
        <v>ZČU - REKONSTRUKCE POSLUCHÁREN UP 101,104,108,112 a 115</v>
      </c>
      <c r="F79" s="327"/>
      <c r="G79" s="327"/>
      <c r="H79" s="327"/>
      <c r="L79" s="33"/>
    </row>
    <row r="80" spans="2:47" ht="12" customHeight="1">
      <c r="B80" s="21"/>
      <c r="C80" s="28" t="s">
        <v>112</v>
      </c>
      <c r="L80" s="21"/>
    </row>
    <row r="81" spans="2:65" ht="16.5" customHeight="1">
      <c r="B81" s="21"/>
      <c r="E81" s="326" t="s">
        <v>113</v>
      </c>
      <c r="F81" s="292"/>
      <c r="G81" s="292"/>
      <c r="H81" s="292"/>
      <c r="L81" s="21"/>
    </row>
    <row r="82" spans="2:65" ht="12" customHeight="1">
      <c r="B82" s="21"/>
      <c r="C82" s="28" t="s">
        <v>114</v>
      </c>
      <c r="L82" s="21"/>
    </row>
    <row r="83" spans="2:65" s="1" customFormat="1" ht="16.5" customHeight="1">
      <c r="B83" s="33"/>
      <c r="E83" s="290" t="s">
        <v>644</v>
      </c>
      <c r="F83" s="325"/>
      <c r="G83" s="325"/>
      <c r="H83" s="325"/>
      <c r="L83" s="33"/>
    </row>
    <row r="84" spans="2:65" s="1" customFormat="1" ht="12" customHeight="1">
      <c r="B84" s="33"/>
      <c r="C84" s="28" t="s">
        <v>645</v>
      </c>
      <c r="L84" s="33"/>
    </row>
    <row r="85" spans="2:65" s="1" customFormat="1" ht="16.5" customHeight="1">
      <c r="B85" s="33"/>
      <c r="E85" s="318" t="str">
        <f>E13</f>
        <v>D.1.4.i - Zařízení EZS a PZTS</v>
      </c>
      <c r="F85" s="325"/>
      <c r="G85" s="325"/>
      <c r="H85" s="325"/>
      <c r="L85" s="33"/>
    </row>
    <row r="86" spans="2:65" s="1" customFormat="1" ht="7" customHeight="1">
      <c r="B86" s="33"/>
      <c r="L86" s="33"/>
    </row>
    <row r="87" spans="2:65" s="1" customFormat="1" ht="12" customHeight="1">
      <c r="B87" s="33"/>
      <c r="C87" s="28" t="s">
        <v>21</v>
      </c>
      <c r="F87" s="26" t="str">
        <f>F16</f>
        <v>Areál ZČU, Univerzitní 22, 306 14 Plzeň</v>
      </c>
      <c r="I87" s="28" t="s">
        <v>23</v>
      </c>
      <c r="J87" s="49">
        <f>IF(J16="","",J16)</f>
        <v>45306</v>
      </c>
      <c r="L87" s="33"/>
    </row>
    <row r="88" spans="2:65" s="1" customFormat="1" ht="7" customHeight="1">
      <c r="B88" s="33"/>
      <c r="L88" s="33"/>
    </row>
    <row r="89" spans="2:65" s="1" customFormat="1" ht="25.75" customHeight="1">
      <c r="B89" s="33"/>
      <c r="C89" s="28" t="s">
        <v>24</v>
      </c>
      <c r="F89" s="26" t="str">
        <f>E19</f>
        <v>Západočeská univerzita v Plzni, Univerzitní 8, 306</v>
      </c>
      <c r="I89" s="28" t="s">
        <v>30</v>
      </c>
      <c r="J89" s="31" t="str">
        <f>E25</f>
        <v>ATELIER SOUKUP OPL ŠVEHLA S.R.O.</v>
      </c>
      <c r="L89" s="33"/>
    </row>
    <row r="90" spans="2:65" s="1" customFormat="1" ht="15.25" customHeight="1">
      <c r="B90" s="33"/>
      <c r="C90" s="28" t="s">
        <v>28</v>
      </c>
      <c r="F90" s="26" t="str">
        <f>IF(E22="","",E22)</f>
        <v>Vyplň údaj</v>
      </c>
      <c r="I90" s="28" t="s">
        <v>33</v>
      </c>
      <c r="J90" s="31" t="str">
        <f>E28</f>
        <v>Michal Jirka</v>
      </c>
      <c r="L90" s="33"/>
    </row>
    <row r="91" spans="2:65" s="1" customFormat="1" ht="10.4" customHeight="1">
      <c r="B91" s="33"/>
      <c r="L91" s="33"/>
    </row>
    <row r="92" spans="2:65" s="10" customFormat="1" ht="29.25" customHeight="1">
      <c r="B92" s="112"/>
      <c r="C92" s="113" t="s">
        <v>144</v>
      </c>
      <c r="D92" s="114" t="s">
        <v>56</v>
      </c>
      <c r="E92" s="114" t="s">
        <v>52</v>
      </c>
      <c r="F92" s="114" t="s">
        <v>53</v>
      </c>
      <c r="G92" s="114" t="s">
        <v>145</v>
      </c>
      <c r="H92" s="114" t="s">
        <v>146</v>
      </c>
      <c r="I92" s="114" t="s">
        <v>147</v>
      </c>
      <c r="J92" s="114" t="s">
        <v>118</v>
      </c>
      <c r="K92" s="115" t="s">
        <v>148</v>
      </c>
      <c r="L92" s="112"/>
      <c r="M92" s="55" t="s">
        <v>19</v>
      </c>
      <c r="N92" s="56" t="s">
        <v>41</v>
      </c>
      <c r="O92" s="56" t="s">
        <v>149</v>
      </c>
      <c r="P92" s="56" t="s">
        <v>150</v>
      </c>
      <c r="Q92" s="56" t="s">
        <v>151</v>
      </c>
      <c r="R92" s="56" t="s">
        <v>152</v>
      </c>
      <c r="S92" s="56" t="s">
        <v>153</v>
      </c>
      <c r="T92" s="57" t="s">
        <v>154</v>
      </c>
    </row>
    <row r="93" spans="2:65" s="1" customFormat="1" ht="22.9" customHeight="1">
      <c r="B93" s="33"/>
      <c r="C93" s="60" t="s">
        <v>155</v>
      </c>
      <c r="J93" s="116">
        <f>BK93</f>
        <v>0</v>
      </c>
      <c r="L93" s="33"/>
      <c r="M93" s="58"/>
      <c r="N93" s="50"/>
      <c r="O93" s="50"/>
      <c r="P93" s="117">
        <f>P94</f>
        <v>0</v>
      </c>
      <c r="Q93" s="50"/>
      <c r="R93" s="117">
        <f>R94</f>
        <v>0</v>
      </c>
      <c r="S93" s="50"/>
      <c r="T93" s="118">
        <f>T94</f>
        <v>0</v>
      </c>
      <c r="AT93" s="18" t="s">
        <v>70</v>
      </c>
      <c r="AU93" s="18" t="s">
        <v>119</v>
      </c>
      <c r="BK93" s="119">
        <f>BK94</f>
        <v>0</v>
      </c>
    </row>
    <row r="94" spans="2:65" s="11" customFormat="1" ht="25.9" customHeight="1">
      <c r="B94" s="120"/>
      <c r="D94" s="121" t="s">
        <v>70</v>
      </c>
      <c r="E94" s="122" t="s">
        <v>950</v>
      </c>
      <c r="F94" s="122" t="s">
        <v>951</v>
      </c>
      <c r="I94" s="123"/>
      <c r="J94" s="124">
        <f>BK94</f>
        <v>0</v>
      </c>
      <c r="L94" s="120"/>
      <c r="M94" s="125"/>
      <c r="P94" s="126">
        <f>P95+SUM(P96:P107)</f>
        <v>0</v>
      </c>
      <c r="R94" s="126">
        <f>R95+SUM(R96:R107)</f>
        <v>0</v>
      </c>
      <c r="T94" s="127">
        <f>T95+SUM(T96:T107)</f>
        <v>0</v>
      </c>
      <c r="AR94" s="121" t="s">
        <v>78</v>
      </c>
      <c r="AT94" s="128" t="s">
        <v>70</v>
      </c>
      <c r="AU94" s="128" t="s">
        <v>71</v>
      </c>
      <c r="AY94" s="121" t="s">
        <v>158</v>
      </c>
      <c r="BK94" s="129">
        <f>BK95+SUM(BK96:BK107)</f>
        <v>0</v>
      </c>
    </row>
    <row r="95" spans="2:65" s="1" customFormat="1" ht="21.75" customHeight="1">
      <c r="B95" s="33"/>
      <c r="C95" s="132" t="s">
        <v>78</v>
      </c>
      <c r="D95" s="132" t="s">
        <v>160</v>
      </c>
      <c r="E95" s="133" t="s">
        <v>952</v>
      </c>
      <c r="F95" s="134" t="s">
        <v>953</v>
      </c>
      <c r="G95" s="135" t="s">
        <v>271</v>
      </c>
      <c r="H95" s="136">
        <v>9</v>
      </c>
      <c r="I95" s="137"/>
      <c r="J95" s="138">
        <f>ROUND(I95*H95,2)</f>
        <v>0</v>
      </c>
      <c r="K95" s="134" t="s">
        <v>305</v>
      </c>
      <c r="L95" s="33"/>
      <c r="M95" s="139" t="s">
        <v>19</v>
      </c>
      <c r="N95" s="140" t="s">
        <v>42</v>
      </c>
      <c r="P95" s="141">
        <f>O95*H95</f>
        <v>0</v>
      </c>
      <c r="Q95" s="141">
        <v>0</v>
      </c>
      <c r="R95" s="141">
        <f>Q95*H95</f>
        <v>0</v>
      </c>
      <c r="S95" s="141">
        <v>0</v>
      </c>
      <c r="T95" s="142">
        <f>S95*H95</f>
        <v>0</v>
      </c>
      <c r="AR95" s="143" t="s">
        <v>165</v>
      </c>
      <c r="AT95" s="143" t="s">
        <v>160</v>
      </c>
      <c r="AU95" s="143" t="s">
        <v>78</v>
      </c>
      <c r="AY95" s="18" t="s">
        <v>158</v>
      </c>
      <c r="BE95" s="144">
        <f>IF(N95="základní",J95,0)</f>
        <v>0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8" t="s">
        <v>78</v>
      </c>
      <c r="BK95" s="144">
        <f>ROUND(I95*H95,2)</f>
        <v>0</v>
      </c>
      <c r="BL95" s="18" t="s">
        <v>165</v>
      </c>
      <c r="BM95" s="143" t="s">
        <v>954</v>
      </c>
    </row>
    <row r="96" spans="2:65" s="1" customFormat="1">
      <c r="B96" s="33"/>
      <c r="D96" s="145" t="s">
        <v>167</v>
      </c>
      <c r="F96" s="146" t="s">
        <v>953</v>
      </c>
      <c r="I96" s="147"/>
      <c r="L96" s="33"/>
      <c r="M96" s="148"/>
      <c r="T96" s="52"/>
      <c r="AT96" s="18" t="s">
        <v>167</v>
      </c>
      <c r="AU96" s="18" t="s">
        <v>78</v>
      </c>
    </row>
    <row r="97" spans="2:65" s="1" customFormat="1" ht="24.25" customHeight="1">
      <c r="B97" s="33"/>
      <c r="C97" s="132" t="s">
        <v>80</v>
      </c>
      <c r="D97" s="132" t="s">
        <v>160</v>
      </c>
      <c r="E97" s="133" t="s">
        <v>955</v>
      </c>
      <c r="F97" s="134" t="s">
        <v>956</v>
      </c>
      <c r="G97" s="135" t="s">
        <v>271</v>
      </c>
      <c r="H97" s="136">
        <v>9</v>
      </c>
      <c r="I97" s="137"/>
      <c r="J97" s="138">
        <f>ROUND(I97*H97,2)</f>
        <v>0</v>
      </c>
      <c r="K97" s="134" t="s">
        <v>305</v>
      </c>
      <c r="L97" s="33"/>
      <c r="M97" s="139" t="s">
        <v>19</v>
      </c>
      <c r="N97" s="140" t="s">
        <v>42</v>
      </c>
      <c r="P97" s="141">
        <f>O97*H97</f>
        <v>0</v>
      </c>
      <c r="Q97" s="141">
        <v>0</v>
      </c>
      <c r="R97" s="141">
        <f>Q97*H97</f>
        <v>0</v>
      </c>
      <c r="S97" s="141">
        <v>0</v>
      </c>
      <c r="T97" s="142">
        <f>S97*H97</f>
        <v>0</v>
      </c>
      <c r="AR97" s="143" t="s">
        <v>165</v>
      </c>
      <c r="AT97" s="143" t="s">
        <v>160</v>
      </c>
      <c r="AU97" s="143" t="s">
        <v>78</v>
      </c>
      <c r="AY97" s="18" t="s">
        <v>158</v>
      </c>
      <c r="BE97" s="144">
        <f>IF(N97="základní",J97,0)</f>
        <v>0</v>
      </c>
      <c r="BF97" s="144">
        <f>IF(N97="snížená",J97,0)</f>
        <v>0</v>
      </c>
      <c r="BG97" s="144">
        <f>IF(N97="zákl. přenesená",J97,0)</f>
        <v>0</v>
      </c>
      <c r="BH97" s="144">
        <f>IF(N97="sníž. přenesená",J97,0)</f>
        <v>0</v>
      </c>
      <c r="BI97" s="144">
        <f>IF(N97="nulová",J97,0)</f>
        <v>0</v>
      </c>
      <c r="BJ97" s="18" t="s">
        <v>78</v>
      </c>
      <c r="BK97" s="144">
        <f>ROUND(I97*H97,2)</f>
        <v>0</v>
      </c>
      <c r="BL97" s="18" t="s">
        <v>165</v>
      </c>
      <c r="BM97" s="143" t="s">
        <v>957</v>
      </c>
    </row>
    <row r="98" spans="2:65" s="1" customFormat="1">
      <c r="B98" s="33"/>
      <c r="D98" s="145" t="s">
        <v>167</v>
      </c>
      <c r="F98" s="146" t="s">
        <v>958</v>
      </c>
      <c r="I98" s="147"/>
      <c r="L98" s="33"/>
      <c r="M98" s="148"/>
      <c r="T98" s="52"/>
      <c r="AT98" s="18" t="s">
        <v>167</v>
      </c>
      <c r="AU98" s="18" t="s">
        <v>78</v>
      </c>
    </row>
    <row r="99" spans="2:65" s="1" customFormat="1" ht="24.25" customHeight="1">
      <c r="B99" s="33"/>
      <c r="C99" s="132" t="s">
        <v>91</v>
      </c>
      <c r="D99" s="132" t="s">
        <v>160</v>
      </c>
      <c r="E99" s="133" t="s">
        <v>959</v>
      </c>
      <c r="F99" s="134" t="s">
        <v>960</v>
      </c>
      <c r="G99" s="135" t="s">
        <v>271</v>
      </c>
      <c r="H99" s="136">
        <v>2</v>
      </c>
      <c r="I99" s="137"/>
      <c r="J99" s="138">
        <f>ROUND(I99*H99,2)</f>
        <v>0</v>
      </c>
      <c r="K99" s="134" t="s">
        <v>305</v>
      </c>
      <c r="L99" s="33"/>
      <c r="M99" s="139" t="s">
        <v>19</v>
      </c>
      <c r="N99" s="140" t="s">
        <v>42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165</v>
      </c>
      <c r="AT99" s="143" t="s">
        <v>160</v>
      </c>
      <c r="AU99" s="143" t="s">
        <v>78</v>
      </c>
      <c r="AY99" s="18" t="s">
        <v>158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78</v>
      </c>
      <c r="BK99" s="144">
        <f>ROUND(I99*H99,2)</f>
        <v>0</v>
      </c>
      <c r="BL99" s="18" t="s">
        <v>165</v>
      </c>
      <c r="BM99" s="143" t="s">
        <v>961</v>
      </c>
    </row>
    <row r="100" spans="2:65" s="1" customFormat="1" ht="18">
      <c r="B100" s="33"/>
      <c r="D100" s="145" t="s">
        <v>167</v>
      </c>
      <c r="F100" s="146" t="s">
        <v>960</v>
      </c>
      <c r="I100" s="147"/>
      <c r="L100" s="33"/>
      <c r="M100" s="148"/>
      <c r="T100" s="52"/>
      <c r="AT100" s="18" t="s">
        <v>167</v>
      </c>
      <c r="AU100" s="18" t="s">
        <v>78</v>
      </c>
    </row>
    <row r="101" spans="2:65" s="1" customFormat="1" ht="16.5" customHeight="1">
      <c r="B101" s="33"/>
      <c r="C101" s="132" t="s">
        <v>165</v>
      </c>
      <c r="D101" s="132" t="s">
        <v>160</v>
      </c>
      <c r="E101" s="133" t="s">
        <v>962</v>
      </c>
      <c r="F101" s="134" t="s">
        <v>963</v>
      </c>
      <c r="G101" s="135" t="s">
        <v>271</v>
      </c>
      <c r="H101" s="136">
        <v>2</v>
      </c>
      <c r="I101" s="137"/>
      <c r="J101" s="138">
        <f>ROUND(I101*H101,2)</f>
        <v>0</v>
      </c>
      <c r="K101" s="134" t="s">
        <v>305</v>
      </c>
      <c r="L101" s="33"/>
      <c r="M101" s="139" t="s">
        <v>19</v>
      </c>
      <c r="N101" s="140" t="s">
        <v>42</v>
      </c>
      <c r="P101" s="141">
        <f>O101*H101</f>
        <v>0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AR101" s="143" t="s">
        <v>165</v>
      </c>
      <c r="AT101" s="143" t="s">
        <v>160</v>
      </c>
      <c r="AU101" s="143" t="s">
        <v>78</v>
      </c>
      <c r="AY101" s="18" t="s">
        <v>158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8" t="s">
        <v>78</v>
      </c>
      <c r="BK101" s="144">
        <f>ROUND(I101*H101,2)</f>
        <v>0</v>
      </c>
      <c r="BL101" s="18" t="s">
        <v>165</v>
      </c>
      <c r="BM101" s="143" t="s">
        <v>964</v>
      </c>
    </row>
    <row r="102" spans="2:65" s="1" customFormat="1">
      <c r="B102" s="33"/>
      <c r="D102" s="145" t="s">
        <v>167</v>
      </c>
      <c r="F102" s="146" t="s">
        <v>965</v>
      </c>
      <c r="I102" s="147"/>
      <c r="L102" s="33"/>
      <c r="M102" s="148"/>
      <c r="T102" s="52"/>
      <c r="AT102" s="18" t="s">
        <v>167</v>
      </c>
      <c r="AU102" s="18" t="s">
        <v>78</v>
      </c>
    </row>
    <row r="103" spans="2:65" s="1" customFormat="1" ht="16.5" customHeight="1">
      <c r="B103" s="33"/>
      <c r="C103" s="132" t="s">
        <v>194</v>
      </c>
      <c r="D103" s="132" t="s">
        <v>160</v>
      </c>
      <c r="E103" s="133" t="s">
        <v>966</v>
      </c>
      <c r="F103" s="134" t="s">
        <v>967</v>
      </c>
      <c r="G103" s="135" t="s">
        <v>638</v>
      </c>
      <c r="H103" s="136">
        <v>8</v>
      </c>
      <c r="I103" s="137"/>
      <c r="J103" s="138">
        <f>ROUND(I103*H103,2)</f>
        <v>0</v>
      </c>
      <c r="K103" s="134" t="s">
        <v>305</v>
      </c>
      <c r="L103" s="33"/>
      <c r="M103" s="139" t="s">
        <v>19</v>
      </c>
      <c r="N103" s="140" t="s">
        <v>42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165</v>
      </c>
      <c r="AT103" s="143" t="s">
        <v>160</v>
      </c>
      <c r="AU103" s="143" t="s">
        <v>78</v>
      </c>
      <c r="AY103" s="18" t="s">
        <v>158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8" t="s">
        <v>78</v>
      </c>
      <c r="BK103" s="144">
        <f>ROUND(I103*H103,2)</f>
        <v>0</v>
      </c>
      <c r="BL103" s="18" t="s">
        <v>165</v>
      </c>
      <c r="BM103" s="143" t="s">
        <v>968</v>
      </c>
    </row>
    <row r="104" spans="2:65" s="1" customFormat="1">
      <c r="B104" s="33"/>
      <c r="D104" s="145" t="s">
        <v>167</v>
      </c>
      <c r="F104" s="146" t="s">
        <v>969</v>
      </c>
      <c r="I104" s="147"/>
      <c r="L104" s="33"/>
      <c r="M104" s="148"/>
      <c r="T104" s="52"/>
      <c r="AT104" s="18" t="s">
        <v>167</v>
      </c>
      <c r="AU104" s="18" t="s">
        <v>78</v>
      </c>
    </row>
    <row r="105" spans="2:65" s="1" customFormat="1" ht="16.5" customHeight="1">
      <c r="B105" s="33"/>
      <c r="C105" s="132" t="s">
        <v>210</v>
      </c>
      <c r="D105" s="132" t="s">
        <v>160</v>
      </c>
      <c r="E105" s="133" t="s">
        <v>970</v>
      </c>
      <c r="F105" s="134" t="s">
        <v>971</v>
      </c>
      <c r="G105" s="135" t="s">
        <v>271</v>
      </c>
      <c r="H105" s="136">
        <v>1</v>
      </c>
      <c r="I105" s="137"/>
      <c r="J105" s="138">
        <f>ROUND(I105*H105,2)</f>
        <v>0</v>
      </c>
      <c r="K105" s="134" t="s">
        <v>305</v>
      </c>
      <c r="L105" s="33"/>
      <c r="M105" s="139" t="s">
        <v>19</v>
      </c>
      <c r="N105" s="140" t="s">
        <v>42</v>
      </c>
      <c r="P105" s="141">
        <f>O105*H105</f>
        <v>0</v>
      </c>
      <c r="Q105" s="141">
        <v>0</v>
      </c>
      <c r="R105" s="141">
        <f>Q105*H105</f>
        <v>0</v>
      </c>
      <c r="S105" s="141">
        <v>0</v>
      </c>
      <c r="T105" s="142">
        <f>S105*H105</f>
        <v>0</v>
      </c>
      <c r="AR105" s="143" t="s">
        <v>165</v>
      </c>
      <c r="AT105" s="143" t="s">
        <v>160</v>
      </c>
      <c r="AU105" s="143" t="s">
        <v>78</v>
      </c>
      <c r="AY105" s="18" t="s">
        <v>158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8" t="s">
        <v>78</v>
      </c>
      <c r="BK105" s="144">
        <f>ROUND(I105*H105,2)</f>
        <v>0</v>
      </c>
      <c r="BL105" s="18" t="s">
        <v>165</v>
      </c>
      <c r="BM105" s="143" t="s">
        <v>972</v>
      </c>
    </row>
    <row r="106" spans="2:65" s="1" customFormat="1">
      <c r="B106" s="33"/>
      <c r="D106" s="145" t="s">
        <v>167</v>
      </c>
      <c r="F106" s="146" t="s">
        <v>973</v>
      </c>
      <c r="I106" s="147"/>
      <c r="L106" s="33"/>
      <c r="M106" s="148"/>
      <c r="T106" s="52"/>
      <c r="AT106" s="18" t="s">
        <v>167</v>
      </c>
      <c r="AU106" s="18" t="s">
        <v>78</v>
      </c>
    </row>
    <row r="107" spans="2:65" s="11" customFormat="1" ht="22.9" customHeight="1">
      <c r="B107" s="120"/>
      <c r="D107" s="121" t="s">
        <v>70</v>
      </c>
      <c r="E107" s="130" t="s">
        <v>974</v>
      </c>
      <c r="F107" s="130" t="s">
        <v>975</v>
      </c>
      <c r="I107" s="123"/>
      <c r="J107" s="131">
        <f>BK107</f>
        <v>0</v>
      </c>
      <c r="L107" s="120"/>
      <c r="M107" s="125"/>
      <c r="P107" s="126">
        <f>SUM(P108:P115)</f>
        <v>0</v>
      </c>
      <c r="R107" s="126">
        <f>SUM(R108:R115)</f>
        <v>0</v>
      </c>
      <c r="T107" s="127">
        <f>SUM(T108:T115)</f>
        <v>0</v>
      </c>
      <c r="AR107" s="121" t="s">
        <v>78</v>
      </c>
      <c r="AT107" s="128" t="s">
        <v>70</v>
      </c>
      <c r="AU107" s="128" t="s">
        <v>78</v>
      </c>
      <c r="AY107" s="121" t="s">
        <v>158</v>
      </c>
      <c r="BK107" s="129">
        <f>SUM(BK108:BK115)</f>
        <v>0</v>
      </c>
    </row>
    <row r="108" spans="2:65" s="1" customFormat="1" ht="16.5" customHeight="1">
      <c r="B108" s="33"/>
      <c r="C108" s="132" t="s">
        <v>222</v>
      </c>
      <c r="D108" s="132" t="s">
        <v>160</v>
      </c>
      <c r="E108" s="133" t="s">
        <v>976</v>
      </c>
      <c r="F108" s="134" t="s">
        <v>977</v>
      </c>
      <c r="G108" s="135" t="s">
        <v>280</v>
      </c>
      <c r="H108" s="136">
        <v>50</v>
      </c>
      <c r="I108" s="137"/>
      <c r="J108" s="138">
        <f>ROUND(I108*H108,2)</f>
        <v>0</v>
      </c>
      <c r="K108" s="134" t="s">
        <v>305</v>
      </c>
      <c r="L108" s="33"/>
      <c r="M108" s="139" t="s">
        <v>19</v>
      </c>
      <c r="N108" s="140" t="s">
        <v>42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165</v>
      </c>
      <c r="AT108" s="143" t="s">
        <v>160</v>
      </c>
      <c r="AU108" s="143" t="s">
        <v>80</v>
      </c>
      <c r="AY108" s="18" t="s">
        <v>158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78</v>
      </c>
      <c r="BK108" s="144">
        <f>ROUND(I108*H108,2)</f>
        <v>0</v>
      </c>
      <c r="BL108" s="18" t="s">
        <v>165</v>
      </c>
      <c r="BM108" s="143" t="s">
        <v>978</v>
      </c>
    </row>
    <row r="109" spans="2:65" s="1" customFormat="1">
      <c r="B109" s="33"/>
      <c r="D109" s="145" t="s">
        <v>167</v>
      </c>
      <c r="F109" s="146" t="s">
        <v>977</v>
      </c>
      <c r="I109" s="147"/>
      <c r="L109" s="33"/>
      <c r="M109" s="148"/>
      <c r="T109" s="52"/>
      <c r="AT109" s="18" t="s">
        <v>167</v>
      </c>
      <c r="AU109" s="18" t="s">
        <v>80</v>
      </c>
    </row>
    <row r="110" spans="2:65" s="1" customFormat="1" ht="16.5" customHeight="1">
      <c r="B110" s="33"/>
      <c r="C110" s="132" t="s">
        <v>232</v>
      </c>
      <c r="D110" s="132" t="s">
        <v>160</v>
      </c>
      <c r="E110" s="133" t="s">
        <v>979</v>
      </c>
      <c r="F110" s="134" t="s">
        <v>980</v>
      </c>
      <c r="G110" s="135" t="s">
        <v>280</v>
      </c>
      <c r="H110" s="136">
        <v>20</v>
      </c>
      <c r="I110" s="137"/>
      <c r="J110" s="138">
        <f>ROUND(I110*H110,2)</f>
        <v>0</v>
      </c>
      <c r="K110" s="134" t="s">
        <v>305</v>
      </c>
      <c r="L110" s="33"/>
      <c r="M110" s="139" t="s">
        <v>19</v>
      </c>
      <c r="N110" s="140" t="s">
        <v>42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165</v>
      </c>
      <c r="AT110" s="143" t="s">
        <v>160</v>
      </c>
      <c r="AU110" s="143" t="s">
        <v>80</v>
      </c>
      <c r="AY110" s="18" t="s">
        <v>158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8" t="s">
        <v>78</v>
      </c>
      <c r="BK110" s="144">
        <f>ROUND(I110*H110,2)</f>
        <v>0</v>
      </c>
      <c r="BL110" s="18" t="s">
        <v>165</v>
      </c>
      <c r="BM110" s="143" t="s">
        <v>981</v>
      </c>
    </row>
    <row r="111" spans="2:65" s="1" customFormat="1">
      <c r="B111" s="33"/>
      <c r="D111" s="145" t="s">
        <v>167</v>
      </c>
      <c r="F111" s="146" t="s">
        <v>980</v>
      </c>
      <c r="I111" s="147"/>
      <c r="L111" s="33"/>
      <c r="M111" s="148"/>
      <c r="T111" s="52"/>
      <c r="AT111" s="18" t="s">
        <v>167</v>
      </c>
      <c r="AU111" s="18" t="s">
        <v>80</v>
      </c>
    </row>
    <row r="112" spans="2:65" s="1" customFormat="1" ht="16.5" customHeight="1">
      <c r="B112" s="33"/>
      <c r="C112" s="132" t="s">
        <v>242</v>
      </c>
      <c r="D112" s="132" t="s">
        <v>160</v>
      </c>
      <c r="E112" s="133" t="s">
        <v>982</v>
      </c>
      <c r="F112" s="134" t="s">
        <v>983</v>
      </c>
      <c r="G112" s="135" t="s">
        <v>280</v>
      </c>
      <c r="H112" s="136">
        <v>200</v>
      </c>
      <c r="I112" s="137"/>
      <c r="J112" s="138">
        <f>ROUND(I112*H112,2)</f>
        <v>0</v>
      </c>
      <c r="K112" s="134" t="s">
        <v>305</v>
      </c>
      <c r="L112" s="33"/>
      <c r="M112" s="139" t="s">
        <v>19</v>
      </c>
      <c r="N112" s="140" t="s">
        <v>42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165</v>
      </c>
      <c r="AT112" s="143" t="s">
        <v>160</v>
      </c>
      <c r="AU112" s="143" t="s">
        <v>80</v>
      </c>
      <c r="AY112" s="18" t="s">
        <v>158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78</v>
      </c>
      <c r="BK112" s="144">
        <f>ROUND(I112*H112,2)</f>
        <v>0</v>
      </c>
      <c r="BL112" s="18" t="s">
        <v>165</v>
      </c>
      <c r="BM112" s="143" t="s">
        <v>984</v>
      </c>
    </row>
    <row r="113" spans="2:65" s="1" customFormat="1">
      <c r="B113" s="33"/>
      <c r="D113" s="145" t="s">
        <v>167</v>
      </c>
      <c r="F113" s="146" t="s">
        <v>983</v>
      </c>
      <c r="I113" s="147"/>
      <c r="L113" s="33"/>
      <c r="M113" s="148"/>
      <c r="T113" s="52"/>
      <c r="AT113" s="18" t="s">
        <v>167</v>
      </c>
      <c r="AU113" s="18" t="s">
        <v>80</v>
      </c>
    </row>
    <row r="114" spans="2:65" s="1" customFormat="1" ht="21.75" customHeight="1">
      <c r="B114" s="33"/>
      <c r="C114" s="132" t="s">
        <v>248</v>
      </c>
      <c r="D114" s="132" t="s">
        <v>160</v>
      </c>
      <c r="E114" s="133" t="s">
        <v>985</v>
      </c>
      <c r="F114" s="134" t="s">
        <v>986</v>
      </c>
      <c r="G114" s="135" t="s">
        <v>280</v>
      </c>
      <c r="H114" s="136">
        <v>150</v>
      </c>
      <c r="I114" s="137"/>
      <c r="J114" s="138">
        <f>ROUND(I114*H114,2)</f>
        <v>0</v>
      </c>
      <c r="K114" s="134" t="s">
        <v>305</v>
      </c>
      <c r="L114" s="33"/>
      <c r="M114" s="139" t="s">
        <v>19</v>
      </c>
      <c r="N114" s="140" t="s">
        <v>42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165</v>
      </c>
      <c r="AT114" s="143" t="s">
        <v>160</v>
      </c>
      <c r="AU114" s="143" t="s">
        <v>80</v>
      </c>
      <c r="AY114" s="18" t="s">
        <v>158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78</v>
      </c>
      <c r="BK114" s="144">
        <f>ROUND(I114*H114,2)</f>
        <v>0</v>
      </c>
      <c r="BL114" s="18" t="s">
        <v>165</v>
      </c>
      <c r="BM114" s="143" t="s">
        <v>987</v>
      </c>
    </row>
    <row r="115" spans="2:65" s="1" customFormat="1">
      <c r="B115" s="33"/>
      <c r="D115" s="145" t="s">
        <v>167</v>
      </c>
      <c r="F115" s="146" t="s">
        <v>988</v>
      </c>
      <c r="I115" s="147"/>
      <c r="L115" s="33"/>
      <c r="M115" s="194"/>
      <c r="N115" s="195"/>
      <c r="O115" s="195"/>
      <c r="P115" s="195"/>
      <c r="Q115" s="195"/>
      <c r="R115" s="195"/>
      <c r="S115" s="195"/>
      <c r="T115" s="196"/>
      <c r="AT115" s="18" t="s">
        <v>167</v>
      </c>
      <c r="AU115" s="18" t="s">
        <v>80</v>
      </c>
    </row>
    <row r="116" spans="2:65" s="1" customFormat="1" ht="7" customHeight="1"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33"/>
    </row>
  </sheetData>
  <sheetProtection algorithmName="SHA-512" hashValue="EzWOyQNt9MK/acQpr26K1Q+TEWm/wbrLylMEEmFcrJEgO0tfZBiCudt41yaMg9ryBWP6oOY0TZjzIiHab5g0/w==" saltValue="i+b2nWh0/YvOPyIEhdqSAYik2tNI8zUuX3VDdk2OM4HnMWgLMLk6SFtLSh2DPWfmY2g9HgYIC0tXrIVe7lIsOQ==" spinCount="100000" sheet="1" objects="1" scenarios="1" formatColumns="0" formatRows="0" autoFilter="0"/>
  <autoFilter ref="C92:K115" xr:uid="{00000000-0009-0000-0000-000004000000}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54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101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5" customHeight="1">
      <c r="B4" s="21"/>
      <c r="D4" s="22" t="s">
        <v>111</v>
      </c>
      <c r="L4" s="21"/>
      <c r="M4" s="89" t="s">
        <v>10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6" t="str">
        <f>'Rekapitulace stavby'!K6</f>
        <v>ZČU - REKONSTRUKCE POSLUCHÁREN UP 101,104,108,112 a 115</v>
      </c>
      <c r="F7" s="327"/>
      <c r="G7" s="327"/>
      <c r="H7" s="327"/>
      <c r="L7" s="21"/>
    </row>
    <row r="8" spans="2:46" ht="12.5">
      <c r="B8" s="21"/>
      <c r="D8" s="28" t="s">
        <v>112</v>
      </c>
      <c r="L8" s="21"/>
    </row>
    <row r="9" spans="2:46" ht="16.5" customHeight="1">
      <c r="B9" s="21"/>
      <c r="E9" s="326" t="s">
        <v>113</v>
      </c>
      <c r="F9" s="292"/>
      <c r="G9" s="292"/>
      <c r="H9" s="292"/>
      <c r="L9" s="21"/>
    </row>
    <row r="10" spans="2:46" ht="12" customHeight="1">
      <c r="B10" s="21"/>
      <c r="D10" s="28" t="s">
        <v>114</v>
      </c>
      <c r="L10" s="21"/>
    </row>
    <row r="11" spans="2:46" s="1" customFormat="1" ht="16.5" customHeight="1">
      <c r="B11" s="33"/>
      <c r="E11" s="290" t="s">
        <v>644</v>
      </c>
      <c r="F11" s="325"/>
      <c r="G11" s="325"/>
      <c r="H11" s="325"/>
      <c r="L11" s="33"/>
    </row>
    <row r="12" spans="2:46" s="1" customFormat="1" ht="12" customHeight="1">
      <c r="B12" s="33"/>
      <c r="D12" s="28" t="s">
        <v>645</v>
      </c>
      <c r="L12" s="33"/>
    </row>
    <row r="13" spans="2:46" s="1" customFormat="1" ht="16.5" customHeight="1">
      <c r="B13" s="33"/>
      <c r="E13" s="318" t="s">
        <v>989</v>
      </c>
      <c r="F13" s="325"/>
      <c r="G13" s="325"/>
      <c r="H13" s="325"/>
      <c r="L13" s="33"/>
    </row>
    <row r="14" spans="2:46" s="1" customFormat="1">
      <c r="B14" s="33"/>
      <c r="L14" s="33"/>
    </row>
    <row r="15" spans="2:46" s="1" customFormat="1" ht="12" customHeight="1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>
      <c r="B16" s="33"/>
      <c r="D16" s="28" t="s">
        <v>21</v>
      </c>
      <c r="F16" s="26" t="s">
        <v>22</v>
      </c>
      <c r="I16" s="28" t="s">
        <v>23</v>
      </c>
      <c r="J16" s="49">
        <f>'Rekapitulace stavby'!AN8</f>
        <v>45306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8" t="s">
        <v>24</v>
      </c>
      <c r="I18" s="28" t="s">
        <v>25</v>
      </c>
      <c r="J18" s="26" t="s">
        <v>19</v>
      </c>
      <c r="L18" s="33"/>
    </row>
    <row r="19" spans="2:12" s="1" customFormat="1" ht="18" customHeight="1">
      <c r="B19" s="33"/>
      <c r="E19" s="26" t="s">
        <v>26</v>
      </c>
      <c r="I19" s="28" t="s">
        <v>27</v>
      </c>
      <c r="J19" s="26" t="s">
        <v>19</v>
      </c>
      <c r="L19" s="33"/>
    </row>
    <row r="20" spans="2:12" s="1" customFormat="1" ht="7" customHeight="1">
      <c r="B20" s="33"/>
      <c r="L20" s="33"/>
    </row>
    <row r="21" spans="2:12" s="1" customFormat="1" ht="12" customHeight="1">
      <c r="B21" s="33"/>
      <c r="D21" s="28" t="s">
        <v>28</v>
      </c>
      <c r="I21" s="28" t="s">
        <v>25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328" t="str">
        <f>'Rekapitulace stavby'!E14</f>
        <v>Vyplň údaj</v>
      </c>
      <c r="F22" s="310"/>
      <c r="G22" s="310"/>
      <c r="H22" s="310"/>
      <c r="I22" s="28" t="s">
        <v>27</v>
      </c>
      <c r="J22" s="29" t="str">
        <f>'Rekapitulace stavby'!AN14</f>
        <v>Vyplň údaj</v>
      </c>
      <c r="L22" s="33"/>
    </row>
    <row r="23" spans="2:12" s="1" customFormat="1" ht="7" customHeight="1">
      <c r="B23" s="33"/>
      <c r="L23" s="33"/>
    </row>
    <row r="24" spans="2:12" s="1" customFormat="1" ht="12" customHeight="1">
      <c r="B24" s="33"/>
      <c r="D24" s="28" t="s">
        <v>30</v>
      </c>
      <c r="I24" s="28" t="s">
        <v>25</v>
      </c>
      <c r="J24" s="26" t="s">
        <v>19</v>
      </c>
      <c r="L24" s="33"/>
    </row>
    <row r="25" spans="2:12" s="1" customFormat="1" ht="18" customHeight="1">
      <c r="B25" s="33"/>
      <c r="E25" s="26" t="s">
        <v>31</v>
      </c>
      <c r="I25" s="28" t="s">
        <v>27</v>
      </c>
      <c r="J25" s="26" t="s">
        <v>19</v>
      </c>
      <c r="L25" s="33"/>
    </row>
    <row r="26" spans="2:12" s="1" customFormat="1" ht="7" customHeight="1">
      <c r="B26" s="33"/>
      <c r="L26" s="33"/>
    </row>
    <row r="27" spans="2:12" s="1" customFormat="1" ht="12" customHeight="1">
      <c r="B27" s="33"/>
      <c r="D27" s="28" t="s">
        <v>33</v>
      </c>
      <c r="I27" s="28" t="s">
        <v>25</v>
      </c>
      <c r="J27" s="26" t="s">
        <v>19</v>
      </c>
      <c r="L27" s="33"/>
    </row>
    <row r="28" spans="2:12" s="1" customFormat="1" ht="18" customHeight="1">
      <c r="B28" s="33"/>
      <c r="E28" s="26" t="s">
        <v>34</v>
      </c>
      <c r="I28" s="28" t="s">
        <v>27</v>
      </c>
      <c r="J28" s="26" t="s">
        <v>19</v>
      </c>
      <c r="L28" s="33"/>
    </row>
    <row r="29" spans="2:12" s="1" customFormat="1" ht="7" customHeight="1">
      <c r="B29" s="33"/>
      <c r="L29" s="33"/>
    </row>
    <row r="30" spans="2:12" s="1" customFormat="1" ht="12" customHeight="1">
      <c r="B30" s="33"/>
      <c r="D30" s="28" t="s">
        <v>35</v>
      </c>
      <c r="L30" s="33"/>
    </row>
    <row r="31" spans="2:12" s="7" customFormat="1" ht="71.25" customHeight="1">
      <c r="B31" s="90"/>
      <c r="E31" s="314" t="s">
        <v>36</v>
      </c>
      <c r="F31" s="314"/>
      <c r="G31" s="314"/>
      <c r="H31" s="314"/>
      <c r="L31" s="90"/>
    </row>
    <row r="32" spans="2:12" s="1" customFormat="1" ht="7" customHeight="1">
      <c r="B32" s="33"/>
      <c r="L32" s="33"/>
    </row>
    <row r="33" spans="2:12" s="1" customFormat="1" ht="7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25.4" customHeight="1">
      <c r="B34" s="33"/>
      <c r="D34" s="91" t="s">
        <v>37</v>
      </c>
      <c r="J34" s="62">
        <f>ROUND(J93, 2)</f>
        <v>0</v>
      </c>
      <c r="L34" s="33"/>
    </row>
    <row r="35" spans="2:12" s="1" customFormat="1" ht="7" customHeight="1">
      <c r="B35" s="33"/>
      <c r="D35" s="50"/>
      <c r="E35" s="50"/>
      <c r="F35" s="50"/>
      <c r="G35" s="50"/>
      <c r="H35" s="50"/>
      <c r="I35" s="50"/>
      <c r="J35" s="50"/>
      <c r="K35" s="50"/>
      <c r="L35" s="33"/>
    </row>
    <row r="36" spans="2:12" s="1" customFormat="1" ht="14.5" customHeight="1">
      <c r="B36" s="33"/>
      <c r="F36" s="92" t="s">
        <v>39</v>
      </c>
      <c r="I36" s="92" t="s">
        <v>38</v>
      </c>
      <c r="J36" s="92" t="s">
        <v>40</v>
      </c>
      <c r="L36" s="33"/>
    </row>
    <row r="37" spans="2:12" s="1" customFormat="1" ht="14.5" customHeight="1">
      <c r="B37" s="33"/>
      <c r="D37" s="93" t="s">
        <v>41</v>
      </c>
      <c r="E37" s="28" t="s">
        <v>42</v>
      </c>
      <c r="F37" s="82">
        <f>ROUND((SUM(BE93:BE153)),  2)</f>
        <v>0</v>
      </c>
      <c r="I37" s="94">
        <v>0.21</v>
      </c>
      <c r="J37" s="82">
        <f>ROUND(((SUM(BE93:BE153))*I37),  2)</f>
        <v>0</v>
      </c>
      <c r="L37" s="33"/>
    </row>
    <row r="38" spans="2:12" s="1" customFormat="1" ht="14.5" customHeight="1">
      <c r="B38" s="33"/>
      <c r="E38" s="28" t="s">
        <v>43</v>
      </c>
      <c r="F38" s="82">
        <f>ROUND((SUM(BF93:BF153)),  2)</f>
        <v>0</v>
      </c>
      <c r="I38" s="94">
        <v>0.12</v>
      </c>
      <c r="J38" s="82">
        <f>ROUND(((SUM(BF93:BF153))*I38),  2)</f>
        <v>0</v>
      </c>
      <c r="L38" s="33"/>
    </row>
    <row r="39" spans="2:12" s="1" customFormat="1" ht="14.5" hidden="1" customHeight="1">
      <c r="B39" s="33"/>
      <c r="E39" s="28" t="s">
        <v>44</v>
      </c>
      <c r="F39" s="82">
        <f>ROUND((SUM(BG93:BG153)),  2)</f>
        <v>0</v>
      </c>
      <c r="I39" s="94">
        <v>0.21</v>
      </c>
      <c r="J39" s="82">
        <f>0</f>
        <v>0</v>
      </c>
      <c r="L39" s="33"/>
    </row>
    <row r="40" spans="2:12" s="1" customFormat="1" ht="14.5" hidden="1" customHeight="1">
      <c r="B40" s="33"/>
      <c r="E40" s="28" t="s">
        <v>45</v>
      </c>
      <c r="F40" s="82">
        <f>ROUND((SUM(BH93:BH153)),  2)</f>
        <v>0</v>
      </c>
      <c r="I40" s="94">
        <v>0.12</v>
      </c>
      <c r="J40" s="82">
        <f>0</f>
        <v>0</v>
      </c>
      <c r="L40" s="33"/>
    </row>
    <row r="41" spans="2:12" s="1" customFormat="1" ht="14.5" hidden="1" customHeight="1">
      <c r="B41" s="33"/>
      <c r="E41" s="28" t="s">
        <v>46</v>
      </c>
      <c r="F41" s="82">
        <f>ROUND((SUM(BI93:BI153)),  2)</f>
        <v>0</v>
      </c>
      <c r="I41" s="94">
        <v>0</v>
      </c>
      <c r="J41" s="82">
        <f>0</f>
        <v>0</v>
      </c>
      <c r="L41" s="33"/>
    </row>
    <row r="42" spans="2:12" s="1" customFormat="1" ht="7" customHeight="1">
      <c r="B42" s="33"/>
      <c r="L42" s="33"/>
    </row>
    <row r="43" spans="2:12" s="1" customFormat="1" ht="25.4" customHeight="1">
      <c r="B43" s="33"/>
      <c r="C43" s="95"/>
      <c r="D43" s="96" t="s">
        <v>47</v>
      </c>
      <c r="E43" s="53"/>
      <c r="F43" s="53"/>
      <c r="G43" s="97" t="s">
        <v>48</v>
      </c>
      <c r="H43" s="98" t="s">
        <v>49</v>
      </c>
      <c r="I43" s="53"/>
      <c r="J43" s="99">
        <f>SUM(J34:J41)</f>
        <v>0</v>
      </c>
      <c r="K43" s="100"/>
      <c r="L43" s="33"/>
    </row>
    <row r="44" spans="2:12" s="1" customFormat="1" ht="14.5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3"/>
    </row>
    <row r="48" spans="2:12" s="1" customFormat="1" ht="7" customHeight="1"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33"/>
    </row>
    <row r="49" spans="2:12" s="1" customFormat="1" ht="25" customHeight="1">
      <c r="B49" s="33"/>
      <c r="C49" s="22" t="s">
        <v>116</v>
      </c>
      <c r="L49" s="33"/>
    </row>
    <row r="50" spans="2:12" s="1" customFormat="1" ht="7" customHeight="1">
      <c r="B50" s="33"/>
      <c r="L50" s="33"/>
    </row>
    <row r="51" spans="2:12" s="1" customFormat="1" ht="12" customHeight="1">
      <c r="B51" s="33"/>
      <c r="C51" s="28" t="s">
        <v>16</v>
      </c>
      <c r="L51" s="33"/>
    </row>
    <row r="52" spans="2:12" s="1" customFormat="1" ht="26.25" customHeight="1">
      <c r="B52" s="33"/>
      <c r="E52" s="326" t="str">
        <f>E7</f>
        <v>ZČU - REKONSTRUKCE POSLUCHÁREN UP 101,104,108,112 a 115</v>
      </c>
      <c r="F52" s="327"/>
      <c r="G52" s="327"/>
      <c r="H52" s="327"/>
      <c r="L52" s="33"/>
    </row>
    <row r="53" spans="2:12" ht="12" customHeight="1">
      <c r="B53" s="21"/>
      <c r="C53" s="28" t="s">
        <v>112</v>
      </c>
      <c r="L53" s="21"/>
    </row>
    <row r="54" spans="2:12" ht="16.5" customHeight="1">
      <c r="B54" s="21"/>
      <c r="E54" s="326" t="s">
        <v>113</v>
      </c>
      <c r="F54" s="292"/>
      <c r="G54" s="292"/>
      <c r="H54" s="292"/>
      <c r="L54" s="21"/>
    </row>
    <row r="55" spans="2:12" ht="12" customHeight="1">
      <c r="B55" s="21"/>
      <c r="C55" s="28" t="s">
        <v>114</v>
      </c>
      <c r="L55" s="21"/>
    </row>
    <row r="56" spans="2:12" s="1" customFormat="1" ht="16.5" customHeight="1">
      <c r="B56" s="33"/>
      <c r="E56" s="290" t="s">
        <v>644</v>
      </c>
      <c r="F56" s="325"/>
      <c r="G56" s="325"/>
      <c r="H56" s="325"/>
      <c r="L56" s="33"/>
    </row>
    <row r="57" spans="2:12" s="1" customFormat="1" ht="12" customHeight="1">
      <c r="B57" s="33"/>
      <c r="C57" s="28" t="s">
        <v>645</v>
      </c>
      <c r="L57" s="33"/>
    </row>
    <row r="58" spans="2:12" s="1" customFormat="1" ht="16.5" customHeight="1">
      <c r="B58" s="33"/>
      <c r="E58" s="318" t="str">
        <f>E13</f>
        <v>D.1.4.j - Zařízení JIS</v>
      </c>
      <c r="F58" s="325"/>
      <c r="G58" s="325"/>
      <c r="H58" s="325"/>
      <c r="L58" s="33"/>
    </row>
    <row r="59" spans="2:12" s="1" customFormat="1" ht="7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>Areál ZČU, Univerzitní 22, 306 14 Plzeň</v>
      </c>
      <c r="I60" s="28" t="s">
        <v>23</v>
      </c>
      <c r="J60" s="49">
        <f>IF(J16="","",J16)</f>
        <v>45306</v>
      </c>
      <c r="L60" s="33"/>
    </row>
    <row r="61" spans="2:12" s="1" customFormat="1" ht="7" customHeight="1">
      <c r="B61" s="33"/>
      <c r="L61" s="33"/>
    </row>
    <row r="62" spans="2:12" s="1" customFormat="1" ht="25.75" customHeight="1">
      <c r="B62" s="33"/>
      <c r="C62" s="28" t="s">
        <v>24</v>
      </c>
      <c r="F62" s="26" t="str">
        <f>E19</f>
        <v>Západočeská univerzita v Plzni, Univerzitní 8, 306</v>
      </c>
      <c r="I62" s="28" t="s">
        <v>30</v>
      </c>
      <c r="J62" s="31" t="str">
        <f>E25</f>
        <v>ATELIER SOUKUP OPL ŠVEHLA S.R.O.</v>
      </c>
      <c r="L62" s="33"/>
    </row>
    <row r="63" spans="2:12" s="1" customFormat="1" ht="15.25" customHeight="1">
      <c r="B63" s="33"/>
      <c r="C63" s="28" t="s">
        <v>28</v>
      </c>
      <c r="F63" s="26" t="str">
        <f>IF(E22="","",E22)</f>
        <v>Vyplň údaj</v>
      </c>
      <c r="I63" s="28" t="s">
        <v>33</v>
      </c>
      <c r="J63" s="31" t="str">
        <f>E28</f>
        <v>Michal Jirka</v>
      </c>
      <c r="L63" s="33"/>
    </row>
    <row r="64" spans="2:12" s="1" customFormat="1" ht="10.4" customHeight="1">
      <c r="B64" s="33"/>
      <c r="L64" s="33"/>
    </row>
    <row r="65" spans="2:47" s="1" customFormat="1" ht="29.25" customHeight="1">
      <c r="B65" s="33"/>
      <c r="C65" s="101" t="s">
        <v>117</v>
      </c>
      <c r="D65" s="95"/>
      <c r="E65" s="95"/>
      <c r="F65" s="95"/>
      <c r="G65" s="95"/>
      <c r="H65" s="95"/>
      <c r="I65" s="95"/>
      <c r="J65" s="102" t="s">
        <v>118</v>
      </c>
      <c r="K65" s="95"/>
      <c r="L65" s="33"/>
    </row>
    <row r="66" spans="2:47" s="1" customFormat="1" ht="10.4" customHeight="1">
      <c r="B66" s="33"/>
      <c r="L66" s="33"/>
    </row>
    <row r="67" spans="2:47" s="1" customFormat="1" ht="22.9" customHeight="1">
      <c r="B67" s="33"/>
      <c r="C67" s="103" t="s">
        <v>69</v>
      </c>
      <c r="J67" s="62">
        <f>J93</f>
        <v>0</v>
      </c>
      <c r="L67" s="33"/>
      <c r="AU67" s="18" t="s">
        <v>119</v>
      </c>
    </row>
    <row r="68" spans="2:47" s="8" customFormat="1" ht="25" customHeight="1">
      <c r="B68" s="104"/>
      <c r="D68" s="105" t="s">
        <v>990</v>
      </c>
      <c r="E68" s="106"/>
      <c r="F68" s="106"/>
      <c r="G68" s="106"/>
      <c r="H68" s="106"/>
      <c r="I68" s="106"/>
      <c r="J68" s="107">
        <f>J94</f>
        <v>0</v>
      </c>
      <c r="L68" s="104"/>
    </row>
    <row r="69" spans="2:47" s="9" customFormat="1" ht="19.899999999999999" customHeight="1">
      <c r="B69" s="108"/>
      <c r="D69" s="109" t="s">
        <v>991</v>
      </c>
      <c r="E69" s="110"/>
      <c r="F69" s="110"/>
      <c r="G69" s="110"/>
      <c r="H69" s="110"/>
      <c r="I69" s="110"/>
      <c r="J69" s="111">
        <f>J121</f>
        <v>0</v>
      </c>
      <c r="L69" s="108"/>
    </row>
    <row r="70" spans="2:47" s="1" customFormat="1" ht="21.75" customHeight="1">
      <c r="B70" s="33"/>
      <c r="L70" s="33"/>
    </row>
    <row r="71" spans="2:47" s="1" customFormat="1" ht="7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33"/>
    </row>
    <row r="75" spans="2:47" s="1" customFormat="1" ht="7" customHeigh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33"/>
    </row>
    <row r="76" spans="2:47" s="1" customFormat="1" ht="25" customHeight="1">
      <c r="B76" s="33"/>
      <c r="C76" s="22" t="s">
        <v>143</v>
      </c>
      <c r="L76" s="33"/>
    </row>
    <row r="77" spans="2:47" s="1" customFormat="1" ht="7" customHeight="1">
      <c r="B77" s="33"/>
      <c r="L77" s="33"/>
    </row>
    <row r="78" spans="2:47" s="1" customFormat="1" ht="12" customHeight="1">
      <c r="B78" s="33"/>
      <c r="C78" s="28" t="s">
        <v>16</v>
      </c>
      <c r="L78" s="33"/>
    </row>
    <row r="79" spans="2:47" s="1" customFormat="1" ht="26.25" customHeight="1">
      <c r="B79" s="33"/>
      <c r="E79" s="326" t="str">
        <f>E7</f>
        <v>ZČU - REKONSTRUKCE POSLUCHÁREN UP 101,104,108,112 a 115</v>
      </c>
      <c r="F79" s="327"/>
      <c r="G79" s="327"/>
      <c r="H79" s="327"/>
      <c r="L79" s="33"/>
    </row>
    <row r="80" spans="2:47" ht="12" customHeight="1">
      <c r="B80" s="21"/>
      <c r="C80" s="28" t="s">
        <v>112</v>
      </c>
      <c r="L80" s="21"/>
    </row>
    <row r="81" spans="2:65" ht="16.5" customHeight="1">
      <c r="B81" s="21"/>
      <c r="E81" s="326" t="s">
        <v>113</v>
      </c>
      <c r="F81" s="292"/>
      <c r="G81" s="292"/>
      <c r="H81" s="292"/>
      <c r="L81" s="21"/>
    </row>
    <row r="82" spans="2:65" ht="12" customHeight="1">
      <c r="B82" s="21"/>
      <c r="C82" s="28" t="s">
        <v>114</v>
      </c>
      <c r="L82" s="21"/>
    </row>
    <row r="83" spans="2:65" s="1" customFormat="1" ht="16.5" customHeight="1">
      <c r="B83" s="33"/>
      <c r="E83" s="290" t="s">
        <v>644</v>
      </c>
      <c r="F83" s="325"/>
      <c r="G83" s="325"/>
      <c r="H83" s="325"/>
      <c r="L83" s="33"/>
    </row>
    <row r="84" spans="2:65" s="1" customFormat="1" ht="12" customHeight="1">
      <c r="B84" s="33"/>
      <c r="C84" s="28" t="s">
        <v>645</v>
      </c>
      <c r="L84" s="33"/>
    </row>
    <row r="85" spans="2:65" s="1" customFormat="1" ht="16.5" customHeight="1">
      <c r="B85" s="33"/>
      <c r="E85" s="318" t="str">
        <f>E13</f>
        <v>D.1.4.j - Zařízení JIS</v>
      </c>
      <c r="F85" s="325"/>
      <c r="G85" s="325"/>
      <c r="H85" s="325"/>
      <c r="L85" s="33"/>
    </row>
    <row r="86" spans="2:65" s="1" customFormat="1" ht="7" customHeight="1">
      <c r="B86" s="33"/>
      <c r="L86" s="33"/>
    </row>
    <row r="87" spans="2:65" s="1" customFormat="1" ht="12" customHeight="1">
      <c r="B87" s="33"/>
      <c r="C87" s="28" t="s">
        <v>21</v>
      </c>
      <c r="F87" s="26" t="str">
        <f>F16</f>
        <v>Areál ZČU, Univerzitní 22, 306 14 Plzeň</v>
      </c>
      <c r="I87" s="28" t="s">
        <v>23</v>
      </c>
      <c r="J87" s="49">
        <f>IF(J16="","",J16)</f>
        <v>45306</v>
      </c>
      <c r="L87" s="33"/>
    </row>
    <row r="88" spans="2:65" s="1" customFormat="1" ht="7" customHeight="1">
      <c r="B88" s="33"/>
      <c r="L88" s="33"/>
    </row>
    <row r="89" spans="2:65" s="1" customFormat="1" ht="25.75" customHeight="1">
      <c r="B89" s="33"/>
      <c r="C89" s="28" t="s">
        <v>24</v>
      </c>
      <c r="F89" s="26" t="str">
        <f>E19</f>
        <v>Západočeská univerzita v Plzni, Univerzitní 8, 306</v>
      </c>
      <c r="I89" s="28" t="s">
        <v>30</v>
      </c>
      <c r="J89" s="31" t="str">
        <f>E25</f>
        <v>ATELIER SOUKUP OPL ŠVEHLA S.R.O.</v>
      </c>
      <c r="L89" s="33"/>
    </row>
    <row r="90" spans="2:65" s="1" customFormat="1" ht="15.25" customHeight="1">
      <c r="B90" s="33"/>
      <c r="C90" s="28" t="s">
        <v>28</v>
      </c>
      <c r="F90" s="26" t="str">
        <f>IF(E22="","",E22)</f>
        <v>Vyplň údaj</v>
      </c>
      <c r="I90" s="28" t="s">
        <v>33</v>
      </c>
      <c r="J90" s="31" t="str">
        <f>E28</f>
        <v>Michal Jirka</v>
      </c>
      <c r="L90" s="33"/>
    </row>
    <row r="91" spans="2:65" s="1" customFormat="1" ht="10.4" customHeight="1">
      <c r="B91" s="33"/>
      <c r="L91" s="33"/>
    </row>
    <row r="92" spans="2:65" s="10" customFormat="1" ht="29.25" customHeight="1">
      <c r="B92" s="112"/>
      <c r="C92" s="113" t="s">
        <v>144</v>
      </c>
      <c r="D92" s="114" t="s">
        <v>56</v>
      </c>
      <c r="E92" s="114" t="s">
        <v>52</v>
      </c>
      <c r="F92" s="114" t="s">
        <v>53</v>
      </c>
      <c r="G92" s="114" t="s">
        <v>145</v>
      </c>
      <c r="H92" s="114" t="s">
        <v>146</v>
      </c>
      <c r="I92" s="114" t="s">
        <v>147</v>
      </c>
      <c r="J92" s="114" t="s">
        <v>118</v>
      </c>
      <c r="K92" s="115" t="s">
        <v>148</v>
      </c>
      <c r="L92" s="112"/>
      <c r="M92" s="55" t="s">
        <v>19</v>
      </c>
      <c r="N92" s="56" t="s">
        <v>41</v>
      </c>
      <c r="O92" s="56" t="s">
        <v>149</v>
      </c>
      <c r="P92" s="56" t="s">
        <v>150</v>
      </c>
      <c r="Q92" s="56" t="s">
        <v>151</v>
      </c>
      <c r="R92" s="56" t="s">
        <v>152</v>
      </c>
      <c r="S92" s="56" t="s">
        <v>153</v>
      </c>
      <c r="T92" s="57" t="s">
        <v>154</v>
      </c>
    </row>
    <row r="93" spans="2:65" s="1" customFormat="1" ht="22.9" customHeight="1">
      <c r="B93" s="33"/>
      <c r="C93" s="60" t="s">
        <v>155</v>
      </c>
      <c r="J93" s="116">
        <f>BK93</f>
        <v>0</v>
      </c>
      <c r="L93" s="33"/>
      <c r="M93" s="58"/>
      <c r="N93" s="50"/>
      <c r="O93" s="50"/>
      <c r="P93" s="117">
        <f>P94</f>
        <v>0</v>
      </c>
      <c r="Q93" s="50"/>
      <c r="R93" s="117">
        <f>R94</f>
        <v>0</v>
      </c>
      <c r="S93" s="50"/>
      <c r="T93" s="118">
        <f>T94</f>
        <v>0</v>
      </c>
      <c r="AT93" s="18" t="s">
        <v>70</v>
      </c>
      <c r="AU93" s="18" t="s">
        <v>119</v>
      </c>
      <c r="BK93" s="119">
        <f>BK94</f>
        <v>0</v>
      </c>
    </row>
    <row r="94" spans="2:65" s="11" customFormat="1" ht="25.9" customHeight="1">
      <c r="B94" s="120"/>
      <c r="D94" s="121" t="s">
        <v>70</v>
      </c>
      <c r="E94" s="122" t="s">
        <v>992</v>
      </c>
      <c r="F94" s="122" t="s">
        <v>993</v>
      </c>
      <c r="I94" s="123"/>
      <c r="J94" s="124">
        <f>BK94</f>
        <v>0</v>
      </c>
      <c r="L94" s="120"/>
      <c r="M94" s="125"/>
      <c r="P94" s="126">
        <f>P95+SUM(P96:P121)</f>
        <v>0</v>
      </c>
      <c r="R94" s="126">
        <f>R95+SUM(R96:R121)</f>
        <v>0</v>
      </c>
      <c r="T94" s="127">
        <f>T95+SUM(T96:T121)</f>
        <v>0</v>
      </c>
      <c r="AR94" s="121" t="s">
        <v>78</v>
      </c>
      <c r="AT94" s="128" t="s">
        <v>70</v>
      </c>
      <c r="AU94" s="128" t="s">
        <v>71</v>
      </c>
      <c r="AY94" s="121" t="s">
        <v>158</v>
      </c>
      <c r="BK94" s="129">
        <f>BK95+SUM(BK96:BK121)</f>
        <v>0</v>
      </c>
    </row>
    <row r="95" spans="2:65" s="1" customFormat="1" ht="16.5" customHeight="1">
      <c r="B95" s="33"/>
      <c r="C95" s="132" t="s">
        <v>78</v>
      </c>
      <c r="D95" s="132" t="s">
        <v>160</v>
      </c>
      <c r="E95" s="133" t="s">
        <v>994</v>
      </c>
      <c r="F95" s="134" t="s">
        <v>995</v>
      </c>
      <c r="G95" s="135" t="s">
        <v>271</v>
      </c>
      <c r="H95" s="136">
        <v>2</v>
      </c>
      <c r="I95" s="137"/>
      <c r="J95" s="138">
        <f>ROUND(I95*H95,2)</f>
        <v>0</v>
      </c>
      <c r="K95" s="134" t="s">
        <v>305</v>
      </c>
      <c r="L95" s="33"/>
      <c r="M95" s="139" t="s">
        <v>19</v>
      </c>
      <c r="N95" s="140" t="s">
        <v>42</v>
      </c>
      <c r="P95" s="141">
        <f>O95*H95</f>
        <v>0</v>
      </c>
      <c r="Q95" s="141">
        <v>0</v>
      </c>
      <c r="R95" s="141">
        <f>Q95*H95</f>
        <v>0</v>
      </c>
      <c r="S95" s="141">
        <v>0</v>
      </c>
      <c r="T95" s="142">
        <f>S95*H95</f>
        <v>0</v>
      </c>
      <c r="AR95" s="143" t="s">
        <v>165</v>
      </c>
      <c r="AT95" s="143" t="s">
        <v>160</v>
      </c>
      <c r="AU95" s="143" t="s">
        <v>78</v>
      </c>
      <c r="AY95" s="18" t="s">
        <v>158</v>
      </c>
      <c r="BE95" s="144">
        <f>IF(N95="základní",J95,0)</f>
        <v>0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8" t="s">
        <v>78</v>
      </c>
      <c r="BK95" s="144">
        <f>ROUND(I95*H95,2)</f>
        <v>0</v>
      </c>
      <c r="BL95" s="18" t="s">
        <v>165</v>
      </c>
      <c r="BM95" s="143" t="s">
        <v>996</v>
      </c>
    </row>
    <row r="96" spans="2:65" s="1" customFormat="1">
      <c r="B96" s="33"/>
      <c r="D96" s="145" t="s">
        <v>167</v>
      </c>
      <c r="F96" s="146" t="s">
        <v>995</v>
      </c>
      <c r="I96" s="147"/>
      <c r="L96" s="33"/>
      <c r="M96" s="148"/>
      <c r="T96" s="52"/>
      <c r="AT96" s="18" t="s">
        <v>167</v>
      </c>
      <c r="AU96" s="18" t="s">
        <v>78</v>
      </c>
    </row>
    <row r="97" spans="2:65" s="1" customFormat="1" ht="16.5" customHeight="1">
      <c r="B97" s="33"/>
      <c r="C97" s="132" t="s">
        <v>80</v>
      </c>
      <c r="D97" s="132" t="s">
        <v>160</v>
      </c>
      <c r="E97" s="133" t="s">
        <v>997</v>
      </c>
      <c r="F97" s="134" t="s">
        <v>998</v>
      </c>
      <c r="G97" s="135" t="s">
        <v>271</v>
      </c>
      <c r="H97" s="136">
        <v>5</v>
      </c>
      <c r="I97" s="137"/>
      <c r="J97" s="138">
        <f>ROUND(I97*H97,2)</f>
        <v>0</v>
      </c>
      <c r="K97" s="134" t="s">
        <v>305</v>
      </c>
      <c r="L97" s="33"/>
      <c r="M97" s="139" t="s">
        <v>19</v>
      </c>
      <c r="N97" s="140" t="s">
        <v>42</v>
      </c>
      <c r="P97" s="141">
        <f>O97*H97</f>
        <v>0</v>
      </c>
      <c r="Q97" s="141">
        <v>0</v>
      </c>
      <c r="R97" s="141">
        <f>Q97*H97</f>
        <v>0</v>
      </c>
      <c r="S97" s="141">
        <v>0</v>
      </c>
      <c r="T97" s="142">
        <f>S97*H97</f>
        <v>0</v>
      </c>
      <c r="AR97" s="143" t="s">
        <v>165</v>
      </c>
      <c r="AT97" s="143" t="s">
        <v>160</v>
      </c>
      <c r="AU97" s="143" t="s">
        <v>78</v>
      </c>
      <c r="AY97" s="18" t="s">
        <v>158</v>
      </c>
      <c r="BE97" s="144">
        <f>IF(N97="základní",J97,0)</f>
        <v>0</v>
      </c>
      <c r="BF97" s="144">
        <f>IF(N97="snížená",J97,0)</f>
        <v>0</v>
      </c>
      <c r="BG97" s="144">
        <f>IF(N97="zákl. přenesená",J97,0)</f>
        <v>0</v>
      </c>
      <c r="BH97" s="144">
        <f>IF(N97="sníž. přenesená",J97,0)</f>
        <v>0</v>
      </c>
      <c r="BI97" s="144">
        <f>IF(N97="nulová",J97,0)</f>
        <v>0</v>
      </c>
      <c r="BJ97" s="18" t="s">
        <v>78</v>
      </c>
      <c r="BK97" s="144">
        <f>ROUND(I97*H97,2)</f>
        <v>0</v>
      </c>
      <c r="BL97" s="18" t="s">
        <v>165</v>
      </c>
      <c r="BM97" s="143" t="s">
        <v>999</v>
      </c>
    </row>
    <row r="98" spans="2:65" s="1" customFormat="1">
      <c r="B98" s="33"/>
      <c r="D98" s="145" t="s">
        <v>167</v>
      </c>
      <c r="F98" s="146" t="s">
        <v>998</v>
      </c>
      <c r="I98" s="147"/>
      <c r="L98" s="33"/>
      <c r="M98" s="148"/>
      <c r="T98" s="52"/>
      <c r="AT98" s="18" t="s">
        <v>167</v>
      </c>
      <c r="AU98" s="18" t="s">
        <v>78</v>
      </c>
    </row>
    <row r="99" spans="2:65" s="1" customFormat="1" ht="24.25" customHeight="1">
      <c r="B99" s="33"/>
      <c r="C99" s="132" t="s">
        <v>91</v>
      </c>
      <c r="D99" s="132" t="s">
        <v>160</v>
      </c>
      <c r="E99" s="133" t="s">
        <v>1000</v>
      </c>
      <c r="F99" s="134" t="s">
        <v>1001</v>
      </c>
      <c r="G99" s="135" t="s">
        <v>271</v>
      </c>
      <c r="H99" s="136">
        <v>1</v>
      </c>
      <c r="I99" s="137"/>
      <c r="J99" s="138">
        <f>ROUND(I99*H99,2)</f>
        <v>0</v>
      </c>
      <c r="K99" s="134" t="s">
        <v>305</v>
      </c>
      <c r="L99" s="33"/>
      <c r="M99" s="139" t="s">
        <v>19</v>
      </c>
      <c r="N99" s="140" t="s">
        <v>42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165</v>
      </c>
      <c r="AT99" s="143" t="s">
        <v>160</v>
      </c>
      <c r="AU99" s="143" t="s">
        <v>78</v>
      </c>
      <c r="AY99" s="18" t="s">
        <v>158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78</v>
      </c>
      <c r="BK99" s="144">
        <f>ROUND(I99*H99,2)</f>
        <v>0</v>
      </c>
      <c r="BL99" s="18" t="s">
        <v>165</v>
      </c>
      <c r="BM99" s="143" t="s">
        <v>1002</v>
      </c>
    </row>
    <row r="100" spans="2:65" s="1" customFormat="1">
      <c r="B100" s="33"/>
      <c r="D100" s="145" t="s">
        <v>167</v>
      </c>
      <c r="F100" s="146" t="s">
        <v>1001</v>
      </c>
      <c r="I100" s="147"/>
      <c r="L100" s="33"/>
      <c r="M100" s="148"/>
      <c r="T100" s="52"/>
      <c r="AT100" s="18" t="s">
        <v>167</v>
      </c>
      <c r="AU100" s="18" t="s">
        <v>78</v>
      </c>
    </row>
    <row r="101" spans="2:65" s="1" customFormat="1" ht="16.5" customHeight="1">
      <c r="B101" s="33"/>
      <c r="C101" s="132" t="s">
        <v>165</v>
      </c>
      <c r="D101" s="132" t="s">
        <v>160</v>
      </c>
      <c r="E101" s="133" t="s">
        <v>1003</v>
      </c>
      <c r="F101" s="134" t="s">
        <v>1004</v>
      </c>
      <c r="G101" s="135" t="s">
        <v>271</v>
      </c>
      <c r="H101" s="136">
        <v>5</v>
      </c>
      <c r="I101" s="137"/>
      <c r="J101" s="138">
        <f>ROUND(I101*H101,2)</f>
        <v>0</v>
      </c>
      <c r="K101" s="134" t="s">
        <v>305</v>
      </c>
      <c r="L101" s="33"/>
      <c r="M101" s="139" t="s">
        <v>19</v>
      </c>
      <c r="N101" s="140" t="s">
        <v>42</v>
      </c>
      <c r="P101" s="141">
        <f>O101*H101</f>
        <v>0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AR101" s="143" t="s">
        <v>165</v>
      </c>
      <c r="AT101" s="143" t="s">
        <v>160</v>
      </c>
      <c r="AU101" s="143" t="s">
        <v>78</v>
      </c>
      <c r="AY101" s="18" t="s">
        <v>158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8" t="s">
        <v>78</v>
      </c>
      <c r="BK101" s="144">
        <f>ROUND(I101*H101,2)</f>
        <v>0</v>
      </c>
      <c r="BL101" s="18" t="s">
        <v>165</v>
      </c>
      <c r="BM101" s="143" t="s">
        <v>1005</v>
      </c>
    </row>
    <row r="102" spans="2:65" s="1" customFormat="1">
      <c r="B102" s="33"/>
      <c r="D102" s="145" t="s">
        <v>167</v>
      </c>
      <c r="F102" s="146" t="s">
        <v>1004</v>
      </c>
      <c r="I102" s="147"/>
      <c r="L102" s="33"/>
      <c r="M102" s="148"/>
      <c r="T102" s="52"/>
      <c r="AT102" s="18" t="s">
        <v>167</v>
      </c>
      <c r="AU102" s="18" t="s">
        <v>78</v>
      </c>
    </row>
    <row r="103" spans="2:65" s="1" customFormat="1" ht="16.5" customHeight="1">
      <c r="B103" s="33"/>
      <c r="C103" s="132" t="s">
        <v>194</v>
      </c>
      <c r="D103" s="132" t="s">
        <v>160</v>
      </c>
      <c r="E103" s="133" t="s">
        <v>1006</v>
      </c>
      <c r="F103" s="134" t="s">
        <v>1007</v>
      </c>
      <c r="G103" s="135" t="s">
        <v>271</v>
      </c>
      <c r="H103" s="136">
        <v>1</v>
      </c>
      <c r="I103" s="137"/>
      <c r="J103" s="138">
        <f>ROUND(I103*H103,2)</f>
        <v>0</v>
      </c>
      <c r="K103" s="134" t="s">
        <v>305</v>
      </c>
      <c r="L103" s="33"/>
      <c r="M103" s="139" t="s">
        <v>19</v>
      </c>
      <c r="N103" s="140" t="s">
        <v>42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165</v>
      </c>
      <c r="AT103" s="143" t="s">
        <v>160</v>
      </c>
      <c r="AU103" s="143" t="s">
        <v>78</v>
      </c>
      <c r="AY103" s="18" t="s">
        <v>158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8" t="s">
        <v>78</v>
      </c>
      <c r="BK103" s="144">
        <f>ROUND(I103*H103,2)</f>
        <v>0</v>
      </c>
      <c r="BL103" s="18" t="s">
        <v>165</v>
      </c>
      <c r="BM103" s="143" t="s">
        <v>1008</v>
      </c>
    </row>
    <row r="104" spans="2:65" s="1" customFormat="1">
      <c r="B104" s="33"/>
      <c r="D104" s="145" t="s">
        <v>167</v>
      </c>
      <c r="F104" s="146" t="s">
        <v>1007</v>
      </c>
      <c r="I104" s="147"/>
      <c r="L104" s="33"/>
      <c r="M104" s="148"/>
      <c r="T104" s="52"/>
      <c r="AT104" s="18" t="s">
        <v>167</v>
      </c>
      <c r="AU104" s="18" t="s">
        <v>78</v>
      </c>
    </row>
    <row r="105" spans="2:65" s="1" customFormat="1" ht="21.75" customHeight="1">
      <c r="B105" s="33"/>
      <c r="C105" s="132" t="s">
        <v>210</v>
      </c>
      <c r="D105" s="132" t="s">
        <v>160</v>
      </c>
      <c r="E105" s="133" t="s">
        <v>1009</v>
      </c>
      <c r="F105" s="134" t="s">
        <v>1010</v>
      </c>
      <c r="G105" s="135" t="s">
        <v>271</v>
      </c>
      <c r="H105" s="136">
        <v>4</v>
      </c>
      <c r="I105" s="137"/>
      <c r="J105" s="138">
        <f>ROUND(I105*H105,2)</f>
        <v>0</v>
      </c>
      <c r="K105" s="134" t="s">
        <v>305</v>
      </c>
      <c r="L105" s="33"/>
      <c r="M105" s="139" t="s">
        <v>19</v>
      </c>
      <c r="N105" s="140" t="s">
        <v>42</v>
      </c>
      <c r="P105" s="141">
        <f>O105*H105</f>
        <v>0</v>
      </c>
      <c r="Q105" s="141">
        <v>0</v>
      </c>
      <c r="R105" s="141">
        <f>Q105*H105</f>
        <v>0</v>
      </c>
      <c r="S105" s="141">
        <v>0</v>
      </c>
      <c r="T105" s="142">
        <f>S105*H105</f>
        <v>0</v>
      </c>
      <c r="AR105" s="143" t="s">
        <v>165</v>
      </c>
      <c r="AT105" s="143" t="s">
        <v>160</v>
      </c>
      <c r="AU105" s="143" t="s">
        <v>78</v>
      </c>
      <c r="AY105" s="18" t="s">
        <v>158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8" t="s">
        <v>78</v>
      </c>
      <c r="BK105" s="144">
        <f>ROUND(I105*H105,2)</f>
        <v>0</v>
      </c>
      <c r="BL105" s="18" t="s">
        <v>165</v>
      </c>
      <c r="BM105" s="143" t="s">
        <v>1011</v>
      </c>
    </row>
    <row r="106" spans="2:65" s="1" customFormat="1">
      <c r="B106" s="33"/>
      <c r="D106" s="145" t="s">
        <v>167</v>
      </c>
      <c r="F106" s="146" t="s">
        <v>1010</v>
      </c>
      <c r="I106" s="147"/>
      <c r="L106" s="33"/>
      <c r="M106" s="148"/>
      <c r="T106" s="52"/>
      <c r="AT106" s="18" t="s">
        <v>167</v>
      </c>
      <c r="AU106" s="18" t="s">
        <v>78</v>
      </c>
    </row>
    <row r="107" spans="2:65" s="1" customFormat="1" ht="21.75" customHeight="1">
      <c r="B107" s="33"/>
      <c r="C107" s="132" t="s">
        <v>222</v>
      </c>
      <c r="D107" s="132" t="s">
        <v>160</v>
      </c>
      <c r="E107" s="133" t="s">
        <v>1012</v>
      </c>
      <c r="F107" s="134" t="s">
        <v>1013</v>
      </c>
      <c r="G107" s="135" t="s">
        <v>271</v>
      </c>
      <c r="H107" s="136">
        <v>2</v>
      </c>
      <c r="I107" s="137"/>
      <c r="J107" s="138">
        <f>ROUND(I107*H107,2)</f>
        <v>0</v>
      </c>
      <c r="K107" s="134" t="s">
        <v>305</v>
      </c>
      <c r="L107" s="33"/>
      <c r="M107" s="139" t="s">
        <v>19</v>
      </c>
      <c r="N107" s="140" t="s">
        <v>42</v>
      </c>
      <c r="P107" s="141">
        <f>O107*H107</f>
        <v>0</v>
      </c>
      <c r="Q107" s="141">
        <v>0</v>
      </c>
      <c r="R107" s="141">
        <f>Q107*H107</f>
        <v>0</v>
      </c>
      <c r="S107" s="141">
        <v>0</v>
      </c>
      <c r="T107" s="142">
        <f>S107*H107</f>
        <v>0</v>
      </c>
      <c r="AR107" s="143" t="s">
        <v>165</v>
      </c>
      <c r="AT107" s="143" t="s">
        <v>160</v>
      </c>
      <c r="AU107" s="143" t="s">
        <v>78</v>
      </c>
      <c r="AY107" s="18" t="s">
        <v>158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8" t="s">
        <v>78</v>
      </c>
      <c r="BK107" s="144">
        <f>ROUND(I107*H107,2)</f>
        <v>0</v>
      </c>
      <c r="BL107" s="18" t="s">
        <v>165</v>
      </c>
      <c r="BM107" s="143" t="s">
        <v>1014</v>
      </c>
    </row>
    <row r="108" spans="2:65" s="1" customFormat="1">
      <c r="B108" s="33"/>
      <c r="D108" s="145" t="s">
        <v>167</v>
      </c>
      <c r="F108" s="146" t="s">
        <v>1013</v>
      </c>
      <c r="I108" s="147"/>
      <c r="L108" s="33"/>
      <c r="M108" s="148"/>
      <c r="T108" s="52"/>
      <c r="AT108" s="18" t="s">
        <v>167</v>
      </c>
      <c r="AU108" s="18" t="s">
        <v>78</v>
      </c>
    </row>
    <row r="109" spans="2:65" s="1" customFormat="1" ht="24.25" customHeight="1">
      <c r="B109" s="33"/>
      <c r="C109" s="132" t="s">
        <v>232</v>
      </c>
      <c r="D109" s="132" t="s">
        <v>160</v>
      </c>
      <c r="E109" s="133" t="s">
        <v>1015</v>
      </c>
      <c r="F109" s="134" t="s">
        <v>1016</v>
      </c>
      <c r="G109" s="135" t="s">
        <v>271</v>
      </c>
      <c r="H109" s="136">
        <v>7</v>
      </c>
      <c r="I109" s="137"/>
      <c r="J109" s="138">
        <f>ROUND(I109*H109,2)</f>
        <v>0</v>
      </c>
      <c r="K109" s="134" t="s">
        <v>305</v>
      </c>
      <c r="L109" s="33"/>
      <c r="M109" s="139" t="s">
        <v>19</v>
      </c>
      <c r="N109" s="140" t="s">
        <v>42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165</v>
      </c>
      <c r="AT109" s="143" t="s">
        <v>160</v>
      </c>
      <c r="AU109" s="143" t="s">
        <v>78</v>
      </c>
      <c r="AY109" s="18" t="s">
        <v>158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78</v>
      </c>
      <c r="BK109" s="144">
        <f>ROUND(I109*H109,2)</f>
        <v>0</v>
      </c>
      <c r="BL109" s="18" t="s">
        <v>165</v>
      </c>
      <c r="BM109" s="143" t="s">
        <v>1017</v>
      </c>
    </row>
    <row r="110" spans="2:65" s="1" customFormat="1" ht="18">
      <c r="B110" s="33"/>
      <c r="D110" s="145" t="s">
        <v>167</v>
      </c>
      <c r="F110" s="146" t="s">
        <v>1016</v>
      </c>
      <c r="I110" s="147"/>
      <c r="L110" s="33"/>
      <c r="M110" s="148"/>
      <c r="T110" s="52"/>
      <c r="AT110" s="18" t="s">
        <v>167</v>
      </c>
      <c r="AU110" s="18" t="s">
        <v>78</v>
      </c>
    </row>
    <row r="111" spans="2:65" s="1" customFormat="1" ht="16.5" customHeight="1">
      <c r="B111" s="33"/>
      <c r="C111" s="132" t="s">
        <v>242</v>
      </c>
      <c r="D111" s="132" t="s">
        <v>160</v>
      </c>
      <c r="E111" s="133" t="s">
        <v>1018</v>
      </c>
      <c r="F111" s="134" t="s">
        <v>1019</v>
      </c>
      <c r="G111" s="135" t="s">
        <v>271</v>
      </c>
      <c r="H111" s="136">
        <v>6</v>
      </c>
      <c r="I111" s="137"/>
      <c r="J111" s="138">
        <f>ROUND(I111*H111,2)</f>
        <v>0</v>
      </c>
      <c r="K111" s="134" t="s">
        <v>305</v>
      </c>
      <c r="L111" s="33"/>
      <c r="M111" s="139" t="s">
        <v>19</v>
      </c>
      <c r="N111" s="140" t="s">
        <v>42</v>
      </c>
      <c r="P111" s="141">
        <f>O111*H111</f>
        <v>0</v>
      </c>
      <c r="Q111" s="141">
        <v>0</v>
      </c>
      <c r="R111" s="141">
        <f>Q111*H111</f>
        <v>0</v>
      </c>
      <c r="S111" s="141">
        <v>0</v>
      </c>
      <c r="T111" s="142">
        <f>S111*H111</f>
        <v>0</v>
      </c>
      <c r="AR111" s="143" t="s">
        <v>165</v>
      </c>
      <c r="AT111" s="143" t="s">
        <v>160</v>
      </c>
      <c r="AU111" s="143" t="s">
        <v>78</v>
      </c>
      <c r="AY111" s="18" t="s">
        <v>158</v>
      </c>
      <c r="BE111" s="144">
        <f>IF(N111="základní",J111,0)</f>
        <v>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8" t="s">
        <v>78</v>
      </c>
      <c r="BK111" s="144">
        <f>ROUND(I111*H111,2)</f>
        <v>0</v>
      </c>
      <c r="BL111" s="18" t="s">
        <v>165</v>
      </c>
      <c r="BM111" s="143" t="s">
        <v>1020</v>
      </c>
    </row>
    <row r="112" spans="2:65" s="1" customFormat="1">
      <c r="B112" s="33"/>
      <c r="D112" s="145" t="s">
        <v>167</v>
      </c>
      <c r="F112" s="146" t="s">
        <v>1021</v>
      </c>
      <c r="I112" s="147"/>
      <c r="L112" s="33"/>
      <c r="M112" s="148"/>
      <c r="T112" s="52"/>
      <c r="AT112" s="18" t="s">
        <v>167</v>
      </c>
      <c r="AU112" s="18" t="s">
        <v>78</v>
      </c>
    </row>
    <row r="113" spans="2:65" s="1" customFormat="1" ht="24.25" customHeight="1">
      <c r="B113" s="33"/>
      <c r="C113" s="132" t="s">
        <v>248</v>
      </c>
      <c r="D113" s="132" t="s">
        <v>160</v>
      </c>
      <c r="E113" s="133" t="s">
        <v>1022</v>
      </c>
      <c r="F113" s="134" t="s">
        <v>1023</v>
      </c>
      <c r="G113" s="135" t="s">
        <v>271</v>
      </c>
      <c r="H113" s="136">
        <v>6</v>
      </c>
      <c r="I113" s="137"/>
      <c r="J113" s="138">
        <f>ROUND(I113*H113,2)</f>
        <v>0</v>
      </c>
      <c r="K113" s="134" t="s">
        <v>305</v>
      </c>
      <c r="L113" s="33"/>
      <c r="M113" s="139" t="s">
        <v>19</v>
      </c>
      <c r="N113" s="140" t="s">
        <v>42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165</v>
      </c>
      <c r="AT113" s="143" t="s">
        <v>160</v>
      </c>
      <c r="AU113" s="143" t="s">
        <v>78</v>
      </c>
      <c r="AY113" s="18" t="s">
        <v>158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78</v>
      </c>
      <c r="BK113" s="144">
        <f>ROUND(I113*H113,2)</f>
        <v>0</v>
      </c>
      <c r="BL113" s="18" t="s">
        <v>165</v>
      </c>
      <c r="BM113" s="143" t="s">
        <v>1024</v>
      </c>
    </row>
    <row r="114" spans="2:65" s="1" customFormat="1">
      <c r="B114" s="33"/>
      <c r="D114" s="145" t="s">
        <v>167</v>
      </c>
      <c r="F114" s="146" t="s">
        <v>1023</v>
      </c>
      <c r="I114" s="147"/>
      <c r="L114" s="33"/>
      <c r="M114" s="148"/>
      <c r="T114" s="52"/>
      <c r="AT114" s="18" t="s">
        <v>167</v>
      </c>
      <c r="AU114" s="18" t="s">
        <v>78</v>
      </c>
    </row>
    <row r="115" spans="2:65" s="1" customFormat="1" ht="24.25" customHeight="1">
      <c r="B115" s="33"/>
      <c r="C115" s="132" t="s">
        <v>254</v>
      </c>
      <c r="D115" s="132" t="s">
        <v>160</v>
      </c>
      <c r="E115" s="133" t="s">
        <v>1025</v>
      </c>
      <c r="F115" s="134" t="s">
        <v>1026</v>
      </c>
      <c r="G115" s="135" t="s">
        <v>271</v>
      </c>
      <c r="H115" s="136">
        <v>5</v>
      </c>
      <c r="I115" s="137"/>
      <c r="J115" s="138">
        <f>ROUND(I115*H115,2)</f>
        <v>0</v>
      </c>
      <c r="K115" s="134" t="s">
        <v>305</v>
      </c>
      <c r="L115" s="33"/>
      <c r="M115" s="139" t="s">
        <v>19</v>
      </c>
      <c r="N115" s="140" t="s">
        <v>42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165</v>
      </c>
      <c r="AT115" s="143" t="s">
        <v>160</v>
      </c>
      <c r="AU115" s="143" t="s">
        <v>78</v>
      </c>
      <c r="AY115" s="18" t="s">
        <v>158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78</v>
      </c>
      <c r="BK115" s="144">
        <f>ROUND(I115*H115,2)</f>
        <v>0</v>
      </c>
      <c r="BL115" s="18" t="s">
        <v>165</v>
      </c>
      <c r="BM115" s="143" t="s">
        <v>1027</v>
      </c>
    </row>
    <row r="116" spans="2:65" s="1" customFormat="1" ht="18">
      <c r="B116" s="33"/>
      <c r="D116" s="145" t="s">
        <v>167</v>
      </c>
      <c r="F116" s="146" t="s">
        <v>1028</v>
      </c>
      <c r="I116" s="147"/>
      <c r="L116" s="33"/>
      <c r="M116" s="148"/>
      <c r="T116" s="52"/>
      <c r="AT116" s="18" t="s">
        <v>167</v>
      </c>
      <c r="AU116" s="18" t="s">
        <v>78</v>
      </c>
    </row>
    <row r="117" spans="2:65" s="1" customFormat="1" ht="24.25" customHeight="1">
      <c r="B117" s="33"/>
      <c r="C117" s="132" t="s">
        <v>8</v>
      </c>
      <c r="D117" s="132" t="s">
        <v>160</v>
      </c>
      <c r="E117" s="133" t="s">
        <v>1029</v>
      </c>
      <c r="F117" s="134" t="s">
        <v>1030</v>
      </c>
      <c r="G117" s="135" t="s">
        <v>271</v>
      </c>
      <c r="H117" s="136">
        <v>1</v>
      </c>
      <c r="I117" s="137"/>
      <c r="J117" s="138">
        <f>ROUND(I117*H117,2)</f>
        <v>0</v>
      </c>
      <c r="K117" s="134" t="s">
        <v>305</v>
      </c>
      <c r="L117" s="33"/>
      <c r="M117" s="139" t="s">
        <v>19</v>
      </c>
      <c r="N117" s="140" t="s">
        <v>42</v>
      </c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AR117" s="143" t="s">
        <v>165</v>
      </c>
      <c r="AT117" s="143" t="s">
        <v>160</v>
      </c>
      <c r="AU117" s="143" t="s">
        <v>78</v>
      </c>
      <c r="AY117" s="18" t="s">
        <v>158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8" t="s">
        <v>78</v>
      </c>
      <c r="BK117" s="144">
        <f>ROUND(I117*H117,2)</f>
        <v>0</v>
      </c>
      <c r="BL117" s="18" t="s">
        <v>165</v>
      </c>
      <c r="BM117" s="143" t="s">
        <v>1031</v>
      </c>
    </row>
    <row r="118" spans="2:65" s="1" customFormat="1">
      <c r="B118" s="33"/>
      <c r="D118" s="145" t="s">
        <v>167</v>
      </c>
      <c r="F118" s="146" t="s">
        <v>1030</v>
      </c>
      <c r="I118" s="147"/>
      <c r="L118" s="33"/>
      <c r="M118" s="148"/>
      <c r="T118" s="52"/>
      <c r="AT118" s="18" t="s">
        <v>167</v>
      </c>
      <c r="AU118" s="18" t="s">
        <v>78</v>
      </c>
    </row>
    <row r="119" spans="2:65" s="1" customFormat="1" ht="16.5" customHeight="1">
      <c r="B119" s="33"/>
      <c r="C119" s="132" t="s">
        <v>268</v>
      </c>
      <c r="D119" s="132" t="s">
        <v>160</v>
      </c>
      <c r="E119" s="133" t="s">
        <v>1032</v>
      </c>
      <c r="F119" s="134" t="s">
        <v>1033</v>
      </c>
      <c r="G119" s="135" t="s">
        <v>271</v>
      </c>
      <c r="H119" s="136">
        <v>2</v>
      </c>
      <c r="I119" s="137"/>
      <c r="J119" s="138">
        <f>ROUND(I119*H119,2)</f>
        <v>0</v>
      </c>
      <c r="K119" s="134" t="s">
        <v>305</v>
      </c>
      <c r="L119" s="33"/>
      <c r="M119" s="139" t="s">
        <v>19</v>
      </c>
      <c r="N119" s="140" t="s">
        <v>42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165</v>
      </c>
      <c r="AT119" s="143" t="s">
        <v>160</v>
      </c>
      <c r="AU119" s="143" t="s">
        <v>78</v>
      </c>
      <c r="AY119" s="18" t="s">
        <v>158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78</v>
      </c>
      <c r="BK119" s="144">
        <f>ROUND(I119*H119,2)</f>
        <v>0</v>
      </c>
      <c r="BL119" s="18" t="s">
        <v>165</v>
      </c>
      <c r="BM119" s="143" t="s">
        <v>1034</v>
      </c>
    </row>
    <row r="120" spans="2:65" s="1" customFormat="1">
      <c r="B120" s="33"/>
      <c r="D120" s="145" t="s">
        <v>167</v>
      </c>
      <c r="F120" s="146" t="s">
        <v>1033</v>
      </c>
      <c r="I120" s="147"/>
      <c r="L120" s="33"/>
      <c r="M120" s="148"/>
      <c r="T120" s="52"/>
      <c r="AT120" s="18" t="s">
        <v>167</v>
      </c>
      <c r="AU120" s="18" t="s">
        <v>78</v>
      </c>
    </row>
    <row r="121" spans="2:65" s="11" customFormat="1" ht="22.9" customHeight="1">
      <c r="B121" s="120"/>
      <c r="D121" s="121" t="s">
        <v>70</v>
      </c>
      <c r="E121" s="130" t="s">
        <v>1035</v>
      </c>
      <c r="F121" s="130" t="s">
        <v>1036</v>
      </c>
      <c r="I121" s="123"/>
      <c r="J121" s="131">
        <f>BK121</f>
        <v>0</v>
      </c>
      <c r="L121" s="120"/>
      <c r="M121" s="125"/>
      <c r="P121" s="126">
        <f>SUM(P122:P153)</f>
        <v>0</v>
      </c>
      <c r="R121" s="126">
        <f>SUM(R122:R153)</f>
        <v>0</v>
      </c>
      <c r="T121" s="127">
        <f>SUM(T122:T153)</f>
        <v>0</v>
      </c>
      <c r="AR121" s="121" t="s">
        <v>78</v>
      </c>
      <c r="AT121" s="128" t="s">
        <v>70</v>
      </c>
      <c r="AU121" s="128" t="s">
        <v>78</v>
      </c>
      <c r="AY121" s="121" t="s">
        <v>158</v>
      </c>
      <c r="BK121" s="129">
        <f>SUM(BK122:BK153)</f>
        <v>0</v>
      </c>
    </row>
    <row r="122" spans="2:65" s="1" customFormat="1" ht="24.25" customHeight="1">
      <c r="B122" s="33"/>
      <c r="C122" s="132" t="s">
        <v>277</v>
      </c>
      <c r="D122" s="132" t="s">
        <v>160</v>
      </c>
      <c r="E122" s="133" t="s">
        <v>1037</v>
      </c>
      <c r="F122" s="134" t="s">
        <v>1038</v>
      </c>
      <c r="G122" s="135" t="s">
        <v>280</v>
      </c>
      <c r="H122" s="136">
        <v>250</v>
      </c>
      <c r="I122" s="137"/>
      <c r="J122" s="138">
        <f>ROUND(I122*H122,2)</f>
        <v>0</v>
      </c>
      <c r="K122" s="134" t="s">
        <v>305</v>
      </c>
      <c r="L122" s="33"/>
      <c r="M122" s="139" t="s">
        <v>19</v>
      </c>
      <c r="N122" s="140" t="s">
        <v>42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165</v>
      </c>
      <c r="AT122" s="143" t="s">
        <v>160</v>
      </c>
      <c r="AU122" s="143" t="s">
        <v>80</v>
      </c>
      <c r="AY122" s="18" t="s">
        <v>158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8" t="s">
        <v>78</v>
      </c>
      <c r="BK122" s="144">
        <f>ROUND(I122*H122,2)</f>
        <v>0</v>
      </c>
      <c r="BL122" s="18" t="s">
        <v>165</v>
      </c>
      <c r="BM122" s="143" t="s">
        <v>1039</v>
      </c>
    </row>
    <row r="123" spans="2:65" s="1" customFormat="1" ht="18">
      <c r="B123" s="33"/>
      <c r="D123" s="145" t="s">
        <v>167</v>
      </c>
      <c r="F123" s="146" t="s">
        <v>1038</v>
      </c>
      <c r="I123" s="147"/>
      <c r="L123" s="33"/>
      <c r="M123" s="148"/>
      <c r="T123" s="52"/>
      <c r="AT123" s="18" t="s">
        <v>167</v>
      </c>
      <c r="AU123" s="18" t="s">
        <v>80</v>
      </c>
    </row>
    <row r="124" spans="2:65" s="1" customFormat="1" ht="16.5" customHeight="1">
      <c r="B124" s="33"/>
      <c r="C124" s="132" t="s">
        <v>285</v>
      </c>
      <c r="D124" s="132" t="s">
        <v>160</v>
      </c>
      <c r="E124" s="133" t="s">
        <v>1040</v>
      </c>
      <c r="F124" s="134" t="s">
        <v>1041</v>
      </c>
      <c r="G124" s="135" t="s">
        <v>280</v>
      </c>
      <c r="H124" s="136">
        <v>30</v>
      </c>
      <c r="I124" s="137"/>
      <c r="J124" s="138">
        <f>ROUND(I124*H124,2)</f>
        <v>0</v>
      </c>
      <c r="K124" s="134" t="s">
        <v>305</v>
      </c>
      <c r="L124" s="33"/>
      <c r="M124" s="139" t="s">
        <v>19</v>
      </c>
      <c r="N124" s="140" t="s">
        <v>42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165</v>
      </c>
      <c r="AT124" s="143" t="s">
        <v>160</v>
      </c>
      <c r="AU124" s="143" t="s">
        <v>80</v>
      </c>
      <c r="AY124" s="18" t="s">
        <v>158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8" t="s">
        <v>78</v>
      </c>
      <c r="BK124" s="144">
        <f>ROUND(I124*H124,2)</f>
        <v>0</v>
      </c>
      <c r="BL124" s="18" t="s">
        <v>165</v>
      </c>
      <c r="BM124" s="143" t="s">
        <v>1042</v>
      </c>
    </row>
    <row r="125" spans="2:65" s="1" customFormat="1">
      <c r="B125" s="33"/>
      <c r="D125" s="145" t="s">
        <v>167</v>
      </c>
      <c r="F125" s="146" t="s">
        <v>1043</v>
      </c>
      <c r="I125" s="147"/>
      <c r="L125" s="33"/>
      <c r="M125" s="148"/>
      <c r="T125" s="52"/>
      <c r="AT125" s="18" t="s">
        <v>167</v>
      </c>
      <c r="AU125" s="18" t="s">
        <v>80</v>
      </c>
    </row>
    <row r="126" spans="2:65" s="1" customFormat="1" ht="16.5" customHeight="1">
      <c r="B126" s="33"/>
      <c r="C126" s="132" t="s">
        <v>295</v>
      </c>
      <c r="D126" s="132" t="s">
        <v>160</v>
      </c>
      <c r="E126" s="133" t="s">
        <v>1044</v>
      </c>
      <c r="F126" s="134" t="s">
        <v>1045</v>
      </c>
      <c r="G126" s="135" t="s">
        <v>280</v>
      </c>
      <c r="H126" s="136">
        <v>50</v>
      </c>
      <c r="I126" s="137"/>
      <c r="J126" s="138">
        <f>ROUND(I126*H126,2)</f>
        <v>0</v>
      </c>
      <c r="K126" s="134" t="s">
        <v>305</v>
      </c>
      <c r="L126" s="33"/>
      <c r="M126" s="139" t="s">
        <v>19</v>
      </c>
      <c r="N126" s="140" t="s">
        <v>42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165</v>
      </c>
      <c r="AT126" s="143" t="s">
        <v>160</v>
      </c>
      <c r="AU126" s="143" t="s">
        <v>80</v>
      </c>
      <c r="AY126" s="18" t="s">
        <v>158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8" t="s">
        <v>78</v>
      </c>
      <c r="BK126" s="144">
        <f>ROUND(I126*H126,2)</f>
        <v>0</v>
      </c>
      <c r="BL126" s="18" t="s">
        <v>165</v>
      </c>
      <c r="BM126" s="143" t="s">
        <v>1046</v>
      </c>
    </row>
    <row r="127" spans="2:65" s="1" customFormat="1">
      <c r="B127" s="33"/>
      <c r="D127" s="145" t="s">
        <v>167</v>
      </c>
      <c r="F127" s="146" t="s">
        <v>1045</v>
      </c>
      <c r="I127" s="147"/>
      <c r="L127" s="33"/>
      <c r="M127" s="148"/>
      <c r="T127" s="52"/>
      <c r="AT127" s="18" t="s">
        <v>167</v>
      </c>
      <c r="AU127" s="18" t="s">
        <v>80</v>
      </c>
    </row>
    <row r="128" spans="2:65" s="1" customFormat="1" ht="16.5" customHeight="1">
      <c r="B128" s="33"/>
      <c r="C128" s="132" t="s">
        <v>302</v>
      </c>
      <c r="D128" s="132" t="s">
        <v>160</v>
      </c>
      <c r="E128" s="133" t="s">
        <v>1047</v>
      </c>
      <c r="F128" s="134" t="s">
        <v>1048</v>
      </c>
      <c r="G128" s="135" t="s">
        <v>271</v>
      </c>
      <c r="H128" s="136">
        <v>10</v>
      </c>
      <c r="I128" s="137"/>
      <c r="J128" s="138">
        <f>ROUND(I128*H128,2)</f>
        <v>0</v>
      </c>
      <c r="K128" s="134" t="s">
        <v>305</v>
      </c>
      <c r="L128" s="33"/>
      <c r="M128" s="139" t="s">
        <v>19</v>
      </c>
      <c r="N128" s="140" t="s">
        <v>42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165</v>
      </c>
      <c r="AT128" s="143" t="s">
        <v>160</v>
      </c>
      <c r="AU128" s="143" t="s">
        <v>80</v>
      </c>
      <c r="AY128" s="18" t="s">
        <v>158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8" t="s">
        <v>78</v>
      </c>
      <c r="BK128" s="144">
        <f>ROUND(I128*H128,2)</f>
        <v>0</v>
      </c>
      <c r="BL128" s="18" t="s">
        <v>165</v>
      </c>
      <c r="BM128" s="143" t="s">
        <v>1049</v>
      </c>
    </row>
    <row r="129" spans="2:65" s="1" customFormat="1">
      <c r="B129" s="33"/>
      <c r="D129" s="145" t="s">
        <v>167</v>
      </c>
      <c r="F129" s="146" t="s">
        <v>1048</v>
      </c>
      <c r="I129" s="147"/>
      <c r="L129" s="33"/>
      <c r="M129" s="148"/>
      <c r="T129" s="52"/>
      <c r="AT129" s="18" t="s">
        <v>167</v>
      </c>
      <c r="AU129" s="18" t="s">
        <v>80</v>
      </c>
    </row>
    <row r="130" spans="2:65" s="1" customFormat="1" ht="16.5" customHeight="1">
      <c r="B130" s="33"/>
      <c r="C130" s="132" t="s">
        <v>310</v>
      </c>
      <c r="D130" s="132" t="s">
        <v>160</v>
      </c>
      <c r="E130" s="133" t="s">
        <v>1050</v>
      </c>
      <c r="F130" s="134" t="s">
        <v>1051</v>
      </c>
      <c r="G130" s="135" t="s">
        <v>280</v>
      </c>
      <c r="H130" s="136">
        <v>30</v>
      </c>
      <c r="I130" s="137"/>
      <c r="J130" s="138">
        <f>ROUND(I130*H130,2)</f>
        <v>0</v>
      </c>
      <c r="K130" s="134" t="s">
        <v>305</v>
      </c>
      <c r="L130" s="33"/>
      <c r="M130" s="139" t="s">
        <v>19</v>
      </c>
      <c r="N130" s="140" t="s">
        <v>42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165</v>
      </c>
      <c r="AT130" s="143" t="s">
        <v>160</v>
      </c>
      <c r="AU130" s="143" t="s">
        <v>80</v>
      </c>
      <c r="AY130" s="18" t="s">
        <v>158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8" t="s">
        <v>78</v>
      </c>
      <c r="BK130" s="144">
        <f>ROUND(I130*H130,2)</f>
        <v>0</v>
      </c>
      <c r="BL130" s="18" t="s">
        <v>165</v>
      </c>
      <c r="BM130" s="143" t="s">
        <v>1052</v>
      </c>
    </row>
    <row r="131" spans="2:65" s="1" customFormat="1">
      <c r="B131" s="33"/>
      <c r="D131" s="145" t="s">
        <v>167</v>
      </c>
      <c r="F131" s="146" t="s">
        <v>1051</v>
      </c>
      <c r="I131" s="147"/>
      <c r="L131" s="33"/>
      <c r="M131" s="148"/>
      <c r="T131" s="52"/>
      <c r="AT131" s="18" t="s">
        <v>167</v>
      </c>
      <c r="AU131" s="18" t="s">
        <v>80</v>
      </c>
    </row>
    <row r="132" spans="2:65" s="1" customFormat="1" ht="16.5" customHeight="1">
      <c r="B132" s="33"/>
      <c r="C132" s="132" t="s">
        <v>317</v>
      </c>
      <c r="D132" s="132" t="s">
        <v>160</v>
      </c>
      <c r="E132" s="133" t="s">
        <v>1053</v>
      </c>
      <c r="F132" s="134" t="s">
        <v>1054</v>
      </c>
      <c r="G132" s="135" t="s">
        <v>280</v>
      </c>
      <c r="H132" s="136">
        <v>60</v>
      </c>
      <c r="I132" s="137"/>
      <c r="J132" s="138">
        <f>ROUND(I132*H132,2)</f>
        <v>0</v>
      </c>
      <c r="K132" s="134" t="s">
        <v>305</v>
      </c>
      <c r="L132" s="33"/>
      <c r="M132" s="139" t="s">
        <v>19</v>
      </c>
      <c r="N132" s="140" t="s">
        <v>42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165</v>
      </c>
      <c r="AT132" s="143" t="s">
        <v>160</v>
      </c>
      <c r="AU132" s="143" t="s">
        <v>80</v>
      </c>
      <c r="AY132" s="18" t="s">
        <v>158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8" t="s">
        <v>78</v>
      </c>
      <c r="BK132" s="144">
        <f>ROUND(I132*H132,2)</f>
        <v>0</v>
      </c>
      <c r="BL132" s="18" t="s">
        <v>165</v>
      </c>
      <c r="BM132" s="143" t="s">
        <v>1055</v>
      </c>
    </row>
    <row r="133" spans="2:65" s="1" customFormat="1">
      <c r="B133" s="33"/>
      <c r="D133" s="145" t="s">
        <v>167</v>
      </c>
      <c r="F133" s="146" t="s">
        <v>1054</v>
      </c>
      <c r="I133" s="147"/>
      <c r="L133" s="33"/>
      <c r="M133" s="148"/>
      <c r="T133" s="52"/>
      <c r="AT133" s="18" t="s">
        <v>167</v>
      </c>
      <c r="AU133" s="18" t="s">
        <v>80</v>
      </c>
    </row>
    <row r="134" spans="2:65" s="1" customFormat="1" ht="16.5" customHeight="1">
      <c r="B134" s="33"/>
      <c r="C134" s="132" t="s">
        <v>323</v>
      </c>
      <c r="D134" s="132" t="s">
        <v>160</v>
      </c>
      <c r="E134" s="133" t="s">
        <v>1056</v>
      </c>
      <c r="F134" s="134" t="s">
        <v>1057</v>
      </c>
      <c r="G134" s="135" t="s">
        <v>280</v>
      </c>
      <c r="H134" s="136">
        <v>90</v>
      </c>
      <c r="I134" s="137"/>
      <c r="J134" s="138">
        <f>ROUND(I134*H134,2)</f>
        <v>0</v>
      </c>
      <c r="K134" s="134" t="s">
        <v>305</v>
      </c>
      <c r="L134" s="33"/>
      <c r="M134" s="139" t="s">
        <v>19</v>
      </c>
      <c r="N134" s="140" t="s">
        <v>42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165</v>
      </c>
      <c r="AT134" s="143" t="s">
        <v>160</v>
      </c>
      <c r="AU134" s="143" t="s">
        <v>80</v>
      </c>
      <c r="AY134" s="18" t="s">
        <v>158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8" t="s">
        <v>78</v>
      </c>
      <c r="BK134" s="144">
        <f>ROUND(I134*H134,2)</f>
        <v>0</v>
      </c>
      <c r="BL134" s="18" t="s">
        <v>165</v>
      </c>
      <c r="BM134" s="143" t="s">
        <v>1058</v>
      </c>
    </row>
    <row r="135" spans="2:65" s="1" customFormat="1">
      <c r="B135" s="33"/>
      <c r="D135" s="145" t="s">
        <v>167</v>
      </c>
      <c r="F135" s="146" t="s">
        <v>1057</v>
      </c>
      <c r="I135" s="147"/>
      <c r="L135" s="33"/>
      <c r="M135" s="148"/>
      <c r="T135" s="52"/>
      <c r="AT135" s="18" t="s">
        <v>167</v>
      </c>
      <c r="AU135" s="18" t="s">
        <v>80</v>
      </c>
    </row>
    <row r="136" spans="2:65" s="1" customFormat="1" ht="16.5" customHeight="1">
      <c r="B136" s="33"/>
      <c r="C136" s="132" t="s">
        <v>7</v>
      </c>
      <c r="D136" s="132" t="s">
        <v>160</v>
      </c>
      <c r="E136" s="133" t="s">
        <v>1059</v>
      </c>
      <c r="F136" s="134" t="s">
        <v>1060</v>
      </c>
      <c r="G136" s="135" t="s">
        <v>271</v>
      </c>
      <c r="H136" s="136">
        <v>180</v>
      </c>
      <c r="I136" s="137"/>
      <c r="J136" s="138">
        <f>ROUND(I136*H136,2)</f>
        <v>0</v>
      </c>
      <c r="K136" s="134" t="s">
        <v>305</v>
      </c>
      <c r="L136" s="33"/>
      <c r="M136" s="139" t="s">
        <v>19</v>
      </c>
      <c r="N136" s="140" t="s">
        <v>42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165</v>
      </c>
      <c r="AT136" s="143" t="s">
        <v>160</v>
      </c>
      <c r="AU136" s="143" t="s">
        <v>80</v>
      </c>
      <c r="AY136" s="18" t="s">
        <v>158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8" t="s">
        <v>78</v>
      </c>
      <c r="BK136" s="144">
        <f>ROUND(I136*H136,2)</f>
        <v>0</v>
      </c>
      <c r="BL136" s="18" t="s">
        <v>165</v>
      </c>
      <c r="BM136" s="143" t="s">
        <v>1061</v>
      </c>
    </row>
    <row r="137" spans="2:65" s="1" customFormat="1">
      <c r="B137" s="33"/>
      <c r="D137" s="145" t="s">
        <v>167</v>
      </c>
      <c r="F137" s="146" t="s">
        <v>1060</v>
      </c>
      <c r="I137" s="147"/>
      <c r="L137" s="33"/>
      <c r="M137" s="148"/>
      <c r="T137" s="52"/>
      <c r="AT137" s="18" t="s">
        <v>167</v>
      </c>
      <c r="AU137" s="18" t="s">
        <v>80</v>
      </c>
    </row>
    <row r="138" spans="2:65" s="1" customFormat="1" ht="21.75" customHeight="1">
      <c r="B138" s="33"/>
      <c r="C138" s="132" t="s">
        <v>336</v>
      </c>
      <c r="D138" s="132" t="s">
        <v>160</v>
      </c>
      <c r="E138" s="133" t="s">
        <v>1062</v>
      </c>
      <c r="F138" s="134" t="s">
        <v>1063</v>
      </c>
      <c r="G138" s="135" t="s">
        <v>280</v>
      </c>
      <c r="H138" s="136">
        <v>20</v>
      </c>
      <c r="I138" s="137"/>
      <c r="J138" s="138">
        <f>ROUND(I138*H138,2)</f>
        <v>0</v>
      </c>
      <c r="K138" s="134" t="s">
        <v>305</v>
      </c>
      <c r="L138" s="33"/>
      <c r="M138" s="139" t="s">
        <v>19</v>
      </c>
      <c r="N138" s="140" t="s">
        <v>42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165</v>
      </c>
      <c r="AT138" s="143" t="s">
        <v>160</v>
      </c>
      <c r="AU138" s="143" t="s">
        <v>80</v>
      </c>
      <c r="AY138" s="18" t="s">
        <v>158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8" t="s">
        <v>78</v>
      </c>
      <c r="BK138" s="144">
        <f>ROUND(I138*H138,2)</f>
        <v>0</v>
      </c>
      <c r="BL138" s="18" t="s">
        <v>165</v>
      </c>
      <c r="BM138" s="143" t="s">
        <v>1064</v>
      </c>
    </row>
    <row r="139" spans="2:65" s="1" customFormat="1">
      <c r="B139" s="33"/>
      <c r="D139" s="145" t="s">
        <v>167</v>
      </c>
      <c r="F139" s="146" t="s">
        <v>1063</v>
      </c>
      <c r="I139" s="147"/>
      <c r="L139" s="33"/>
      <c r="M139" s="148"/>
      <c r="T139" s="52"/>
      <c r="AT139" s="18" t="s">
        <v>167</v>
      </c>
      <c r="AU139" s="18" t="s">
        <v>80</v>
      </c>
    </row>
    <row r="140" spans="2:65" s="1" customFormat="1" ht="16.5" customHeight="1">
      <c r="B140" s="33"/>
      <c r="C140" s="132" t="s">
        <v>342</v>
      </c>
      <c r="D140" s="132" t="s">
        <v>160</v>
      </c>
      <c r="E140" s="133" t="s">
        <v>1065</v>
      </c>
      <c r="F140" s="134" t="s">
        <v>1066</v>
      </c>
      <c r="G140" s="135" t="s">
        <v>271</v>
      </c>
      <c r="H140" s="136">
        <v>15</v>
      </c>
      <c r="I140" s="137"/>
      <c r="J140" s="138">
        <f>ROUND(I140*H140,2)</f>
        <v>0</v>
      </c>
      <c r="K140" s="134" t="s">
        <v>305</v>
      </c>
      <c r="L140" s="33"/>
      <c r="M140" s="139" t="s">
        <v>19</v>
      </c>
      <c r="N140" s="140" t="s">
        <v>42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165</v>
      </c>
      <c r="AT140" s="143" t="s">
        <v>160</v>
      </c>
      <c r="AU140" s="143" t="s">
        <v>80</v>
      </c>
      <c r="AY140" s="18" t="s">
        <v>158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8" t="s">
        <v>78</v>
      </c>
      <c r="BK140" s="144">
        <f>ROUND(I140*H140,2)</f>
        <v>0</v>
      </c>
      <c r="BL140" s="18" t="s">
        <v>165</v>
      </c>
      <c r="BM140" s="143" t="s">
        <v>1067</v>
      </c>
    </row>
    <row r="141" spans="2:65" s="1" customFormat="1">
      <c r="B141" s="33"/>
      <c r="D141" s="145" t="s">
        <v>167</v>
      </c>
      <c r="F141" s="146" t="s">
        <v>1066</v>
      </c>
      <c r="I141" s="147"/>
      <c r="L141" s="33"/>
      <c r="M141" s="148"/>
      <c r="T141" s="52"/>
      <c r="AT141" s="18" t="s">
        <v>167</v>
      </c>
      <c r="AU141" s="18" t="s">
        <v>80</v>
      </c>
    </row>
    <row r="142" spans="2:65" s="1" customFormat="1" ht="16.5" customHeight="1">
      <c r="B142" s="33"/>
      <c r="C142" s="132" t="s">
        <v>347</v>
      </c>
      <c r="D142" s="132" t="s">
        <v>160</v>
      </c>
      <c r="E142" s="133" t="s">
        <v>935</v>
      </c>
      <c r="F142" s="134" t="s">
        <v>936</v>
      </c>
      <c r="G142" s="135" t="s">
        <v>271</v>
      </c>
      <c r="H142" s="136">
        <v>1</v>
      </c>
      <c r="I142" s="137"/>
      <c r="J142" s="138">
        <f>ROUND(I142*H142,2)</f>
        <v>0</v>
      </c>
      <c r="K142" s="134" t="s">
        <v>305</v>
      </c>
      <c r="L142" s="33"/>
      <c r="M142" s="139" t="s">
        <v>19</v>
      </c>
      <c r="N142" s="140" t="s">
        <v>42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165</v>
      </c>
      <c r="AT142" s="143" t="s">
        <v>160</v>
      </c>
      <c r="AU142" s="143" t="s">
        <v>80</v>
      </c>
      <c r="AY142" s="18" t="s">
        <v>158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8" t="s">
        <v>78</v>
      </c>
      <c r="BK142" s="144">
        <f>ROUND(I142*H142,2)</f>
        <v>0</v>
      </c>
      <c r="BL142" s="18" t="s">
        <v>165</v>
      </c>
      <c r="BM142" s="143" t="s">
        <v>1068</v>
      </c>
    </row>
    <row r="143" spans="2:65" s="1" customFormat="1">
      <c r="B143" s="33"/>
      <c r="D143" s="145" t="s">
        <v>167</v>
      </c>
      <c r="F143" s="146" t="s">
        <v>936</v>
      </c>
      <c r="I143" s="147"/>
      <c r="L143" s="33"/>
      <c r="M143" s="148"/>
      <c r="T143" s="52"/>
      <c r="AT143" s="18" t="s">
        <v>167</v>
      </c>
      <c r="AU143" s="18" t="s">
        <v>80</v>
      </c>
    </row>
    <row r="144" spans="2:65" s="1" customFormat="1" ht="16.5" customHeight="1">
      <c r="B144" s="33"/>
      <c r="C144" s="132" t="s">
        <v>352</v>
      </c>
      <c r="D144" s="132" t="s">
        <v>160</v>
      </c>
      <c r="E144" s="133" t="s">
        <v>1069</v>
      </c>
      <c r="F144" s="134" t="s">
        <v>1070</v>
      </c>
      <c r="G144" s="135" t="s">
        <v>271</v>
      </c>
      <c r="H144" s="136">
        <v>1</v>
      </c>
      <c r="I144" s="137"/>
      <c r="J144" s="138">
        <f>ROUND(I144*H144,2)</f>
        <v>0</v>
      </c>
      <c r="K144" s="134" t="s">
        <v>305</v>
      </c>
      <c r="L144" s="33"/>
      <c r="M144" s="139" t="s">
        <v>19</v>
      </c>
      <c r="N144" s="140" t="s">
        <v>42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165</v>
      </c>
      <c r="AT144" s="143" t="s">
        <v>160</v>
      </c>
      <c r="AU144" s="143" t="s">
        <v>80</v>
      </c>
      <c r="AY144" s="18" t="s">
        <v>158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8" t="s">
        <v>78</v>
      </c>
      <c r="BK144" s="144">
        <f>ROUND(I144*H144,2)</f>
        <v>0</v>
      </c>
      <c r="BL144" s="18" t="s">
        <v>165</v>
      </c>
      <c r="BM144" s="143" t="s">
        <v>1071</v>
      </c>
    </row>
    <row r="145" spans="2:65" s="1" customFormat="1">
      <c r="B145" s="33"/>
      <c r="D145" s="145" t="s">
        <v>167</v>
      </c>
      <c r="F145" s="146" t="s">
        <v>1070</v>
      </c>
      <c r="I145" s="147"/>
      <c r="L145" s="33"/>
      <c r="M145" s="148"/>
      <c r="T145" s="52"/>
      <c r="AT145" s="18" t="s">
        <v>167</v>
      </c>
      <c r="AU145" s="18" t="s">
        <v>80</v>
      </c>
    </row>
    <row r="146" spans="2:65" s="1" customFormat="1" ht="16.5" customHeight="1">
      <c r="B146" s="33"/>
      <c r="C146" s="132" t="s">
        <v>359</v>
      </c>
      <c r="D146" s="132" t="s">
        <v>160</v>
      </c>
      <c r="E146" s="133" t="s">
        <v>1072</v>
      </c>
      <c r="F146" s="134" t="s">
        <v>1073</v>
      </c>
      <c r="G146" s="135" t="s">
        <v>271</v>
      </c>
      <c r="H146" s="136">
        <v>1</v>
      </c>
      <c r="I146" s="137"/>
      <c r="J146" s="138">
        <f>ROUND(I146*H146,2)</f>
        <v>0</v>
      </c>
      <c r="K146" s="134" t="s">
        <v>305</v>
      </c>
      <c r="L146" s="33"/>
      <c r="M146" s="139" t="s">
        <v>19</v>
      </c>
      <c r="N146" s="140" t="s">
        <v>42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165</v>
      </c>
      <c r="AT146" s="143" t="s">
        <v>160</v>
      </c>
      <c r="AU146" s="143" t="s">
        <v>80</v>
      </c>
      <c r="AY146" s="18" t="s">
        <v>158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8" t="s">
        <v>78</v>
      </c>
      <c r="BK146" s="144">
        <f>ROUND(I146*H146,2)</f>
        <v>0</v>
      </c>
      <c r="BL146" s="18" t="s">
        <v>165</v>
      </c>
      <c r="BM146" s="143" t="s">
        <v>1074</v>
      </c>
    </row>
    <row r="147" spans="2:65" s="1" customFormat="1">
      <c r="B147" s="33"/>
      <c r="D147" s="145" t="s">
        <v>167</v>
      </c>
      <c r="F147" s="146" t="s">
        <v>1073</v>
      </c>
      <c r="I147" s="147"/>
      <c r="L147" s="33"/>
      <c r="M147" s="148"/>
      <c r="T147" s="52"/>
      <c r="AT147" s="18" t="s">
        <v>167</v>
      </c>
      <c r="AU147" s="18" t="s">
        <v>80</v>
      </c>
    </row>
    <row r="148" spans="2:65" s="1" customFormat="1" ht="16.5" customHeight="1">
      <c r="B148" s="33"/>
      <c r="C148" s="132" t="s">
        <v>368</v>
      </c>
      <c r="D148" s="132" t="s">
        <v>160</v>
      </c>
      <c r="E148" s="133" t="s">
        <v>1075</v>
      </c>
      <c r="F148" s="134" t="s">
        <v>1076</v>
      </c>
      <c r="G148" s="135" t="s">
        <v>271</v>
      </c>
      <c r="H148" s="136">
        <v>1</v>
      </c>
      <c r="I148" s="137"/>
      <c r="J148" s="138">
        <f>ROUND(I148*H148,2)</f>
        <v>0</v>
      </c>
      <c r="K148" s="134" t="s">
        <v>305</v>
      </c>
      <c r="L148" s="33"/>
      <c r="M148" s="139" t="s">
        <v>19</v>
      </c>
      <c r="N148" s="140" t="s">
        <v>42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165</v>
      </c>
      <c r="AT148" s="143" t="s">
        <v>160</v>
      </c>
      <c r="AU148" s="143" t="s">
        <v>80</v>
      </c>
      <c r="AY148" s="18" t="s">
        <v>158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8" t="s">
        <v>78</v>
      </c>
      <c r="BK148" s="144">
        <f>ROUND(I148*H148,2)</f>
        <v>0</v>
      </c>
      <c r="BL148" s="18" t="s">
        <v>165</v>
      </c>
      <c r="BM148" s="143" t="s">
        <v>1077</v>
      </c>
    </row>
    <row r="149" spans="2:65" s="1" customFormat="1">
      <c r="B149" s="33"/>
      <c r="D149" s="145" t="s">
        <v>167</v>
      </c>
      <c r="F149" s="146" t="s">
        <v>1076</v>
      </c>
      <c r="I149" s="147"/>
      <c r="L149" s="33"/>
      <c r="M149" s="148"/>
      <c r="T149" s="52"/>
      <c r="AT149" s="18" t="s">
        <v>167</v>
      </c>
      <c r="AU149" s="18" t="s">
        <v>80</v>
      </c>
    </row>
    <row r="150" spans="2:65" s="1" customFormat="1" ht="16.5" customHeight="1">
      <c r="B150" s="33"/>
      <c r="C150" s="132" t="s">
        <v>375</v>
      </c>
      <c r="D150" s="132" t="s">
        <v>160</v>
      </c>
      <c r="E150" s="133" t="s">
        <v>1078</v>
      </c>
      <c r="F150" s="134" t="s">
        <v>1079</v>
      </c>
      <c r="G150" s="135" t="s">
        <v>271</v>
      </c>
      <c r="H150" s="136">
        <v>1</v>
      </c>
      <c r="I150" s="137"/>
      <c r="J150" s="138">
        <f>ROUND(I150*H150,2)</f>
        <v>0</v>
      </c>
      <c r="K150" s="134" t="s">
        <v>305</v>
      </c>
      <c r="L150" s="33"/>
      <c r="M150" s="139" t="s">
        <v>19</v>
      </c>
      <c r="N150" s="140" t="s">
        <v>42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165</v>
      </c>
      <c r="AT150" s="143" t="s">
        <v>160</v>
      </c>
      <c r="AU150" s="143" t="s">
        <v>80</v>
      </c>
      <c r="AY150" s="18" t="s">
        <v>158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8" t="s">
        <v>78</v>
      </c>
      <c r="BK150" s="144">
        <f>ROUND(I150*H150,2)</f>
        <v>0</v>
      </c>
      <c r="BL150" s="18" t="s">
        <v>165</v>
      </c>
      <c r="BM150" s="143" t="s">
        <v>1080</v>
      </c>
    </row>
    <row r="151" spans="2:65" s="1" customFormat="1">
      <c r="B151" s="33"/>
      <c r="D151" s="145" t="s">
        <v>167</v>
      </c>
      <c r="F151" s="146" t="s">
        <v>1079</v>
      </c>
      <c r="I151" s="147"/>
      <c r="L151" s="33"/>
      <c r="M151" s="148"/>
      <c r="T151" s="52"/>
      <c r="AT151" s="18" t="s">
        <v>167</v>
      </c>
      <c r="AU151" s="18" t="s">
        <v>80</v>
      </c>
    </row>
    <row r="152" spans="2:65" s="1" customFormat="1" ht="16.5" customHeight="1">
      <c r="B152" s="33"/>
      <c r="C152" s="132" t="s">
        <v>382</v>
      </c>
      <c r="D152" s="132" t="s">
        <v>160</v>
      </c>
      <c r="E152" s="133" t="s">
        <v>1081</v>
      </c>
      <c r="F152" s="134" t="s">
        <v>816</v>
      </c>
      <c r="G152" s="135" t="s">
        <v>271</v>
      </c>
      <c r="H152" s="136">
        <v>1</v>
      </c>
      <c r="I152" s="137"/>
      <c r="J152" s="138">
        <f>ROUND(I152*H152,2)</f>
        <v>0</v>
      </c>
      <c r="K152" s="134" t="s">
        <v>305</v>
      </c>
      <c r="L152" s="33"/>
      <c r="M152" s="139" t="s">
        <v>19</v>
      </c>
      <c r="N152" s="140" t="s">
        <v>42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165</v>
      </c>
      <c r="AT152" s="143" t="s">
        <v>160</v>
      </c>
      <c r="AU152" s="143" t="s">
        <v>80</v>
      </c>
      <c r="AY152" s="18" t="s">
        <v>158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8" t="s">
        <v>78</v>
      </c>
      <c r="BK152" s="144">
        <f>ROUND(I152*H152,2)</f>
        <v>0</v>
      </c>
      <c r="BL152" s="18" t="s">
        <v>165</v>
      </c>
      <c r="BM152" s="143" t="s">
        <v>1082</v>
      </c>
    </row>
    <row r="153" spans="2:65" s="1" customFormat="1">
      <c r="B153" s="33"/>
      <c r="D153" s="145" t="s">
        <v>167</v>
      </c>
      <c r="F153" s="146" t="s">
        <v>816</v>
      </c>
      <c r="I153" s="147"/>
      <c r="L153" s="33"/>
      <c r="M153" s="194"/>
      <c r="N153" s="195"/>
      <c r="O153" s="195"/>
      <c r="P153" s="195"/>
      <c r="Q153" s="195"/>
      <c r="R153" s="195"/>
      <c r="S153" s="195"/>
      <c r="T153" s="196"/>
      <c r="AT153" s="18" t="s">
        <v>167</v>
      </c>
      <c r="AU153" s="18" t="s">
        <v>80</v>
      </c>
    </row>
    <row r="154" spans="2:65" s="1" customFormat="1" ht="7" customHeight="1">
      <c r="B154" s="41"/>
      <c r="C154" s="42"/>
      <c r="D154" s="42"/>
      <c r="E154" s="42"/>
      <c r="F154" s="42"/>
      <c r="G154" s="42"/>
      <c r="H154" s="42"/>
      <c r="I154" s="42"/>
      <c r="J154" s="42"/>
      <c r="K154" s="42"/>
      <c r="L154" s="33"/>
    </row>
  </sheetData>
  <sheetProtection algorithmName="SHA-512" hashValue="y2LKrpdkfodmkNS+itik+1TRLkgiNgSr/aWh8dn7CbS9G1CXdbqQuHq3WWWB4b1fvwUDRmt7g6KFx6iizU03xA==" saltValue="KnY+GJq2I89QsGam7YEjOhNoWcV5JgUpzC8PZts+hNzEG/XaKhKpxOg3DLxqrJLgP18LVMTPCYiGu14zo9x9Bg==" spinCount="100000" sheet="1" objects="1" scenarios="1" formatColumns="0" formatRows="0" autoFilter="0"/>
  <autoFilter ref="C92:K153" xr:uid="{00000000-0009-0000-0000-000005000000}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44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104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5" customHeight="1">
      <c r="B4" s="21"/>
      <c r="D4" s="22" t="s">
        <v>111</v>
      </c>
      <c r="L4" s="21"/>
      <c r="M4" s="89" t="s">
        <v>10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6" t="str">
        <f>'Rekapitulace stavby'!K6</f>
        <v>ZČU - REKONSTRUKCE POSLUCHÁREN UP 101,104,108,112 a 115</v>
      </c>
      <c r="F7" s="327"/>
      <c r="G7" s="327"/>
      <c r="H7" s="327"/>
      <c r="L7" s="21"/>
    </row>
    <row r="8" spans="2:46" ht="12.5">
      <c r="B8" s="21"/>
      <c r="D8" s="28" t="s">
        <v>112</v>
      </c>
      <c r="L8" s="21"/>
    </row>
    <row r="9" spans="2:46" ht="16.5" customHeight="1">
      <c r="B9" s="21"/>
      <c r="E9" s="326" t="s">
        <v>113</v>
      </c>
      <c r="F9" s="292"/>
      <c r="G9" s="292"/>
      <c r="H9" s="292"/>
      <c r="L9" s="21"/>
    </row>
    <row r="10" spans="2:46" ht="12" customHeight="1">
      <c r="B10" s="21"/>
      <c r="D10" s="28" t="s">
        <v>114</v>
      </c>
      <c r="L10" s="21"/>
    </row>
    <row r="11" spans="2:46" s="1" customFormat="1" ht="16.5" customHeight="1">
      <c r="B11" s="33"/>
      <c r="E11" s="290" t="s">
        <v>644</v>
      </c>
      <c r="F11" s="325"/>
      <c r="G11" s="325"/>
      <c r="H11" s="325"/>
      <c r="L11" s="33"/>
    </row>
    <row r="12" spans="2:46" s="1" customFormat="1" ht="12" customHeight="1">
      <c r="B12" s="33"/>
      <c r="D12" s="28" t="s">
        <v>645</v>
      </c>
      <c r="L12" s="33"/>
    </row>
    <row r="13" spans="2:46" s="1" customFormat="1" ht="16.5" customHeight="1">
      <c r="B13" s="33"/>
      <c r="E13" s="318" t="s">
        <v>1083</v>
      </c>
      <c r="F13" s="325"/>
      <c r="G13" s="325"/>
      <c r="H13" s="325"/>
      <c r="L13" s="33"/>
    </row>
    <row r="14" spans="2:46" s="1" customFormat="1">
      <c r="B14" s="33"/>
      <c r="L14" s="33"/>
    </row>
    <row r="15" spans="2:46" s="1" customFormat="1" ht="12" customHeight="1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>
      <c r="B16" s="33"/>
      <c r="D16" s="28" t="s">
        <v>21</v>
      </c>
      <c r="F16" s="26" t="s">
        <v>22</v>
      </c>
      <c r="I16" s="28" t="s">
        <v>23</v>
      </c>
      <c r="J16" s="49">
        <f>'Rekapitulace stavby'!AN8</f>
        <v>45306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8" t="s">
        <v>24</v>
      </c>
      <c r="I18" s="28" t="s">
        <v>25</v>
      </c>
      <c r="J18" s="26" t="s">
        <v>19</v>
      </c>
      <c r="L18" s="33"/>
    </row>
    <row r="19" spans="2:12" s="1" customFormat="1" ht="18" customHeight="1">
      <c r="B19" s="33"/>
      <c r="E19" s="26" t="s">
        <v>26</v>
      </c>
      <c r="I19" s="28" t="s">
        <v>27</v>
      </c>
      <c r="J19" s="26" t="s">
        <v>19</v>
      </c>
      <c r="L19" s="33"/>
    </row>
    <row r="20" spans="2:12" s="1" customFormat="1" ht="7" customHeight="1">
      <c r="B20" s="33"/>
      <c r="L20" s="33"/>
    </row>
    <row r="21" spans="2:12" s="1" customFormat="1" ht="12" customHeight="1">
      <c r="B21" s="33"/>
      <c r="D21" s="28" t="s">
        <v>28</v>
      </c>
      <c r="I21" s="28" t="s">
        <v>25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328" t="str">
        <f>'Rekapitulace stavby'!E14</f>
        <v>Vyplň údaj</v>
      </c>
      <c r="F22" s="310"/>
      <c r="G22" s="310"/>
      <c r="H22" s="310"/>
      <c r="I22" s="28" t="s">
        <v>27</v>
      </c>
      <c r="J22" s="29" t="str">
        <f>'Rekapitulace stavby'!AN14</f>
        <v>Vyplň údaj</v>
      </c>
      <c r="L22" s="33"/>
    </row>
    <row r="23" spans="2:12" s="1" customFormat="1" ht="7" customHeight="1">
      <c r="B23" s="33"/>
      <c r="L23" s="33"/>
    </row>
    <row r="24" spans="2:12" s="1" customFormat="1" ht="12" customHeight="1">
      <c r="B24" s="33"/>
      <c r="D24" s="28" t="s">
        <v>30</v>
      </c>
      <c r="I24" s="28" t="s">
        <v>25</v>
      </c>
      <c r="J24" s="26" t="s">
        <v>19</v>
      </c>
      <c r="L24" s="33"/>
    </row>
    <row r="25" spans="2:12" s="1" customFormat="1" ht="18" customHeight="1">
      <c r="B25" s="33"/>
      <c r="E25" s="26" t="s">
        <v>31</v>
      </c>
      <c r="I25" s="28" t="s">
        <v>27</v>
      </c>
      <c r="J25" s="26" t="s">
        <v>19</v>
      </c>
      <c r="L25" s="33"/>
    </row>
    <row r="26" spans="2:12" s="1" customFormat="1" ht="7" customHeight="1">
      <c r="B26" s="33"/>
      <c r="L26" s="33"/>
    </row>
    <row r="27" spans="2:12" s="1" customFormat="1" ht="12" customHeight="1">
      <c r="B27" s="33"/>
      <c r="D27" s="28" t="s">
        <v>33</v>
      </c>
      <c r="I27" s="28" t="s">
        <v>25</v>
      </c>
      <c r="J27" s="26" t="s">
        <v>19</v>
      </c>
      <c r="L27" s="33"/>
    </row>
    <row r="28" spans="2:12" s="1" customFormat="1" ht="18" customHeight="1">
      <c r="B28" s="33"/>
      <c r="E28" s="26" t="s">
        <v>34</v>
      </c>
      <c r="I28" s="28" t="s">
        <v>27</v>
      </c>
      <c r="J28" s="26" t="s">
        <v>19</v>
      </c>
      <c r="L28" s="33"/>
    </row>
    <row r="29" spans="2:12" s="1" customFormat="1" ht="7" customHeight="1">
      <c r="B29" s="33"/>
      <c r="L29" s="33"/>
    </row>
    <row r="30" spans="2:12" s="1" customFormat="1" ht="12" customHeight="1">
      <c r="B30" s="33"/>
      <c r="D30" s="28" t="s">
        <v>35</v>
      </c>
      <c r="L30" s="33"/>
    </row>
    <row r="31" spans="2:12" s="7" customFormat="1" ht="71.25" customHeight="1">
      <c r="B31" s="90"/>
      <c r="E31" s="314" t="s">
        <v>36</v>
      </c>
      <c r="F31" s="314"/>
      <c r="G31" s="314"/>
      <c r="H31" s="314"/>
      <c r="L31" s="90"/>
    </row>
    <row r="32" spans="2:12" s="1" customFormat="1" ht="7" customHeight="1">
      <c r="B32" s="33"/>
      <c r="L32" s="33"/>
    </row>
    <row r="33" spans="2:12" s="1" customFormat="1" ht="7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25.4" customHeight="1">
      <c r="B34" s="33"/>
      <c r="D34" s="91" t="s">
        <v>37</v>
      </c>
      <c r="J34" s="62">
        <f>ROUND(J94, 2)</f>
        <v>0</v>
      </c>
      <c r="L34" s="33"/>
    </row>
    <row r="35" spans="2:12" s="1" customFormat="1" ht="7" customHeight="1">
      <c r="B35" s="33"/>
      <c r="D35" s="50"/>
      <c r="E35" s="50"/>
      <c r="F35" s="50"/>
      <c r="G35" s="50"/>
      <c r="H35" s="50"/>
      <c r="I35" s="50"/>
      <c r="J35" s="50"/>
      <c r="K35" s="50"/>
      <c r="L35" s="33"/>
    </row>
    <row r="36" spans="2:12" s="1" customFormat="1" ht="14.5" customHeight="1">
      <c r="B36" s="33"/>
      <c r="F36" s="92" t="s">
        <v>39</v>
      </c>
      <c r="I36" s="92" t="s">
        <v>38</v>
      </c>
      <c r="J36" s="92" t="s">
        <v>40</v>
      </c>
      <c r="L36" s="33"/>
    </row>
    <row r="37" spans="2:12" s="1" customFormat="1" ht="14.5" customHeight="1">
      <c r="B37" s="33"/>
      <c r="D37" s="93" t="s">
        <v>41</v>
      </c>
      <c r="E37" s="28" t="s">
        <v>42</v>
      </c>
      <c r="F37" s="82">
        <f>ROUND((SUM(BE94:BE143)),  2)</f>
        <v>0</v>
      </c>
      <c r="I37" s="94">
        <v>0.21</v>
      </c>
      <c r="J37" s="82">
        <f>ROUND(((SUM(BE94:BE143))*I37),  2)</f>
        <v>0</v>
      </c>
      <c r="L37" s="33"/>
    </row>
    <row r="38" spans="2:12" s="1" customFormat="1" ht="14.5" customHeight="1">
      <c r="B38" s="33"/>
      <c r="E38" s="28" t="s">
        <v>43</v>
      </c>
      <c r="F38" s="82">
        <f>ROUND((SUM(BF94:BF143)),  2)</f>
        <v>0</v>
      </c>
      <c r="I38" s="94">
        <v>0.12</v>
      </c>
      <c r="J38" s="82">
        <f>ROUND(((SUM(BF94:BF143))*I38),  2)</f>
        <v>0</v>
      </c>
      <c r="L38" s="33"/>
    </row>
    <row r="39" spans="2:12" s="1" customFormat="1" ht="14.5" hidden="1" customHeight="1">
      <c r="B39" s="33"/>
      <c r="E39" s="28" t="s">
        <v>44</v>
      </c>
      <c r="F39" s="82">
        <f>ROUND((SUM(BG94:BG143)),  2)</f>
        <v>0</v>
      </c>
      <c r="I39" s="94">
        <v>0.21</v>
      </c>
      <c r="J39" s="82">
        <f>0</f>
        <v>0</v>
      </c>
      <c r="L39" s="33"/>
    </row>
    <row r="40" spans="2:12" s="1" customFormat="1" ht="14.5" hidden="1" customHeight="1">
      <c r="B40" s="33"/>
      <c r="E40" s="28" t="s">
        <v>45</v>
      </c>
      <c r="F40" s="82">
        <f>ROUND((SUM(BH94:BH143)),  2)</f>
        <v>0</v>
      </c>
      <c r="I40" s="94">
        <v>0.12</v>
      </c>
      <c r="J40" s="82">
        <f>0</f>
        <v>0</v>
      </c>
      <c r="L40" s="33"/>
    </row>
    <row r="41" spans="2:12" s="1" customFormat="1" ht="14.5" hidden="1" customHeight="1">
      <c r="B41" s="33"/>
      <c r="E41" s="28" t="s">
        <v>46</v>
      </c>
      <c r="F41" s="82">
        <f>ROUND((SUM(BI94:BI143)),  2)</f>
        <v>0</v>
      </c>
      <c r="I41" s="94">
        <v>0</v>
      </c>
      <c r="J41" s="82">
        <f>0</f>
        <v>0</v>
      </c>
      <c r="L41" s="33"/>
    </row>
    <row r="42" spans="2:12" s="1" customFormat="1" ht="7" customHeight="1">
      <c r="B42" s="33"/>
      <c r="L42" s="33"/>
    </row>
    <row r="43" spans="2:12" s="1" customFormat="1" ht="25.4" customHeight="1">
      <c r="B43" s="33"/>
      <c r="C43" s="95"/>
      <c r="D43" s="96" t="s">
        <v>47</v>
      </c>
      <c r="E43" s="53"/>
      <c r="F43" s="53"/>
      <c r="G43" s="97" t="s">
        <v>48</v>
      </c>
      <c r="H43" s="98" t="s">
        <v>49</v>
      </c>
      <c r="I43" s="53"/>
      <c r="J43" s="99">
        <f>SUM(J34:J41)</f>
        <v>0</v>
      </c>
      <c r="K43" s="100"/>
      <c r="L43" s="33"/>
    </row>
    <row r="44" spans="2:12" s="1" customFormat="1" ht="14.5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3"/>
    </row>
    <row r="48" spans="2:12" s="1" customFormat="1" ht="7" customHeight="1"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33"/>
    </row>
    <row r="49" spans="2:12" s="1" customFormat="1" ht="25" customHeight="1">
      <c r="B49" s="33"/>
      <c r="C49" s="22" t="s">
        <v>116</v>
      </c>
      <c r="L49" s="33"/>
    </row>
    <row r="50" spans="2:12" s="1" customFormat="1" ht="7" customHeight="1">
      <c r="B50" s="33"/>
      <c r="L50" s="33"/>
    </row>
    <row r="51" spans="2:12" s="1" customFormat="1" ht="12" customHeight="1">
      <c r="B51" s="33"/>
      <c r="C51" s="28" t="s">
        <v>16</v>
      </c>
      <c r="L51" s="33"/>
    </row>
    <row r="52" spans="2:12" s="1" customFormat="1" ht="26.25" customHeight="1">
      <c r="B52" s="33"/>
      <c r="E52" s="326" t="str">
        <f>E7</f>
        <v>ZČU - REKONSTRUKCE POSLUCHÁREN UP 101,104,108,112 a 115</v>
      </c>
      <c r="F52" s="327"/>
      <c r="G52" s="327"/>
      <c r="H52" s="327"/>
      <c r="L52" s="33"/>
    </row>
    <row r="53" spans="2:12" ht="12" customHeight="1">
      <c r="B53" s="21"/>
      <c r="C53" s="28" t="s">
        <v>112</v>
      </c>
      <c r="L53" s="21"/>
    </row>
    <row r="54" spans="2:12" ht="16.5" customHeight="1">
      <c r="B54" s="21"/>
      <c r="E54" s="326" t="s">
        <v>113</v>
      </c>
      <c r="F54" s="292"/>
      <c r="G54" s="292"/>
      <c r="H54" s="292"/>
      <c r="L54" s="21"/>
    </row>
    <row r="55" spans="2:12" ht="12" customHeight="1">
      <c r="B55" s="21"/>
      <c r="C55" s="28" t="s">
        <v>114</v>
      </c>
      <c r="L55" s="21"/>
    </row>
    <row r="56" spans="2:12" s="1" customFormat="1" ht="16.5" customHeight="1">
      <c r="B56" s="33"/>
      <c r="E56" s="290" t="s">
        <v>644</v>
      </c>
      <c r="F56" s="325"/>
      <c r="G56" s="325"/>
      <c r="H56" s="325"/>
      <c r="L56" s="33"/>
    </row>
    <row r="57" spans="2:12" s="1" customFormat="1" ht="12" customHeight="1">
      <c r="B57" s="33"/>
      <c r="C57" s="28" t="s">
        <v>645</v>
      </c>
      <c r="L57" s="33"/>
    </row>
    <row r="58" spans="2:12" s="1" customFormat="1" ht="16.5" customHeight="1">
      <c r="B58" s="33"/>
      <c r="E58" s="318" t="str">
        <f>E13</f>
        <v>D.1.4.k - Kamerový systém CCTV</v>
      </c>
      <c r="F58" s="325"/>
      <c r="G58" s="325"/>
      <c r="H58" s="325"/>
      <c r="L58" s="33"/>
    </row>
    <row r="59" spans="2:12" s="1" customFormat="1" ht="7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>Areál ZČU, Univerzitní 22, 306 14 Plzeň</v>
      </c>
      <c r="I60" s="28" t="s">
        <v>23</v>
      </c>
      <c r="J60" s="49">
        <f>IF(J16="","",J16)</f>
        <v>45306</v>
      </c>
      <c r="L60" s="33"/>
    </row>
    <row r="61" spans="2:12" s="1" customFormat="1" ht="7" customHeight="1">
      <c r="B61" s="33"/>
      <c r="L61" s="33"/>
    </row>
    <row r="62" spans="2:12" s="1" customFormat="1" ht="25.75" customHeight="1">
      <c r="B62" s="33"/>
      <c r="C62" s="28" t="s">
        <v>24</v>
      </c>
      <c r="F62" s="26" t="str">
        <f>E19</f>
        <v>Západočeská univerzita v Plzni, Univerzitní 8, 306</v>
      </c>
      <c r="I62" s="28" t="s">
        <v>30</v>
      </c>
      <c r="J62" s="31" t="str">
        <f>E25</f>
        <v>ATELIER SOUKUP OPL ŠVEHLA S.R.O.</v>
      </c>
      <c r="L62" s="33"/>
    </row>
    <row r="63" spans="2:12" s="1" customFormat="1" ht="15.25" customHeight="1">
      <c r="B63" s="33"/>
      <c r="C63" s="28" t="s">
        <v>28</v>
      </c>
      <c r="F63" s="26" t="str">
        <f>IF(E22="","",E22)</f>
        <v>Vyplň údaj</v>
      </c>
      <c r="I63" s="28" t="s">
        <v>33</v>
      </c>
      <c r="J63" s="31" t="str">
        <f>E28</f>
        <v>Michal Jirka</v>
      </c>
      <c r="L63" s="33"/>
    </row>
    <row r="64" spans="2:12" s="1" customFormat="1" ht="10.4" customHeight="1">
      <c r="B64" s="33"/>
      <c r="L64" s="33"/>
    </row>
    <row r="65" spans="2:47" s="1" customFormat="1" ht="29.25" customHeight="1">
      <c r="B65" s="33"/>
      <c r="C65" s="101" t="s">
        <v>117</v>
      </c>
      <c r="D65" s="95"/>
      <c r="E65" s="95"/>
      <c r="F65" s="95"/>
      <c r="G65" s="95"/>
      <c r="H65" s="95"/>
      <c r="I65" s="95"/>
      <c r="J65" s="102" t="s">
        <v>118</v>
      </c>
      <c r="K65" s="95"/>
      <c r="L65" s="33"/>
    </row>
    <row r="66" spans="2:47" s="1" customFormat="1" ht="10.4" customHeight="1">
      <c r="B66" s="33"/>
      <c r="L66" s="33"/>
    </row>
    <row r="67" spans="2:47" s="1" customFormat="1" ht="22.9" customHeight="1">
      <c r="B67" s="33"/>
      <c r="C67" s="103" t="s">
        <v>69</v>
      </c>
      <c r="J67" s="62">
        <f>J94</f>
        <v>0</v>
      </c>
      <c r="L67" s="33"/>
      <c r="AU67" s="18" t="s">
        <v>119</v>
      </c>
    </row>
    <row r="68" spans="2:47" s="8" customFormat="1" ht="25" customHeight="1">
      <c r="B68" s="104"/>
      <c r="D68" s="105" t="s">
        <v>1084</v>
      </c>
      <c r="E68" s="106"/>
      <c r="F68" s="106"/>
      <c r="G68" s="106"/>
      <c r="H68" s="106"/>
      <c r="I68" s="106"/>
      <c r="J68" s="107">
        <f>J95</f>
        <v>0</v>
      </c>
      <c r="L68" s="104"/>
    </row>
    <row r="69" spans="2:47" s="9" customFormat="1" ht="19.899999999999999" customHeight="1">
      <c r="B69" s="108"/>
      <c r="D69" s="109" t="s">
        <v>1085</v>
      </c>
      <c r="E69" s="110"/>
      <c r="F69" s="110"/>
      <c r="G69" s="110"/>
      <c r="H69" s="110"/>
      <c r="I69" s="110"/>
      <c r="J69" s="111">
        <f>J118</f>
        <v>0</v>
      </c>
      <c r="L69" s="108"/>
    </row>
    <row r="70" spans="2:47" s="9" customFormat="1" ht="19.899999999999999" customHeight="1">
      <c r="B70" s="108"/>
      <c r="D70" s="109" t="s">
        <v>1086</v>
      </c>
      <c r="E70" s="110"/>
      <c r="F70" s="110"/>
      <c r="G70" s="110"/>
      <c r="H70" s="110"/>
      <c r="I70" s="110"/>
      <c r="J70" s="111">
        <f>J131</f>
        <v>0</v>
      </c>
      <c r="L70" s="108"/>
    </row>
    <row r="71" spans="2:47" s="1" customFormat="1" ht="21.75" customHeight="1">
      <c r="B71" s="33"/>
      <c r="L71" s="33"/>
    </row>
    <row r="72" spans="2:47" s="1" customFormat="1" ht="7" customHeight="1"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33"/>
    </row>
    <row r="76" spans="2:47" s="1" customFormat="1" ht="7" customHeight="1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3"/>
    </row>
    <row r="77" spans="2:47" s="1" customFormat="1" ht="25" customHeight="1">
      <c r="B77" s="33"/>
      <c r="C77" s="22" t="s">
        <v>143</v>
      </c>
      <c r="L77" s="33"/>
    </row>
    <row r="78" spans="2:47" s="1" customFormat="1" ht="7" customHeight="1">
      <c r="B78" s="33"/>
      <c r="L78" s="33"/>
    </row>
    <row r="79" spans="2:47" s="1" customFormat="1" ht="12" customHeight="1">
      <c r="B79" s="33"/>
      <c r="C79" s="28" t="s">
        <v>16</v>
      </c>
      <c r="L79" s="33"/>
    </row>
    <row r="80" spans="2:47" s="1" customFormat="1" ht="26.25" customHeight="1">
      <c r="B80" s="33"/>
      <c r="E80" s="326" t="str">
        <f>E7</f>
        <v>ZČU - REKONSTRUKCE POSLUCHÁREN UP 101,104,108,112 a 115</v>
      </c>
      <c r="F80" s="327"/>
      <c r="G80" s="327"/>
      <c r="H80" s="327"/>
      <c r="L80" s="33"/>
    </row>
    <row r="81" spans="2:65" ht="12" customHeight="1">
      <c r="B81" s="21"/>
      <c r="C81" s="28" t="s">
        <v>112</v>
      </c>
      <c r="L81" s="21"/>
    </row>
    <row r="82" spans="2:65" ht="16.5" customHeight="1">
      <c r="B82" s="21"/>
      <c r="E82" s="326" t="s">
        <v>113</v>
      </c>
      <c r="F82" s="292"/>
      <c r="G82" s="292"/>
      <c r="H82" s="292"/>
      <c r="L82" s="21"/>
    </row>
    <row r="83" spans="2:65" ht="12" customHeight="1">
      <c r="B83" s="21"/>
      <c r="C83" s="28" t="s">
        <v>114</v>
      </c>
      <c r="L83" s="21"/>
    </row>
    <row r="84" spans="2:65" s="1" customFormat="1" ht="16.5" customHeight="1">
      <c r="B84" s="33"/>
      <c r="E84" s="290" t="s">
        <v>644</v>
      </c>
      <c r="F84" s="325"/>
      <c r="G84" s="325"/>
      <c r="H84" s="325"/>
      <c r="L84" s="33"/>
    </row>
    <row r="85" spans="2:65" s="1" customFormat="1" ht="12" customHeight="1">
      <c r="B85" s="33"/>
      <c r="C85" s="28" t="s">
        <v>645</v>
      </c>
      <c r="L85" s="33"/>
    </row>
    <row r="86" spans="2:65" s="1" customFormat="1" ht="16.5" customHeight="1">
      <c r="B86" s="33"/>
      <c r="E86" s="318" t="str">
        <f>E13</f>
        <v>D.1.4.k - Kamerový systém CCTV</v>
      </c>
      <c r="F86" s="325"/>
      <c r="G86" s="325"/>
      <c r="H86" s="325"/>
      <c r="L86" s="33"/>
    </row>
    <row r="87" spans="2:65" s="1" customFormat="1" ht="7" customHeight="1">
      <c r="B87" s="33"/>
      <c r="L87" s="33"/>
    </row>
    <row r="88" spans="2:65" s="1" customFormat="1" ht="12" customHeight="1">
      <c r="B88" s="33"/>
      <c r="C88" s="28" t="s">
        <v>21</v>
      </c>
      <c r="F88" s="26" t="str">
        <f>F16</f>
        <v>Areál ZČU, Univerzitní 22, 306 14 Plzeň</v>
      </c>
      <c r="I88" s="28" t="s">
        <v>23</v>
      </c>
      <c r="J88" s="49">
        <f>IF(J16="","",J16)</f>
        <v>45306</v>
      </c>
      <c r="L88" s="33"/>
    </row>
    <row r="89" spans="2:65" s="1" customFormat="1" ht="7" customHeight="1">
      <c r="B89" s="33"/>
      <c r="L89" s="33"/>
    </row>
    <row r="90" spans="2:65" s="1" customFormat="1" ht="25.75" customHeight="1">
      <c r="B90" s="33"/>
      <c r="C90" s="28" t="s">
        <v>24</v>
      </c>
      <c r="F90" s="26" t="str">
        <f>E19</f>
        <v>Západočeská univerzita v Plzni, Univerzitní 8, 306</v>
      </c>
      <c r="I90" s="28" t="s">
        <v>30</v>
      </c>
      <c r="J90" s="31" t="str">
        <f>E25</f>
        <v>ATELIER SOUKUP OPL ŠVEHLA S.R.O.</v>
      </c>
      <c r="L90" s="33"/>
    </row>
    <row r="91" spans="2:65" s="1" customFormat="1" ht="15.25" customHeight="1">
      <c r="B91" s="33"/>
      <c r="C91" s="28" t="s">
        <v>28</v>
      </c>
      <c r="F91" s="26" t="str">
        <f>IF(E22="","",E22)</f>
        <v>Vyplň údaj</v>
      </c>
      <c r="I91" s="28" t="s">
        <v>33</v>
      </c>
      <c r="J91" s="31" t="str">
        <f>E28</f>
        <v>Michal Jirka</v>
      </c>
      <c r="L91" s="33"/>
    </row>
    <row r="92" spans="2:65" s="1" customFormat="1" ht="10.4" customHeight="1">
      <c r="B92" s="33"/>
      <c r="L92" s="33"/>
    </row>
    <row r="93" spans="2:65" s="10" customFormat="1" ht="29.25" customHeight="1">
      <c r="B93" s="112"/>
      <c r="C93" s="113" t="s">
        <v>144</v>
      </c>
      <c r="D93" s="114" t="s">
        <v>56</v>
      </c>
      <c r="E93" s="114" t="s">
        <v>52</v>
      </c>
      <c r="F93" s="114" t="s">
        <v>53</v>
      </c>
      <c r="G93" s="114" t="s">
        <v>145</v>
      </c>
      <c r="H93" s="114" t="s">
        <v>146</v>
      </c>
      <c r="I93" s="114" t="s">
        <v>147</v>
      </c>
      <c r="J93" s="114" t="s">
        <v>118</v>
      </c>
      <c r="K93" s="115" t="s">
        <v>148</v>
      </c>
      <c r="L93" s="112"/>
      <c r="M93" s="55" t="s">
        <v>19</v>
      </c>
      <c r="N93" s="56" t="s">
        <v>41</v>
      </c>
      <c r="O93" s="56" t="s">
        <v>149</v>
      </c>
      <c r="P93" s="56" t="s">
        <v>150</v>
      </c>
      <c r="Q93" s="56" t="s">
        <v>151</v>
      </c>
      <c r="R93" s="56" t="s">
        <v>152</v>
      </c>
      <c r="S93" s="56" t="s">
        <v>153</v>
      </c>
      <c r="T93" s="57" t="s">
        <v>154</v>
      </c>
    </row>
    <row r="94" spans="2:65" s="1" customFormat="1" ht="22.9" customHeight="1">
      <c r="B94" s="33"/>
      <c r="C94" s="60" t="s">
        <v>155</v>
      </c>
      <c r="J94" s="116">
        <f>BK94</f>
        <v>0</v>
      </c>
      <c r="L94" s="33"/>
      <c r="M94" s="58"/>
      <c r="N94" s="50"/>
      <c r="O94" s="50"/>
      <c r="P94" s="117">
        <f>P95</f>
        <v>0</v>
      </c>
      <c r="Q94" s="50"/>
      <c r="R94" s="117">
        <f>R95</f>
        <v>0</v>
      </c>
      <c r="S94" s="50"/>
      <c r="T94" s="118">
        <f>T95</f>
        <v>0</v>
      </c>
      <c r="AT94" s="18" t="s">
        <v>70</v>
      </c>
      <c r="AU94" s="18" t="s">
        <v>119</v>
      </c>
      <c r="BK94" s="119">
        <f>BK95</f>
        <v>0</v>
      </c>
    </row>
    <row r="95" spans="2:65" s="11" customFormat="1" ht="25.9" customHeight="1">
      <c r="B95" s="120"/>
      <c r="D95" s="121" t="s">
        <v>70</v>
      </c>
      <c r="E95" s="122" t="s">
        <v>1087</v>
      </c>
      <c r="F95" s="122" t="s">
        <v>1088</v>
      </c>
      <c r="I95" s="123"/>
      <c r="J95" s="124">
        <f>BK95</f>
        <v>0</v>
      </c>
      <c r="L95" s="120"/>
      <c r="M95" s="125"/>
      <c r="P95" s="126">
        <f>P96+SUM(P97:P118)+P131</f>
        <v>0</v>
      </c>
      <c r="R95" s="126">
        <f>R96+SUM(R97:R118)+R131</f>
        <v>0</v>
      </c>
      <c r="T95" s="127">
        <f>T96+SUM(T97:T118)+T131</f>
        <v>0</v>
      </c>
      <c r="AR95" s="121" t="s">
        <v>78</v>
      </c>
      <c r="AT95" s="128" t="s">
        <v>70</v>
      </c>
      <c r="AU95" s="128" t="s">
        <v>71</v>
      </c>
      <c r="AY95" s="121" t="s">
        <v>158</v>
      </c>
      <c r="BK95" s="129">
        <f>BK96+SUM(BK97:BK118)+BK131</f>
        <v>0</v>
      </c>
    </row>
    <row r="96" spans="2:65" s="1" customFormat="1" ht="55.5" customHeight="1">
      <c r="B96" s="33"/>
      <c r="C96" s="132" t="s">
        <v>78</v>
      </c>
      <c r="D96" s="132" t="s">
        <v>160</v>
      </c>
      <c r="E96" s="133" t="s">
        <v>1089</v>
      </c>
      <c r="F96" s="134" t="s">
        <v>1090</v>
      </c>
      <c r="G96" s="135" t="s">
        <v>271</v>
      </c>
      <c r="H96" s="136">
        <v>5</v>
      </c>
      <c r="I96" s="137"/>
      <c r="J96" s="138">
        <f>ROUND(I96*H96,2)</f>
        <v>0</v>
      </c>
      <c r="K96" s="134" t="s">
        <v>305</v>
      </c>
      <c r="L96" s="33"/>
      <c r="M96" s="139" t="s">
        <v>19</v>
      </c>
      <c r="N96" s="140" t="s">
        <v>42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165</v>
      </c>
      <c r="AT96" s="143" t="s">
        <v>160</v>
      </c>
      <c r="AU96" s="143" t="s">
        <v>78</v>
      </c>
      <c r="AY96" s="18" t="s">
        <v>158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8" t="s">
        <v>78</v>
      </c>
      <c r="BK96" s="144">
        <f>ROUND(I96*H96,2)</f>
        <v>0</v>
      </c>
      <c r="BL96" s="18" t="s">
        <v>165</v>
      </c>
      <c r="BM96" s="143" t="s">
        <v>1091</v>
      </c>
    </row>
    <row r="97" spans="2:65" s="1" customFormat="1" ht="27">
      <c r="B97" s="33"/>
      <c r="D97" s="145" t="s">
        <v>167</v>
      </c>
      <c r="F97" s="146" t="s">
        <v>1092</v>
      </c>
      <c r="I97" s="147"/>
      <c r="L97" s="33"/>
      <c r="M97" s="148"/>
      <c r="T97" s="52"/>
      <c r="AT97" s="18" t="s">
        <v>167</v>
      </c>
      <c r="AU97" s="18" t="s">
        <v>78</v>
      </c>
    </row>
    <row r="98" spans="2:65" s="1" customFormat="1" ht="49.15" customHeight="1">
      <c r="B98" s="33"/>
      <c r="C98" s="132" t="s">
        <v>80</v>
      </c>
      <c r="D98" s="132" t="s">
        <v>160</v>
      </c>
      <c r="E98" s="133" t="s">
        <v>1093</v>
      </c>
      <c r="F98" s="134" t="s">
        <v>1094</v>
      </c>
      <c r="G98" s="135" t="s">
        <v>271</v>
      </c>
      <c r="H98" s="136">
        <v>1</v>
      </c>
      <c r="I98" s="137"/>
      <c r="J98" s="138">
        <f>ROUND(I98*H98,2)</f>
        <v>0</v>
      </c>
      <c r="K98" s="134" t="s">
        <v>305</v>
      </c>
      <c r="L98" s="33"/>
      <c r="M98" s="139" t="s">
        <v>19</v>
      </c>
      <c r="N98" s="140" t="s">
        <v>42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165</v>
      </c>
      <c r="AT98" s="143" t="s">
        <v>160</v>
      </c>
      <c r="AU98" s="143" t="s">
        <v>78</v>
      </c>
      <c r="AY98" s="18" t="s">
        <v>158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78</v>
      </c>
      <c r="BK98" s="144">
        <f>ROUND(I98*H98,2)</f>
        <v>0</v>
      </c>
      <c r="BL98" s="18" t="s">
        <v>165</v>
      </c>
      <c r="BM98" s="143" t="s">
        <v>1095</v>
      </c>
    </row>
    <row r="99" spans="2:65" s="1" customFormat="1" ht="27">
      <c r="B99" s="33"/>
      <c r="D99" s="145" t="s">
        <v>167</v>
      </c>
      <c r="F99" s="146" t="s">
        <v>1096</v>
      </c>
      <c r="I99" s="147"/>
      <c r="L99" s="33"/>
      <c r="M99" s="148"/>
      <c r="T99" s="52"/>
      <c r="AT99" s="18" t="s">
        <v>167</v>
      </c>
      <c r="AU99" s="18" t="s">
        <v>78</v>
      </c>
    </row>
    <row r="100" spans="2:65" s="1" customFormat="1" ht="16.5" customHeight="1">
      <c r="B100" s="33"/>
      <c r="C100" s="132" t="s">
        <v>91</v>
      </c>
      <c r="D100" s="132" t="s">
        <v>160</v>
      </c>
      <c r="E100" s="133" t="s">
        <v>1097</v>
      </c>
      <c r="F100" s="134" t="s">
        <v>1098</v>
      </c>
      <c r="G100" s="135" t="s">
        <v>271</v>
      </c>
      <c r="H100" s="136">
        <v>1</v>
      </c>
      <c r="I100" s="137"/>
      <c r="J100" s="138">
        <f>ROUND(I100*H100,2)</f>
        <v>0</v>
      </c>
      <c r="K100" s="134" t="s">
        <v>305</v>
      </c>
      <c r="L100" s="33"/>
      <c r="M100" s="139" t="s">
        <v>19</v>
      </c>
      <c r="N100" s="140" t="s">
        <v>42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165</v>
      </c>
      <c r="AT100" s="143" t="s">
        <v>160</v>
      </c>
      <c r="AU100" s="143" t="s">
        <v>78</v>
      </c>
      <c r="AY100" s="18" t="s">
        <v>158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78</v>
      </c>
      <c r="BK100" s="144">
        <f>ROUND(I100*H100,2)</f>
        <v>0</v>
      </c>
      <c r="BL100" s="18" t="s">
        <v>165</v>
      </c>
      <c r="BM100" s="143" t="s">
        <v>1099</v>
      </c>
    </row>
    <row r="101" spans="2:65" s="1" customFormat="1">
      <c r="B101" s="33"/>
      <c r="D101" s="145" t="s">
        <v>167</v>
      </c>
      <c r="F101" s="146" t="s">
        <v>1100</v>
      </c>
      <c r="I101" s="147"/>
      <c r="L101" s="33"/>
      <c r="M101" s="148"/>
      <c r="T101" s="52"/>
      <c r="AT101" s="18" t="s">
        <v>167</v>
      </c>
      <c r="AU101" s="18" t="s">
        <v>78</v>
      </c>
    </row>
    <row r="102" spans="2:65" s="1" customFormat="1" ht="16.5" customHeight="1">
      <c r="B102" s="33"/>
      <c r="C102" s="132" t="s">
        <v>165</v>
      </c>
      <c r="D102" s="132" t="s">
        <v>160</v>
      </c>
      <c r="E102" s="133" t="s">
        <v>1101</v>
      </c>
      <c r="F102" s="134" t="s">
        <v>1102</v>
      </c>
      <c r="G102" s="135" t="s">
        <v>271</v>
      </c>
      <c r="H102" s="136">
        <v>24</v>
      </c>
      <c r="I102" s="137"/>
      <c r="J102" s="138">
        <f>ROUND(I102*H102,2)</f>
        <v>0</v>
      </c>
      <c r="K102" s="134" t="s">
        <v>305</v>
      </c>
      <c r="L102" s="33"/>
      <c r="M102" s="139" t="s">
        <v>19</v>
      </c>
      <c r="N102" s="140" t="s">
        <v>42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165</v>
      </c>
      <c r="AT102" s="143" t="s">
        <v>160</v>
      </c>
      <c r="AU102" s="143" t="s">
        <v>78</v>
      </c>
      <c r="AY102" s="18" t="s">
        <v>158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8" t="s">
        <v>78</v>
      </c>
      <c r="BK102" s="144">
        <f>ROUND(I102*H102,2)</f>
        <v>0</v>
      </c>
      <c r="BL102" s="18" t="s">
        <v>165</v>
      </c>
      <c r="BM102" s="143" t="s">
        <v>1103</v>
      </c>
    </row>
    <row r="103" spans="2:65" s="1" customFormat="1">
      <c r="B103" s="33"/>
      <c r="D103" s="145" t="s">
        <v>167</v>
      </c>
      <c r="F103" s="146" t="s">
        <v>1102</v>
      </c>
      <c r="I103" s="147"/>
      <c r="L103" s="33"/>
      <c r="M103" s="148"/>
      <c r="T103" s="52"/>
      <c r="AT103" s="18" t="s">
        <v>167</v>
      </c>
      <c r="AU103" s="18" t="s">
        <v>78</v>
      </c>
    </row>
    <row r="104" spans="2:65" s="1" customFormat="1" ht="24.25" customHeight="1">
      <c r="B104" s="33"/>
      <c r="C104" s="132" t="s">
        <v>194</v>
      </c>
      <c r="D104" s="132" t="s">
        <v>160</v>
      </c>
      <c r="E104" s="133" t="s">
        <v>1104</v>
      </c>
      <c r="F104" s="134" t="s">
        <v>1105</v>
      </c>
      <c r="G104" s="135" t="s">
        <v>271</v>
      </c>
      <c r="H104" s="136">
        <v>1</v>
      </c>
      <c r="I104" s="137"/>
      <c r="J104" s="138">
        <f>ROUND(I104*H104,2)</f>
        <v>0</v>
      </c>
      <c r="K104" s="134" t="s">
        <v>305</v>
      </c>
      <c r="L104" s="33"/>
      <c r="M104" s="139" t="s">
        <v>19</v>
      </c>
      <c r="N104" s="140" t="s">
        <v>42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165</v>
      </c>
      <c r="AT104" s="143" t="s">
        <v>160</v>
      </c>
      <c r="AU104" s="143" t="s">
        <v>78</v>
      </c>
      <c r="AY104" s="18" t="s">
        <v>158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78</v>
      </c>
      <c r="BK104" s="144">
        <f>ROUND(I104*H104,2)</f>
        <v>0</v>
      </c>
      <c r="BL104" s="18" t="s">
        <v>165</v>
      </c>
      <c r="BM104" s="143" t="s">
        <v>1106</v>
      </c>
    </row>
    <row r="105" spans="2:65" s="1" customFormat="1" ht="18">
      <c r="B105" s="33"/>
      <c r="D105" s="145" t="s">
        <v>167</v>
      </c>
      <c r="F105" s="146" t="s">
        <v>1107</v>
      </c>
      <c r="I105" s="147"/>
      <c r="L105" s="33"/>
      <c r="M105" s="148"/>
      <c r="T105" s="52"/>
      <c r="AT105" s="18" t="s">
        <v>167</v>
      </c>
      <c r="AU105" s="18" t="s">
        <v>78</v>
      </c>
    </row>
    <row r="106" spans="2:65" s="1" customFormat="1" ht="16.5" customHeight="1">
      <c r="B106" s="33"/>
      <c r="C106" s="132" t="s">
        <v>210</v>
      </c>
      <c r="D106" s="132" t="s">
        <v>160</v>
      </c>
      <c r="E106" s="133" t="s">
        <v>1108</v>
      </c>
      <c r="F106" s="134" t="s">
        <v>1109</v>
      </c>
      <c r="G106" s="135" t="s">
        <v>271</v>
      </c>
      <c r="H106" s="136">
        <v>1</v>
      </c>
      <c r="I106" s="137"/>
      <c r="J106" s="138">
        <f>ROUND(I106*H106,2)</f>
        <v>0</v>
      </c>
      <c r="K106" s="134" t="s">
        <v>305</v>
      </c>
      <c r="L106" s="33"/>
      <c r="M106" s="139" t="s">
        <v>19</v>
      </c>
      <c r="N106" s="140" t="s">
        <v>42</v>
      </c>
      <c r="P106" s="141">
        <f>O106*H106</f>
        <v>0</v>
      </c>
      <c r="Q106" s="141">
        <v>0</v>
      </c>
      <c r="R106" s="141">
        <f>Q106*H106</f>
        <v>0</v>
      </c>
      <c r="S106" s="141">
        <v>0</v>
      </c>
      <c r="T106" s="142">
        <f>S106*H106</f>
        <v>0</v>
      </c>
      <c r="AR106" s="143" t="s">
        <v>165</v>
      </c>
      <c r="AT106" s="143" t="s">
        <v>160</v>
      </c>
      <c r="AU106" s="143" t="s">
        <v>78</v>
      </c>
      <c r="AY106" s="18" t="s">
        <v>158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8" t="s">
        <v>78</v>
      </c>
      <c r="BK106" s="144">
        <f>ROUND(I106*H106,2)</f>
        <v>0</v>
      </c>
      <c r="BL106" s="18" t="s">
        <v>165</v>
      </c>
      <c r="BM106" s="143" t="s">
        <v>1110</v>
      </c>
    </row>
    <row r="107" spans="2:65" s="1" customFormat="1">
      <c r="B107" s="33"/>
      <c r="D107" s="145" t="s">
        <v>167</v>
      </c>
      <c r="F107" s="146" t="s">
        <v>1109</v>
      </c>
      <c r="I107" s="147"/>
      <c r="L107" s="33"/>
      <c r="M107" s="148"/>
      <c r="T107" s="52"/>
      <c r="AT107" s="18" t="s">
        <v>167</v>
      </c>
      <c r="AU107" s="18" t="s">
        <v>78</v>
      </c>
    </row>
    <row r="108" spans="2:65" s="1" customFormat="1" ht="16.5" customHeight="1">
      <c r="B108" s="33"/>
      <c r="C108" s="132" t="s">
        <v>222</v>
      </c>
      <c r="D108" s="132" t="s">
        <v>160</v>
      </c>
      <c r="E108" s="133" t="s">
        <v>1111</v>
      </c>
      <c r="F108" s="134" t="s">
        <v>1112</v>
      </c>
      <c r="G108" s="135" t="s">
        <v>271</v>
      </c>
      <c r="H108" s="136">
        <v>6</v>
      </c>
      <c r="I108" s="137"/>
      <c r="J108" s="138">
        <f>ROUND(I108*H108,2)</f>
        <v>0</v>
      </c>
      <c r="K108" s="134" t="s">
        <v>305</v>
      </c>
      <c r="L108" s="33"/>
      <c r="M108" s="139" t="s">
        <v>19</v>
      </c>
      <c r="N108" s="140" t="s">
        <v>42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165</v>
      </c>
      <c r="AT108" s="143" t="s">
        <v>160</v>
      </c>
      <c r="AU108" s="143" t="s">
        <v>78</v>
      </c>
      <c r="AY108" s="18" t="s">
        <v>158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78</v>
      </c>
      <c r="BK108" s="144">
        <f>ROUND(I108*H108,2)</f>
        <v>0</v>
      </c>
      <c r="BL108" s="18" t="s">
        <v>165</v>
      </c>
      <c r="BM108" s="143" t="s">
        <v>1113</v>
      </c>
    </row>
    <row r="109" spans="2:65" s="1" customFormat="1">
      <c r="B109" s="33"/>
      <c r="D109" s="145" t="s">
        <v>167</v>
      </c>
      <c r="F109" s="146" t="s">
        <v>1112</v>
      </c>
      <c r="I109" s="147"/>
      <c r="L109" s="33"/>
      <c r="M109" s="148"/>
      <c r="T109" s="52"/>
      <c r="AT109" s="18" t="s">
        <v>167</v>
      </c>
      <c r="AU109" s="18" t="s">
        <v>78</v>
      </c>
    </row>
    <row r="110" spans="2:65" s="1" customFormat="1" ht="16.5" customHeight="1">
      <c r="B110" s="33"/>
      <c r="C110" s="132" t="s">
        <v>232</v>
      </c>
      <c r="D110" s="132" t="s">
        <v>160</v>
      </c>
      <c r="E110" s="133" t="s">
        <v>1114</v>
      </c>
      <c r="F110" s="134" t="s">
        <v>1073</v>
      </c>
      <c r="G110" s="135" t="s">
        <v>271</v>
      </c>
      <c r="H110" s="136">
        <v>1</v>
      </c>
      <c r="I110" s="137"/>
      <c r="J110" s="138">
        <f>ROUND(I110*H110,2)</f>
        <v>0</v>
      </c>
      <c r="K110" s="134" t="s">
        <v>305</v>
      </c>
      <c r="L110" s="33"/>
      <c r="M110" s="139" t="s">
        <v>19</v>
      </c>
      <c r="N110" s="140" t="s">
        <v>42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165</v>
      </c>
      <c r="AT110" s="143" t="s">
        <v>160</v>
      </c>
      <c r="AU110" s="143" t="s">
        <v>78</v>
      </c>
      <c r="AY110" s="18" t="s">
        <v>158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8" t="s">
        <v>78</v>
      </c>
      <c r="BK110" s="144">
        <f>ROUND(I110*H110,2)</f>
        <v>0</v>
      </c>
      <c r="BL110" s="18" t="s">
        <v>165</v>
      </c>
      <c r="BM110" s="143" t="s">
        <v>1115</v>
      </c>
    </row>
    <row r="111" spans="2:65" s="1" customFormat="1">
      <c r="B111" s="33"/>
      <c r="D111" s="145" t="s">
        <v>167</v>
      </c>
      <c r="F111" s="146" t="s">
        <v>1073</v>
      </c>
      <c r="I111" s="147"/>
      <c r="L111" s="33"/>
      <c r="M111" s="148"/>
      <c r="T111" s="52"/>
      <c r="AT111" s="18" t="s">
        <v>167</v>
      </c>
      <c r="AU111" s="18" t="s">
        <v>78</v>
      </c>
    </row>
    <row r="112" spans="2:65" s="1" customFormat="1" ht="16.5" customHeight="1">
      <c r="B112" s="33"/>
      <c r="C112" s="132" t="s">
        <v>242</v>
      </c>
      <c r="D112" s="132" t="s">
        <v>160</v>
      </c>
      <c r="E112" s="133" t="s">
        <v>1075</v>
      </c>
      <c r="F112" s="134" t="s">
        <v>1076</v>
      </c>
      <c r="G112" s="135" t="s">
        <v>271</v>
      </c>
      <c r="H112" s="136">
        <v>1</v>
      </c>
      <c r="I112" s="137"/>
      <c r="J112" s="138">
        <f>ROUND(I112*H112,2)</f>
        <v>0</v>
      </c>
      <c r="K112" s="134" t="s">
        <v>305</v>
      </c>
      <c r="L112" s="33"/>
      <c r="M112" s="139" t="s">
        <v>19</v>
      </c>
      <c r="N112" s="140" t="s">
        <v>42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165</v>
      </c>
      <c r="AT112" s="143" t="s">
        <v>160</v>
      </c>
      <c r="AU112" s="143" t="s">
        <v>78</v>
      </c>
      <c r="AY112" s="18" t="s">
        <v>158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78</v>
      </c>
      <c r="BK112" s="144">
        <f>ROUND(I112*H112,2)</f>
        <v>0</v>
      </c>
      <c r="BL112" s="18" t="s">
        <v>165</v>
      </c>
      <c r="BM112" s="143" t="s">
        <v>1116</v>
      </c>
    </row>
    <row r="113" spans="2:65" s="1" customFormat="1">
      <c r="B113" s="33"/>
      <c r="D113" s="145" t="s">
        <v>167</v>
      </c>
      <c r="F113" s="146" t="s">
        <v>1076</v>
      </c>
      <c r="I113" s="147"/>
      <c r="L113" s="33"/>
      <c r="M113" s="148"/>
      <c r="T113" s="52"/>
      <c r="AT113" s="18" t="s">
        <v>167</v>
      </c>
      <c r="AU113" s="18" t="s">
        <v>78</v>
      </c>
    </row>
    <row r="114" spans="2:65" s="1" customFormat="1" ht="16.5" customHeight="1">
      <c r="B114" s="33"/>
      <c r="C114" s="132" t="s">
        <v>248</v>
      </c>
      <c r="D114" s="132" t="s">
        <v>160</v>
      </c>
      <c r="E114" s="133" t="s">
        <v>1117</v>
      </c>
      <c r="F114" s="134" t="s">
        <v>1079</v>
      </c>
      <c r="G114" s="135" t="s">
        <v>271</v>
      </c>
      <c r="H114" s="136">
        <v>1</v>
      </c>
      <c r="I114" s="137"/>
      <c r="J114" s="138">
        <f>ROUND(I114*H114,2)</f>
        <v>0</v>
      </c>
      <c r="K114" s="134" t="s">
        <v>305</v>
      </c>
      <c r="L114" s="33"/>
      <c r="M114" s="139" t="s">
        <v>19</v>
      </c>
      <c r="N114" s="140" t="s">
        <v>42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165</v>
      </c>
      <c r="AT114" s="143" t="s">
        <v>160</v>
      </c>
      <c r="AU114" s="143" t="s">
        <v>78</v>
      </c>
      <c r="AY114" s="18" t="s">
        <v>158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78</v>
      </c>
      <c r="BK114" s="144">
        <f>ROUND(I114*H114,2)</f>
        <v>0</v>
      </c>
      <c r="BL114" s="18" t="s">
        <v>165</v>
      </c>
      <c r="BM114" s="143" t="s">
        <v>1118</v>
      </c>
    </row>
    <row r="115" spans="2:65" s="1" customFormat="1">
      <c r="B115" s="33"/>
      <c r="D115" s="145" t="s">
        <v>167</v>
      </c>
      <c r="F115" s="146" t="s">
        <v>1079</v>
      </c>
      <c r="I115" s="147"/>
      <c r="L115" s="33"/>
      <c r="M115" s="148"/>
      <c r="T115" s="52"/>
      <c r="AT115" s="18" t="s">
        <v>167</v>
      </c>
      <c r="AU115" s="18" t="s">
        <v>78</v>
      </c>
    </row>
    <row r="116" spans="2:65" s="1" customFormat="1" ht="16.5" customHeight="1">
      <c r="B116" s="33"/>
      <c r="C116" s="132" t="s">
        <v>254</v>
      </c>
      <c r="D116" s="132" t="s">
        <v>160</v>
      </c>
      <c r="E116" s="133" t="s">
        <v>1081</v>
      </c>
      <c r="F116" s="134" t="s">
        <v>816</v>
      </c>
      <c r="G116" s="135" t="s">
        <v>271</v>
      </c>
      <c r="H116" s="136">
        <v>1</v>
      </c>
      <c r="I116" s="137"/>
      <c r="J116" s="138">
        <f>ROUND(I116*H116,2)</f>
        <v>0</v>
      </c>
      <c r="K116" s="134" t="s">
        <v>305</v>
      </c>
      <c r="L116" s="33"/>
      <c r="M116" s="139" t="s">
        <v>19</v>
      </c>
      <c r="N116" s="140" t="s">
        <v>42</v>
      </c>
      <c r="P116" s="141">
        <f>O116*H116</f>
        <v>0</v>
      </c>
      <c r="Q116" s="141">
        <v>0</v>
      </c>
      <c r="R116" s="141">
        <f>Q116*H116</f>
        <v>0</v>
      </c>
      <c r="S116" s="141">
        <v>0</v>
      </c>
      <c r="T116" s="142">
        <f>S116*H116</f>
        <v>0</v>
      </c>
      <c r="AR116" s="143" t="s">
        <v>165</v>
      </c>
      <c r="AT116" s="143" t="s">
        <v>160</v>
      </c>
      <c r="AU116" s="143" t="s">
        <v>78</v>
      </c>
      <c r="AY116" s="18" t="s">
        <v>158</v>
      </c>
      <c r="BE116" s="144">
        <f>IF(N116="základní",J116,0)</f>
        <v>0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8" t="s">
        <v>78</v>
      </c>
      <c r="BK116" s="144">
        <f>ROUND(I116*H116,2)</f>
        <v>0</v>
      </c>
      <c r="BL116" s="18" t="s">
        <v>165</v>
      </c>
      <c r="BM116" s="143" t="s">
        <v>1119</v>
      </c>
    </row>
    <row r="117" spans="2:65" s="1" customFormat="1">
      <c r="B117" s="33"/>
      <c r="D117" s="145" t="s">
        <v>167</v>
      </c>
      <c r="F117" s="146" t="s">
        <v>816</v>
      </c>
      <c r="I117" s="147"/>
      <c r="L117" s="33"/>
      <c r="M117" s="148"/>
      <c r="T117" s="52"/>
      <c r="AT117" s="18" t="s">
        <v>167</v>
      </c>
      <c r="AU117" s="18" t="s">
        <v>78</v>
      </c>
    </row>
    <row r="118" spans="2:65" s="11" customFormat="1" ht="22.9" customHeight="1">
      <c r="B118" s="120"/>
      <c r="D118" s="121" t="s">
        <v>70</v>
      </c>
      <c r="E118" s="130" t="s">
        <v>1120</v>
      </c>
      <c r="F118" s="130" t="s">
        <v>1121</v>
      </c>
      <c r="I118" s="123"/>
      <c r="J118" s="131">
        <f>BK118</f>
        <v>0</v>
      </c>
      <c r="L118" s="120"/>
      <c r="M118" s="125"/>
      <c r="P118" s="126">
        <f>SUM(P119:P130)</f>
        <v>0</v>
      </c>
      <c r="R118" s="126">
        <f>SUM(R119:R130)</f>
        <v>0</v>
      </c>
      <c r="T118" s="127">
        <f>SUM(T119:T130)</f>
        <v>0</v>
      </c>
      <c r="AR118" s="121" t="s">
        <v>78</v>
      </c>
      <c r="AT118" s="128" t="s">
        <v>70</v>
      </c>
      <c r="AU118" s="128" t="s">
        <v>78</v>
      </c>
      <c r="AY118" s="121" t="s">
        <v>158</v>
      </c>
      <c r="BK118" s="129">
        <f>SUM(BK119:BK130)</f>
        <v>0</v>
      </c>
    </row>
    <row r="119" spans="2:65" s="1" customFormat="1" ht="16.5" customHeight="1">
      <c r="B119" s="33"/>
      <c r="C119" s="132" t="s">
        <v>8</v>
      </c>
      <c r="D119" s="132" t="s">
        <v>160</v>
      </c>
      <c r="E119" s="133" t="s">
        <v>1122</v>
      </c>
      <c r="F119" s="134" t="s">
        <v>1123</v>
      </c>
      <c r="G119" s="135" t="s">
        <v>280</v>
      </c>
      <c r="H119" s="136">
        <v>550</v>
      </c>
      <c r="I119" s="137"/>
      <c r="J119" s="138">
        <f>ROUND(I119*H119,2)</f>
        <v>0</v>
      </c>
      <c r="K119" s="134" t="s">
        <v>305</v>
      </c>
      <c r="L119" s="33"/>
      <c r="M119" s="139" t="s">
        <v>19</v>
      </c>
      <c r="N119" s="140" t="s">
        <v>42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165</v>
      </c>
      <c r="AT119" s="143" t="s">
        <v>160</v>
      </c>
      <c r="AU119" s="143" t="s">
        <v>80</v>
      </c>
      <c r="AY119" s="18" t="s">
        <v>158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78</v>
      </c>
      <c r="BK119" s="144">
        <f>ROUND(I119*H119,2)</f>
        <v>0</v>
      </c>
      <c r="BL119" s="18" t="s">
        <v>165</v>
      </c>
      <c r="BM119" s="143" t="s">
        <v>1124</v>
      </c>
    </row>
    <row r="120" spans="2:65" s="1" customFormat="1">
      <c r="B120" s="33"/>
      <c r="D120" s="145" t="s">
        <v>167</v>
      </c>
      <c r="F120" s="146" t="s">
        <v>1123</v>
      </c>
      <c r="I120" s="147"/>
      <c r="L120" s="33"/>
      <c r="M120" s="148"/>
      <c r="T120" s="52"/>
      <c r="AT120" s="18" t="s">
        <v>167</v>
      </c>
      <c r="AU120" s="18" t="s">
        <v>80</v>
      </c>
    </row>
    <row r="121" spans="2:65" s="1" customFormat="1" ht="16.5" customHeight="1">
      <c r="B121" s="33"/>
      <c r="C121" s="132" t="s">
        <v>268</v>
      </c>
      <c r="D121" s="132" t="s">
        <v>160</v>
      </c>
      <c r="E121" s="133" t="s">
        <v>1053</v>
      </c>
      <c r="F121" s="134" t="s">
        <v>1054</v>
      </c>
      <c r="G121" s="135" t="s">
        <v>280</v>
      </c>
      <c r="H121" s="136">
        <v>20</v>
      </c>
      <c r="I121" s="137"/>
      <c r="J121" s="138">
        <f>ROUND(I121*H121,2)</f>
        <v>0</v>
      </c>
      <c r="K121" s="134" t="s">
        <v>305</v>
      </c>
      <c r="L121" s="33"/>
      <c r="M121" s="139" t="s">
        <v>19</v>
      </c>
      <c r="N121" s="140" t="s">
        <v>42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165</v>
      </c>
      <c r="AT121" s="143" t="s">
        <v>160</v>
      </c>
      <c r="AU121" s="143" t="s">
        <v>80</v>
      </c>
      <c r="AY121" s="18" t="s">
        <v>158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8" t="s">
        <v>78</v>
      </c>
      <c r="BK121" s="144">
        <f>ROUND(I121*H121,2)</f>
        <v>0</v>
      </c>
      <c r="BL121" s="18" t="s">
        <v>165</v>
      </c>
      <c r="BM121" s="143" t="s">
        <v>1125</v>
      </c>
    </row>
    <row r="122" spans="2:65" s="1" customFormat="1">
      <c r="B122" s="33"/>
      <c r="D122" s="145" t="s">
        <v>167</v>
      </c>
      <c r="F122" s="146" t="s">
        <v>1054</v>
      </c>
      <c r="I122" s="147"/>
      <c r="L122" s="33"/>
      <c r="M122" s="148"/>
      <c r="T122" s="52"/>
      <c r="AT122" s="18" t="s">
        <v>167</v>
      </c>
      <c r="AU122" s="18" t="s">
        <v>80</v>
      </c>
    </row>
    <row r="123" spans="2:65" s="1" customFormat="1" ht="16.5" customHeight="1">
      <c r="B123" s="33"/>
      <c r="C123" s="132" t="s">
        <v>277</v>
      </c>
      <c r="D123" s="132" t="s">
        <v>160</v>
      </c>
      <c r="E123" s="133" t="s">
        <v>1056</v>
      </c>
      <c r="F123" s="134" t="s">
        <v>1057</v>
      </c>
      <c r="G123" s="135" t="s">
        <v>280</v>
      </c>
      <c r="H123" s="136">
        <v>100</v>
      </c>
      <c r="I123" s="137"/>
      <c r="J123" s="138">
        <f>ROUND(I123*H123,2)</f>
        <v>0</v>
      </c>
      <c r="K123" s="134" t="s">
        <v>305</v>
      </c>
      <c r="L123" s="33"/>
      <c r="M123" s="139" t="s">
        <v>19</v>
      </c>
      <c r="N123" s="140" t="s">
        <v>42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165</v>
      </c>
      <c r="AT123" s="143" t="s">
        <v>160</v>
      </c>
      <c r="AU123" s="143" t="s">
        <v>80</v>
      </c>
      <c r="AY123" s="18" t="s">
        <v>158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8" t="s">
        <v>78</v>
      </c>
      <c r="BK123" s="144">
        <f>ROUND(I123*H123,2)</f>
        <v>0</v>
      </c>
      <c r="BL123" s="18" t="s">
        <v>165</v>
      </c>
      <c r="BM123" s="143" t="s">
        <v>1126</v>
      </c>
    </row>
    <row r="124" spans="2:65" s="1" customFormat="1">
      <c r="B124" s="33"/>
      <c r="D124" s="145" t="s">
        <v>167</v>
      </c>
      <c r="F124" s="146" t="s">
        <v>1057</v>
      </c>
      <c r="I124" s="147"/>
      <c r="L124" s="33"/>
      <c r="M124" s="148"/>
      <c r="T124" s="52"/>
      <c r="AT124" s="18" t="s">
        <v>167</v>
      </c>
      <c r="AU124" s="18" t="s">
        <v>80</v>
      </c>
    </row>
    <row r="125" spans="2:65" s="1" customFormat="1" ht="16.5" customHeight="1">
      <c r="B125" s="33"/>
      <c r="C125" s="132" t="s">
        <v>285</v>
      </c>
      <c r="D125" s="132" t="s">
        <v>160</v>
      </c>
      <c r="E125" s="133" t="s">
        <v>1127</v>
      </c>
      <c r="F125" s="134" t="s">
        <v>1128</v>
      </c>
      <c r="G125" s="135" t="s">
        <v>271</v>
      </c>
      <c r="H125" s="136">
        <v>200</v>
      </c>
      <c r="I125" s="137"/>
      <c r="J125" s="138">
        <f>ROUND(I125*H125,2)</f>
        <v>0</v>
      </c>
      <c r="K125" s="134" t="s">
        <v>305</v>
      </c>
      <c r="L125" s="33"/>
      <c r="M125" s="139" t="s">
        <v>19</v>
      </c>
      <c r="N125" s="140" t="s">
        <v>42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165</v>
      </c>
      <c r="AT125" s="143" t="s">
        <v>160</v>
      </c>
      <c r="AU125" s="143" t="s">
        <v>80</v>
      </c>
      <c r="AY125" s="18" t="s">
        <v>158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78</v>
      </c>
      <c r="BK125" s="144">
        <f>ROUND(I125*H125,2)</f>
        <v>0</v>
      </c>
      <c r="BL125" s="18" t="s">
        <v>165</v>
      </c>
      <c r="BM125" s="143" t="s">
        <v>1129</v>
      </c>
    </row>
    <row r="126" spans="2:65" s="1" customFormat="1">
      <c r="B126" s="33"/>
      <c r="D126" s="145" t="s">
        <v>167</v>
      </c>
      <c r="F126" s="146" t="s">
        <v>1128</v>
      </c>
      <c r="I126" s="147"/>
      <c r="L126" s="33"/>
      <c r="M126" s="148"/>
      <c r="T126" s="52"/>
      <c r="AT126" s="18" t="s">
        <v>167</v>
      </c>
      <c r="AU126" s="18" t="s">
        <v>80</v>
      </c>
    </row>
    <row r="127" spans="2:65" s="1" customFormat="1" ht="21.75" customHeight="1">
      <c r="B127" s="33"/>
      <c r="C127" s="132" t="s">
        <v>295</v>
      </c>
      <c r="D127" s="132" t="s">
        <v>160</v>
      </c>
      <c r="E127" s="133" t="s">
        <v>1130</v>
      </c>
      <c r="F127" s="134" t="s">
        <v>1131</v>
      </c>
      <c r="G127" s="135" t="s">
        <v>280</v>
      </c>
      <c r="H127" s="136">
        <v>20</v>
      </c>
      <c r="I127" s="137"/>
      <c r="J127" s="138">
        <f>ROUND(I127*H127,2)</f>
        <v>0</v>
      </c>
      <c r="K127" s="134" t="s">
        <v>305</v>
      </c>
      <c r="L127" s="33"/>
      <c r="M127" s="139" t="s">
        <v>19</v>
      </c>
      <c r="N127" s="140" t="s">
        <v>42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165</v>
      </c>
      <c r="AT127" s="143" t="s">
        <v>160</v>
      </c>
      <c r="AU127" s="143" t="s">
        <v>80</v>
      </c>
      <c r="AY127" s="18" t="s">
        <v>158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8" t="s">
        <v>78</v>
      </c>
      <c r="BK127" s="144">
        <f>ROUND(I127*H127,2)</f>
        <v>0</v>
      </c>
      <c r="BL127" s="18" t="s">
        <v>165</v>
      </c>
      <c r="BM127" s="143" t="s">
        <v>1132</v>
      </c>
    </row>
    <row r="128" spans="2:65" s="1" customFormat="1">
      <c r="B128" s="33"/>
      <c r="D128" s="145" t="s">
        <v>167</v>
      </c>
      <c r="F128" s="146" t="s">
        <v>1131</v>
      </c>
      <c r="I128" s="147"/>
      <c r="L128" s="33"/>
      <c r="M128" s="148"/>
      <c r="T128" s="52"/>
      <c r="AT128" s="18" t="s">
        <v>167</v>
      </c>
      <c r="AU128" s="18" t="s">
        <v>80</v>
      </c>
    </row>
    <row r="129" spans="2:65" s="1" customFormat="1" ht="16.5" customHeight="1">
      <c r="B129" s="33"/>
      <c r="C129" s="132" t="s">
        <v>302</v>
      </c>
      <c r="D129" s="132" t="s">
        <v>160</v>
      </c>
      <c r="E129" s="133" t="s">
        <v>1065</v>
      </c>
      <c r="F129" s="134" t="s">
        <v>1066</v>
      </c>
      <c r="G129" s="135" t="s">
        <v>271</v>
      </c>
      <c r="H129" s="136">
        <v>5</v>
      </c>
      <c r="I129" s="137"/>
      <c r="J129" s="138">
        <f>ROUND(I129*H129,2)</f>
        <v>0</v>
      </c>
      <c r="K129" s="134" t="s">
        <v>305</v>
      </c>
      <c r="L129" s="33"/>
      <c r="M129" s="139" t="s">
        <v>19</v>
      </c>
      <c r="N129" s="140" t="s">
        <v>42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165</v>
      </c>
      <c r="AT129" s="143" t="s">
        <v>160</v>
      </c>
      <c r="AU129" s="143" t="s">
        <v>80</v>
      </c>
      <c r="AY129" s="18" t="s">
        <v>158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8" t="s">
        <v>78</v>
      </c>
      <c r="BK129" s="144">
        <f>ROUND(I129*H129,2)</f>
        <v>0</v>
      </c>
      <c r="BL129" s="18" t="s">
        <v>165</v>
      </c>
      <c r="BM129" s="143" t="s">
        <v>1133</v>
      </c>
    </row>
    <row r="130" spans="2:65" s="1" customFormat="1">
      <c r="B130" s="33"/>
      <c r="D130" s="145" t="s">
        <v>167</v>
      </c>
      <c r="F130" s="146" t="s">
        <v>1066</v>
      </c>
      <c r="I130" s="147"/>
      <c r="L130" s="33"/>
      <c r="M130" s="148"/>
      <c r="T130" s="52"/>
      <c r="AT130" s="18" t="s">
        <v>167</v>
      </c>
      <c r="AU130" s="18" t="s">
        <v>80</v>
      </c>
    </row>
    <row r="131" spans="2:65" s="11" customFormat="1" ht="22.9" customHeight="1">
      <c r="B131" s="120"/>
      <c r="D131" s="121" t="s">
        <v>70</v>
      </c>
      <c r="E131" s="130" t="s">
        <v>1134</v>
      </c>
      <c r="F131" s="130" t="s">
        <v>1135</v>
      </c>
      <c r="I131" s="123"/>
      <c r="J131" s="131">
        <f>BK131</f>
        <v>0</v>
      </c>
      <c r="L131" s="120"/>
      <c r="M131" s="125"/>
      <c r="P131" s="126">
        <f>SUM(P132:P143)</f>
        <v>0</v>
      </c>
      <c r="R131" s="126">
        <f>SUM(R132:R143)</f>
        <v>0</v>
      </c>
      <c r="T131" s="127">
        <f>SUM(T132:T143)</f>
        <v>0</v>
      </c>
      <c r="AR131" s="121" t="s">
        <v>78</v>
      </c>
      <c r="AT131" s="128" t="s">
        <v>70</v>
      </c>
      <c r="AU131" s="128" t="s">
        <v>78</v>
      </c>
      <c r="AY131" s="121" t="s">
        <v>158</v>
      </c>
      <c r="BK131" s="129">
        <f>SUM(BK132:BK143)</f>
        <v>0</v>
      </c>
    </row>
    <row r="132" spans="2:65" s="1" customFormat="1" ht="24.25" customHeight="1">
      <c r="B132" s="33"/>
      <c r="C132" s="132" t="s">
        <v>310</v>
      </c>
      <c r="D132" s="132" t="s">
        <v>160</v>
      </c>
      <c r="E132" s="133" t="s">
        <v>1136</v>
      </c>
      <c r="F132" s="134" t="s">
        <v>1137</v>
      </c>
      <c r="G132" s="135" t="s">
        <v>271</v>
      </c>
      <c r="H132" s="136">
        <v>1</v>
      </c>
      <c r="I132" s="137"/>
      <c r="J132" s="138">
        <f>ROUND(I132*H132,2)</f>
        <v>0</v>
      </c>
      <c r="K132" s="134" t="s">
        <v>305</v>
      </c>
      <c r="L132" s="33"/>
      <c r="M132" s="139" t="s">
        <v>19</v>
      </c>
      <c r="N132" s="140" t="s">
        <v>42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165</v>
      </c>
      <c r="AT132" s="143" t="s">
        <v>160</v>
      </c>
      <c r="AU132" s="143" t="s">
        <v>80</v>
      </c>
      <c r="AY132" s="18" t="s">
        <v>158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8" t="s">
        <v>78</v>
      </c>
      <c r="BK132" s="144">
        <f>ROUND(I132*H132,2)</f>
        <v>0</v>
      </c>
      <c r="BL132" s="18" t="s">
        <v>165</v>
      </c>
      <c r="BM132" s="143" t="s">
        <v>1138</v>
      </c>
    </row>
    <row r="133" spans="2:65" s="1" customFormat="1">
      <c r="B133" s="33"/>
      <c r="D133" s="145" t="s">
        <v>167</v>
      </c>
      <c r="F133" s="146" t="s">
        <v>1137</v>
      </c>
      <c r="I133" s="147"/>
      <c r="L133" s="33"/>
      <c r="M133" s="148"/>
      <c r="T133" s="52"/>
      <c r="AT133" s="18" t="s">
        <v>167</v>
      </c>
      <c r="AU133" s="18" t="s">
        <v>80</v>
      </c>
    </row>
    <row r="134" spans="2:65" s="1" customFormat="1" ht="24.25" customHeight="1">
      <c r="B134" s="33"/>
      <c r="C134" s="132" t="s">
        <v>317</v>
      </c>
      <c r="D134" s="132" t="s">
        <v>160</v>
      </c>
      <c r="E134" s="133" t="s">
        <v>1139</v>
      </c>
      <c r="F134" s="134" t="s">
        <v>1140</v>
      </c>
      <c r="G134" s="135" t="s">
        <v>271</v>
      </c>
      <c r="H134" s="136">
        <v>1</v>
      </c>
      <c r="I134" s="137"/>
      <c r="J134" s="138">
        <f>ROUND(I134*H134,2)</f>
        <v>0</v>
      </c>
      <c r="K134" s="134" t="s">
        <v>305</v>
      </c>
      <c r="L134" s="33"/>
      <c r="M134" s="139" t="s">
        <v>19</v>
      </c>
      <c r="N134" s="140" t="s">
        <v>42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165</v>
      </c>
      <c r="AT134" s="143" t="s">
        <v>160</v>
      </c>
      <c r="AU134" s="143" t="s">
        <v>80</v>
      </c>
      <c r="AY134" s="18" t="s">
        <v>158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8" t="s">
        <v>78</v>
      </c>
      <c r="BK134" s="144">
        <f>ROUND(I134*H134,2)</f>
        <v>0</v>
      </c>
      <c r="BL134" s="18" t="s">
        <v>165</v>
      </c>
      <c r="BM134" s="143" t="s">
        <v>1141</v>
      </c>
    </row>
    <row r="135" spans="2:65" s="1" customFormat="1" ht="18">
      <c r="B135" s="33"/>
      <c r="D135" s="145" t="s">
        <v>167</v>
      </c>
      <c r="F135" s="146" t="s">
        <v>1140</v>
      </c>
      <c r="I135" s="147"/>
      <c r="L135" s="33"/>
      <c r="M135" s="148"/>
      <c r="T135" s="52"/>
      <c r="AT135" s="18" t="s">
        <v>167</v>
      </c>
      <c r="AU135" s="18" t="s">
        <v>80</v>
      </c>
    </row>
    <row r="136" spans="2:65" s="1" customFormat="1" ht="16.5" customHeight="1">
      <c r="B136" s="33"/>
      <c r="C136" s="132" t="s">
        <v>323</v>
      </c>
      <c r="D136" s="132" t="s">
        <v>160</v>
      </c>
      <c r="E136" s="133" t="s">
        <v>1142</v>
      </c>
      <c r="F136" s="134" t="s">
        <v>1143</v>
      </c>
      <c r="G136" s="135" t="s">
        <v>280</v>
      </c>
      <c r="H136" s="136">
        <v>20</v>
      </c>
      <c r="I136" s="137"/>
      <c r="J136" s="138">
        <f>ROUND(I136*H136,2)</f>
        <v>0</v>
      </c>
      <c r="K136" s="134" t="s">
        <v>305</v>
      </c>
      <c r="L136" s="33"/>
      <c r="M136" s="139" t="s">
        <v>19</v>
      </c>
      <c r="N136" s="140" t="s">
        <v>42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165</v>
      </c>
      <c r="AT136" s="143" t="s">
        <v>160</v>
      </c>
      <c r="AU136" s="143" t="s">
        <v>80</v>
      </c>
      <c r="AY136" s="18" t="s">
        <v>158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8" t="s">
        <v>78</v>
      </c>
      <c r="BK136" s="144">
        <f>ROUND(I136*H136,2)</f>
        <v>0</v>
      </c>
      <c r="BL136" s="18" t="s">
        <v>165</v>
      </c>
      <c r="BM136" s="143" t="s">
        <v>1144</v>
      </c>
    </row>
    <row r="137" spans="2:65" s="1" customFormat="1">
      <c r="B137" s="33"/>
      <c r="D137" s="145" t="s">
        <v>167</v>
      </c>
      <c r="F137" s="146" t="s">
        <v>1143</v>
      </c>
      <c r="I137" s="147"/>
      <c r="L137" s="33"/>
      <c r="M137" s="148"/>
      <c r="T137" s="52"/>
      <c r="AT137" s="18" t="s">
        <v>167</v>
      </c>
      <c r="AU137" s="18" t="s">
        <v>80</v>
      </c>
    </row>
    <row r="138" spans="2:65" s="1" customFormat="1" ht="16.5" customHeight="1">
      <c r="B138" s="33"/>
      <c r="C138" s="132" t="s">
        <v>7</v>
      </c>
      <c r="D138" s="132" t="s">
        <v>160</v>
      </c>
      <c r="E138" s="133" t="s">
        <v>1145</v>
      </c>
      <c r="F138" s="134" t="s">
        <v>1146</v>
      </c>
      <c r="G138" s="135" t="s">
        <v>280</v>
      </c>
      <c r="H138" s="136">
        <v>20</v>
      </c>
      <c r="I138" s="137"/>
      <c r="J138" s="138">
        <f>ROUND(I138*H138,2)</f>
        <v>0</v>
      </c>
      <c r="K138" s="134" t="s">
        <v>305</v>
      </c>
      <c r="L138" s="33"/>
      <c r="M138" s="139" t="s">
        <v>19</v>
      </c>
      <c r="N138" s="140" t="s">
        <v>42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165</v>
      </c>
      <c r="AT138" s="143" t="s">
        <v>160</v>
      </c>
      <c r="AU138" s="143" t="s">
        <v>80</v>
      </c>
      <c r="AY138" s="18" t="s">
        <v>158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8" t="s">
        <v>78</v>
      </c>
      <c r="BK138" s="144">
        <f>ROUND(I138*H138,2)</f>
        <v>0</v>
      </c>
      <c r="BL138" s="18" t="s">
        <v>165</v>
      </c>
      <c r="BM138" s="143" t="s">
        <v>1147</v>
      </c>
    </row>
    <row r="139" spans="2:65" s="1" customFormat="1">
      <c r="B139" s="33"/>
      <c r="D139" s="145" t="s">
        <v>167</v>
      </c>
      <c r="F139" s="146" t="s">
        <v>1146</v>
      </c>
      <c r="I139" s="147"/>
      <c r="L139" s="33"/>
      <c r="M139" s="148"/>
      <c r="T139" s="52"/>
      <c r="AT139" s="18" t="s">
        <v>167</v>
      </c>
      <c r="AU139" s="18" t="s">
        <v>80</v>
      </c>
    </row>
    <row r="140" spans="2:65" s="1" customFormat="1" ht="16.5" customHeight="1">
      <c r="B140" s="33"/>
      <c r="C140" s="132" t="s">
        <v>336</v>
      </c>
      <c r="D140" s="132" t="s">
        <v>160</v>
      </c>
      <c r="E140" s="133" t="s">
        <v>1148</v>
      </c>
      <c r="F140" s="134" t="s">
        <v>1149</v>
      </c>
      <c r="G140" s="135" t="s">
        <v>280</v>
      </c>
      <c r="H140" s="136">
        <v>2</v>
      </c>
      <c r="I140" s="137"/>
      <c r="J140" s="138">
        <f>ROUND(I140*H140,2)</f>
        <v>0</v>
      </c>
      <c r="K140" s="134" t="s">
        <v>305</v>
      </c>
      <c r="L140" s="33"/>
      <c r="M140" s="139" t="s">
        <v>19</v>
      </c>
      <c r="N140" s="140" t="s">
        <v>42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165</v>
      </c>
      <c r="AT140" s="143" t="s">
        <v>160</v>
      </c>
      <c r="AU140" s="143" t="s">
        <v>80</v>
      </c>
      <c r="AY140" s="18" t="s">
        <v>158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8" t="s">
        <v>78</v>
      </c>
      <c r="BK140" s="144">
        <f>ROUND(I140*H140,2)</f>
        <v>0</v>
      </c>
      <c r="BL140" s="18" t="s">
        <v>165</v>
      </c>
      <c r="BM140" s="143" t="s">
        <v>1150</v>
      </c>
    </row>
    <row r="141" spans="2:65" s="1" customFormat="1">
      <c r="B141" s="33"/>
      <c r="D141" s="145" t="s">
        <v>167</v>
      </c>
      <c r="F141" s="146" t="s">
        <v>1149</v>
      </c>
      <c r="I141" s="147"/>
      <c r="L141" s="33"/>
      <c r="M141" s="148"/>
      <c r="T141" s="52"/>
      <c r="AT141" s="18" t="s">
        <v>167</v>
      </c>
      <c r="AU141" s="18" t="s">
        <v>80</v>
      </c>
    </row>
    <row r="142" spans="2:65" s="1" customFormat="1" ht="16.5" customHeight="1">
      <c r="B142" s="33"/>
      <c r="C142" s="132" t="s">
        <v>342</v>
      </c>
      <c r="D142" s="132" t="s">
        <v>160</v>
      </c>
      <c r="E142" s="133" t="s">
        <v>1151</v>
      </c>
      <c r="F142" s="134" t="s">
        <v>1152</v>
      </c>
      <c r="G142" s="135" t="s">
        <v>271</v>
      </c>
      <c r="H142" s="136">
        <v>1</v>
      </c>
      <c r="I142" s="137"/>
      <c r="J142" s="138">
        <f>ROUND(I142*H142,2)</f>
        <v>0</v>
      </c>
      <c r="K142" s="134" t="s">
        <v>305</v>
      </c>
      <c r="L142" s="33"/>
      <c r="M142" s="139" t="s">
        <v>19</v>
      </c>
      <c r="N142" s="140" t="s">
        <v>42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165</v>
      </c>
      <c r="AT142" s="143" t="s">
        <v>160</v>
      </c>
      <c r="AU142" s="143" t="s">
        <v>80</v>
      </c>
      <c r="AY142" s="18" t="s">
        <v>158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8" t="s">
        <v>78</v>
      </c>
      <c r="BK142" s="144">
        <f>ROUND(I142*H142,2)</f>
        <v>0</v>
      </c>
      <c r="BL142" s="18" t="s">
        <v>165</v>
      </c>
      <c r="BM142" s="143" t="s">
        <v>1153</v>
      </c>
    </row>
    <row r="143" spans="2:65" s="1" customFormat="1">
      <c r="B143" s="33"/>
      <c r="D143" s="145" t="s">
        <v>167</v>
      </c>
      <c r="F143" s="146" t="s">
        <v>1152</v>
      </c>
      <c r="I143" s="147"/>
      <c r="L143" s="33"/>
      <c r="M143" s="194"/>
      <c r="N143" s="195"/>
      <c r="O143" s="195"/>
      <c r="P143" s="195"/>
      <c r="Q143" s="195"/>
      <c r="R143" s="195"/>
      <c r="S143" s="195"/>
      <c r="T143" s="196"/>
      <c r="AT143" s="18" t="s">
        <v>167</v>
      </c>
      <c r="AU143" s="18" t="s">
        <v>80</v>
      </c>
    </row>
    <row r="144" spans="2:65" s="1" customFormat="1" ht="7" customHeight="1">
      <c r="B144" s="41"/>
      <c r="C144" s="42"/>
      <c r="D144" s="42"/>
      <c r="E144" s="42"/>
      <c r="F144" s="42"/>
      <c r="G144" s="42"/>
      <c r="H144" s="42"/>
      <c r="I144" s="42"/>
      <c r="J144" s="42"/>
      <c r="K144" s="42"/>
      <c r="L144" s="33"/>
    </row>
  </sheetData>
  <sheetProtection algorithmName="SHA-512" hashValue="XjVx4UUpNrNN2i/N9IHZL24YjN4mAIbcmAKORE19EefHPN8+PNKnwz9kGQkSLgNAKxQVWg9I/WdV249U4Fb6jA==" saltValue="mG+vie9gvnk9BZ3aNK6lPgEw/XW7VX0Zl5S5pNg319qnh1cUN1h6B2qneurvpDwToNb9mH0HskFLA6Dz8BhVGA==" spinCount="100000" sheet="1" objects="1" scenarios="1" formatColumns="0" formatRows="0" autoFilter="0"/>
  <autoFilter ref="C93:K143" xr:uid="{00000000-0009-0000-0000-000006000000}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04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107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5" customHeight="1">
      <c r="B4" s="21"/>
      <c r="D4" s="22" t="s">
        <v>111</v>
      </c>
      <c r="L4" s="21"/>
      <c r="M4" s="89" t="s">
        <v>10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6" t="str">
        <f>'Rekapitulace stavby'!K6</f>
        <v>ZČU - REKONSTRUKCE POSLUCHÁREN UP 101,104,108,112 a 115</v>
      </c>
      <c r="F7" s="327"/>
      <c r="G7" s="327"/>
      <c r="H7" s="327"/>
      <c r="L7" s="21"/>
    </row>
    <row r="8" spans="2:46" ht="12.5">
      <c r="B8" s="21"/>
      <c r="D8" s="28" t="s">
        <v>112</v>
      </c>
      <c r="L8" s="21"/>
    </row>
    <row r="9" spans="2:46" ht="16.5" customHeight="1">
      <c r="B9" s="21"/>
      <c r="E9" s="326" t="s">
        <v>113</v>
      </c>
      <c r="F9" s="292"/>
      <c r="G9" s="292"/>
      <c r="H9" s="292"/>
      <c r="L9" s="21"/>
    </row>
    <row r="10" spans="2:46" ht="12" customHeight="1">
      <c r="B10" s="21"/>
      <c r="D10" s="28" t="s">
        <v>114</v>
      </c>
      <c r="L10" s="21"/>
    </row>
    <row r="11" spans="2:46" s="1" customFormat="1" ht="16.5" customHeight="1">
      <c r="B11" s="33"/>
      <c r="E11" s="290" t="s">
        <v>644</v>
      </c>
      <c r="F11" s="325"/>
      <c r="G11" s="325"/>
      <c r="H11" s="325"/>
      <c r="L11" s="33"/>
    </row>
    <row r="12" spans="2:46" s="1" customFormat="1" ht="12" customHeight="1">
      <c r="B12" s="33"/>
      <c r="D12" s="28" t="s">
        <v>645</v>
      </c>
      <c r="L12" s="33"/>
    </row>
    <row r="13" spans="2:46" s="1" customFormat="1" ht="30" customHeight="1">
      <c r="B13" s="33"/>
      <c r="E13" s="318" t="s">
        <v>1154</v>
      </c>
      <c r="F13" s="325"/>
      <c r="G13" s="325"/>
      <c r="H13" s="325"/>
      <c r="L13" s="33"/>
    </row>
    <row r="14" spans="2:46" s="1" customFormat="1">
      <c r="B14" s="33"/>
      <c r="L14" s="33"/>
    </row>
    <row r="15" spans="2:46" s="1" customFormat="1" ht="12" customHeight="1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>
      <c r="B16" s="33"/>
      <c r="D16" s="28" t="s">
        <v>21</v>
      </c>
      <c r="F16" s="26" t="s">
        <v>22</v>
      </c>
      <c r="I16" s="28" t="s">
        <v>23</v>
      </c>
      <c r="J16" s="49">
        <f>'Rekapitulace stavby'!AN8</f>
        <v>45306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8" t="s">
        <v>24</v>
      </c>
      <c r="I18" s="28" t="s">
        <v>25</v>
      </c>
      <c r="J18" s="26" t="s">
        <v>19</v>
      </c>
      <c r="L18" s="33"/>
    </row>
    <row r="19" spans="2:12" s="1" customFormat="1" ht="18" customHeight="1">
      <c r="B19" s="33"/>
      <c r="E19" s="26" t="s">
        <v>26</v>
      </c>
      <c r="I19" s="28" t="s">
        <v>27</v>
      </c>
      <c r="J19" s="26" t="s">
        <v>19</v>
      </c>
      <c r="L19" s="33"/>
    </row>
    <row r="20" spans="2:12" s="1" customFormat="1" ht="7" customHeight="1">
      <c r="B20" s="33"/>
      <c r="L20" s="33"/>
    </row>
    <row r="21" spans="2:12" s="1" customFormat="1" ht="12" customHeight="1">
      <c r="B21" s="33"/>
      <c r="D21" s="28" t="s">
        <v>28</v>
      </c>
      <c r="I21" s="28" t="s">
        <v>25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328" t="str">
        <f>'Rekapitulace stavby'!E14</f>
        <v>Vyplň údaj</v>
      </c>
      <c r="F22" s="310"/>
      <c r="G22" s="310"/>
      <c r="H22" s="310"/>
      <c r="I22" s="28" t="s">
        <v>27</v>
      </c>
      <c r="J22" s="29" t="str">
        <f>'Rekapitulace stavby'!AN14</f>
        <v>Vyplň údaj</v>
      </c>
      <c r="L22" s="33"/>
    </row>
    <row r="23" spans="2:12" s="1" customFormat="1" ht="7" customHeight="1">
      <c r="B23" s="33"/>
      <c r="L23" s="33"/>
    </row>
    <row r="24" spans="2:12" s="1" customFormat="1" ht="12" customHeight="1">
      <c r="B24" s="33"/>
      <c r="D24" s="28" t="s">
        <v>30</v>
      </c>
      <c r="I24" s="28" t="s">
        <v>25</v>
      </c>
      <c r="J24" s="26" t="s">
        <v>19</v>
      </c>
      <c r="L24" s="33"/>
    </row>
    <row r="25" spans="2:12" s="1" customFormat="1" ht="18" customHeight="1">
      <c r="B25" s="33"/>
      <c r="E25" s="26" t="s">
        <v>31</v>
      </c>
      <c r="I25" s="28" t="s">
        <v>27</v>
      </c>
      <c r="J25" s="26" t="s">
        <v>19</v>
      </c>
      <c r="L25" s="33"/>
    </row>
    <row r="26" spans="2:12" s="1" customFormat="1" ht="7" customHeight="1">
      <c r="B26" s="33"/>
      <c r="L26" s="33"/>
    </row>
    <row r="27" spans="2:12" s="1" customFormat="1" ht="12" customHeight="1">
      <c r="B27" s="33"/>
      <c r="D27" s="28" t="s">
        <v>33</v>
      </c>
      <c r="I27" s="28" t="s">
        <v>25</v>
      </c>
      <c r="J27" s="26" t="s">
        <v>19</v>
      </c>
      <c r="L27" s="33"/>
    </row>
    <row r="28" spans="2:12" s="1" customFormat="1" ht="18" customHeight="1">
      <c r="B28" s="33"/>
      <c r="E28" s="26" t="s">
        <v>34</v>
      </c>
      <c r="I28" s="28" t="s">
        <v>27</v>
      </c>
      <c r="J28" s="26" t="s">
        <v>19</v>
      </c>
      <c r="L28" s="33"/>
    </row>
    <row r="29" spans="2:12" s="1" customFormat="1" ht="7" customHeight="1">
      <c r="B29" s="33"/>
      <c r="L29" s="33"/>
    </row>
    <row r="30" spans="2:12" s="1" customFormat="1" ht="12" customHeight="1">
      <c r="B30" s="33"/>
      <c r="D30" s="28" t="s">
        <v>35</v>
      </c>
      <c r="L30" s="33"/>
    </row>
    <row r="31" spans="2:12" s="7" customFormat="1" ht="71.25" customHeight="1">
      <c r="B31" s="90"/>
      <c r="E31" s="314" t="s">
        <v>36</v>
      </c>
      <c r="F31" s="314"/>
      <c r="G31" s="314"/>
      <c r="H31" s="314"/>
      <c r="L31" s="90"/>
    </row>
    <row r="32" spans="2:12" s="1" customFormat="1" ht="7" customHeight="1">
      <c r="B32" s="33"/>
      <c r="L32" s="33"/>
    </row>
    <row r="33" spans="2:12" s="1" customFormat="1" ht="7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25.4" customHeight="1">
      <c r="B34" s="33"/>
      <c r="D34" s="91" t="s">
        <v>37</v>
      </c>
      <c r="J34" s="62">
        <f>ROUND(J98, 2)</f>
        <v>0</v>
      </c>
      <c r="L34" s="33"/>
    </row>
    <row r="35" spans="2:12" s="1" customFormat="1" ht="7" customHeight="1">
      <c r="B35" s="33"/>
      <c r="D35" s="50"/>
      <c r="E35" s="50"/>
      <c r="F35" s="50"/>
      <c r="G35" s="50"/>
      <c r="H35" s="50"/>
      <c r="I35" s="50"/>
      <c r="J35" s="50"/>
      <c r="K35" s="50"/>
      <c r="L35" s="33"/>
    </row>
    <row r="36" spans="2:12" s="1" customFormat="1" ht="14.5" customHeight="1">
      <c r="B36" s="33"/>
      <c r="F36" s="92" t="s">
        <v>39</v>
      </c>
      <c r="I36" s="92" t="s">
        <v>38</v>
      </c>
      <c r="J36" s="92" t="s">
        <v>40</v>
      </c>
      <c r="L36" s="33"/>
    </row>
    <row r="37" spans="2:12" s="1" customFormat="1" ht="14.5" customHeight="1">
      <c r="B37" s="33"/>
      <c r="D37" s="93" t="s">
        <v>41</v>
      </c>
      <c r="E37" s="28" t="s">
        <v>42</v>
      </c>
      <c r="F37" s="82">
        <f>ROUND((SUM(BE98:BE203)),  2)</f>
        <v>0</v>
      </c>
      <c r="I37" s="94">
        <v>0.21</v>
      </c>
      <c r="J37" s="82">
        <f>ROUND(((SUM(BE98:BE203))*I37),  2)</f>
        <v>0</v>
      </c>
      <c r="L37" s="33"/>
    </row>
    <row r="38" spans="2:12" s="1" customFormat="1" ht="14.5" customHeight="1">
      <c r="B38" s="33"/>
      <c r="E38" s="28" t="s">
        <v>43</v>
      </c>
      <c r="F38" s="82">
        <f>ROUND((SUM(BF98:BF203)),  2)</f>
        <v>0</v>
      </c>
      <c r="I38" s="94">
        <v>0.12</v>
      </c>
      <c r="J38" s="82">
        <f>ROUND(((SUM(BF98:BF203))*I38),  2)</f>
        <v>0</v>
      </c>
      <c r="L38" s="33"/>
    </row>
    <row r="39" spans="2:12" s="1" customFormat="1" ht="14.5" hidden="1" customHeight="1">
      <c r="B39" s="33"/>
      <c r="E39" s="28" t="s">
        <v>44</v>
      </c>
      <c r="F39" s="82">
        <f>ROUND((SUM(BG98:BG203)),  2)</f>
        <v>0</v>
      </c>
      <c r="I39" s="94">
        <v>0.21</v>
      </c>
      <c r="J39" s="82">
        <f>0</f>
        <v>0</v>
      </c>
      <c r="L39" s="33"/>
    </row>
    <row r="40" spans="2:12" s="1" customFormat="1" ht="14.5" hidden="1" customHeight="1">
      <c r="B40" s="33"/>
      <c r="E40" s="28" t="s">
        <v>45</v>
      </c>
      <c r="F40" s="82">
        <f>ROUND((SUM(BH98:BH203)),  2)</f>
        <v>0</v>
      </c>
      <c r="I40" s="94">
        <v>0.12</v>
      </c>
      <c r="J40" s="82">
        <f>0</f>
        <v>0</v>
      </c>
      <c r="L40" s="33"/>
    </row>
    <row r="41" spans="2:12" s="1" customFormat="1" ht="14.5" hidden="1" customHeight="1">
      <c r="B41" s="33"/>
      <c r="E41" s="28" t="s">
        <v>46</v>
      </c>
      <c r="F41" s="82">
        <f>ROUND((SUM(BI98:BI203)),  2)</f>
        <v>0</v>
      </c>
      <c r="I41" s="94">
        <v>0</v>
      </c>
      <c r="J41" s="82">
        <f>0</f>
        <v>0</v>
      </c>
      <c r="L41" s="33"/>
    </row>
    <row r="42" spans="2:12" s="1" customFormat="1" ht="7" customHeight="1">
      <c r="B42" s="33"/>
      <c r="L42" s="33"/>
    </row>
    <row r="43" spans="2:12" s="1" customFormat="1" ht="25.4" customHeight="1">
      <c r="B43" s="33"/>
      <c r="C43" s="95"/>
      <c r="D43" s="96" t="s">
        <v>47</v>
      </c>
      <c r="E43" s="53"/>
      <c r="F43" s="53"/>
      <c r="G43" s="97" t="s">
        <v>48</v>
      </c>
      <c r="H43" s="98" t="s">
        <v>49</v>
      </c>
      <c r="I43" s="53"/>
      <c r="J43" s="99">
        <f>SUM(J34:J41)</f>
        <v>0</v>
      </c>
      <c r="K43" s="100"/>
      <c r="L43" s="33"/>
    </row>
    <row r="44" spans="2:12" s="1" customFormat="1" ht="14.5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3"/>
    </row>
    <row r="48" spans="2:12" s="1" customFormat="1" ht="7" customHeight="1"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33"/>
    </row>
    <row r="49" spans="2:12" s="1" customFormat="1" ht="25" customHeight="1">
      <c r="B49" s="33"/>
      <c r="C49" s="22" t="s">
        <v>116</v>
      </c>
      <c r="L49" s="33"/>
    </row>
    <row r="50" spans="2:12" s="1" customFormat="1" ht="7" customHeight="1">
      <c r="B50" s="33"/>
      <c r="L50" s="33"/>
    </row>
    <row r="51" spans="2:12" s="1" customFormat="1" ht="12" customHeight="1">
      <c r="B51" s="33"/>
      <c r="C51" s="28" t="s">
        <v>16</v>
      </c>
      <c r="L51" s="33"/>
    </row>
    <row r="52" spans="2:12" s="1" customFormat="1" ht="26.25" customHeight="1">
      <c r="B52" s="33"/>
      <c r="E52" s="326" t="str">
        <f>E7</f>
        <v>ZČU - REKONSTRUKCE POSLUCHÁREN UP 101,104,108,112 a 115</v>
      </c>
      <c r="F52" s="327"/>
      <c r="G52" s="327"/>
      <c r="H52" s="327"/>
      <c r="L52" s="33"/>
    </row>
    <row r="53" spans="2:12" ht="12" customHeight="1">
      <c r="B53" s="21"/>
      <c r="C53" s="28" t="s">
        <v>112</v>
      </c>
      <c r="L53" s="21"/>
    </row>
    <row r="54" spans="2:12" ht="16.5" customHeight="1">
      <c r="B54" s="21"/>
      <c r="E54" s="326" t="s">
        <v>113</v>
      </c>
      <c r="F54" s="292"/>
      <c r="G54" s="292"/>
      <c r="H54" s="292"/>
      <c r="L54" s="21"/>
    </row>
    <row r="55" spans="2:12" ht="12" customHeight="1">
      <c r="B55" s="21"/>
      <c r="C55" s="28" t="s">
        <v>114</v>
      </c>
      <c r="L55" s="21"/>
    </row>
    <row r="56" spans="2:12" s="1" customFormat="1" ht="16.5" customHeight="1">
      <c r="B56" s="33"/>
      <c r="E56" s="290" t="s">
        <v>644</v>
      </c>
      <c r="F56" s="325"/>
      <c r="G56" s="325"/>
      <c r="H56" s="325"/>
      <c r="L56" s="33"/>
    </row>
    <row r="57" spans="2:12" s="1" customFormat="1" ht="12" customHeight="1">
      <c r="B57" s="33"/>
      <c r="C57" s="28" t="s">
        <v>645</v>
      </c>
      <c r="L57" s="33"/>
    </row>
    <row r="58" spans="2:12" s="1" customFormat="1" ht="30" customHeight="1">
      <c r="B58" s="33"/>
      <c r="E58" s="318" t="str">
        <f>E13</f>
        <v>D.1.4.l - Zařízení slaboproudé elektrotechniky - Strukturovaná kabeláž</v>
      </c>
      <c r="F58" s="325"/>
      <c r="G58" s="325"/>
      <c r="H58" s="325"/>
      <c r="L58" s="33"/>
    </row>
    <row r="59" spans="2:12" s="1" customFormat="1" ht="7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>Areál ZČU, Univerzitní 22, 306 14 Plzeň</v>
      </c>
      <c r="I60" s="28" t="s">
        <v>23</v>
      </c>
      <c r="J60" s="49">
        <f>IF(J16="","",J16)</f>
        <v>45306</v>
      </c>
      <c r="L60" s="33"/>
    </row>
    <row r="61" spans="2:12" s="1" customFormat="1" ht="7" customHeight="1">
      <c r="B61" s="33"/>
      <c r="L61" s="33"/>
    </row>
    <row r="62" spans="2:12" s="1" customFormat="1" ht="25.75" customHeight="1">
      <c r="B62" s="33"/>
      <c r="C62" s="28" t="s">
        <v>24</v>
      </c>
      <c r="F62" s="26" t="str">
        <f>E19</f>
        <v>Západočeská univerzita v Plzni, Univerzitní 8, 306</v>
      </c>
      <c r="I62" s="28" t="s">
        <v>30</v>
      </c>
      <c r="J62" s="31" t="str">
        <f>E25</f>
        <v>ATELIER SOUKUP OPL ŠVEHLA S.R.O.</v>
      </c>
      <c r="L62" s="33"/>
    </row>
    <row r="63" spans="2:12" s="1" customFormat="1" ht="15.25" customHeight="1">
      <c r="B63" s="33"/>
      <c r="C63" s="28" t="s">
        <v>28</v>
      </c>
      <c r="F63" s="26" t="str">
        <f>IF(E22="","",E22)</f>
        <v>Vyplň údaj</v>
      </c>
      <c r="I63" s="28" t="s">
        <v>33</v>
      </c>
      <c r="J63" s="31" t="str">
        <f>E28</f>
        <v>Michal Jirka</v>
      </c>
      <c r="L63" s="33"/>
    </row>
    <row r="64" spans="2:12" s="1" customFormat="1" ht="10.4" customHeight="1">
      <c r="B64" s="33"/>
      <c r="L64" s="33"/>
    </row>
    <row r="65" spans="2:47" s="1" customFormat="1" ht="29.25" customHeight="1">
      <c r="B65" s="33"/>
      <c r="C65" s="101" t="s">
        <v>117</v>
      </c>
      <c r="D65" s="95"/>
      <c r="E65" s="95"/>
      <c r="F65" s="95"/>
      <c r="G65" s="95"/>
      <c r="H65" s="95"/>
      <c r="I65" s="95"/>
      <c r="J65" s="102" t="s">
        <v>118</v>
      </c>
      <c r="K65" s="95"/>
      <c r="L65" s="33"/>
    </row>
    <row r="66" spans="2:47" s="1" customFormat="1" ht="10.4" customHeight="1">
      <c r="B66" s="33"/>
      <c r="L66" s="33"/>
    </row>
    <row r="67" spans="2:47" s="1" customFormat="1" ht="22.9" customHeight="1">
      <c r="B67" s="33"/>
      <c r="C67" s="103" t="s">
        <v>69</v>
      </c>
      <c r="J67" s="62">
        <f>J98</f>
        <v>0</v>
      </c>
      <c r="L67" s="33"/>
      <c r="AU67" s="18" t="s">
        <v>119</v>
      </c>
    </row>
    <row r="68" spans="2:47" s="8" customFormat="1" ht="25" customHeight="1">
      <c r="B68" s="104"/>
      <c r="D68" s="105" t="s">
        <v>1155</v>
      </c>
      <c r="E68" s="106"/>
      <c r="F68" s="106"/>
      <c r="G68" s="106"/>
      <c r="H68" s="106"/>
      <c r="I68" s="106"/>
      <c r="J68" s="107">
        <f>J99</f>
        <v>0</v>
      </c>
      <c r="L68" s="104"/>
    </row>
    <row r="69" spans="2:47" s="9" customFormat="1" ht="19.899999999999999" customHeight="1">
      <c r="B69" s="108"/>
      <c r="D69" s="109" t="s">
        <v>1156</v>
      </c>
      <c r="E69" s="110"/>
      <c r="F69" s="110"/>
      <c r="G69" s="110"/>
      <c r="H69" s="110"/>
      <c r="I69" s="110"/>
      <c r="J69" s="111">
        <f>J100</f>
        <v>0</v>
      </c>
      <c r="L69" s="108"/>
    </row>
    <row r="70" spans="2:47" s="9" customFormat="1" ht="19.899999999999999" customHeight="1">
      <c r="B70" s="108"/>
      <c r="D70" s="109" t="s">
        <v>1157</v>
      </c>
      <c r="E70" s="110"/>
      <c r="F70" s="110"/>
      <c r="G70" s="110"/>
      <c r="H70" s="110"/>
      <c r="I70" s="110"/>
      <c r="J70" s="111">
        <f>J117</f>
        <v>0</v>
      </c>
      <c r="L70" s="108"/>
    </row>
    <row r="71" spans="2:47" s="9" customFormat="1" ht="19.899999999999999" customHeight="1">
      <c r="B71" s="108"/>
      <c r="D71" s="109" t="s">
        <v>1158</v>
      </c>
      <c r="E71" s="110"/>
      <c r="F71" s="110"/>
      <c r="G71" s="110"/>
      <c r="H71" s="110"/>
      <c r="I71" s="110"/>
      <c r="J71" s="111">
        <f>J148</f>
        <v>0</v>
      </c>
      <c r="L71" s="108"/>
    </row>
    <row r="72" spans="2:47" s="9" customFormat="1" ht="19.899999999999999" customHeight="1">
      <c r="B72" s="108"/>
      <c r="D72" s="109" t="s">
        <v>1159</v>
      </c>
      <c r="E72" s="110"/>
      <c r="F72" s="110"/>
      <c r="G72" s="110"/>
      <c r="H72" s="110"/>
      <c r="I72" s="110"/>
      <c r="J72" s="111">
        <f>J163</f>
        <v>0</v>
      </c>
      <c r="L72" s="108"/>
    </row>
    <row r="73" spans="2:47" s="9" customFormat="1" ht="19.899999999999999" customHeight="1">
      <c r="B73" s="108"/>
      <c r="D73" s="109" t="s">
        <v>1160</v>
      </c>
      <c r="E73" s="110"/>
      <c r="F73" s="110"/>
      <c r="G73" s="110"/>
      <c r="H73" s="110"/>
      <c r="I73" s="110"/>
      <c r="J73" s="111">
        <f>J168</f>
        <v>0</v>
      </c>
      <c r="L73" s="108"/>
    </row>
    <row r="74" spans="2:47" s="9" customFormat="1" ht="19.899999999999999" customHeight="1">
      <c r="B74" s="108"/>
      <c r="D74" s="109" t="s">
        <v>1161</v>
      </c>
      <c r="E74" s="110"/>
      <c r="F74" s="110"/>
      <c r="G74" s="110"/>
      <c r="H74" s="110"/>
      <c r="I74" s="110"/>
      <c r="J74" s="111">
        <f>J189</f>
        <v>0</v>
      </c>
      <c r="L74" s="108"/>
    </row>
    <row r="75" spans="2:47" s="1" customFormat="1" ht="21.75" customHeight="1">
      <c r="B75" s="33"/>
      <c r="L75" s="33"/>
    </row>
    <row r="76" spans="2:47" s="1" customFormat="1" ht="7" customHeight="1"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33"/>
    </row>
    <row r="80" spans="2:47" s="1" customFormat="1" ht="7" customHeight="1"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33"/>
    </row>
    <row r="81" spans="2:12" s="1" customFormat="1" ht="25" customHeight="1">
      <c r="B81" s="33"/>
      <c r="C81" s="22" t="s">
        <v>143</v>
      </c>
      <c r="L81" s="33"/>
    </row>
    <row r="82" spans="2:12" s="1" customFormat="1" ht="7" customHeight="1">
      <c r="B82" s="33"/>
      <c r="L82" s="33"/>
    </row>
    <row r="83" spans="2:12" s="1" customFormat="1" ht="12" customHeight="1">
      <c r="B83" s="33"/>
      <c r="C83" s="28" t="s">
        <v>16</v>
      </c>
      <c r="L83" s="33"/>
    </row>
    <row r="84" spans="2:12" s="1" customFormat="1" ht="26.25" customHeight="1">
      <c r="B84" s="33"/>
      <c r="E84" s="326" t="str">
        <f>E7</f>
        <v>ZČU - REKONSTRUKCE POSLUCHÁREN UP 101,104,108,112 a 115</v>
      </c>
      <c r="F84" s="327"/>
      <c r="G84" s="327"/>
      <c r="H84" s="327"/>
      <c r="L84" s="33"/>
    </row>
    <row r="85" spans="2:12" ht="12" customHeight="1">
      <c r="B85" s="21"/>
      <c r="C85" s="28" t="s">
        <v>112</v>
      </c>
      <c r="L85" s="21"/>
    </row>
    <row r="86" spans="2:12" ht="16.5" customHeight="1">
      <c r="B86" s="21"/>
      <c r="E86" s="326" t="s">
        <v>113</v>
      </c>
      <c r="F86" s="292"/>
      <c r="G86" s="292"/>
      <c r="H86" s="292"/>
      <c r="L86" s="21"/>
    </row>
    <row r="87" spans="2:12" ht="12" customHeight="1">
      <c r="B87" s="21"/>
      <c r="C87" s="28" t="s">
        <v>114</v>
      </c>
      <c r="L87" s="21"/>
    </row>
    <row r="88" spans="2:12" s="1" customFormat="1" ht="16.5" customHeight="1">
      <c r="B88" s="33"/>
      <c r="E88" s="290" t="s">
        <v>644</v>
      </c>
      <c r="F88" s="325"/>
      <c r="G88" s="325"/>
      <c r="H88" s="325"/>
      <c r="L88" s="33"/>
    </row>
    <row r="89" spans="2:12" s="1" customFormat="1" ht="12" customHeight="1">
      <c r="B89" s="33"/>
      <c r="C89" s="28" t="s">
        <v>645</v>
      </c>
      <c r="L89" s="33"/>
    </row>
    <row r="90" spans="2:12" s="1" customFormat="1" ht="30" customHeight="1">
      <c r="B90" s="33"/>
      <c r="E90" s="318" t="str">
        <f>E13</f>
        <v>D.1.4.l - Zařízení slaboproudé elektrotechniky - Strukturovaná kabeláž</v>
      </c>
      <c r="F90" s="325"/>
      <c r="G90" s="325"/>
      <c r="H90" s="325"/>
      <c r="L90" s="33"/>
    </row>
    <row r="91" spans="2:12" s="1" customFormat="1" ht="7" customHeight="1">
      <c r="B91" s="33"/>
      <c r="L91" s="33"/>
    </row>
    <row r="92" spans="2:12" s="1" customFormat="1" ht="12" customHeight="1">
      <c r="B92" s="33"/>
      <c r="C92" s="28" t="s">
        <v>21</v>
      </c>
      <c r="F92" s="26" t="str">
        <f>F16</f>
        <v>Areál ZČU, Univerzitní 22, 306 14 Plzeň</v>
      </c>
      <c r="I92" s="28" t="s">
        <v>23</v>
      </c>
      <c r="J92" s="49">
        <f>IF(J16="","",J16)</f>
        <v>45306</v>
      </c>
      <c r="L92" s="33"/>
    </row>
    <row r="93" spans="2:12" s="1" customFormat="1" ht="7" customHeight="1">
      <c r="B93" s="33"/>
      <c r="L93" s="33"/>
    </row>
    <row r="94" spans="2:12" s="1" customFormat="1" ht="25.75" customHeight="1">
      <c r="B94" s="33"/>
      <c r="C94" s="28" t="s">
        <v>24</v>
      </c>
      <c r="F94" s="26" t="str">
        <f>E19</f>
        <v>Západočeská univerzita v Plzni, Univerzitní 8, 306</v>
      </c>
      <c r="I94" s="28" t="s">
        <v>30</v>
      </c>
      <c r="J94" s="31" t="str">
        <f>E25</f>
        <v>ATELIER SOUKUP OPL ŠVEHLA S.R.O.</v>
      </c>
      <c r="L94" s="33"/>
    </row>
    <row r="95" spans="2:12" s="1" customFormat="1" ht="15.25" customHeight="1">
      <c r="B95" s="33"/>
      <c r="C95" s="28" t="s">
        <v>28</v>
      </c>
      <c r="F95" s="26" t="str">
        <f>IF(E22="","",E22)</f>
        <v>Vyplň údaj</v>
      </c>
      <c r="I95" s="28" t="s">
        <v>33</v>
      </c>
      <c r="J95" s="31" t="str">
        <f>E28</f>
        <v>Michal Jirka</v>
      </c>
      <c r="L95" s="33"/>
    </row>
    <row r="96" spans="2:12" s="1" customFormat="1" ht="10.4" customHeight="1">
      <c r="B96" s="33"/>
      <c r="L96" s="33"/>
    </row>
    <row r="97" spans="2:65" s="10" customFormat="1" ht="29.25" customHeight="1">
      <c r="B97" s="112"/>
      <c r="C97" s="113" t="s">
        <v>144</v>
      </c>
      <c r="D97" s="114" t="s">
        <v>56</v>
      </c>
      <c r="E97" s="114" t="s">
        <v>52</v>
      </c>
      <c r="F97" s="114" t="s">
        <v>53</v>
      </c>
      <c r="G97" s="114" t="s">
        <v>145</v>
      </c>
      <c r="H97" s="114" t="s">
        <v>146</v>
      </c>
      <c r="I97" s="114" t="s">
        <v>147</v>
      </c>
      <c r="J97" s="114" t="s">
        <v>118</v>
      </c>
      <c r="K97" s="115" t="s">
        <v>148</v>
      </c>
      <c r="L97" s="112"/>
      <c r="M97" s="55" t="s">
        <v>19</v>
      </c>
      <c r="N97" s="56" t="s">
        <v>41</v>
      </c>
      <c r="O97" s="56" t="s">
        <v>149</v>
      </c>
      <c r="P97" s="56" t="s">
        <v>150</v>
      </c>
      <c r="Q97" s="56" t="s">
        <v>151</v>
      </c>
      <c r="R97" s="56" t="s">
        <v>152</v>
      </c>
      <c r="S97" s="56" t="s">
        <v>153</v>
      </c>
      <c r="T97" s="57" t="s">
        <v>154</v>
      </c>
    </row>
    <row r="98" spans="2:65" s="1" customFormat="1" ht="22.9" customHeight="1">
      <c r="B98" s="33"/>
      <c r="C98" s="60" t="s">
        <v>155</v>
      </c>
      <c r="J98" s="116">
        <f>BK98</f>
        <v>0</v>
      </c>
      <c r="L98" s="33"/>
      <c r="M98" s="58"/>
      <c r="N98" s="50"/>
      <c r="O98" s="50"/>
      <c r="P98" s="117">
        <f>P99</f>
        <v>0</v>
      </c>
      <c r="Q98" s="50"/>
      <c r="R98" s="117">
        <f>R99</f>
        <v>0</v>
      </c>
      <c r="S98" s="50"/>
      <c r="T98" s="118">
        <f>T99</f>
        <v>0</v>
      </c>
      <c r="AT98" s="18" t="s">
        <v>70</v>
      </c>
      <c r="AU98" s="18" t="s">
        <v>119</v>
      </c>
      <c r="BK98" s="119">
        <f>BK99</f>
        <v>0</v>
      </c>
    </row>
    <row r="99" spans="2:65" s="11" customFormat="1" ht="25.9" customHeight="1">
      <c r="B99" s="120"/>
      <c r="D99" s="121" t="s">
        <v>70</v>
      </c>
      <c r="E99" s="122" t="s">
        <v>653</v>
      </c>
      <c r="F99" s="122" t="s">
        <v>1162</v>
      </c>
      <c r="I99" s="123"/>
      <c r="J99" s="124">
        <f>BK99</f>
        <v>0</v>
      </c>
      <c r="L99" s="120"/>
      <c r="M99" s="125"/>
      <c r="P99" s="126">
        <f>P100+P117+P148+P163+P168+P189</f>
        <v>0</v>
      </c>
      <c r="R99" s="126">
        <f>R100+R117+R148+R163+R168+R189</f>
        <v>0</v>
      </c>
      <c r="T99" s="127">
        <f>T100+T117+T148+T163+T168+T189</f>
        <v>0</v>
      </c>
      <c r="AR99" s="121" t="s">
        <v>78</v>
      </c>
      <c r="AT99" s="128" t="s">
        <v>70</v>
      </c>
      <c r="AU99" s="128" t="s">
        <v>71</v>
      </c>
      <c r="AY99" s="121" t="s">
        <v>158</v>
      </c>
      <c r="BK99" s="129">
        <f>BK100+BK117+BK148+BK163+BK168+BK189</f>
        <v>0</v>
      </c>
    </row>
    <row r="100" spans="2:65" s="11" customFormat="1" ht="22.9" customHeight="1">
      <c r="B100" s="120"/>
      <c r="D100" s="121" t="s">
        <v>70</v>
      </c>
      <c r="E100" s="130" t="s">
        <v>654</v>
      </c>
      <c r="F100" s="130" t="s">
        <v>1163</v>
      </c>
      <c r="I100" s="123"/>
      <c r="J100" s="131">
        <f>BK100</f>
        <v>0</v>
      </c>
      <c r="L100" s="120"/>
      <c r="M100" s="125"/>
      <c r="P100" s="126">
        <f>SUM(P101:P116)</f>
        <v>0</v>
      </c>
      <c r="R100" s="126">
        <f>SUM(R101:R116)</f>
        <v>0</v>
      </c>
      <c r="T100" s="127">
        <f>SUM(T101:T116)</f>
        <v>0</v>
      </c>
      <c r="AR100" s="121" t="s">
        <v>78</v>
      </c>
      <c r="AT100" s="128" t="s">
        <v>70</v>
      </c>
      <c r="AU100" s="128" t="s">
        <v>78</v>
      </c>
      <c r="AY100" s="121" t="s">
        <v>158</v>
      </c>
      <c r="BK100" s="129">
        <f>SUM(BK101:BK116)</f>
        <v>0</v>
      </c>
    </row>
    <row r="101" spans="2:65" s="1" customFormat="1" ht="16.5" customHeight="1">
      <c r="B101" s="33"/>
      <c r="C101" s="132" t="s">
        <v>78</v>
      </c>
      <c r="D101" s="132" t="s">
        <v>160</v>
      </c>
      <c r="E101" s="133" t="s">
        <v>1164</v>
      </c>
      <c r="F101" s="134" t="s">
        <v>1165</v>
      </c>
      <c r="G101" s="135" t="s">
        <v>280</v>
      </c>
      <c r="H101" s="136">
        <v>220</v>
      </c>
      <c r="I101" s="137"/>
      <c r="J101" s="138">
        <f>ROUND(I101*H101,2)</f>
        <v>0</v>
      </c>
      <c r="K101" s="134" t="s">
        <v>305</v>
      </c>
      <c r="L101" s="33"/>
      <c r="M101" s="139" t="s">
        <v>19</v>
      </c>
      <c r="N101" s="140" t="s">
        <v>42</v>
      </c>
      <c r="P101" s="141">
        <f>O101*H101</f>
        <v>0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AR101" s="143" t="s">
        <v>165</v>
      </c>
      <c r="AT101" s="143" t="s">
        <v>160</v>
      </c>
      <c r="AU101" s="143" t="s">
        <v>80</v>
      </c>
      <c r="AY101" s="18" t="s">
        <v>158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8" t="s">
        <v>78</v>
      </c>
      <c r="BK101" s="144">
        <f>ROUND(I101*H101,2)</f>
        <v>0</v>
      </c>
      <c r="BL101" s="18" t="s">
        <v>165</v>
      </c>
      <c r="BM101" s="143" t="s">
        <v>80</v>
      </c>
    </row>
    <row r="102" spans="2:65" s="1" customFormat="1">
      <c r="B102" s="33"/>
      <c r="D102" s="145" t="s">
        <v>167</v>
      </c>
      <c r="F102" s="146" t="s">
        <v>1165</v>
      </c>
      <c r="I102" s="147"/>
      <c r="L102" s="33"/>
      <c r="M102" s="148"/>
      <c r="T102" s="52"/>
      <c r="AT102" s="18" t="s">
        <v>167</v>
      </c>
      <c r="AU102" s="18" t="s">
        <v>80</v>
      </c>
    </row>
    <row r="103" spans="2:65" s="1" customFormat="1" ht="24.25" customHeight="1">
      <c r="B103" s="33"/>
      <c r="C103" s="132" t="s">
        <v>80</v>
      </c>
      <c r="D103" s="132" t="s">
        <v>160</v>
      </c>
      <c r="E103" s="133" t="s">
        <v>1166</v>
      </c>
      <c r="F103" s="134" t="s">
        <v>1167</v>
      </c>
      <c r="G103" s="135" t="s">
        <v>271</v>
      </c>
      <c r="H103" s="136">
        <v>2</v>
      </c>
      <c r="I103" s="137"/>
      <c r="J103" s="138">
        <f>ROUND(I103*H103,2)</f>
        <v>0</v>
      </c>
      <c r="K103" s="134" t="s">
        <v>305</v>
      </c>
      <c r="L103" s="33"/>
      <c r="M103" s="139" t="s">
        <v>19</v>
      </c>
      <c r="N103" s="140" t="s">
        <v>42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165</v>
      </c>
      <c r="AT103" s="143" t="s">
        <v>160</v>
      </c>
      <c r="AU103" s="143" t="s">
        <v>80</v>
      </c>
      <c r="AY103" s="18" t="s">
        <v>158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8" t="s">
        <v>78</v>
      </c>
      <c r="BK103" s="144">
        <f>ROUND(I103*H103,2)</f>
        <v>0</v>
      </c>
      <c r="BL103" s="18" t="s">
        <v>165</v>
      </c>
      <c r="BM103" s="143" t="s">
        <v>165</v>
      </c>
    </row>
    <row r="104" spans="2:65" s="1" customFormat="1">
      <c r="B104" s="33"/>
      <c r="D104" s="145" t="s">
        <v>167</v>
      </c>
      <c r="F104" s="146" t="s">
        <v>1167</v>
      </c>
      <c r="I104" s="147"/>
      <c r="L104" s="33"/>
      <c r="M104" s="148"/>
      <c r="T104" s="52"/>
      <c r="AT104" s="18" t="s">
        <v>167</v>
      </c>
      <c r="AU104" s="18" t="s">
        <v>80</v>
      </c>
    </row>
    <row r="105" spans="2:65" s="1" customFormat="1" ht="21.75" customHeight="1">
      <c r="B105" s="33"/>
      <c r="C105" s="132" t="s">
        <v>91</v>
      </c>
      <c r="D105" s="132" t="s">
        <v>160</v>
      </c>
      <c r="E105" s="133" t="s">
        <v>1168</v>
      </c>
      <c r="F105" s="134" t="s">
        <v>1169</v>
      </c>
      <c r="G105" s="135" t="s">
        <v>271</v>
      </c>
      <c r="H105" s="136">
        <v>2</v>
      </c>
      <c r="I105" s="137"/>
      <c r="J105" s="138">
        <f>ROUND(I105*H105,2)</f>
        <v>0</v>
      </c>
      <c r="K105" s="134" t="s">
        <v>305</v>
      </c>
      <c r="L105" s="33"/>
      <c r="M105" s="139" t="s">
        <v>19</v>
      </c>
      <c r="N105" s="140" t="s">
        <v>42</v>
      </c>
      <c r="P105" s="141">
        <f>O105*H105</f>
        <v>0</v>
      </c>
      <c r="Q105" s="141">
        <v>0</v>
      </c>
      <c r="R105" s="141">
        <f>Q105*H105</f>
        <v>0</v>
      </c>
      <c r="S105" s="141">
        <v>0</v>
      </c>
      <c r="T105" s="142">
        <f>S105*H105</f>
        <v>0</v>
      </c>
      <c r="AR105" s="143" t="s">
        <v>165</v>
      </c>
      <c r="AT105" s="143" t="s">
        <v>160</v>
      </c>
      <c r="AU105" s="143" t="s">
        <v>80</v>
      </c>
      <c r="AY105" s="18" t="s">
        <v>158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8" t="s">
        <v>78</v>
      </c>
      <c r="BK105" s="144">
        <f>ROUND(I105*H105,2)</f>
        <v>0</v>
      </c>
      <c r="BL105" s="18" t="s">
        <v>165</v>
      </c>
      <c r="BM105" s="143" t="s">
        <v>210</v>
      </c>
    </row>
    <row r="106" spans="2:65" s="1" customFormat="1">
      <c r="B106" s="33"/>
      <c r="D106" s="145" t="s">
        <v>167</v>
      </c>
      <c r="F106" s="146" t="s">
        <v>1169</v>
      </c>
      <c r="I106" s="147"/>
      <c r="L106" s="33"/>
      <c r="M106" s="148"/>
      <c r="T106" s="52"/>
      <c r="AT106" s="18" t="s">
        <v>167</v>
      </c>
      <c r="AU106" s="18" t="s">
        <v>80</v>
      </c>
    </row>
    <row r="107" spans="2:65" s="1" customFormat="1" ht="21.75" customHeight="1">
      <c r="B107" s="33"/>
      <c r="C107" s="132" t="s">
        <v>165</v>
      </c>
      <c r="D107" s="132" t="s">
        <v>160</v>
      </c>
      <c r="E107" s="133" t="s">
        <v>1170</v>
      </c>
      <c r="F107" s="134" t="s">
        <v>1171</v>
      </c>
      <c r="G107" s="135" t="s">
        <v>271</v>
      </c>
      <c r="H107" s="136">
        <v>2</v>
      </c>
      <c r="I107" s="137"/>
      <c r="J107" s="138">
        <f>ROUND(I107*H107,2)</f>
        <v>0</v>
      </c>
      <c r="K107" s="134" t="s">
        <v>305</v>
      </c>
      <c r="L107" s="33"/>
      <c r="M107" s="139" t="s">
        <v>19</v>
      </c>
      <c r="N107" s="140" t="s">
        <v>42</v>
      </c>
      <c r="P107" s="141">
        <f>O107*H107</f>
        <v>0</v>
      </c>
      <c r="Q107" s="141">
        <v>0</v>
      </c>
      <c r="R107" s="141">
        <f>Q107*H107</f>
        <v>0</v>
      </c>
      <c r="S107" s="141">
        <v>0</v>
      </c>
      <c r="T107" s="142">
        <f>S107*H107</f>
        <v>0</v>
      </c>
      <c r="AR107" s="143" t="s">
        <v>165</v>
      </c>
      <c r="AT107" s="143" t="s">
        <v>160</v>
      </c>
      <c r="AU107" s="143" t="s">
        <v>80</v>
      </c>
      <c r="AY107" s="18" t="s">
        <v>158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8" t="s">
        <v>78</v>
      </c>
      <c r="BK107" s="144">
        <f>ROUND(I107*H107,2)</f>
        <v>0</v>
      </c>
      <c r="BL107" s="18" t="s">
        <v>165</v>
      </c>
      <c r="BM107" s="143" t="s">
        <v>232</v>
      </c>
    </row>
    <row r="108" spans="2:65" s="1" customFormat="1">
      <c r="B108" s="33"/>
      <c r="D108" s="145" t="s">
        <v>167</v>
      </c>
      <c r="F108" s="146" t="s">
        <v>1171</v>
      </c>
      <c r="I108" s="147"/>
      <c r="L108" s="33"/>
      <c r="M108" s="148"/>
      <c r="T108" s="52"/>
      <c r="AT108" s="18" t="s">
        <v>167</v>
      </c>
      <c r="AU108" s="18" t="s">
        <v>80</v>
      </c>
    </row>
    <row r="109" spans="2:65" s="1" customFormat="1" ht="16.5" customHeight="1">
      <c r="B109" s="33"/>
      <c r="C109" s="132" t="s">
        <v>194</v>
      </c>
      <c r="D109" s="132" t="s">
        <v>160</v>
      </c>
      <c r="E109" s="133" t="s">
        <v>1172</v>
      </c>
      <c r="F109" s="134" t="s">
        <v>1173</v>
      </c>
      <c r="G109" s="135" t="s">
        <v>271</v>
      </c>
      <c r="H109" s="136">
        <v>4</v>
      </c>
      <c r="I109" s="137"/>
      <c r="J109" s="138">
        <f>ROUND(I109*H109,2)</f>
        <v>0</v>
      </c>
      <c r="K109" s="134" t="s">
        <v>305</v>
      </c>
      <c r="L109" s="33"/>
      <c r="M109" s="139" t="s">
        <v>19</v>
      </c>
      <c r="N109" s="140" t="s">
        <v>42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165</v>
      </c>
      <c r="AT109" s="143" t="s">
        <v>160</v>
      </c>
      <c r="AU109" s="143" t="s">
        <v>80</v>
      </c>
      <c r="AY109" s="18" t="s">
        <v>158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78</v>
      </c>
      <c r="BK109" s="144">
        <f>ROUND(I109*H109,2)</f>
        <v>0</v>
      </c>
      <c r="BL109" s="18" t="s">
        <v>165</v>
      </c>
      <c r="BM109" s="143" t="s">
        <v>248</v>
      </c>
    </row>
    <row r="110" spans="2:65" s="1" customFormat="1">
      <c r="B110" s="33"/>
      <c r="D110" s="145" t="s">
        <v>167</v>
      </c>
      <c r="F110" s="146" t="s">
        <v>1173</v>
      </c>
      <c r="I110" s="147"/>
      <c r="L110" s="33"/>
      <c r="M110" s="148"/>
      <c r="T110" s="52"/>
      <c r="AT110" s="18" t="s">
        <v>167</v>
      </c>
      <c r="AU110" s="18" t="s">
        <v>80</v>
      </c>
    </row>
    <row r="111" spans="2:65" s="1" customFormat="1" ht="16.5" customHeight="1">
      <c r="B111" s="33"/>
      <c r="C111" s="132" t="s">
        <v>210</v>
      </c>
      <c r="D111" s="132" t="s">
        <v>160</v>
      </c>
      <c r="E111" s="133" t="s">
        <v>1174</v>
      </c>
      <c r="F111" s="134" t="s">
        <v>1175</v>
      </c>
      <c r="G111" s="135" t="s">
        <v>271</v>
      </c>
      <c r="H111" s="136">
        <v>11</v>
      </c>
      <c r="I111" s="137"/>
      <c r="J111" s="138">
        <f>ROUND(I111*H111,2)</f>
        <v>0</v>
      </c>
      <c r="K111" s="134" t="s">
        <v>305</v>
      </c>
      <c r="L111" s="33"/>
      <c r="M111" s="139" t="s">
        <v>19</v>
      </c>
      <c r="N111" s="140" t="s">
        <v>42</v>
      </c>
      <c r="P111" s="141">
        <f>O111*H111</f>
        <v>0</v>
      </c>
      <c r="Q111" s="141">
        <v>0</v>
      </c>
      <c r="R111" s="141">
        <f>Q111*H111</f>
        <v>0</v>
      </c>
      <c r="S111" s="141">
        <v>0</v>
      </c>
      <c r="T111" s="142">
        <f>S111*H111</f>
        <v>0</v>
      </c>
      <c r="AR111" s="143" t="s">
        <v>165</v>
      </c>
      <c r="AT111" s="143" t="s">
        <v>160</v>
      </c>
      <c r="AU111" s="143" t="s">
        <v>80</v>
      </c>
      <c r="AY111" s="18" t="s">
        <v>158</v>
      </c>
      <c r="BE111" s="144">
        <f>IF(N111="základní",J111,0)</f>
        <v>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8" t="s">
        <v>78</v>
      </c>
      <c r="BK111" s="144">
        <f>ROUND(I111*H111,2)</f>
        <v>0</v>
      </c>
      <c r="BL111" s="18" t="s">
        <v>165</v>
      </c>
      <c r="BM111" s="143" t="s">
        <v>8</v>
      </c>
    </row>
    <row r="112" spans="2:65" s="1" customFormat="1">
      <c r="B112" s="33"/>
      <c r="D112" s="145" t="s">
        <v>167</v>
      </c>
      <c r="F112" s="146" t="s">
        <v>1175</v>
      </c>
      <c r="I112" s="147"/>
      <c r="L112" s="33"/>
      <c r="M112" s="148"/>
      <c r="T112" s="52"/>
      <c r="AT112" s="18" t="s">
        <v>167</v>
      </c>
      <c r="AU112" s="18" t="s">
        <v>80</v>
      </c>
    </row>
    <row r="113" spans="2:65" s="1" customFormat="1" ht="16.5" customHeight="1">
      <c r="B113" s="33"/>
      <c r="C113" s="132" t="s">
        <v>222</v>
      </c>
      <c r="D113" s="132" t="s">
        <v>160</v>
      </c>
      <c r="E113" s="133" t="s">
        <v>1176</v>
      </c>
      <c r="F113" s="134" t="s">
        <v>1177</v>
      </c>
      <c r="G113" s="135" t="s">
        <v>280</v>
      </c>
      <c r="H113" s="136">
        <v>20</v>
      </c>
      <c r="I113" s="137"/>
      <c r="J113" s="138">
        <f>ROUND(I113*H113,2)</f>
        <v>0</v>
      </c>
      <c r="K113" s="134" t="s">
        <v>305</v>
      </c>
      <c r="L113" s="33"/>
      <c r="M113" s="139" t="s">
        <v>19</v>
      </c>
      <c r="N113" s="140" t="s">
        <v>42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165</v>
      </c>
      <c r="AT113" s="143" t="s">
        <v>160</v>
      </c>
      <c r="AU113" s="143" t="s">
        <v>80</v>
      </c>
      <c r="AY113" s="18" t="s">
        <v>158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78</v>
      </c>
      <c r="BK113" s="144">
        <f>ROUND(I113*H113,2)</f>
        <v>0</v>
      </c>
      <c r="BL113" s="18" t="s">
        <v>165</v>
      </c>
      <c r="BM113" s="143" t="s">
        <v>277</v>
      </c>
    </row>
    <row r="114" spans="2:65" s="1" customFormat="1">
      <c r="B114" s="33"/>
      <c r="D114" s="145" t="s">
        <v>167</v>
      </c>
      <c r="F114" s="146" t="s">
        <v>1177</v>
      </c>
      <c r="I114" s="147"/>
      <c r="L114" s="33"/>
      <c r="M114" s="148"/>
      <c r="T114" s="52"/>
      <c r="AT114" s="18" t="s">
        <v>167</v>
      </c>
      <c r="AU114" s="18" t="s">
        <v>80</v>
      </c>
    </row>
    <row r="115" spans="2:65" s="1" customFormat="1" ht="16.5" customHeight="1">
      <c r="B115" s="33"/>
      <c r="C115" s="132" t="s">
        <v>232</v>
      </c>
      <c r="D115" s="132" t="s">
        <v>160</v>
      </c>
      <c r="E115" s="133" t="s">
        <v>1178</v>
      </c>
      <c r="F115" s="134" t="s">
        <v>1179</v>
      </c>
      <c r="G115" s="135" t="s">
        <v>271</v>
      </c>
      <c r="H115" s="136">
        <v>1</v>
      </c>
      <c r="I115" s="137"/>
      <c r="J115" s="138">
        <f>ROUND(I115*H115,2)</f>
        <v>0</v>
      </c>
      <c r="K115" s="134" t="s">
        <v>305</v>
      </c>
      <c r="L115" s="33"/>
      <c r="M115" s="139" t="s">
        <v>19</v>
      </c>
      <c r="N115" s="140" t="s">
        <v>42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165</v>
      </c>
      <c r="AT115" s="143" t="s">
        <v>160</v>
      </c>
      <c r="AU115" s="143" t="s">
        <v>80</v>
      </c>
      <c r="AY115" s="18" t="s">
        <v>158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78</v>
      </c>
      <c r="BK115" s="144">
        <f>ROUND(I115*H115,2)</f>
        <v>0</v>
      </c>
      <c r="BL115" s="18" t="s">
        <v>165</v>
      </c>
      <c r="BM115" s="143" t="s">
        <v>295</v>
      </c>
    </row>
    <row r="116" spans="2:65" s="1" customFormat="1">
      <c r="B116" s="33"/>
      <c r="D116" s="145" t="s">
        <v>167</v>
      </c>
      <c r="F116" s="146" t="s">
        <v>1179</v>
      </c>
      <c r="I116" s="147"/>
      <c r="L116" s="33"/>
      <c r="M116" s="148"/>
      <c r="T116" s="52"/>
      <c r="AT116" s="18" t="s">
        <v>167</v>
      </c>
      <c r="AU116" s="18" t="s">
        <v>80</v>
      </c>
    </row>
    <row r="117" spans="2:65" s="11" customFormat="1" ht="22.9" customHeight="1">
      <c r="B117" s="120"/>
      <c r="D117" s="121" t="s">
        <v>70</v>
      </c>
      <c r="E117" s="130" t="s">
        <v>680</v>
      </c>
      <c r="F117" s="130" t="s">
        <v>1180</v>
      </c>
      <c r="I117" s="123"/>
      <c r="J117" s="131">
        <f>BK117</f>
        <v>0</v>
      </c>
      <c r="L117" s="120"/>
      <c r="M117" s="125"/>
      <c r="P117" s="126">
        <f>SUM(P118:P147)</f>
        <v>0</v>
      </c>
      <c r="R117" s="126">
        <f>SUM(R118:R147)</f>
        <v>0</v>
      </c>
      <c r="T117" s="127">
        <f>SUM(T118:T147)</f>
        <v>0</v>
      </c>
      <c r="AR117" s="121" t="s">
        <v>78</v>
      </c>
      <c r="AT117" s="128" t="s">
        <v>70</v>
      </c>
      <c r="AU117" s="128" t="s">
        <v>78</v>
      </c>
      <c r="AY117" s="121" t="s">
        <v>158</v>
      </c>
      <c r="BK117" s="129">
        <f>SUM(BK118:BK147)</f>
        <v>0</v>
      </c>
    </row>
    <row r="118" spans="2:65" s="1" customFormat="1" ht="24.25" customHeight="1">
      <c r="B118" s="33"/>
      <c r="C118" s="132" t="s">
        <v>242</v>
      </c>
      <c r="D118" s="132" t="s">
        <v>160</v>
      </c>
      <c r="E118" s="133" t="s">
        <v>1181</v>
      </c>
      <c r="F118" s="134" t="s">
        <v>1182</v>
      </c>
      <c r="G118" s="135" t="s">
        <v>271</v>
      </c>
      <c r="H118" s="136">
        <v>1</v>
      </c>
      <c r="I118" s="137"/>
      <c r="J118" s="138">
        <f>ROUND(I118*H118,2)</f>
        <v>0</v>
      </c>
      <c r="K118" s="134" t="s">
        <v>305</v>
      </c>
      <c r="L118" s="33"/>
      <c r="M118" s="139" t="s">
        <v>19</v>
      </c>
      <c r="N118" s="140" t="s">
        <v>42</v>
      </c>
      <c r="P118" s="141">
        <f>O118*H118</f>
        <v>0</v>
      </c>
      <c r="Q118" s="141">
        <v>0</v>
      </c>
      <c r="R118" s="141">
        <f>Q118*H118</f>
        <v>0</v>
      </c>
      <c r="S118" s="141">
        <v>0</v>
      </c>
      <c r="T118" s="142">
        <f>S118*H118</f>
        <v>0</v>
      </c>
      <c r="AR118" s="143" t="s">
        <v>165</v>
      </c>
      <c r="AT118" s="143" t="s">
        <v>160</v>
      </c>
      <c r="AU118" s="143" t="s">
        <v>80</v>
      </c>
      <c r="AY118" s="18" t="s">
        <v>158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8" t="s">
        <v>78</v>
      </c>
      <c r="BK118" s="144">
        <f>ROUND(I118*H118,2)</f>
        <v>0</v>
      </c>
      <c r="BL118" s="18" t="s">
        <v>165</v>
      </c>
      <c r="BM118" s="143" t="s">
        <v>310</v>
      </c>
    </row>
    <row r="119" spans="2:65" s="1" customFormat="1" ht="18">
      <c r="B119" s="33"/>
      <c r="D119" s="145" t="s">
        <v>167</v>
      </c>
      <c r="F119" s="146" t="s">
        <v>1182</v>
      </c>
      <c r="I119" s="147"/>
      <c r="L119" s="33"/>
      <c r="M119" s="148"/>
      <c r="T119" s="52"/>
      <c r="AT119" s="18" t="s">
        <v>167</v>
      </c>
      <c r="AU119" s="18" t="s">
        <v>80</v>
      </c>
    </row>
    <row r="120" spans="2:65" s="1" customFormat="1" ht="37.9" customHeight="1">
      <c r="B120" s="33"/>
      <c r="C120" s="132" t="s">
        <v>248</v>
      </c>
      <c r="D120" s="132" t="s">
        <v>160</v>
      </c>
      <c r="E120" s="133" t="s">
        <v>1183</v>
      </c>
      <c r="F120" s="134" t="s">
        <v>1184</v>
      </c>
      <c r="G120" s="135" t="s">
        <v>271</v>
      </c>
      <c r="H120" s="136">
        <v>1</v>
      </c>
      <c r="I120" s="137"/>
      <c r="J120" s="138">
        <f>ROUND(I120*H120,2)</f>
        <v>0</v>
      </c>
      <c r="K120" s="134" t="s">
        <v>305</v>
      </c>
      <c r="L120" s="33"/>
      <c r="M120" s="139" t="s">
        <v>19</v>
      </c>
      <c r="N120" s="140" t="s">
        <v>42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165</v>
      </c>
      <c r="AT120" s="143" t="s">
        <v>160</v>
      </c>
      <c r="AU120" s="143" t="s">
        <v>80</v>
      </c>
      <c r="AY120" s="18" t="s">
        <v>158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8" t="s">
        <v>78</v>
      </c>
      <c r="BK120" s="144">
        <f>ROUND(I120*H120,2)</f>
        <v>0</v>
      </c>
      <c r="BL120" s="18" t="s">
        <v>165</v>
      </c>
      <c r="BM120" s="143" t="s">
        <v>323</v>
      </c>
    </row>
    <row r="121" spans="2:65" s="1" customFormat="1" ht="18">
      <c r="B121" s="33"/>
      <c r="D121" s="145" t="s">
        <v>167</v>
      </c>
      <c r="F121" s="146" t="s">
        <v>1184</v>
      </c>
      <c r="I121" s="147"/>
      <c r="L121" s="33"/>
      <c r="M121" s="148"/>
      <c r="T121" s="52"/>
      <c r="AT121" s="18" t="s">
        <v>167</v>
      </c>
      <c r="AU121" s="18" t="s">
        <v>80</v>
      </c>
    </row>
    <row r="122" spans="2:65" s="1" customFormat="1" ht="16.5" customHeight="1">
      <c r="B122" s="33"/>
      <c r="C122" s="132" t="s">
        <v>254</v>
      </c>
      <c r="D122" s="132" t="s">
        <v>160</v>
      </c>
      <c r="E122" s="133" t="s">
        <v>1185</v>
      </c>
      <c r="F122" s="134" t="s">
        <v>1186</v>
      </c>
      <c r="G122" s="135" t="s">
        <v>271</v>
      </c>
      <c r="H122" s="136">
        <v>1</v>
      </c>
      <c r="I122" s="137"/>
      <c r="J122" s="138">
        <f>ROUND(I122*H122,2)</f>
        <v>0</v>
      </c>
      <c r="K122" s="134" t="s">
        <v>305</v>
      </c>
      <c r="L122" s="33"/>
      <c r="M122" s="139" t="s">
        <v>19</v>
      </c>
      <c r="N122" s="140" t="s">
        <v>42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165</v>
      </c>
      <c r="AT122" s="143" t="s">
        <v>160</v>
      </c>
      <c r="AU122" s="143" t="s">
        <v>80</v>
      </c>
      <c r="AY122" s="18" t="s">
        <v>158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8" t="s">
        <v>78</v>
      </c>
      <c r="BK122" s="144">
        <f>ROUND(I122*H122,2)</f>
        <v>0</v>
      </c>
      <c r="BL122" s="18" t="s">
        <v>165</v>
      </c>
      <c r="BM122" s="143" t="s">
        <v>336</v>
      </c>
    </row>
    <row r="123" spans="2:65" s="1" customFormat="1">
      <c r="B123" s="33"/>
      <c r="D123" s="145" t="s">
        <v>167</v>
      </c>
      <c r="F123" s="146" t="s">
        <v>1186</v>
      </c>
      <c r="I123" s="147"/>
      <c r="L123" s="33"/>
      <c r="M123" s="148"/>
      <c r="T123" s="52"/>
      <c r="AT123" s="18" t="s">
        <v>167</v>
      </c>
      <c r="AU123" s="18" t="s">
        <v>80</v>
      </c>
    </row>
    <row r="124" spans="2:65" s="1" customFormat="1" ht="16.5" customHeight="1">
      <c r="B124" s="33"/>
      <c r="C124" s="132" t="s">
        <v>8</v>
      </c>
      <c r="D124" s="132" t="s">
        <v>160</v>
      </c>
      <c r="E124" s="133" t="s">
        <v>1187</v>
      </c>
      <c r="F124" s="134" t="s">
        <v>1188</v>
      </c>
      <c r="G124" s="135" t="s">
        <v>271</v>
      </c>
      <c r="H124" s="136">
        <v>1</v>
      </c>
      <c r="I124" s="137"/>
      <c r="J124" s="138">
        <f>ROUND(I124*H124,2)</f>
        <v>0</v>
      </c>
      <c r="K124" s="134" t="s">
        <v>305</v>
      </c>
      <c r="L124" s="33"/>
      <c r="M124" s="139" t="s">
        <v>19</v>
      </c>
      <c r="N124" s="140" t="s">
        <v>42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165</v>
      </c>
      <c r="AT124" s="143" t="s">
        <v>160</v>
      </c>
      <c r="AU124" s="143" t="s">
        <v>80</v>
      </c>
      <c r="AY124" s="18" t="s">
        <v>158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8" t="s">
        <v>78</v>
      </c>
      <c r="BK124" s="144">
        <f>ROUND(I124*H124,2)</f>
        <v>0</v>
      </c>
      <c r="BL124" s="18" t="s">
        <v>165</v>
      </c>
      <c r="BM124" s="143" t="s">
        <v>347</v>
      </c>
    </row>
    <row r="125" spans="2:65" s="1" customFormat="1">
      <c r="B125" s="33"/>
      <c r="D125" s="145" t="s">
        <v>167</v>
      </c>
      <c r="F125" s="146" t="s">
        <v>1188</v>
      </c>
      <c r="I125" s="147"/>
      <c r="L125" s="33"/>
      <c r="M125" s="148"/>
      <c r="T125" s="52"/>
      <c r="AT125" s="18" t="s">
        <v>167</v>
      </c>
      <c r="AU125" s="18" t="s">
        <v>80</v>
      </c>
    </row>
    <row r="126" spans="2:65" s="1" customFormat="1" ht="24.25" customHeight="1">
      <c r="B126" s="33"/>
      <c r="C126" s="132" t="s">
        <v>268</v>
      </c>
      <c r="D126" s="132" t="s">
        <v>160</v>
      </c>
      <c r="E126" s="133" t="s">
        <v>1189</v>
      </c>
      <c r="F126" s="134" t="s">
        <v>1190</v>
      </c>
      <c r="G126" s="135" t="s">
        <v>271</v>
      </c>
      <c r="H126" s="136">
        <v>15</v>
      </c>
      <c r="I126" s="137"/>
      <c r="J126" s="138">
        <f>ROUND(I126*H126,2)</f>
        <v>0</v>
      </c>
      <c r="K126" s="134" t="s">
        <v>305</v>
      </c>
      <c r="L126" s="33"/>
      <c r="M126" s="139" t="s">
        <v>19</v>
      </c>
      <c r="N126" s="140" t="s">
        <v>42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165</v>
      </c>
      <c r="AT126" s="143" t="s">
        <v>160</v>
      </c>
      <c r="AU126" s="143" t="s">
        <v>80</v>
      </c>
      <c r="AY126" s="18" t="s">
        <v>158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8" t="s">
        <v>78</v>
      </c>
      <c r="BK126" s="144">
        <f>ROUND(I126*H126,2)</f>
        <v>0</v>
      </c>
      <c r="BL126" s="18" t="s">
        <v>165</v>
      </c>
      <c r="BM126" s="143" t="s">
        <v>359</v>
      </c>
    </row>
    <row r="127" spans="2:65" s="1" customFormat="1">
      <c r="B127" s="33"/>
      <c r="D127" s="145" t="s">
        <v>167</v>
      </c>
      <c r="F127" s="146" t="s">
        <v>1190</v>
      </c>
      <c r="I127" s="147"/>
      <c r="L127" s="33"/>
      <c r="M127" s="148"/>
      <c r="T127" s="52"/>
      <c r="AT127" s="18" t="s">
        <v>167</v>
      </c>
      <c r="AU127" s="18" t="s">
        <v>80</v>
      </c>
    </row>
    <row r="128" spans="2:65" s="1" customFormat="1" ht="16.5" customHeight="1">
      <c r="B128" s="33"/>
      <c r="C128" s="132" t="s">
        <v>277</v>
      </c>
      <c r="D128" s="132" t="s">
        <v>160</v>
      </c>
      <c r="E128" s="133" t="s">
        <v>1191</v>
      </c>
      <c r="F128" s="134" t="s">
        <v>1192</v>
      </c>
      <c r="G128" s="135" t="s">
        <v>271</v>
      </c>
      <c r="H128" s="136">
        <v>4</v>
      </c>
      <c r="I128" s="137"/>
      <c r="J128" s="138">
        <f>ROUND(I128*H128,2)</f>
        <v>0</v>
      </c>
      <c r="K128" s="134" t="s">
        <v>305</v>
      </c>
      <c r="L128" s="33"/>
      <c r="M128" s="139" t="s">
        <v>19</v>
      </c>
      <c r="N128" s="140" t="s">
        <v>42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165</v>
      </c>
      <c r="AT128" s="143" t="s">
        <v>160</v>
      </c>
      <c r="AU128" s="143" t="s">
        <v>80</v>
      </c>
      <c r="AY128" s="18" t="s">
        <v>158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8" t="s">
        <v>78</v>
      </c>
      <c r="BK128" s="144">
        <f>ROUND(I128*H128,2)</f>
        <v>0</v>
      </c>
      <c r="BL128" s="18" t="s">
        <v>165</v>
      </c>
      <c r="BM128" s="143" t="s">
        <v>375</v>
      </c>
    </row>
    <row r="129" spans="2:65" s="1" customFormat="1">
      <c r="B129" s="33"/>
      <c r="D129" s="145" t="s">
        <v>167</v>
      </c>
      <c r="F129" s="146" t="s">
        <v>1192</v>
      </c>
      <c r="I129" s="147"/>
      <c r="L129" s="33"/>
      <c r="M129" s="148"/>
      <c r="T129" s="52"/>
      <c r="AT129" s="18" t="s">
        <v>167</v>
      </c>
      <c r="AU129" s="18" t="s">
        <v>80</v>
      </c>
    </row>
    <row r="130" spans="2:65" s="1" customFormat="1" ht="16.5" customHeight="1">
      <c r="B130" s="33"/>
      <c r="C130" s="132" t="s">
        <v>285</v>
      </c>
      <c r="D130" s="132" t="s">
        <v>160</v>
      </c>
      <c r="E130" s="133" t="s">
        <v>1193</v>
      </c>
      <c r="F130" s="134" t="s">
        <v>1194</v>
      </c>
      <c r="G130" s="135" t="s">
        <v>271</v>
      </c>
      <c r="H130" s="136">
        <v>10</v>
      </c>
      <c r="I130" s="137"/>
      <c r="J130" s="138">
        <f>ROUND(I130*H130,2)</f>
        <v>0</v>
      </c>
      <c r="K130" s="134" t="s">
        <v>305</v>
      </c>
      <c r="L130" s="33"/>
      <c r="M130" s="139" t="s">
        <v>19</v>
      </c>
      <c r="N130" s="140" t="s">
        <v>42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165</v>
      </c>
      <c r="AT130" s="143" t="s">
        <v>160</v>
      </c>
      <c r="AU130" s="143" t="s">
        <v>80</v>
      </c>
      <c r="AY130" s="18" t="s">
        <v>158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8" t="s">
        <v>78</v>
      </c>
      <c r="BK130" s="144">
        <f>ROUND(I130*H130,2)</f>
        <v>0</v>
      </c>
      <c r="BL130" s="18" t="s">
        <v>165</v>
      </c>
      <c r="BM130" s="143" t="s">
        <v>394</v>
      </c>
    </row>
    <row r="131" spans="2:65" s="1" customFormat="1">
      <c r="B131" s="33"/>
      <c r="D131" s="145" t="s">
        <v>167</v>
      </c>
      <c r="F131" s="146" t="s">
        <v>1194</v>
      </c>
      <c r="I131" s="147"/>
      <c r="L131" s="33"/>
      <c r="M131" s="148"/>
      <c r="T131" s="52"/>
      <c r="AT131" s="18" t="s">
        <v>167</v>
      </c>
      <c r="AU131" s="18" t="s">
        <v>80</v>
      </c>
    </row>
    <row r="132" spans="2:65" s="1" customFormat="1" ht="16.5" customHeight="1">
      <c r="B132" s="33"/>
      <c r="C132" s="132" t="s">
        <v>295</v>
      </c>
      <c r="D132" s="132" t="s">
        <v>160</v>
      </c>
      <c r="E132" s="133" t="s">
        <v>1195</v>
      </c>
      <c r="F132" s="134" t="s">
        <v>1196</v>
      </c>
      <c r="G132" s="135" t="s">
        <v>271</v>
      </c>
      <c r="H132" s="136">
        <v>1</v>
      </c>
      <c r="I132" s="137"/>
      <c r="J132" s="138">
        <f>ROUND(I132*H132,2)</f>
        <v>0</v>
      </c>
      <c r="K132" s="134" t="s">
        <v>305</v>
      </c>
      <c r="L132" s="33"/>
      <c r="M132" s="139" t="s">
        <v>19</v>
      </c>
      <c r="N132" s="140" t="s">
        <v>42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165</v>
      </c>
      <c r="AT132" s="143" t="s">
        <v>160</v>
      </c>
      <c r="AU132" s="143" t="s">
        <v>80</v>
      </c>
      <c r="AY132" s="18" t="s">
        <v>158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8" t="s">
        <v>78</v>
      </c>
      <c r="BK132" s="144">
        <f>ROUND(I132*H132,2)</f>
        <v>0</v>
      </c>
      <c r="BL132" s="18" t="s">
        <v>165</v>
      </c>
      <c r="BM132" s="143" t="s">
        <v>411</v>
      </c>
    </row>
    <row r="133" spans="2:65" s="1" customFormat="1">
      <c r="B133" s="33"/>
      <c r="D133" s="145" t="s">
        <v>167</v>
      </c>
      <c r="F133" s="146" t="s">
        <v>1196</v>
      </c>
      <c r="I133" s="147"/>
      <c r="L133" s="33"/>
      <c r="M133" s="148"/>
      <c r="T133" s="52"/>
      <c r="AT133" s="18" t="s">
        <v>167</v>
      </c>
      <c r="AU133" s="18" t="s">
        <v>80</v>
      </c>
    </row>
    <row r="134" spans="2:65" s="1" customFormat="1" ht="16.5" customHeight="1">
      <c r="B134" s="33"/>
      <c r="C134" s="132" t="s">
        <v>302</v>
      </c>
      <c r="D134" s="132" t="s">
        <v>160</v>
      </c>
      <c r="E134" s="133" t="s">
        <v>1197</v>
      </c>
      <c r="F134" s="134" t="s">
        <v>1198</v>
      </c>
      <c r="G134" s="135" t="s">
        <v>271</v>
      </c>
      <c r="H134" s="136">
        <v>3</v>
      </c>
      <c r="I134" s="137"/>
      <c r="J134" s="138">
        <f>ROUND(I134*H134,2)</f>
        <v>0</v>
      </c>
      <c r="K134" s="134" t="s">
        <v>305</v>
      </c>
      <c r="L134" s="33"/>
      <c r="M134" s="139" t="s">
        <v>19</v>
      </c>
      <c r="N134" s="140" t="s">
        <v>42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165</v>
      </c>
      <c r="AT134" s="143" t="s">
        <v>160</v>
      </c>
      <c r="AU134" s="143" t="s">
        <v>80</v>
      </c>
      <c r="AY134" s="18" t="s">
        <v>158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8" t="s">
        <v>78</v>
      </c>
      <c r="BK134" s="144">
        <f>ROUND(I134*H134,2)</f>
        <v>0</v>
      </c>
      <c r="BL134" s="18" t="s">
        <v>165</v>
      </c>
      <c r="BM134" s="143" t="s">
        <v>429</v>
      </c>
    </row>
    <row r="135" spans="2:65" s="1" customFormat="1">
      <c r="B135" s="33"/>
      <c r="D135" s="145" t="s">
        <v>167</v>
      </c>
      <c r="F135" s="146" t="s">
        <v>1198</v>
      </c>
      <c r="I135" s="147"/>
      <c r="L135" s="33"/>
      <c r="M135" s="148"/>
      <c r="T135" s="52"/>
      <c r="AT135" s="18" t="s">
        <v>167</v>
      </c>
      <c r="AU135" s="18" t="s">
        <v>80</v>
      </c>
    </row>
    <row r="136" spans="2:65" s="1" customFormat="1" ht="24.25" customHeight="1">
      <c r="B136" s="33"/>
      <c r="C136" s="132" t="s">
        <v>310</v>
      </c>
      <c r="D136" s="132" t="s">
        <v>160</v>
      </c>
      <c r="E136" s="133" t="s">
        <v>1199</v>
      </c>
      <c r="F136" s="134" t="s">
        <v>1200</v>
      </c>
      <c r="G136" s="135" t="s">
        <v>271</v>
      </c>
      <c r="H136" s="136">
        <v>1</v>
      </c>
      <c r="I136" s="137"/>
      <c r="J136" s="138">
        <f>ROUND(I136*H136,2)</f>
        <v>0</v>
      </c>
      <c r="K136" s="134" t="s">
        <v>305</v>
      </c>
      <c r="L136" s="33"/>
      <c r="M136" s="139" t="s">
        <v>19</v>
      </c>
      <c r="N136" s="140" t="s">
        <v>42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165</v>
      </c>
      <c r="AT136" s="143" t="s">
        <v>160</v>
      </c>
      <c r="AU136" s="143" t="s">
        <v>80</v>
      </c>
      <c r="AY136" s="18" t="s">
        <v>158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8" t="s">
        <v>78</v>
      </c>
      <c r="BK136" s="144">
        <f>ROUND(I136*H136,2)</f>
        <v>0</v>
      </c>
      <c r="BL136" s="18" t="s">
        <v>165</v>
      </c>
      <c r="BM136" s="143" t="s">
        <v>441</v>
      </c>
    </row>
    <row r="137" spans="2:65" s="1" customFormat="1" ht="18">
      <c r="B137" s="33"/>
      <c r="D137" s="145" t="s">
        <v>167</v>
      </c>
      <c r="F137" s="146" t="s">
        <v>1200</v>
      </c>
      <c r="I137" s="147"/>
      <c r="L137" s="33"/>
      <c r="M137" s="148"/>
      <c r="T137" s="52"/>
      <c r="AT137" s="18" t="s">
        <v>167</v>
      </c>
      <c r="AU137" s="18" t="s">
        <v>80</v>
      </c>
    </row>
    <row r="138" spans="2:65" s="1" customFormat="1" ht="21.75" customHeight="1">
      <c r="B138" s="33"/>
      <c r="C138" s="132" t="s">
        <v>317</v>
      </c>
      <c r="D138" s="132" t="s">
        <v>160</v>
      </c>
      <c r="E138" s="133" t="s">
        <v>1201</v>
      </c>
      <c r="F138" s="134" t="s">
        <v>1202</v>
      </c>
      <c r="G138" s="135" t="s">
        <v>271</v>
      </c>
      <c r="H138" s="136">
        <v>1</v>
      </c>
      <c r="I138" s="137"/>
      <c r="J138" s="138">
        <f>ROUND(I138*H138,2)</f>
        <v>0</v>
      </c>
      <c r="K138" s="134" t="s">
        <v>305</v>
      </c>
      <c r="L138" s="33"/>
      <c r="M138" s="139" t="s">
        <v>19</v>
      </c>
      <c r="N138" s="140" t="s">
        <v>42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165</v>
      </c>
      <c r="AT138" s="143" t="s">
        <v>160</v>
      </c>
      <c r="AU138" s="143" t="s">
        <v>80</v>
      </c>
      <c r="AY138" s="18" t="s">
        <v>158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8" t="s">
        <v>78</v>
      </c>
      <c r="BK138" s="144">
        <f>ROUND(I138*H138,2)</f>
        <v>0</v>
      </c>
      <c r="BL138" s="18" t="s">
        <v>165</v>
      </c>
      <c r="BM138" s="143" t="s">
        <v>456</v>
      </c>
    </row>
    <row r="139" spans="2:65" s="1" customFormat="1">
      <c r="B139" s="33"/>
      <c r="D139" s="145" t="s">
        <v>167</v>
      </c>
      <c r="F139" s="146" t="s">
        <v>1203</v>
      </c>
      <c r="I139" s="147"/>
      <c r="L139" s="33"/>
      <c r="M139" s="148"/>
      <c r="T139" s="52"/>
      <c r="AT139" s="18" t="s">
        <v>167</v>
      </c>
      <c r="AU139" s="18" t="s">
        <v>80</v>
      </c>
    </row>
    <row r="140" spans="2:65" s="1" customFormat="1" ht="16.5" customHeight="1">
      <c r="B140" s="33"/>
      <c r="C140" s="132" t="s">
        <v>323</v>
      </c>
      <c r="D140" s="132" t="s">
        <v>160</v>
      </c>
      <c r="E140" s="133" t="s">
        <v>1204</v>
      </c>
      <c r="F140" s="134" t="s">
        <v>1205</v>
      </c>
      <c r="G140" s="135" t="s">
        <v>271</v>
      </c>
      <c r="H140" s="136">
        <v>4</v>
      </c>
      <c r="I140" s="137"/>
      <c r="J140" s="138">
        <f>ROUND(I140*H140,2)</f>
        <v>0</v>
      </c>
      <c r="K140" s="134" t="s">
        <v>305</v>
      </c>
      <c r="L140" s="33"/>
      <c r="M140" s="139" t="s">
        <v>19</v>
      </c>
      <c r="N140" s="140" t="s">
        <v>42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165</v>
      </c>
      <c r="AT140" s="143" t="s">
        <v>160</v>
      </c>
      <c r="AU140" s="143" t="s">
        <v>80</v>
      </c>
      <c r="AY140" s="18" t="s">
        <v>158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8" t="s">
        <v>78</v>
      </c>
      <c r="BK140" s="144">
        <f>ROUND(I140*H140,2)</f>
        <v>0</v>
      </c>
      <c r="BL140" s="18" t="s">
        <v>165</v>
      </c>
      <c r="BM140" s="143" t="s">
        <v>471</v>
      </c>
    </row>
    <row r="141" spans="2:65" s="1" customFormat="1">
      <c r="B141" s="33"/>
      <c r="D141" s="145" t="s">
        <v>167</v>
      </c>
      <c r="F141" s="146" t="s">
        <v>1205</v>
      </c>
      <c r="I141" s="147"/>
      <c r="L141" s="33"/>
      <c r="M141" s="148"/>
      <c r="T141" s="52"/>
      <c r="AT141" s="18" t="s">
        <v>167</v>
      </c>
      <c r="AU141" s="18" t="s">
        <v>80</v>
      </c>
    </row>
    <row r="142" spans="2:65" s="1" customFormat="1" ht="24.25" customHeight="1">
      <c r="B142" s="33"/>
      <c r="C142" s="132" t="s">
        <v>7</v>
      </c>
      <c r="D142" s="132" t="s">
        <v>160</v>
      </c>
      <c r="E142" s="133" t="s">
        <v>1206</v>
      </c>
      <c r="F142" s="134" t="s">
        <v>1207</v>
      </c>
      <c r="G142" s="135" t="s">
        <v>271</v>
      </c>
      <c r="H142" s="136">
        <v>4</v>
      </c>
      <c r="I142" s="137"/>
      <c r="J142" s="138">
        <f>ROUND(I142*H142,2)</f>
        <v>0</v>
      </c>
      <c r="K142" s="134" t="s">
        <v>305</v>
      </c>
      <c r="L142" s="33"/>
      <c r="M142" s="139" t="s">
        <v>19</v>
      </c>
      <c r="N142" s="140" t="s">
        <v>42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165</v>
      </c>
      <c r="AT142" s="143" t="s">
        <v>160</v>
      </c>
      <c r="AU142" s="143" t="s">
        <v>80</v>
      </c>
      <c r="AY142" s="18" t="s">
        <v>158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8" t="s">
        <v>78</v>
      </c>
      <c r="BK142" s="144">
        <f>ROUND(I142*H142,2)</f>
        <v>0</v>
      </c>
      <c r="BL142" s="18" t="s">
        <v>165</v>
      </c>
      <c r="BM142" s="143" t="s">
        <v>490</v>
      </c>
    </row>
    <row r="143" spans="2:65" s="1" customFormat="1">
      <c r="B143" s="33"/>
      <c r="D143" s="145" t="s">
        <v>167</v>
      </c>
      <c r="F143" s="146" t="s">
        <v>1207</v>
      </c>
      <c r="I143" s="147"/>
      <c r="L143" s="33"/>
      <c r="M143" s="148"/>
      <c r="T143" s="52"/>
      <c r="AT143" s="18" t="s">
        <v>167</v>
      </c>
      <c r="AU143" s="18" t="s">
        <v>80</v>
      </c>
    </row>
    <row r="144" spans="2:65" s="1" customFormat="1" ht="16.5" customHeight="1">
      <c r="B144" s="33"/>
      <c r="C144" s="132" t="s">
        <v>336</v>
      </c>
      <c r="D144" s="132" t="s">
        <v>160</v>
      </c>
      <c r="E144" s="133" t="s">
        <v>1208</v>
      </c>
      <c r="F144" s="134" t="s">
        <v>1209</v>
      </c>
      <c r="G144" s="135" t="s">
        <v>280</v>
      </c>
      <c r="H144" s="136">
        <v>10</v>
      </c>
      <c r="I144" s="137"/>
      <c r="J144" s="138">
        <f>ROUND(I144*H144,2)</f>
        <v>0</v>
      </c>
      <c r="K144" s="134" t="s">
        <v>305</v>
      </c>
      <c r="L144" s="33"/>
      <c r="M144" s="139" t="s">
        <v>19</v>
      </c>
      <c r="N144" s="140" t="s">
        <v>42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165</v>
      </c>
      <c r="AT144" s="143" t="s">
        <v>160</v>
      </c>
      <c r="AU144" s="143" t="s">
        <v>80</v>
      </c>
      <c r="AY144" s="18" t="s">
        <v>158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8" t="s">
        <v>78</v>
      </c>
      <c r="BK144" s="144">
        <f>ROUND(I144*H144,2)</f>
        <v>0</v>
      </c>
      <c r="BL144" s="18" t="s">
        <v>165</v>
      </c>
      <c r="BM144" s="143" t="s">
        <v>503</v>
      </c>
    </row>
    <row r="145" spans="2:65" s="1" customFormat="1">
      <c r="B145" s="33"/>
      <c r="D145" s="145" t="s">
        <v>167</v>
      </c>
      <c r="F145" s="146" t="s">
        <v>1209</v>
      </c>
      <c r="I145" s="147"/>
      <c r="L145" s="33"/>
      <c r="M145" s="148"/>
      <c r="T145" s="52"/>
      <c r="AT145" s="18" t="s">
        <v>167</v>
      </c>
      <c r="AU145" s="18" t="s">
        <v>80</v>
      </c>
    </row>
    <row r="146" spans="2:65" s="1" customFormat="1" ht="16.5" customHeight="1">
      <c r="B146" s="33"/>
      <c r="C146" s="132" t="s">
        <v>342</v>
      </c>
      <c r="D146" s="132" t="s">
        <v>160</v>
      </c>
      <c r="E146" s="133" t="s">
        <v>1210</v>
      </c>
      <c r="F146" s="134" t="s">
        <v>1211</v>
      </c>
      <c r="G146" s="135" t="s">
        <v>271</v>
      </c>
      <c r="H146" s="136">
        <v>1</v>
      </c>
      <c r="I146" s="137"/>
      <c r="J146" s="138">
        <f>ROUND(I146*H146,2)</f>
        <v>0</v>
      </c>
      <c r="K146" s="134" t="s">
        <v>305</v>
      </c>
      <c r="L146" s="33"/>
      <c r="M146" s="139" t="s">
        <v>19</v>
      </c>
      <c r="N146" s="140" t="s">
        <v>42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165</v>
      </c>
      <c r="AT146" s="143" t="s">
        <v>160</v>
      </c>
      <c r="AU146" s="143" t="s">
        <v>80</v>
      </c>
      <c r="AY146" s="18" t="s">
        <v>158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8" t="s">
        <v>78</v>
      </c>
      <c r="BK146" s="144">
        <f>ROUND(I146*H146,2)</f>
        <v>0</v>
      </c>
      <c r="BL146" s="18" t="s">
        <v>165</v>
      </c>
      <c r="BM146" s="143" t="s">
        <v>520</v>
      </c>
    </row>
    <row r="147" spans="2:65" s="1" customFormat="1">
      <c r="B147" s="33"/>
      <c r="D147" s="145" t="s">
        <v>167</v>
      </c>
      <c r="F147" s="146" t="s">
        <v>1211</v>
      </c>
      <c r="I147" s="147"/>
      <c r="L147" s="33"/>
      <c r="M147" s="148"/>
      <c r="T147" s="52"/>
      <c r="AT147" s="18" t="s">
        <v>167</v>
      </c>
      <c r="AU147" s="18" t="s">
        <v>80</v>
      </c>
    </row>
    <row r="148" spans="2:65" s="11" customFormat="1" ht="22.9" customHeight="1">
      <c r="B148" s="120"/>
      <c r="D148" s="121" t="s">
        <v>70</v>
      </c>
      <c r="E148" s="130" t="s">
        <v>710</v>
      </c>
      <c r="F148" s="130" t="s">
        <v>1212</v>
      </c>
      <c r="I148" s="123"/>
      <c r="J148" s="131">
        <f>BK148</f>
        <v>0</v>
      </c>
      <c r="L148" s="120"/>
      <c r="M148" s="125"/>
      <c r="P148" s="126">
        <f>SUM(P149:P162)</f>
        <v>0</v>
      </c>
      <c r="R148" s="126">
        <f>SUM(R149:R162)</f>
        <v>0</v>
      </c>
      <c r="T148" s="127">
        <f>SUM(T149:T162)</f>
        <v>0</v>
      </c>
      <c r="AR148" s="121" t="s">
        <v>78</v>
      </c>
      <c r="AT148" s="128" t="s">
        <v>70</v>
      </c>
      <c r="AU148" s="128" t="s">
        <v>78</v>
      </c>
      <c r="AY148" s="121" t="s">
        <v>158</v>
      </c>
      <c r="BK148" s="129">
        <f>SUM(BK149:BK162)</f>
        <v>0</v>
      </c>
    </row>
    <row r="149" spans="2:65" s="1" customFormat="1" ht="24.25" customHeight="1">
      <c r="B149" s="33"/>
      <c r="C149" s="132" t="s">
        <v>347</v>
      </c>
      <c r="D149" s="132" t="s">
        <v>160</v>
      </c>
      <c r="E149" s="133" t="s">
        <v>1189</v>
      </c>
      <c r="F149" s="134" t="s">
        <v>1190</v>
      </c>
      <c r="G149" s="135" t="s">
        <v>271</v>
      </c>
      <c r="H149" s="136">
        <v>2</v>
      </c>
      <c r="I149" s="137"/>
      <c r="J149" s="138">
        <f>ROUND(I149*H149,2)</f>
        <v>0</v>
      </c>
      <c r="K149" s="134" t="s">
        <v>305</v>
      </c>
      <c r="L149" s="33"/>
      <c r="M149" s="139" t="s">
        <v>19</v>
      </c>
      <c r="N149" s="140" t="s">
        <v>42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165</v>
      </c>
      <c r="AT149" s="143" t="s">
        <v>160</v>
      </c>
      <c r="AU149" s="143" t="s">
        <v>80</v>
      </c>
      <c r="AY149" s="18" t="s">
        <v>158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8" t="s">
        <v>78</v>
      </c>
      <c r="BK149" s="144">
        <f>ROUND(I149*H149,2)</f>
        <v>0</v>
      </c>
      <c r="BL149" s="18" t="s">
        <v>165</v>
      </c>
      <c r="BM149" s="143" t="s">
        <v>533</v>
      </c>
    </row>
    <row r="150" spans="2:65" s="1" customFormat="1">
      <c r="B150" s="33"/>
      <c r="D150" s="145" t="s">
        <v>167</v>
      </c>
      <c r="F150" s="146" t="s">
        <v>1190</v>
      </c>
      <c r="I150" s="147"/>
      <c r="L150" s="33"/>
      <c r="M150" s="148"/>
      <c r="T150" s="52"/>
      <c r="AT150" s="18" t="s">
        <v>167</v>
      </c>
      <c r="AU150" s="18" t="s">
        <v>80</v>
      </c>
    </row>
    <row r="151" spans="2:65" s="1" customFormat="1" ht="16.5" customHeight="1">
      <c r="B151" s="33"/>
      <c r="C151" s="132" t="s">
        <v>352</v>
      </c>
      <c r="D151" s="132" t="s">
        <v>160</v>
      </c>
      <c r="E151" s="133" t="s">
        <v>1191</v>
      </c>
      <c r="F151" s="134" t="s">
        <v>1192</v>
      </c>
      <c r="G151" s="135" t="s">
        <v>271</v>
      </c>
      <c r="H151" s="136">
        <v>1</v>
      </c>
      <c r="I151" s="137"/>
      <c r="J151" s="138">
        <f>ROUND(I151*H151,2)</f>
        <v>0</v>
      </c>
      <c r="K151" s="134" t="s">
        <v>305</v>
      </c>
      <c r="L151" s="33"/>
      <c r="M151" s="139" t="s">
        <v>19</v>
      </c>
      <c r="N151" s="140" t="s">
        <v>42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165</v>
      </c>
      <c r="AT151" s="143" t="s">
        <v>160</v>
      </c>
      <c r="AU151" s="143" t="s">
        <v>80</v>
      </c>
      <c r="AY151" s="18" t="s">
        <v>158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8" t="s">
        <v>78</v>
      </c>
      <c r="BK151" s="144">
        <f>ROUND(I151*H151,2)</f>
        <v>0</v>
      </c>
      <c r="BL151" s="18" t="s">
        <v>165</v>
      </c>
      <c r="BM151" s="143" t="s">
        <v>543</v>
      </c>
    </row>
    <row r="152" spans="2:65" s="1" customFormat="1">
      <c r="B152" s="33"/>
      <c r="D152" s="145" t="s">
        <v>167</v>
      </c>
      <c r="F152" s="146" t="s">
        <v>1192</v>
      </c>
      <c r="I152" s="147"/>
      <c r="L152" s="33"/>
      <c r="M152" s="148"/>
      <c r="T152" s="52"/>
      <c r="AT152" s="18" t="s">
        <v>167</v>
      </c>
      <c r="AU152" s="18" t="s">
        <v>80</v>
      </c>
    </row>
    <row r="153" spans="2:65" s="1" customFormat="1" ht="24.25" customHeight="1">
      <c r="B153" s="33"/>
      <c r="C153" s="132" t="s">
        <v>359</v>
      </c>
      <c r="D153" s="132" t="s">
        <v>160</v>
      </c>
      <c r="E153" s="133" t="s">
        <v>1199</v>
      </c>
      <c r="F153" s="134" t="s">
        <v>1200</v>
      </c>
      <c r="G153" s="135" t="s">
        <v>271</v>
      </c>
      <c r="H153" s="136">
        <v>1</v>
      </c>
      <c r="I153" s="137"/>
      <c r="J153" s="138">
        <f>ROUND(I153*H153,2)</f>
        <v>0</v>
      </c>
      <c r="K153" s="134" t="s">
        <v>305</v>
      </c>
      <c r="L153" s="33"/>
      <c r="M153" s="139" t="s">
        <v>19</v>
      </c>
      <c r="N153" s="140" t="s">
        <v>42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165</v>
      </c>
      <c r="AT153" s="143" t="s">
        <v>160</v>
      </c>
      <c r="AU153" s="143" t="s">
        <v>80</v>
      </c>
      <c r="AY153" s="18" t="s">
        <v>158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8" t="s">
        <v>78</v>
      </c>
      <c r="BK153" s="144">
        <f>ROUND(I153*H153,2)</f>
        <v>0</v>
      </c>
      <c r="BL153" s="18" t="s">
        <v>165</v>
      </c>
      <c r="BM153" s="143" t="s">
        <v>557</v>
      </c>
    </row>
    <row r="154" spans="2:65" s="1" customFormat="1" ht="18">
      <c r="B154" s="33"/>
      <c r="D154" s="145" t="s">
        <v>167</v>
      </c>
      <c r="F154" s="146" t="s">
        <v>1200</v>
      </c>
      <c r="I154" s="147"/>
      <c r="L154" s="33"/>
      <c r="M154" s="148"/>
      <c r="T154" s="52"/>
      <c r="AT154" s="18" t="s">
        <v>167</v>
      </c>
      <c r="AU154" s="18" t="s">
        <v>80</v>
      </c>
    </row>
    <row r="155" spans="2:65" s="1" customFormat="1" ht="21.75" customHeight="1">
      <c r="B155" s="33"/>
      <c r="C155" s="132" t="s">
        <v>368</v>
      </c>
      <c r="D155" s="132" t="s">
        <v>160</v>
      </c>
      <c r="E155" s="133" t="s">
        <v>1201</v>
      </c>
      <c r="F155" s="134" t="s">
        <v>1202</v>
      </c>
      <c r="G155" s="135" t="s">
        <v>271</v>
      </c>
      <c r="H155" s="136">
        <v>1</v>
      </c>
      <c r="I155" s="137"/>
      <c r="J155" s="138">
        <f>ROUND(I155*H155,2)</f>
        <v>0</v>
      </c>
      <c r="K155" s="134" t="s">
        <v>305</v>
      </c>
      <c r="L155" s="33"/>
      <c r="M155" s="139" t="s">
        <v>19</v>
      </c>
      <c r="N155" s="140" t="s">
        <v>42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165</v>
      </c>
      <c r="AT155" s="143" t="s">
        <v>160</v>
      </c>
      <c r="AU155" s="143" t="s">
        <v>80</v>
      </c>
      <c r="AY155" s="18" t="s">
        <v>158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8" t="s">
        <v>78</v>
      </c>
      <c r="BK155" s="144">
        <f>ROUND(I155*H155,2)</f>
        <v>0</v>
      </c>
      <c r="BL155" s="18" t="s">
        <v>165</v>
      </c>
      <c r="BM155" s="143" t="s">
        <v>567</v>
      </c>
    </row>
    <row r="156" spans="2:65" s="1" customFormat="1">
      <c r="B156" s="33"/>
      <c r="D156" s="145" t="s">
        <v>167</v>
      </c>
      <c r="F156" s="146" t="s">
        <v>1203</v>
      </c>
      <c r="I156" s="147"/>
      <c r="L156" s="33"/>
      <c r="M156" s="148"/>
      <c r="T156" s="52"/>
      <c r="AT156" s="18" t="s">
        <v>167</v>
      </c>
      <c r="AU156" s="18" t="s">
        <v>80</v>
      </c>
    </row>
    <row r="157" spans="2:65" s="1" customFormat="1" ht="16.5" customHeight="1">
      <c r="B157" s="33"/>
      <c r="C157" s="132" t="s">
        <v>375</v>
      </c>
      <c r="D157" s="132" t="s">
        <v>160</v>
      </c>
      <c r="E157" s="133" t="s">
        <v>1204</v>
      </c>
      <c r="F157" s="134" t="s">
        <v>1205</v>
      </c>
      <c r="G157" s="135" t="s">
        <v>271</v>
      </c>
      <c r="H157" s="136">
        <v>4</v>
      </c>
      <c r="I157" s="137"/>
      <c r="J157" s="138">
        <f>ROUND(I157*H157,2)</f>
        <v>0</v>
      </c>
      <c r="K157" s="134" t="s">
        <v>305</v>
      </c>
      <c r="L157" s="33"/>
      <c r="M157" s="139" t="s">
        <v>19</v>
      </c>
      <c r="N157" s="140" t="s">
        <v>42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165</v>
      </c>
      <c r="AT157" s="143" t="s">
        <v>160</v>
      </c>
      <c r="AU157" s="143" t="s">
        <v>80</v>
      </c>
      <c r="AY157" s="18" t="s">
        <v>158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8" t="s">
        <v>78</v>
      </c>
      <c r="BK157" s="144">
        <f>ROUND(I157*H157,2)</f>
        <v>0</v>
      </c>
      <c r="BL157" s="18" t="s">
        <v>165</v>
      </c>
      <c r="BM157" s="143" t="s">
        <v>581</v>
      </c>
    </row>
    <row r="158" spans="2:65" s="1" customFormat="1">
      <c r="B158" s="33"/>
      <c r="D158" s="145" t="s">
        <v>167</v>
      </c>
      <c r="F158" s="146" t="s">
        <v>1205</v>
      </c>
      <c r="I158" s="147"/>
      <c r="L158" s="33"/>
      <c r="M158" s="148"/>
      <c r="T158" s="52"/>
      <c r="AT158" s="18" t="s">
        <v>167</v>
      </c>
      <c r="AU158" s="18" t="s">
        <v>80</v>
      </c>
    </row>
    <row r="159" spans="2:65" s="1" customFormat="1" ht="24.25" customHeight="1">
      <c r="B159" s="33"/>
      <c r="C159" s="132" t="s">
        <v>382</v>
      </c>
      <c r="D159" s="132" t="s">
        <v>160</v>
      </c>
      <c r="E159" s="133" t="s">
        <v>1206</v>
      </c>
      <c r="F159" s="134" t="s">
        <v>1207</v>
      </c>
      <c r="G159" s="135" t="s">
        <v>271</v>
      </c>
      <c r="H159" s="136">
        <v>4</v>
      </c>
      <c r="I159" s="137"/>
      <c r="J159" s="138">
        <f>ROUND(I159*H159,2)</f>
        <v>0</v>
      </c>
      <c r="K159" s="134" t="s">
        <v>305</v>
      </c>
      <c r="L159" s="33"/>
      <c r="M159" s="139" t="s">
        <v>19</v>
      </c>
      <c r="N159" s="140" t="s">
        <v>42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165</v>
      </c>
      <c r="AT159" s="143" t="s">
        <v>160</v>
      </c>
      <c r="AU159" s="143" t="s">
        <v>80</v>
      </c>
      <c r="AY159" s="18" t="s">
        <v>158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8" t="s">
        <v>78</v>
      </c>
      <c r="BK159" s="144">
        <f>ROUND(I159*H159,2)</f>
        <v>0</v>
      </c>
      <c r="BL159" s="18" t="s">
        <v>165</v>
      </c>
      <c r="BM159" s="143" t="s">
        <v>596</v>
      </c>
    </row>
    <row r="160" spans="2:65" s="1" customFormat="1">
      <c r="B160" s="33"/>
      <c r="D160" s="145" t="s">
        <v>167</v>
      </c>
      <c r="F160" s="146" t="s">
        <v>1207</v>
      </c>
      <c r="I160" s="147"/>
      <c r="L160" s="33"/>
      <c r="M160" s="148"/>
      <c r="T160" s="52"/>
      <c r="AT160" s="18" t="s">
        <v>167</v>
      </c>
      <c r="AU160" s="18" t="s">
        <v>80</v>
      </c>
    </row>
    <row r="161" spans="2:65" s="1" customFormat="1" ht="16.5" customHeight="1">
      <c r="B161" s="33"/>
      <c r="C161" s="132" t="s">
        <v>394</v>
      </c>
      <c r="D161" s="132" t="s">
        <v>160</v>
      </c>
      <c r="E161" s="133" t="s">
        <v>1208</v>
      </c>
      <c r="F161" s="134" t="s">
        <v>1209</v>
      </c>
      <c r="G161" s="135" t="s">
        <v>280</v>
      </c>
      <c r="H161" s="136">
        <v>2</v>
      </c>
      <c r="I161" s="137"/>
      <c r="J161" s="138">
        <f>ROUND(I161*H161,2)</f>
        <v>0</v>
      </c>
      <c r="K161" s="134" t="s">
        <v>305</v>
      </c>
      <c r="L161" s="33"/>
      <c r="M161" s="139" t="s">
        <v>19</v>
      </c>
      <c r="N161" s="140" t="s">
        <v>42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165</v>
      </c>
      <c r="AT161" s="143" t="s">
        <v>160</v>
      </c>
      <c r="AU161" s="143" t="s">
        <v>80</v>
      </c>
      <c r="AY161" s="18" t="s">
        <v>158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8" t="s">
        <v>78</v>
      </c>
      <c r="BK161" s="144">
        <f>ROUND(I161*H161,2)</f>
        <v>0</v>
      </c>
      <c r="BL161" s="18" t="s">
        <v>165</v>
      </c>
      <c r="BM161" s="143" t="s">
        <v>612</v>
      </c>
    </row>
    <row r="162" spans="2:65" s="1" customFormat="1">
      <c r="B162" s="33"/>
      <c r="D162" s="145" t="s">
        <v>167</v>
      </c>
      <c r="F162" s="146" t="s">
        <v>1209</v>
      </c>
      <c r="I162" s="147"/>
      <c r="L162" s="33"/>
      <c r="M162" s="148"/>
      <c r="T162" s="52"/>
      <c r="AT162" s="18" t="s">
        <v>167</v>
      </c>
      <c r="AU162" s="18" t="s">
        <v>80</v>
      </c>
    </row>
    <row r="163" spans="2:65" s="11" customFormat="1" ht="22.9" customHeight="1">
      <c r="B163" s="120"/>
      <c r="D163" s="121" t="s">
        <v>70</v>
      </c>
      <c r="E163" s="130" t="s">
        <v>720</v>
      </c>
      <c r="F163" s="130" t="s">
        <v>1213</v>
      </c>
      <c r="I163" s="123"/>
      <c r="J163" s="131">
        <f>BK163</f>
        <v>0</v>
      </c>
      <c r="L163" s="120"/>
      <c r="M163" s="125"/>
      <c r="P163" s="126">
        <f>SUM(P164:P167)</f>
        <v>0</v>
      </c>
      <c r="R163" s="126">
        <f>SUM(R164:R167)</f>
        <v>0</v>
      </c>
      <c r="T163" s="127">
        <f>SUM(T164:T167)</f>
        <v>0</v>
      </c>
      <c r="AR163" s="121" t="s">
        <v>78</v>
      </c>
      <c r="AT163" s="128" t="s">
        <v>70</v>
      </c>
      <c r="AU163" s="128" t="s">
        <v>78</v>
      </c>
      <c r="AY163" s="121" t="s">
        <v>158</v>
      </c>
      <c r="BK163" s="129">
        <f>SUM(BK164:BK167)</f>
        <v>0</v>
      </c>
    </row>
    <row r="164" spans="2:65" s="1" customFormat="1" ht="16.5" customHeight="1">
      <c r="B164" s="33"/>
      <c r="C164" s="132" t="s">
        <v>402</v>
      </c>
      <c r="D164" s="132" t="s">
        <v>160</v>
      </c>
      <c r="E164" s="133" t="s">
        <v>1214</v>
      </c>
      <c r="F164" s="134" t="s">
        <v>1215</v>
      </c>
      <c r="G164" s="135" t="s">
        <v>271</v>
      </c>
      <c r="H164" s="136">
        <v>1</v>
      </c>
      <c r="I164" s="137"/>
      <c r="J164" s="138">
        <f>ROUND(I164*H164,2)</f>
        <v>0</v>
      </c>
      <c r="K164" s="134" t="s">
        <v>305</v>
      </c>
      <c r="L164" s="33"/>
      <c r="M164" s="139" t="s">
        <v>19</v>
      </c>
      <c r="N164" s="140" t="s">
        <v>42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165</v>
      </c>
      <c r="AT164" s="143" t="s">
        <v>160</v>
      </c>
      <c r="AU164" s="143" t="s">
        <v>80</v>
      </c>
      <c r="AY164" s="18" t="s">
        <v>158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8" t="s">
        <v>78</v>
      </c>
      <c r="BK164" s="144">
        <f>ROUND(I164*H164,2)</f>
        <v>0</v>
      </c>
      <c r="BL164" s="18" t="s">
        <v>165</v>
      </c>
      <c r="BM164" s="143" t="s">
        <v>625</v>
      </c>
    </row>
    <row r="165" spans="2:65" s="1" customFormat="1">
      <c r="B165" s="33"/>
      <c r="D165" s="145" t="s">
        <v>167</v>
      </c>
      <c r="F165" s="146" t="s">
        <v>1215</v>
      </c>
      <c r="I165" s="147"/>
      <c r="L165" s="33"/>
      <c r="M165" s="148"/>
      <c r="T165" s="52"/>
      <c r="AT165" s="18" t="s">
        <v>167</v>
      </c>
      <c r="AU165" s="18" t="s">
        <v>80</v>
      </c>
    </row>
    <row r="166" spans="2:65" s="1" customFormat="1" ht="24.25" customHeight="1">
      <c r="B166" s="33"/>
      <c r="C166" s="132" t="s">
        <v>411</v>
      </c>
      <c r="D166" s="132" t="s">
        <v>160</v>
      </c>
      <c r="E166" s="133" t="s">
        <v>1216</v>
      </c>
      <c r="F166" s="134" t="s">
        <v>1217</v>
      </c>
      <c r="G166" s="135" t="s">
        <v>271</v>
      </c>
      <c r="H166" s="136">
        <v>1</v>
      </c>
      <c r="I166" s="137"/>
      <c r="J166" s="138">
        <f>ROUND(I166*H166,2)</f>
        <v>0</v>
      </c>
      <c r="K166" s="134" t="s">
        <v>305</v>
      </c>
      <c r="L166" s="33"/>
      <c r="M166" s="139" t="s">
        <v>19</v>
      </c>
      <c r="N166" s="140" t="s">
        <v>42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165</v>
      </c>
      <c r="AT166" s="143" t="s">
        <v>160</v>
      </c>
      <c r="AU166" s="143" t="s">
        <v>80</v>
      </c>
      <c r="AY166" s="18" t="s">
        <v>158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8" t="s">
        <v>78</v>
      </c>
      <c r="BK166" s="144">
        <f>ROUND(I166*H166,2)</f>
        <v>0</v>
      </c>
      <c r="BL166" s="18" t="s">
        <v>165</v>
      </c>
      <c r="BM166" s="143" t="s">
        <v>293</v>
      </c>
    </row>
    <row r="167" spans="2:65" s="1" customFormat="1">
      <c r="B167" s="33"/>
      <c r="D167" s="145" t="s">
        <v>167</v>
      </c>
      <c r="F167" s="146" t="s">
        <v>1217</v>
      </c>
      <c r="I167" s="147"/>
      <c r="L167" s="33"/>
      <c r="M167" s="148"/>
      <c r="T167" s="52"/>
      <c r="AT167" s="18" t="s">
        <v>167</v>
      </c>
      <c r="AU167" s="18" t="s">
        <v>80</v>
      </c>
    </row>
    <row r="168" spans="2:65" s="11" customFormat="1" ht="22.9" customHeight="1">
      <c r="B168" s="120"/>
      <c r="D168" s="121" t="s">
        <v>70</v>
      </c>
      <c r="E168" s="130" t="s">
        <v>738</v>
      </c>
      <c r="F168" s="130" t="s">
        <v>1218</v>
      </c>
      <c r="I168" s="123"/>
      <c r="J168" s="131">
        <f>BK168</f>
        <v>0</v>
      </c>
      <c r="L168" s="120"/>
      <c r="M168" s="125"/>
      <c r="P168" s="126">
        <f>SUM(P169:P188)</f>
        <v>0</v>
      </c>
      <c r="R168" s="126">
        <f>SUM(R169:R188)</f>
        <v>0</v>
      </c>
      <c r="T168" s="127">
        <f>SUM(T169:T188)</f>
        <v>0</v>
      </c>
      <c r="AR168" s="121" t="s">
        <v>78</v>
      </c>
      <c r="AT168" s="128" t="s">
        <v>70</v>
      </c>
      <c r="AU168" s="128" t="s">
        <v>78</v>
      </c>
      <c r="AY168" s="121" t="s">
        <v>158</v>
      </c>
      <c r="BK168" s="129">
        <f>SUM(BK169:BK188)</f>
        <v>0</v>
      </c>
    </row>
    <row r="169" spans="2:65" s="1" customFormat="1" ht="24.25" customHeight="1">
      <c r="B169" s="33"/>
      <c r="C169" s="132" t="s">
        <v>421</v>
      </c>
      <c r="D169" s="132" t="s">
        <v>160</v>
      </c>
      <c r="E169" s="133" t="s">
        <v>1219</v>
      </c>
      <c r="F169" s="134" t="s">
        <v>1220</v>
      </c>
      <c r="G169" s="135" t="s">
        <v>280</v>
      </c>
      <c r="H169" s="136">
        <v>188</v>
      </c>
      <c r="I169" s="137"/>
      <c r="J169" s="138">
        <f>ROUND(I169*H169,2)</f>
        <v>0</v>
      </c>
      <c r="K169" s="134" t="s">
        <v>305</v>
      </c>
      <c r="L169" s="33"/>
      <c r="M169" s="139" t="s">
        <v>19</v>
      </c>
      <c r="N169" s="140" t="s">
        <v>42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165</v>
      </c>
      <c r="AT169" s="143" t="s">
        <v>160</v>
      </c>
      <c r="AU169" s="143" t="s">
        <v>80</v>
      </c>
      <c r="AY169" s="18" t="s">
        <v>158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8" t="s">
        <v>78</v>
      </c>
      <c r="BK169" s="144">
        <f>ROUND(I169*H169,2)</f>
        <v>0</v>
      </c>
      <c r="BL169" s="18" t="s">
        <v>165</v>
      </c>
      <c r="BM169" s="143" t="s">
        <v>731</v>
      </c>
    </row>
    <row r="170" spans="2:65" s="1" customFormat="1" ht="18">
      <c r="B170" s="33"/>
      <c r="D170" s="145" t="s">
        <v>167</v>
      </c>
      <c r="F170" s="146" t="s">
        <v>1220</v>
      </c>
      <c r="I170" s="147"/>
      <c r="L170" s="33"/>
      <c r="M170" s="148"/>
      <c r="T170" s="52"/>
      <c r="AT170" s="18" t="s">
        <v>167</v>
      </c>
      <c r="AU170" s="18" t="s">
        <v>80</v>
      </c>
    </row>
    <row r="171" spans="2:65" s="1" customFormat="1" ht="24.25" customHeight="1">
      <c r="B171" s="33"/>
      <c r="C171" s="132" t="s">
        <v>429</v>
      </c>
      <c r="D171" s="132" t="s">
        <v>160</v>
      </c>
      <c r="E171" s="133" t="s">
        <v>1221</v>
      </c>
      <c r="F171" s="134" t="s">
        <v>1222</v>
      </c>
      <c r="G171" s="135" t="s">
        <v>280</v>
      </c>
      <c r="H171" s="136">
        <v>17</v>
      </c>
      <c r="I171" s="137"/>
      <c r="J171" s="138">
        <f>ROUND(I171*H171,2)</f>
        <v>0</v>
      </c>
      <c r="K171" s="134" t="s">
        <v>305</v>
      </c>
      <c r="L171" s="33"/>
      <c r="M171" s="139" t="s">
        <v>19</v>
      </c>
      <c r="N171" s="140" t="s">
        <v>42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165</v>
      </c>
      <c r="AT171" s="143" t="s">
        <v>160</v>
      </c>
      <c r="AU171" s="143" t="s">
        <v>80</v>
      </c>
      <c r="AY171" s="18" t="s">
        <v>158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8" t="s">
        <v>78</v>
      </c>
      <c r="BK171" s="144">
        <f>ROUND(I171*H171,2)</f>
        <v>0</v>
      </c>
      <c r="BL171" s="18" t="s">
        <v>165</v>
      </c>
      <c r="BM171" s="143" t="s">
        <v>734</v>
      </c>
    </row>
    <row r="172" spans="2:65" s="1" customFormat="1" ht="18">
      <c r="B172" s="33"/>
      <c r="D172" s="145" t="s">
        <v>167</v>
      </c>
      <c r="F172" s="146" t="s">
        <v>1222</v>
      </c>
      <c r="I172" s="147"/>
      <c r="L172" s="33"/>
      <c r="M172" s="148"/>
      <c r="T172" s="52"/>
      <c r="AT172" s="18" t="s">
        <v>167</v>
      </c>
      <c r="AU172" s="18" t="s">
        <v>80</v>
      </c>
    </row>
    <row r="173" spans="2:65" s="1" customFormat="1" ht="24.25" customHeight="1">
      <c r="B173" s="33"/>
      <c r="C173" s="132" t="s">
        <v>435</v>
      </c>
      <c r="D173" s="132" t="s">
        <v>160</v>
      </c>
      <c r="E173" s="133" t="s">
        <v>1223</v>
      </c>
      <c r="F173" s="134" t="s">
        <v>1224</v>
      </c>
      <c r="G173" s="135" t="s">
        <v>280</v>
      </c>
      <c r="H173" s="136">
        <v>38</v>
      </c>
      <c r="I173" s="137"/>
      <c r="J173" s="138">
        <f>ROUND(I173*H173,2)</f>
        <v>0</v>
      </c>
      <c r="K173" s="134" t="s">
        <v>305</v>
      </c>
      <c r="L173" s="33"/>
      <c r="M173" s="139" t="s">
        <v>19</v>
      </c>
      <c r="N173" s="140" t="s">
        <v>42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165</v>
      </c>
      <c r="AT173" s="143" t="s">
        <v>160</v>
      </c>
      <c r="AU173" s="143" t="s">
        <v>80</v>
      </c>
      <c r="AY173" s="18" t="s">
        <v>158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8" t="s">
        <v>78</v>
      </c>
      <c r="BK173" s="144">
        <f>ROUND(I173*H173,2)</f>
        <v>0</v>
      </c>
      <c r="BL173" s="18" t="s">
        <v>165</v>
      </c>
      <c r="BM173" s="143" t="s">
        <v>737</v>
      </c>
    </row>
    <row r="174" spans="2:65" s="1" customFormat="1" ht="18">
      <c r="B174" s="33"/>
      <c r="D174" s="145" t="s">
        <v>167</v>
      </c>
      <c r="F174" s="146" t="s">
        <v>1224</v>
      </c>
      <c r="I174" s="147"/>
      <c r="L174" s="33"/>
      <c r="M174" s="148"/>
      <c r="T174" s="52"/>
      <c r="AT174" s="18" t="s">
        <v>167</v>
      </c>
      <c r="AU174" s="18" t="s">
        <v>80</v>
      </c>
    </row>
    <row r="175" spans="2:65" s="1" customFormat="1" ht="16.5" customHeight="1">
      <c r="B175" s="33"/>
      <c r="C175" s="132" t="s">
        <v>441</v>
      </c>
      <c r="D175" s="132" t="s">
        <v>160</v>
      </c>
      <c r="E175" s="133" t="s">
        <v>1225</v>
      </c>
      <c r="F175" s="134" t="s">
        <v>1226</v>
      </c>
      <c r="G175" s="135" t="s">
        <v>271</v>
      </c>
      <c r="H175" s="136">
        <v>10</v>
      </c>
      <c r="I175" s="137"/>
      <c r="J175" s="138">
        <f>ROUND(I175*H175,2)</f>
        <v>0</v>
      </c>
      <c r="K175" s="134" t="s">
        <v>305</v>
      </c>
      <c r="L175" s="33"/>
      <c r="M175" s="139" t="s">
        <v>19</v>
      </c>
      <c r="N175" s="140" t="s">
        <v>42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165</v>
      </c>
      <c r="AT175" s="143" t="s">
        <v>160</v>
      </c>
      <c r="AU175" s="143" t="s">
        <v>80</v>
      </c>
      <c r="AY175" s="18" t="s">
        <v>158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8" t="s">
        <v>78</v>
      </c>
      <c r="BK175" s="144">
        <f>ROUND(I175*H175,2)</f>
        <v>0</v>
      </c>
      <c r="BL175" s="18" t="s">
        <v>165</v>
      </c>
      <c r="BM175" s="143" t="s">
        <v>742</v>
      </c>
    </row>
    <row r="176" spans="2:65" s="1" customFormat="1">
      <c r="B176" s="33"/>
      <c r="D176" s="145" t="s">
        <v>167</v>
      </c>
      <c r="F176" s="146" t="s">
        <v>1226</v>
      </c>
      <c r="I176" s="147"/>
      <c r="L176" s="33"/>
      <c r="M176" s="148"/>
      <c r="T176" s="52"/>
      <c r="AT176" s="18" t="s">
        <v>167</v>
      </c>
      <c r="AU176" s="18" t="s">
        <v>80</v>
      </c>
    </row>
    <row r="177" spans="2:65" s="1" customFormat="1" ht="16.5" customHeight="1">
      <c r="B177" s="33"/>
      <c r="C177" s="132" t="s">
        <v>448</v>
      </c>
      <c r="D177" s="132" t="s">
        <v>160</v>
      </c>
      <c r="E177" s="133" t="s">
        <v>1227</v>
      </c>
      <c r="F177" s="134" t="s">
        <v>1228</v>
      </c>
      <c r="G177" s="135" t="s">
        <v>271</v>
      </c>
      <c r="H177" s="136">
        <v>1</v>
      </c>
      <c r="I177" s="137"/>
      <c r="J177" s="138">
        <f>ROUND(I177*H177,2)</f>
        <v>0</v>
      </c>
      <c r="K177" s="134" t="s">
        <v>305</v>
      </c>
      <c r="L177" s="33"/>
      <c r="M177" s="139" t="s">
        <v>19</v>
      </c>
      <c r="N177" s="140" t="s">
        <v>42</v>
      </c>
      <c r="P177" s="141">
        <f>O177*H177</f>
        <v>0</v>
      </c>
      <c r="Q177" s="141">
        <v>0</v>
      </c>
      <c r="R177" s="141">
        <f>Q177*H177</f>
        <v>0</v>
      </c>
      <c r="S177" s="141">
        <v>0</v>
      </c>
      <c r="T177" s="142">
        <f>S177*H177</f>
        <v>0</v>
      </c>
      <c r="AR177" s="143" t="s">
        <v>165</v>
      </c>
      <c r="AT177" s="143" t="s">
        <v>160</v>
      </c>
      <c r="AU177" s="143" t="s">
        <v>80</v>
      </c>
      <c r="AY177" s="18" t="s">
        <v>158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8" t="s">
        <v>78</v>
      </c>
      <c r="BK177" s="144">
        <f>ROUND(I177*H177,2)</f>
        <v>0</v>
      </c>
      <c r="BL177" s="18" t="s">
        <v>165</v>
      </c>
      <c r="BM177" s="143" t="s">
        <v>745</v>
      </c>
    </row>
    <row r="178" spans="2:65" s="1" customFormat="1">
      <c r="B178" s="33"/>
      <c r="D178" s="145" t="s">
        <v>167</v>
      </c>
      <c r="F178" s="146" t="s">
        <v>1228</v>
      </c>
      <c r="I178" s="147"/>
      <c r="L178" s="33"/>
      <c r="M178" s="148"/>
      <c r="T178" s="52"/>
      <c r="AT178" s="18" t="s">
        <v>167</v>
      </c>
      <c r="AU178" s="18" t="s">
        <v>80</v>
      </c>
    </row>
    <row r="179" spans="2:65" s="1" customFormat="1" ht="16.5" customHeight="1">
      <c r="B179" s="33"/>
      <c r="C179" s="132" t="s">
        <v>456</v>
      </c>
      <c r="D179" s="132" t="s">
        <v>160</v>
      </c>
      <c r="E179" s="133" t="s">
        <v>1229</v>
      </c>
      <c r="F179" s="134" t="s">
        <v>1230</v>
      </c>
      <c r="G179" s="135" t="s">
        <v>638</v>
      </c>
      <c r="H179" s="136">
        <v>8</v>
      </c>
      <c r="I179" s="137"/>
      <c r="J179" s="138">
        <f>ROUND(I179*H179,2)</f>
        <v>0</v>
      </c>
      <c r="K179" s="134" t="s">
        <v>305</v>
      </c>
      <c r="L179" s="33"/>
      <c r="M179" s="139" t="s">
        <v>19</v>
      </c>
      <c r="N179" s="140" t="s">
        <v>42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165</v>
      </c>
      <c r="AT179" s="143" t="s">
        <v>160</v>
      </c>
      <c r="AU179" s="143" t="s">
        <v>80</v>
      </c>
      <c r="AY179" s="18" t="s">
        <v>158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8" t="s">
        <v>78</v>
      </c>
      <c r="BK179" s="144">
        <f>ROUND(I179*H179,2)</f>
        <v>0</v>
      </c>
      <c r="BL179" s="18" t="s">
        <v>165</v>
      </c>
      <c r="BM179" s="143" t="s">
        <v>748</v>
      </c>
    </row>
    <row r="180" spans="2:65" s="1" customFormat="1">
      <c r="B180" s="33"/>
      <c r="D180" s="145" t="s">
        <v>167</v>
      </c>
      <c r="F180" s="146" t="s">
        <v>1230</v>
      </c>
      <c r="I180" s="147"/>
      <c r="L180" s="33"/>
      <c r="M180" s="148"/>
      <c r="T180" s="52"/>
      <c r="AT180" s="18" t="s">
        <v>167</v>
      </c>
      <c r="AU180" s="18" t="s">
        <v>80</v>
      </c>
    </row>
    <row r="181" spans="2:65" s="1" customFormat="1" ht="21.75" customHeight="1">
      <c r="B181" s="33"/>
      <c r="C181" s="132" t="s">
        <v>464</v>
      </c>
      <c r="D181" s="132" t="s">
        <v>160</v>
      </c>
      <c r="E181" s="133" t="s">
        <v>1231</v>
      </c>
      <c r="F181" s="134" t="s">
        <v>1232</v>
      </c>
      <c r="G181" s="135" t="s">
        <v>271</v>
      </c>
      <c r="H181" s="136">
        <v>6</v>
      </c>
      <c r="I181" s="137"/>
      <c r="J181" s="138">
        <f>ROUND(I181*H181,2)</f>
        <v>0</v>
      </c>
      <c r="K181" s="134" t="s">
        <v>305</v>
      </c>
      <c r="L181" s="33"/>
      <c r="M181" s="139" t="s">
        <v>19</v>
      </c>
      <c r="N181" s="140" t="s">
        <v>42</v>
      </c>
      <c r="P181" s="141">
        <f>O181*H181</f>
        <v>0</v>
      </c>
      <c r="Q181" s="141">
        <v>0</v>
      </c>
      <c r="R181" s="141">
        <f>Q181*H181</f>
        <v>0</v>
      </c>
      <c r="S181" s="141">
        <v>0</v>
      </c>
      <c r="T181" s="142">
        <f>S181*H181</f>
        <v>0</v>
      </c>
      <c r="AR181" s="143" t="s">
        <v>165</v>
      </c>
      <c r="AT181" s="143" t="s">
        <v>160</v>
      </c>
      <c r="AU181" s="143" t="s">
        <v>80</v>
      </c>
      <c r="AY181" s="18" t="s">
        <v>158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8" t="s">
        <v>78</v>
      </c>
      <c r="BK181" s="144">
        <f>ROUND(I181*H181,2)</f>
        <v>0</v>
      </c>
      <c r="BL181" s="18" t="s">
        <v>165</v>
      </c>
      <c r="BM181" s="143" t="s">
        <v>751</v>
      </c>
    </row>
    <row r="182" spans="2:65" s="1" customFormat="1">
      <c r="B182" s="33"/>
      <c r="D182" s="145" t="s">
        <v>167</v>
      </c>
      <c r="F182" s="146" t="s">
        <v>1232</v>
      </c>
      <c r="I182" s="147"/>
      <c r="L182" s="33"/>
      <c r="M182" s="148"/>
      <c r="T182" s="52"/>
      <c r="AT182" s="18" t="s">
        <v>167</v>
      </c>
      <c r="AU182" s="18" t="s">
        <v>80</v>
      </c>
    </row>
    <row r="183" spans="2:65" s="1" customFormat="1" ht="16.5" customHeight="1">
      <c r="B183" s="33"/>
      <c r="C183" s="132" t="s">
        <v>471</v>
      </c>
      <c r="D183" s="132" t="s">
        <v>160</v>
      </c>
      <c r="E183" s="133" t="s">
        <v>1233</v>
      </c>
      <c r="F183" s="134" t="s">
        <v>1234</v>
      </c>
      <c r="G183" s="135" t="s">
        <v>271</v>
      </c>
      <c r="H183" s="136">
        <v>1</v>
      </c>
      <c r="I183" s="137"/>
      <c r="J183" s="138">
        <f>ROUND(I183*H183,2)</f>
        <v>0</v>
      </c>
      <c r="K183" s="134" t="s">
        <v>305</v>
      </c>
      <c r="L183" s="33"/>
      <c r="M183" s="139" t="s">
        <v>19</v>
      </c>
      <c r="N183" s="140" t="s">
        <v>42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165</v>
      </c>
      <c r="AT183" s="143" t="s">
        <v>160</v>
      </c>
      <c r="AU183" s="143" t="s">
        <v>80</v>
      </c>
      <c r="AY183" s="18" t="s">
        <v>158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8" t="s">
        <v>78</v>
      </c>
      <c r="BK183" s="144">
        <f>ROUND(I183*H183,2)</f>
        <v>0</v>
      </c>
      <c r="BL183" s="18" t="s">
        <v>165</v>
      </c>
      <c r="BM183" s="143" t="s">
        <v>754</v>
      </c>
    </row>
    <row r="184" spans="2:65" s="1" customFormat="1">
      <c r="B184" s="33"/>
      <c r="D184" s="145" t="s">
        <v>167</v>
      </c>
      <c r="F184" s="146" t="s">
        <v>1234</v>
      </c>
      <c r="I184" s="147"/>
      <c r="L184" s="33"/>
      <c r="M184" s="148"/>
      <c r="T184" s="52"/>
      <c r="AT184" s="18" t="s">
        <v>167</v>
      </c>
      <c r="AU184" s="18" t="s">
        <v>80</v>
      </c>
    </row>
    <row r="185" spans="2:65" s="1" customFormat="1" ht="16.5" customHeight="1">
      <c r="B185" s="33"/>
      <c r="C185" s="132" t="s">
        <v>484</v>
      </c>
      <c r="D185" s="132" t="s">
        <v>160</v>
      </c>
      <c r="E185" s="133" t="s">
        <v>1235</v>
      </c>
      <c r="F185" s="134" t="s">
        <v>1236</v>
      </c>
      <c r="G185" s="135" t="s">
        <v>280</v>
      </c>
      <c r="H185" s="136">
        <v>185</v>
      </c>
      <c r="I185" s="137"/>
      <c r="J185" s="138">
        <f>ROUND(I185*H185,2)</f>
        <v>0</v>
      </c>
      <c r="K185" s="134" t="s">
        <v>305</v>
      </c>
      <c r="L185" s="33"/>
      <c r="M185" s="139" t="s">
        <v>19</v>
      </c>
      <c r="N185" s="140" t="s">
        <v>42</v>
      </c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165</v>
      </c>
      <c r="AT185" s="143" t="s">
        <v>160</v>
      </c>
      <c r="AU185" s="143" t="s">
        <v>80</v>
      </c>
      <c r="AY185" s="18" t="s">
        <v>158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8" t="s">
        <v>78</v>
      </c>
      <c r="BK185" s="144">
        <f>ROUND(I185*H185,2)</f>
        <v>0</v>
      </c>
      <c r="BL185" s="18" t="s">
        <v>165</v>
      </c>
      <c r="BM185" s="143" t="s">
        <v>757</v>
      </c>
    </row>
    <row r="186" spans="2:65" s="1" customFormat="1">
      <c r="B186" s="33"/>
      <c r="D186" s="145" t="s">
        <v>167</v>
      </c>
      <c r="F186" s="146" t="s">
        <v>1236</v>
      </c>
      <c r="I186" s="147"/>
      <c r="L186" s="33"/>
      <c r="M186" s="148"/>
      <c r="T186" s="52"/>
      <c r="AT186" s="18" t="s">
        <v>167</v>
      </c>
      <c r="AU186" s="18" t="s">
        <v>80</v>
      </c>
    </row>
    <row r="187" spans="2:65" s="1" customFormat="1" ht="16.5" customHeight="1">
      <c r="B187" s="33"/>
      <c r="C187" s="132" t="s">
        <v>490</v>
      </c>
      <c r="D187" s="132" t="s">
        <v>160</v>
      </c>
      <c r="E187" s="133" t="s">
        <v>1237</v>
      </c>
      <c r="F187" s="134" t="s">
        <v>1179</v>
      </c>
      <c r="G187" s="135" t="s">
        <v>271</v>
      </c>
      <c r="H187" s="136">
        <v>1</v>
      </c>
      <c r="I187" s="137"/>
      <c r="J187" s="138">
        <f>ROUND(I187*H187,2)</f>
        <v>0</v>
      </c>
      <c r="K187" s="134" t="s">
        <v>305</v>
      </c>
      <c r="L187" s="33"/>
      <c r="M187" s="139" t="s">
        <v>19</v>
      </c>
      <c r="N187" s="140" t="s">
        <v>42</v>
      </c>
      <c r="P187" s="141">
        <f>O187*H187</f>
        <v>0</v>
      </c>
      <c r="Q187" s="141">
        <v>0</v>
      </c>
      <c r="R187" s="141">
        <f>Q187*H187</f>
        <v>0</v>
      </c>
      <c r="S187" s="141">
        <v>0</v>
      </c>
      <c r="T187" s="142">
        <f>S187*H187</f>
        <v>0</v>
      </c>
      <c r="AR187" s="143" t="s">
        <v>165</v>
      </c>
      <c r="AT187" s="143" t="s">
        <v>160</v>
      </c>
      <c r="AU187" s="143" t="s">
        <v>80</v>
      </c>
      <c r="AY187" s="18" t="s">
        <v>158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8" t="s">
        <v>78</v>
      </c>
      <c r="BK187" s="144">
        <f>ROUND(I187*H187,2)</f>
        <v>0</v>
      </c>
      <c r="BL187" s="18" t="s">
        <v>165</v>
      </c>
      <c r="BM187" s="143" t="s">
        <v>761</v>
      </c>
    </row>
    <row r="188" spans="2:65" s="1" customFormat="1">
      <c r="B188" s="33"/>
      <c r="D188" s="145" t="s">
        <v>167</v>
      </c>
      <c r="F188" s="146" t="s">
        <v>1179</v>
      </c>
      <c r="I188" s="147"/>
      <c r="L188" s="33"/>
      <c r="M188" s="148"/>
      <c r="T188" s="52"/>
      <c r="AT188" s="18" t="s">
        <v>167</v>
      </c>
      <c r="AU188" s="18" t="s">
        <v>80</v>
      </c>
    </row>
    <row r="189" spans="2:65" s="11" customFormat="1" ht="22.9" customHeight="1">
      <c r="B189" s="120"/>
      <c r="D189" s="121" t="s">
        <v>70</v>
      </c>
      <c r="E189" s="130" t="s">
        <v>939</v>
      </c>
      <c r="F189" s="130" t="s">
        <v>1238</v>
      </c>
      <c r="I189" s="123"/>
      <c r="J189" s="131">
        <f>BK189</f>
        <v>0</v>
      </c>
      <c r="L189" s="120"/>
      <c r="M189" s="125"/>
      <c r="P189" s="126">
        <f>SUM(P190:P203)</f>
        <v>0</v>
      </c>
      <c r="R189" s="126">
        <f>SUM(R190:R203)</f>
        <v>0</v>
      </c>
      <c r="T189" s="127">
        <f>SUM(T190:T203)</f>
        <v>0</v>
      </c>
      <c r="AR189" s="121" t="s">
        <v>78</v>
      </c>
      <c r="AT189" s="128" t="s">
        <v>70</v>
      </c>
      <c r="AU189" s="128" t="s">
        <v>78</v>
      </c>
      <c r="AY189" s="121" t="s">
        <v>158</v>
      </c>
      <c r="BK189" s="129">
        <f>SUM(BK190:BK203)</f>
        <v>0</v>
      </c>
    </row>
    <row r="190" spans="2:65" s="1" customFormat="1" ht="16.5" customHeight="1">
      <c r="B190" s="33"/>
      <c r="C190" s="132" t="s">
        <v>496</v>
      </c>
      <c r="D190" s="132" t="s">
        <v>160</v>
      </c>
      <c r="E190" s="133" t="s">
        <v>1239</v>
      </c>
      <c r="F190" s="134" t="s">
        <v>1240</v>
      </c>
      <c r="G190" s="135" t="s">
        <v>638</v>
      </c>
      <c r="H190" s="136">
        <v>8</v>
      </c>
      <c r="I190" s="137"/>
      <c r="J190" s="138">
        <f>ROUND(I190*H190,2)</f>
        <v>0</v>
      </c>
      <c r="K190" s="134" t="s">
        <v>305</v>
      </c>
      <c r="L190" s="33"/>
      <c r="M190" s="139" t="s">
        <v>19</v>
      </c>
      <c r="N190" s="140" t="s">
        <v>42</v>
      </c>
      <c r="P190" s="141">
        <f>O190*H190</f>
        <v>0</v>
      </c>
      <c r="Q190" s="141">
        <v>0</v>
      </c>
      <c r="R190" s="141">
        <f>Q190*H190</f>
        <v>0</v>
      </c>
      <c r="S190" s="141">
        <v>0</v>
      </c>
      <c r="T190" s="142">
        <f>S190*H190</f>
        <v>0</v>
      </c>
      <c r="AR190" s="143" t="s">
        <v>165</v>
      </c>
      <c r="AT190" s="143" t="s">
        <v>160</v>
      </c>
      <c r="AU190" s="143" t="s">
        <v>80</v>
      </c>
      <c r="AY190" s="18" t="s">
        <v>158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8" t="s">
        <v>78</v>
      </c>
      <c r="BK190" s="144">
        <f>ROUND(I190*H190,2)</f>
        <v>0</v>
      </c>
      <c r="BL190" s="18" t="s">
        <v>165</v>
      </c>
      <c r="BM190" s="143" t="s">
        <v>764</v>
      </c>
    </row>
    <row r="191" spans="2:65" s="1" customFormat="1">
      <c r="B191" s="33"/>
      <c r="D191" s="145" t="s">
        <v>167</v>
      </c>
      <c r="F191" s="146" t="s">
        <v>1240</v>
      </c>
      <c r="I191" s="147"/>
      <c r="L191" s="33"/>
      <c r="M191" s="148"/>
      <c r="T191" s="52"/>
      <c r="AT191" s="18" t="s">
        <v>167</v>
      </c>
      <c r="AU191" s="18" t="s">
        <v>80</v>
      </c>
    </row>
    <row r="192" spans="2:65" s="1" customFormat="1" ht="21.75" customHeight="1">
      <c r="B192" s="33"/>
      <c r="C192" s="132" t="s">
        <v>503</v>
      </c>
      <c r="D192" s="132" t="s">
        <v>160</v>
      </c>
      <c r="E192" s="133" t="s">
        <v>1241</v>
      </c>
      <c r="F192" s="134" t="s">
        <v>1242</v>
      </c>
      <c r="G192" s="135" t="s">
        <v>638</v>
      </c>
      <c r="H192" s="136">
        <v>8</v>
      </c>
      <c r="I192" s="137"/>
      <c r="J192" s="138">
        <f>ROUND(I192*H192,2)</f>
        <v>0</v>
      </c>
      <c r="K192" s="134" t="s">
        <v>305</v>
      </c>
      <c r="L192" s="33"/>
      <c r="M192" s="139" t="s">
        <v>19</v>
      </c>
      <c r="N192" s="140" t="s">
        <v>42</v>
      </c>
      <c r="P192" s="141">
        <f>O192*H192</f>
        <v>0</v>
      </c>
      <c r="Q192" s="141">
        <v>0</v>
      </c>
      <c r="R192" s="141">
        <f>Q192*H192</f>
        <v>0</v>
      </c>
      <c r="S192" s="141">
        <v>0</v>
      </c>
      <c r="T192" s="142">
        <f>S192*H192</f>
        <v>0</v>
      </c>
      <c r="AR192" s="143" t="s">
        <v>165</v>
      </c>
      <c r="AT192" s="143" t="s">
        <v>160</v>
      </c>
      <c r="AU192" s="143" t="s">
        <v>80</v>
      </c>
      <c r="AY192" s="18" t="s">
        <v>158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8" t="s">
        <v>78</v>
      </c>
      <c r="BK192" s="144">
        <f>ROUND(I192*H192,2)</f>
        <v>0</v>
      </c>
      <c r="BL192" s="18" t="s">
        <v>165</v>
      </c>
      <c r="BM192" s="143" t="s">
        <v>767</v>
      </c>
    </row>
    <row r="193" spans="2:65" s="1" customFormat="1">
      <c r="B193" s="33"/>
      <c r="D193" s="145" t="s">
        <v>167</v>
      </c>
      <c r="F193" s="146" t="s">
        <v>1242</v>
      </c>
      <c r="I193" s="147"/>
      <c r="L193" s="33"/>
      <c r="M193" s="148"/>
      <c r="T193" s="52"/>
      <c r="AT193" s="18" t="s">
        <v>167</v>
      </c>
      <c r="AU193" s="18" t="s">
        <v>80</v>
      </c>
    </row>
    <row r="194" spans="2:65" s="1" customFormat="1" ht="16.5" customHeight="1">
      <c r="B194" s="33"/>
      <c r="C194" s="132" t="s">
        <v>513</v>
      </c>
      <c r="D194" s="132" t="s">
        <v>160</v>
      </c>
      <c r="E194" s="133" t="s">
        <v>1243</v>
      </c>
      <c r="F194" s="134" t="s">
        <v>1244</v>
      </c>
      <c r="G194" s="135" t="s">
        <v>271</v>
      </c>
      <c r="H194" s="136">
        <v>1</v>
      </c>
      <c r="I194" s="137"/>
      <c r="J194" s="138">
        <f>ROUND(I194*H194,2)</f>
        <v>0</v>
      </c>
      <c r="K194" s="134" t="s">
        <v>305</v>
      </c>
      <c r="L194" s="33"/>
      <c r="M194" s="139" t="s">
        <v>19</v>
      </c>
      <c r="N194" s="140" t="s">
        <v>42</v>
      </c>
      <c r="P194" s="141">
        <f>O194*H194</f>
        <v>0</v>
      </c>
      <c r="Q194" s="141">
        <v>0</v>
      </c>
      <c r="R194" s="141">
        <f>Q194*H194</f>
        <v>0</v>
      </c>
      <c r="S194" s="141">
        <v>0</v>
      </c>
      <c r="T194" s="142">
        <f>S194*H194</f>
        <v>0</v>
      </c>
      <c r="AR194" s="143" t="s">
        <v>165</v>
      </c>
      <c r="AT194" s="143" t="s">
        <v>160</v>
      </c>
      <c r="AU194" s="143" t="s">
        <v>80</v>
      </c>
      <c r="AY194" s="18" t="s">
        <v>158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8" t="s">
        <v>78</v>
      </c>
      <c r="BK194" s="144">
        <f>ROUND(I194*H194,2)</f>
        <v>0</v>
      </c>
      <c r="BL194" s="18" t="s">
        <v>165</v>
      </c>
      <c r="BM194" s="143" t="s">
        <v>770</v>
      </c>
    </row>
    <row r="195" spans="2:65" s="1" customFormat="1">
      <c r="B195" s="33"/>
      <c r="D195" s="145" t="s">
        <v>167</v>
      </c>
      <c r="F195" s="146" t="s">
        <v>1244</v>
      </c>
      <c r="I195" s="147"/>
      <c r="L195" s="33"/>
      <c r="M195" s="148"/>
      <c r="T195" s="52"/>
      <c r="AT195" s="18" t="s">
        <v>167</v>
      </c>
      <c r="AU195" s="18" t="s">
        <v>80</v>
      </c>
    </row>
    <row r="196" spans="2:65" s="1" customFormat="1" ht="16.5" customHeight="1">
      <c r="B196" s="33"/>
      <c r="C196" s="132" t="s">
        <v>520</v>
      </c>
      <c r="D196" s="132" t="s">
        <v>160</v>
      </c>
      <c r="E196" s="133" t="s">
        <v>1245</v>
      </c>
      <c r="F196" s="134" t="s">
        <v>1246</v>
      </c>
      <c r="G196" s="135" t="s">
        <v>271</v>
      </c>
      <c r="H196" s="136">
        <v>1</v>
      </c>
      <c r="I196" s="137"/>
      <c r="J196" s="138">
        <f>ROUND(I196*H196,2)</f>
        <v>0</v>
      </c>
      <c r="K196" s="134" t="s">
        <v>305</v>
      </c>
      <c r="L196" s="33"/>
      <c r="M196" s="139" t="s">
        <v>19</v>
      </c>
      <c r="N196" s="140" t="s">
        <v>42</v>
      </c>
      <c r="P196" s="141">
        <f>O196*H196</f>
        <v>0</v>
      </c>
      <c r="Q196" s="141">
        <v>0</v>
      </c>
      <c r="R196" s="141">
        <f>Q196*H196</f>
        <v>0</v>
      </c>
      <c r="S196" s="141">
        <v>0</v>
      </c>
      <c r="T196" s="142">
        <f>S196*H196</f>
        <v>0</v>
      </c>
      <c r="AR196" s="143" t="s">
        <v>165</v>
      </c>
      <c r="AT196" s="143" t="s">
        <v>160</v>
      </c>
      <c r="AU196" s="143" t="s">
        <v>80</v>
      </c>
      <c r="AY196" s="18" t="s">
        <v>158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8" t="s">
        <v>78</v>
      </c>
      <c r="BK196" s="144">
        <f>ROUND(I196*H196,2)</f>
        <v>0</v>
      </c>
      <c r="BL196" s="18" t="s">
        <v>165</v>
      </c>
      <c r="BM196" s="143" t="s">
        <v>773</v>
      </c>
    </row>
    <row r="197" spans="2:65" s="1" customFormat="1">
      <c r="B197" s="33"/>
      <c r="D197" s="145" t="s">
        <v>167</v>
      </c>
      <c r="F197" s="146" t="s">
        <v>1246</v>
      </c>
      <c r="I197" s="147"/>
      <c r="L197" s="33"/>
      <c r="M197" s="148"/>
      <c r="T197" s="52"/>
      <c r="AT197" s="18" t="s">
        <v>167</v>
      </c>
      <c r="AU197" s="18" t="s">
        <v>80</v>
      </c>
    </row>
    <row r="198" spans="2:65" s="1" customFormat="1" ht="16.5" customHeight="1">
      <c r="B198" s="33"/>
      <c r="C198" s="132" t="s">
        <v>526</v>
      </c>
      <c r="D198" s="132" t="s">
        <v>160</v>
      </c>
      <c r="E198" s="133" t="s">
        <v>1247</v>
      </c>
      <c r="F198" s="134" t="s">
        <v>1248</v>
      </c>
      <c r="G198" s="135" t="s">
        <v>271</v>
      </c>
      <c r="H198" s="136">
        <v>1</v>
      </c>
      <c r="I198" s="137"/>
      <c r="J198" s="138">
        <f>ROUND(I198*H198,2)</f>
        <v>0</v>
      </c>
      <c r="K198" s="134" t="s">
        <v>305</v>
      </c>
      <c r="L198" s="33"/>
      <c r="M198" s="139" t="s">
        <v>19</v>
      </c>
      <c r="N198" s="140" t="s">
        <v>42</v>
      </c>
      <c r="P198" s="141">
        <f>O198*H198</f>
        <v>0</v>
      </c>
      <c r="Q198" s="141">
        <v>0</v>
      </c>
      <c r="R198" s="141">
        <f>Q198*H198</f>
        <v>0</v>
      </c>
      <c r="S198" s="141">
        <v>0</v>
      </c>
      <c r="T198" s="142">
        <f>S198*H198</f>
        <v>0</v>
      </c>
      <c r="AR198" s="143" t="s">
        <v>165</v>
      </c>
      <c r="AT198" s="143" t="s">
        <v>160</v>
      </c>
      <c r="AU198" s="143" t="s">
        <v>80</v>
      </c>
      <c r="AY198" s="18" t="s">
        <v>158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8" t="s">
        <v>78</v>
      </c>
      <c r="BK198" s="144">
        <f>ROUND(I198*H198,2)</f>
        <v>0</v>
      </c>
      <c r="BL198" s="18" t="s">
        <v>165</v>
      </c>
      <c r="BM198" s="143" t="s">
        <v>321</v>
      </c>
    </row>
    <row r="199" spans="2:65" s="1" customFormat="1">
      <c r="B199" s="33"/>
      <c r="D199" s="145" t="s">
        <v>167</v>
      </c>
      <c r="F199" s="146" t="s">
        <v>1248</v>
      </c>
      <c r="I199" s="147"/>
      <c r="L199" s="33"/>
      <c r="M199" s="148"/>
      <c r="T199" s="52"/>
      <c r="AT199" s="18" t="s">
        <v>167</v>
      </c>
      <c r="AU199" s="18" t="s">
        <v>80</v>
      </c>
    </row>
    <row r="200" spans="2:65" s="1" customFormat="1" ht="16.5" customHeight="1">
      <c r="B200" s="33"/>
      <c r="C200" s="132" t="s">
        <v>533</v>
      </c>
      <c r="D200" s="132" t="s">
        <v>160</v>
      </c>
      <c r="E200" s="133" t="s">
        <v>1249</v>
      </c>
      <c r="F200" s="134" t="s">
        <v>1250</v>
      </c>
      <c r="G200" s="135" t="s">
        <v>271</v>
      </c>
      <c r="H200" s="136">
        <v>1</v>
      </c>
      <c r="I200" s="137"/>
      <c r="J200" s="138">
        <f>ROUND(I200*H200,2)</f>
        <v>0</v>
      </c>
      <c r="K200" s="134" t="s">
        <v>305</v>
      </c>
      <c r="L200" s="33"/>
      <c r="M200" s="139" t="s">
        <v>19</v>
      </c>
      <c r="N200" s="140" t="s">
        <v>42</v>
      </c>
      <c r="P200" s="141">
        <f>O200*H200</f>
        <v>0</v>
      </c>
      <c r="Q200" s="141">
        <v>0</v>
      </c>
      <c r="R200" s="141">
        <f>Q200*H200</f>
        <v>0</v>
      </c>
      <c r="S200" s="141">
        <v>0</v>
      </c>
      <c r="T200" s="142">
        <f>S200*H200</f>
        <v>0</v>
      </c>
      <c r="AR200" s="143" t="s">
        <v>165</v>
      </c>
      <c r="AT200" s="143" t="s">
        <v>160</v>
      </c>
      <c r="AU200" s="143" t="s">
        <v>80</v>
      </c>
      <c r="AY200" s="18" t="s">
        <v>158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8" t="s">
        <v>78</v>
      </c>
      <c r="BK200" s="144">
        <f>ROUND(I200*H200,2)</f>
        <v>0</v>
      </c>
      <c r="BL200" s="18" t="s">
        <v>165</v>
      </c>
      <c r="BM200" s="143" t="s">
        <v>357</v>
      </c>
    </row>
    <row r="201" spans="2:65" s="1" customFormat="1">
      <c r="B201" s="33"/>
      <c r="D201" s="145" t="s">
        <v>167</v>
      </c>
      <c r="F201" s="146" t="s">
        <v>1250</v>
      </c>
      <c r="I201" s="147"/>
      <c r="L201" s="33"/>
      <c r="M201" s="148"/>
      <c r="T201" s="52"/>
      <c r="AT201" s="18" t="s">
        <v>167</v>
      </c>
      <c r="AU201" s="18" t="s">
        <v>80</v>
      </c>
    </row>
    <row r="202" spans="2:65" s="1" customFormat="1" ht="16.5" customHeight="1">
      <c r="B202" s="33"/>
      <c r="C202" s="132" t="s">
        <v>538</v>
      </c>
      <c r="D202" s="132" t="s">
        <v>160</v>
      </c>
      <c r="E202" s="133" t="s">
        <v>1251</v>
      </c>
      <c r="F202" s="134" t="s">
        <v>1252</v>
      </c>
      <c r="G202" s="135" t="s">
        <v>271</v>
      </c>
      <c r="H202" s="136">
        <v>1</v>
      </c>
      <c r="I202" s="137"/>
      <c r="J202" s="138">
        <f>ROUND(I202*H202,2)</f>
        <v>0</v>
      </c>
      <c r="K202" s="134" t="s">
        <v>305</v>
      </c>
      <c r="L202" s="33"/>
      <c r="M202" s="139" t="s">
        <v>19</v>
      </c>
      <c r="N202" s="140" t="s">
        <v>42</v>
      </c>
      <c r="P202" s="141">
        <f>O202*H202</f>
        <v>0</v>
      </c>
      <c r="Q202" s="141">
        <v>0</v>
      </c>
      <c r="R202" s="141">
        <f>Q202*H202</f>
        <v>0</v>
      </c>
      <c r="S202" s="141">
        <v>0</v>
      </c>
      <c r="T202" s="142">
        <f>S202*H202</f>
        <v>0</v>
      </c>
      <c r="AR202" s="143" t="s">
        <v>165</v>
      </c>
      <c r="AT202" s="143" t="s">
        <v>160</v>
      </c>
      <c r="AU202" s="143" t="s">
        <v>80</v>
      </c>
      <c r="AY202" s="18" t="s">
        <v>158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8" t="s">
        <v>78</v>
      </c>
      <c r="BK202" s="144">
        <f>ROUND(I202*H202,2)</f>
        <v>0</v>
      </c>
      <c r="BL202" s="18" t="s">
        <v>165</v>
      </c>
      <c r="BM202" s="143" t="s">
        <v>781</v>
      </c>
    </row>
    <row r="203" spans="2:65" s="1" customFormat="1">
      <c r="B203" s="33"/>
      <c r="D203" s="145" t="s">
        <v>167</v>
      </c>
      <c r="F203" s="146" t="s">
        <v>1252</v>
      </c>
      <c r="I203" s="147"/>
      <c r="L203" s="33"/>
      <c r="M203" s="194"/>
      <c r="N203" s="195"/>
      <c r="O203" s="195"/>
      <c r="P203" s="195"/>
      <c r="Q203" s="195"/>
      <c r="R203" s="195"/>
      <c r="S203" s="195"/>
      <c r="T203" s="196"/>
      <c r="AT203" s="18" t="s">
        <v>167</v>
      </c>
      <c r="AU203" s="18" t="s">
        <v>80</v>
      </c>
    </row>
    <row r="204" spans="2:65" s="1" customFormat="1" ht="7" customHeight="1">
      <c r="B204" s="41"/>
      <c r="C204" s="42"/>
      <c r="D204" s="42"/>
      <c r="E204" s="42"/>
      <c r="F204" s="42"/>
      <c r="G204" s="42"/>
      <c r="H204" s="42"/>
      <c r="I204" s="42"/>
      <c r="J204" s="42"/>
      <c r="K204" s="42"/>
      <c r="L204" s="33"/>
    </row>
  </sheetData>
  <sheetProtection algorithmName="SHA-512" hashValue="mOgIujL1GLq701bpcQYJhgzGYIEyToZca0WE7dGEBJHCPIDNTXJmluMsSLAs0MkQtO2biIhTuPS8PlM0t31nfw==" saltValue="Unook3ZxBHB+sDake4DTk8wpu9ICte5o4ej7EdK8Fs3plxhaI3aDVmpL5sBOVZP7tAbxru8b+BcFJOjS22EtvA==" spinCount="100000" sheet="1" objects="1" scenarios="1" formatColumns="0" formatRows="0" autoFilter="0"/>
  <autoFilter ref="C97:K203" xr:uid="{00000000-0009-0000-0000-000007000000}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41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110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5" customHeight="1">
      <c r="B4" s="21"/>
      <c r="D4" s="22" t="s">
        <v>111</v>
      </c>
      <c r="L4" s="21"/>
      <c r="M4" s="89" t="s">
        <v>10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6" t="str">
        <f>'Rekapitulace stavby'!K6</f>
        <v>ZČU - REKONSTRUKCE POSLUCHÁREN UP 101,104,108,112 a 115</v>
      </c>
      <c r="F7" s="327"/>
      <c r="G7" s="327"/>
      <c r="H7" s="327"/>
      <c r="L7" s="21"/>
    </row>
    <row r="8" spans="2:46" ht="12" customHeight="1">
      <c r="B8" s="21"/>
      <c r="D8" s="28" t="s">
        <v>112</v>
      </c>
      <c r="L8" s="21"/>
    </row>
    <row r="9" spans="2:46" s="1" customFormat="1" ht="16.5" customHeight="1">
      <c r="B9" s="33"/>
      <c r="E9" s="326" t="s">
        <v>113</v>
      </c>
      <c r="F9" s="325"/>
      <c r="G9" s="325"/>
      <c r="H9" s="325"/>
      <c r="L9" s="33"/>
    </row>
    <row r="10" spans="2:46" s="1" customFormat="1" ht="12" customHeight="1">
      <c r="B10" s="33"/>
      <c r="D10" s="28" t="s">
        <v>114</v>
      </c>
      <c r="L10" s="33"/>
    </row>
    <row r="11" spans="2:46" s="1" customFormat="1" ht="16.5" customHeight="1">
      <c r="B11" s="33"/>
      <c r="E11" s="318" t="s">
        <v>1253</v>
      </c>
      <c r="F11" s="325"/>
      <c r="G11" s="325"/>
      <c r="H11" s="325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49">
        <f>'Rekapitulace stavby'!AN8</f>
        <v>45306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24</v>
      </c>
      <c r="I16" s="28" t="s">
        <v>25</v>
      </c>
      <c r="J16" s="26" t="s">
        <v>19</v>
      </c>
      <c r="L16" s="33"/>
    </row>
    <row r="17" spans="2:12" s="1" customFormat="1" ht="18" customHeight="1">
      <c r="B17" s="33"/>
      <c r="E17" s="26" t="s">
        <v>26</v>
      </c>
      <c r="I17" s="28" t="s">
        <v>27</v>
      </c>
      <c r="J17" s="26" t="s">
        <v>19</v>
      </c>
      <c r="L17" s="33"/>
    </row>
    <row r="18" spans="2:12" s="1" customFormat="1" ht="7" customHeight="1">
      <c r="B18" s="33"/>
      <c r="L18" s="33"/>
    </row>
    <row r="19" spans="2:12" s="1" customFormat="1" ht="12" customHeight="1">
      <c r="B19" s="33"/>
      <c r="D19" s="28" t="s">
        <v>28</v>
      </c>
      <c r="I19" s="28" t="s">
        <v>25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28" t="str">
        <f>'Rekapitulace stavby'!E14</f>
        <v>Vyplň údaj</v>
      </c>
      <c r="F20" s="310"/>
      <c r="G20" s="310"/>
      <c r="H20" s="310"/>
      <c r="I20" s="28" t="s">
        <v>27</v>
      </c>
      <c r="J20" s="29" t="str">
        <f>'Rekapitulace stavby'!AN14</f>
        <v>Vyplň údaj</v>
      </c>
      <c r="L20" s="33"/>
    </row>
    <row r="21" spans="2:12" s="1" customFormat="1" ht="7" customHeight="1">
      <c r="B21" s="33"/>
      <c r="L21" s="33"/>
    </row>
    <row r="22" spans="2:12" s="1" customFormat="1" ht="12" customHeight="1">
      <c r="B22" s="33"/>
      <c r="D22" s="28" t="s">
        <v>30</v>
      </c>
      <c r="I22" s="28" t="s">
        <v>25</v>
      </c>
      <c r="J22" s="26" t="s">
        <v>19</v>
      </c>
      <c r="L22" s="33"/>
    </row>
    <row r="23" spans="2:12" s="1" customFormat="1" ht="18" customHeight="1">
      <c r="B23" s="33"/>
      <c r="E23" s="26" t="s">
        <v>31</v>
      </c>
      <c r="I23" s="28" t="s">
        <v>27</v>
      </c>
      <c r="J23" s="26" t="s">
        <v>19</v>
      </c>
      <c r="L23" s="33"/>
    </row>
    <row r="24" spans="2:12" s="1" customFormat="1" ht="7" customHeight="1">
      <c r="B24" s="33"/>
      <c r="L24" s="33"/>
    </row>
    <row r="25" spans="2:12" s="1" customFormat="1" ht="12" customHeight="1">
      <c r="B25" s="33"/>
      <c r="D25" s="28" t="s">
        <v>33</v>
      </c>
      <c r="I25" s="28" t="s">
        <v>25</v>
      </c>
      <c r="J25" s="26" t="s">
        <v>19</v>
      </c>
      <c r="L25" s="33"/>
    </row>
    <row r="26" spans="2:12" s="1" customFormat="1" ht="18" customHeight="1">
      <c r="B26" s="33"/>
      <c r="E26" s="26" t="s">
        <v>34</v>
      </c>
      <c r="I26" s="28" t="s">
        <v>27</v>
      </c>
      <c r="J26" s="26" t="s">
        <v>19</v>
      </c>
      <c r="L26" s="33"/>
    </row>
    <row r="27" spans="2:12" s="1" customFormat="1" ht="7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71.25" customHeight="1">
      <c r="B29" s="90"/>
      <c r="E29" s="314" t="s">
        <v>36</v>
      </c>
      <c r="F29" s="314"/>
      <c r="G29" s="314"/>
      <c r="H29" s="314"/>
      <c r="L29" s="90"/>
    </row>
    <row r="30" spans="2:12" s="1" customFormat="1" ht="7" customHeight="1">
      <c r="B30" s="33"/>
      <c r="L30" s="33"/>
    </row>
    <row r="31" spans="2:12" s="1" customFormat="1" ht="7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4" customHeight="1">
      <c r="B32" s="33"/>
      <c r="D32" s="91" t="s">
        <v>37</v>
      </c>
      <c r="J32" s="62">
        <f>ROUND(J90, 2)</f>
        <v>0</v>
      </c>
      <c r="L32" s="33"/>
    </row>
    <row r="33" spans="2:12" s="1" customFormat="1" ht="7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5" customHeight="1">
      <c r="B34" s="33"/>
      <c r="F34" s="92" t="s">
        <v>39</v>
      </c>
      <c r="I34" s="92" t="s">
        <v>38</v>
      </c>
      <c r="J34" s="92" t="s">
        <v>40</v>
      </c>
      <c r="L34" s="33"/>
    </row>
    <row r="35" spans="2:12" s="1" customFormat="1" ht="14.5" customHeight="1">
      <c r="B35" s="33"/>
      <c r="D35" s="93" t="s">
        <v>41</v>
      </c>
      <c r="E35" s="28" t="s">
        <v>42</v>
      </c>
      <c r="F35" s="82">
        <f>ROUND((SUM(BE90:BE140)),  2)</f>
        <v>0</v>
      </c>
      <c r="I35" s="94">
        <v>0.21</v>
      </c>
      <c r="J35" s="82">
        <f>ROUND(((SUM(BE90:BE140))*I35),  2)</f>
        <v>0</v>
      </c>
      <c r="L35" s="33"/>
    </row>
    <row r="36" spans="2:12" s="1" customFormat="1" ht="14.5" customHeight="1">
      <c r="B36" s="33"/>
      <c r="E36" s="28" t="s">
        <v>43</v>
      </c>
      <c r="F36" s="82">
        <f>ROUND((SUM(BF90:BF140)),  2)</f>
        <v>0</v>
      </c>
      <c r="I36" s="94">
        <v>0.12</v>
      </c>
      <c r="J36" s="82">
        <f>ROUND(((SUM(BF90:BF140))*I36),  2)</f>
        <v>0</v>
      </c>
      <c r="L36" s="33"/>
    </row>
    <row r="37" spans="2:12" s="1" customFormat="1" ht="14.5" hidden="1" customHeight="1">
      <c r="B37" s="33"/>
      <c r="E37" s="28" t="s">
        <v>44</v>
      </c>
      <c r="F37" s="82">
        <f>ROUND((SUM(BG90:BG140)),  2)</f>
        <v>0</v>
      </c>
      <c r="I37" s="94">
        <v>0.21</v>
      </c>
      <c r="J37" s="82">
        <f>0</f>
        <v>0</v>
      </c>
      <c r="L37" s="33"/>
    </row>
    <row r="38" spans="2:12" s="1" customFormat="1" ht="14.5" hidden="1" customHeight="1">
      <c r="B38" s="33"/>
      <c r="E38" s="28" t="s">
        <v>45</v>
      </c>
      <c r="F38" s="82">
        <f>ROUND((SUM(BH90:BH140)),  2)</f>
        <v>0</v>
      </c>
      <c r="I38" s="94">
        <v>0.12</v>
      </c>
      <c r="J38" s="82">
        <f>0</f>
        <v>0</v>
      </c>
      <c r="L38" s="33"/>
    </row>
    <row r="39" spans="2:12" s="1" customFormat="1" ht="14.5" hidden="1" customHeight="1">
      <c r="B39" s="33"/>
      <c r="E39" s="28" t="s">
        <v>46</v>
      </c>
      <c r="F39" s="82">
        <f>ROUND((SUM(BI90:BI140)),  2)</f>
        <v>0</v>
      </c>
      <c r="I39" s="94">
        <v>0</v>
      </c>
      <c r="J39" s="82">
        <f>0</f>
        <v>0</v>
      </c>
      <c r="L39" s="33"/>
    </row>
    <row r="40" spans="2:12" s="1" customFormat="1" ht="7" customHeight="1">
      <c r="B40" s="33"/>
      <c r="L40" s="33"/>
    </row>
    <row r="41" spans="2:12" s="1" customFormat="1" ht="25.4" customHeight="1">
      <c r="B41" s="33"/>
      <c r="C41" s="95"/>
      <c r="D41" s="96" t="s">
        <v>47</v>
      </c>
      <c r="E41" s="53"/>
      <c r="F41" s="53"/>
      <c r="G41" s="97" t="s">
        <v>48</v>
      </c>
      <c r="H41" s="98" t="s">
        <v>49</v>
      </c>
      <c r="I41" s="53"/>
      <c r="J41" s="99">
        <f>SUM(J32:J39)</f>
        <v>0</v>
      </c>
      <c r="K41" s="100"/>
      <c r="L41" s="33"/>
    </row>
    <row r="42" spans="2:12" s="1" customFormat="1" ht="14.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7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5" customHeight="1">
      <c r="B47" s="33"/>
      <c r="C47" s="22" t="s">
        <v>116</v>
      </c>
      <c r="L47" s="33"/>
    </row>
    <row r="48" spans="2:12" s="1" customFormat="1" ht="7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6" t="str">
        <f>E7</f>
        <v>ZČU - REKONSTRUKCE POSLUCHÁREN UP 101,104,108,112 a 115</v>
      </c>
      <c r="F50" s="327"/>
      <c r="G50" s="327"/>
      <c r="H50" s="327"/>
      <c r="L50" s="33"/>
    </row>
    <row r="51" spans="2:47" ht="12" customHeight="1">
      <c r="B51" s="21"/>
      <c r="C51" s="28" t="s">
        <v>112</v>
      </c>
      <c r="L51" s="21"/>
    </row>
    <row r="52" spans="2:47" s="1" customFormat="1" ht="16.5" customHeight="1">
      <c r="B52" s="33"/>
      <c r="E52" s="326" t="s">
        <v>113</v>
      </c>
      <c r="F52" s="325"/>
      <c r="G52" s="325"/>
      <c r="H52" s="325"/>
      <c r="L52" s="33"/>
    </row>
    <row r="53" spans="2:47" s="1" customFormat="1" ht="12" customHeight="1">
      <c r="B53" s="33"/>
      <c r="C53" s="28" t="s">
        <v>114</v>
      </c>
      <c r="L53" s="33"/>
    </row>
    <row r="54" spans="2:47" s="1" customFormat="1" ht="16.5" customHeight="1">
      <c r="B54" s="33"/>
      <c r="E54" s="318" t="str">
        <f>E11</f>
        <v xml:space="preserve">VON - Vedlejší a ostatní rozpočtové náklady </v>
      </c>
      <c r="F54" s="325"/>
      <c r="G54" s="325"/>
      <c r="H54" s="325"/>
      <c r="L54" s="33"/>
    </row>
    <row r="55" spans="2:47" s="1" customFormat="1" ht="7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Areál ZČU, Univerzitní 22, 306 14 Plzeň</v>
      </c>
      <c r="I56" s="28" t="s">
        <v>23</v>
      </c>
      <c r="J56" s="49">
        <f>IF(J14="","",J14)</f>
        <v>45306</v>
      </c>
      <c r="L56" s="33"/>
    </row>
    <row r="57" spans="2:47" s="1" customFormat="1" ht="7" customHeight="1">
      <c r="B57" s="33"/>
      <c r="L57" s="33"/>
    </row>
    <row r="58" spans="2:47" s="1" customFormat="1" ht="25.75" customHeight="1">
      <c r="B58" s="33"/>
      <c r="C58" s="28" t="s">
        <v>24</v>
      </c>
      <c r="F58" s="26" t="str">
        <f>E17</f>
        <v>Západočeská univerzita v Plzni, Univerzitní 8, 306</v>
      </c>
      <c r="I58" s="28" t="s">
        <v>30</v>
      </c>
      <c r="J58" s="31" t="str">
        <f>E23</f>
        <v>ATELIER SOUKUP OPL ŠVEHLA S.R.O.</v>
      </c>
      <c r="L58" s="33"/>
    </row>
    <row r="59" spans="2:47" s="1" customFormat="1" ht="15.25" customHeight="1">
      <c r="B59" s="33"/>
      <c r="C59" s="28" t="s">
        <v>28</v>
      </c>
      <c r="F59" s="26" t="str">
        <f>IF(E20="","",E20)</f>
        <v>Vyplň údaj</v>
      </c>
      <c r="I59" s="28" t="s">
        <v>33</v>
      </c>
      <c r="J59" s="31" t="str">
        <f>E26</f>
        <v>Michal Jirka</v>
      </c>
      <c r="L59" s="33"/>
    </row>
    <row r="60" spans="2:47" s="1" customFormat="1" ht="10.4" customHeight="1">
      <c r="B60" s="33"/>
      <c r="L60" s="33"/>
    </row>
    <row r="61" spans="2:47" s="1" customFormat="1" ht="29.25" customHeight="1">
      <c r="B61" s="33"/>
      <c r="C61" s="101" t="s">
        <v>117</v>
      </c>
      <c r="D61" s="95"/>
      <c r="E61" s="95"/>
      <c r="F61" s="95"/>
      <c r="G61" s="95"/>
      <c r="H61" s="95"/>
      <c r="I61" s="95"/>
      <c r="J61" s="102" t="s">
        <v>118</v>
      </c>
      <c r="K61" s="95"/>
      <c r="L61" s="33"/>
    </row>
    <row r="62" spans="2:47" s="1" customFormat="1" ht="10.4" customHeight="1">
      <c r="B62" s="33"/>
      <c r="L62" s="33"/>
    </row>
    <row r="63" spans="2:47" s="1" customFormat="1" ht="22.9" customHeight="1">
      <c r="B63" s="33"/>
      <c r="C63" s="103" t="s">
        <v>69</v>
      </c>
      <c r="J63" s="62">
        <f>J90</f>
        <v>0</v>
      </c>
      <c r="L63" s="33"/>
      <c r="AU63" s="18" t="s">
        <v>119</v>
      </c>
    </row>
    <row r="64" spans="2:47" s="8" customFormat="1" ht="25" customHeight="1">
      <c r="B64" s="104"/>
      <c r="D64" s="105" t="s">
        <v>1254</v>
      </c>
      <c r="E64" s="106"/>
      <c r="F64" s="106"/>
      <c r="G64" s="106"/>
      <c r="H64" s="106"/>
      <c r="I64" s="106"/>
      <c r="J64" s="107">
        <f>J91</f>
        <v>0</v>
      </c>
      <c r="L64" s="104"/>
    </row>
    <row r="65" spans="2:12" s="9" customFormat="1" ht="19.899999999999999" customHeight="1">
      <c r="B65" s="108"/>
      <c r="D65" s="109" t="s">
        <v>1255</v>
      </c>
      <c r="E65" s="110"/>
      <c r="F65" s="110"/>
      <c r="G65" s="110"/>
      <c r="H65" s="110"/>
      <c r="I65" s="110"/>
      <c r="J65" s="111">
        <f>J92</f>
        <v>0</v>
      </c>
      <c r="L65" s="108"/>
    </row>
    <row r="66" spans="2:12" s="9" customFormat="1" ht="19.899999999999999" customHeight="1">
      <c r="B66" s="108"/>
      <c r="D66" s="109" t="s">
        <v>1256</v>
      </c>
      <c r="E66" s="110"/>
      <c r="F66" s="110"/>
      <c r="G66" s="110"/>
      <c r="H66" s="110"/>
      <c r="I66" s="110"/>
      <c r="J66" s="111">
        <f>J99</f>
        <v>0</v>
      </c>
      <c r="L66" s="108"/>
    </row>
    <row r="67" spans="2:12" s="9" customFormat="1" ht="19.899999999999999" customHeight="1">
      <c r="B67" s="108"/>
      <c r="D67" s="109" t="s">
        <v>1257</v>
      </c>
      <c r="E67" s="110"/>
      <c r="F67" s="110"/>
      <c r="G67" s="110"/>
      <c r="H67" s="110"/>
      <c r="I67" s="110"/>
      <c r="J67" s="111">
        <f>J121</f>
        <v>0</v>
      </c>
      <c r="L67" s="108"/>
    </row>
    <row r="68" spans="2:12" s="9" customFormat="1" ht="19.899999999999999" customHeight="1">
      <c r="B68" s="108"/>
      <c r="D68" s="109" t="s">
        <v>1258</v>
      </c>
      <c r="E68" s="110"/>
      <c r="F68" s="110"/>
      <c r="G68" s="110"/>
      <c r="H68" s="110"/>
      <c r="I68" s="110"/>
      <c r="J68" s="111">
        <f>J137</f>
        <v>0</v>
      </c>
      <c r="L68" s="108"/>
    </row>
    <row r="69" spans="2:12" s="1" customFormat="1" ht="21.75" customHeight="1">
      <c r="B69" s="33"/>
      <c r="L69" s="33"/>
    </row>
    <row r="70" spans="2:12" s="1" customFormat="1" ht="7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3"/>
    </row>
    <row r="74" spans="2:12" s="1" customFormat="1" ht="7" customHeight="1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3"/>
    </row>
    <row r="75" spans="2:12" s="1" customFormat="1" ht="25" customHeight="1">
      <c r="B75" s="33"/>
      <c r="C75" s="22" t="s">
        <v>143</v>
      </c>
      <c r="L75" s="33"/>
    </row>
    <row r="76" spans="2:12" s="1" customFormat="1" ht="7" customHeight="1">
      <c r="B76" s="33"/>
      <c r="L76" s="33"/>
    </row>
    <row r="77" spans="2:12" s="1" customFormat="1" ht="12" customHeight="1">
      <c r="B77" s="33"/>
      <c r="C77" s="28" t="s">
        <v>16</v>
      </c>
      <c r="L77" s="33"/>
    </row>
    <row r="78" spans="2:12" s="1" customFormat="1" ht="26.25" customHeight="1">
      <c r="B78" s="33"/>
      <c r="E78" s="326" t="str">
        <f>E7</f>
        <v>ZČU - REKONSTRUKCE POSLUCHÁREN UP 101,104,108,112 a 115</v>
      </c>
      <c r="F78" s="327"/>
      <c r="G78" s="327"/>
      <c r="H78" s="327"/>
      <c r="L78" s="33"/>
    </row>
    <row r="79" spans="2:12" ht="12" customHeight="1">
      <c r="B79" s="21"/>
      <c r="C79" s="28" t="s">
        <v>112</v>
      </c>
      <c r="L79" s="21"/>
    </row>
    <row r="80" spans="2:12" s="1" customFormat="1" ht="16.5" customHeight="1">
      <c r="B80" s="33"/>
      <c r="E80" s="326" t="s">
        <v>113</v>
      </c>
      <c r="F80" s="325"/>
      <c r="G80" s="325"/>
      <c r="H80" s="325"/>
      <c r="L80" s="33"/>
    </row>
    <row r="81" spans="2:65" s="1" customFormat="1" ht="12" customHeight="1">
      <c r="B81" s="33"/>
      <c r="C81" s="28" t="s">
        <v>114</v>
      </c>
      <c r="L81" s="33"/>
    </row>
    <row r="82" spans="2:65" s="1" customFormat="1" ht="16.5" customHeight="1">
      <c r="B82" s="33"/>
      <c r="E82" s="318" t="str">
        <f>E11</f>
        <v xml:space="preserve">VON - Vedlejší a ostatní rozpočtové náklady </v>
      </c>
      <c r="F82" s="325"/>
      <c r="G82" s="325"/>
      <c r="H82" s="325"/>
      <c r="L82" s="33"/>
    </row>
    <row r="83" spans="2:65" s="1" customFormat="1" ht="7" customHeight="1">
      <c r="B83" s="33"/>
      <c r="L83" s="33"/>
    </row>
    <row r="84" spans="2:65" s="1" customFormat="1" ht="12" customHeight="1">
      <c r="B84" s="33"/>
      <c r="C84" s="28" t="s">
        <v>21</v>
      </c>
      <c r="F84" s="26" t="str">
        <f>F14</f>
        <v>Areál ZČU, Univerzitní 22, 306 14 Plzeň</v>
      </c>
      <c r="I84" s="28" t="s">
        <v>23</v>
      </c>
      <c r="J84" s="49">
        <f>IF(J14="","",J14)</f>
        <v>45306</v>
      </c>
      <c r="L84" s="33"/>
    </row>
    <row r="85" spans="2:65" s="1" customFormat="1" ht="7" customHeight="1">
      <c r="B85" s="33"/>
      <c r="L85" s="33"/>
    </row>
    <row r="86" spans="2:65" s="1" customFormat="1" ht="25.75" customHeight="1">
      <c r="B86" s="33"/>
      <c r="C86" s="28" t="s">
        <v>24</v>
      </c>
      <c r="F86" s="26" t="str">
        <f>E17</f>
        <v>Západočeská univerzita v Plzni, Univerzitní 8, 306</v>
      </c>
      <c r="I86" s="28" t="s">
        <v>30</v>
      </c>
      <c r="J86" s="31" t="str">
        <f>E23</f>
        <v>ATELIER SOUKUP OPL ŠVEHLA S.R.O.</v>
      </c>
      <c r="L86" s="33"/>
    </row>
    <row r="87" spans="2:65" s="1" customFormat="1" ht="15.25" customHeight="1">
      <c r="B87" s="33"/>
      <c r="C87" s="28" t="s">
        <v>28</v>
      </c>
      <c r="F87" s="26" t="str">
        <f>IF(E20="","",E20)</f>
        <v>Vyplň údaj</v>
      </c>
      <c r="I87" s="28" t="s">
        <v>33</v>
      </c>
      <c r="J87" s="31" t="str">
        <f>E26</f>
        <v>Michal Jirka</v>
      </c>
      <c r="L87" s="33"/>
    </row>
    <row r="88" spans="2:65" s="1" customFormat="1" ht="10.4" customHeight="1">
      <c r="B88" s="33"/>
      <c r="L88" s="33"/>
    </row>
    <row r="89" spans="2:65" s="10" customFormat="1" ht="29.25" customHeight="1">
      <c r="B89" s="112"/>
      <c r="C89" s="113" t="s">
        <v>144</v>
      </c>
      <c r="D89" s="114" t="s">
        <v>56</v>
      </c>
      <c r="E89" s="114" t="s">
        <v>52</v>
      </c>
      <c r="F89" s="114" t="s">
        <v>53</v>
      </c>
      <c r="G89" s="114" t="s">
        <v>145</v>
      </c>
      <c r="H89" s="114" t="s">
        <v>146</v>
      </c>
      <c r="I89" s="114" t="s">
        <v>147</v>
      </c>
      <c r="J89" s="114" t="s">
        <v>118</v>
      </c>
      <c r="K89" s="115" t="s">
        <v>148</v>
      </c>
      <c r="L89" s="112"/>
      <c r="M89" s="55" t="s">
        <v>19</v>
      </c>
      <c r="N89" s="56" t="s">
        <v>41</v>
      </c>
      <c r="O89" s="56" t="s">
        <v>149</v>
      </c>
      <c r="P89" s="56" t="s">
        <v>150</v>
      </c>
      <c r="Q89" s="56" t="s">
        <v>151</v>
      </c>
      <c r="R89" s="56" t="s">
        <v>152</v>
      </c>
      <c r="S89" s="56" t="s">
        <v>153</v>
      </c>
      <c r="T89" s="57" t="s">
        <v>154</v>
      </c>
    </row>
    <row r="90" spans="2:65" s="1" customFormat="1" ht="22.9" customHeight="1">
      <c r="B90" s="33"/>
      <c r="C90" s="60" t="s">
        <v>155</v>
      </c>
      <c r="J90" s="116">
        <f>BK90</f>
        <v>0</v>
      </c>
      <c r="L90" s="33"/>
      <c r="M90" s="58"/>
      <c r="N90" s="50"/>
      <c r="O90" s="50"/>
      <c r="P90" s="117">
        <f>P91</f>
        <v>0</v>
      </c>
      <c r="Q90" s="50"/>
      <c r="R90" s="117">
        <f>R91</f>
        <v>0</v>
      </c>
      <c r="S90" s="50"/>
      <c r="T90" s="118">
        <f>T91</f>
        <v>0</v>
      </c>
      <c r="AT90" s="18" t="s">
        <v>70</v>
      </c>
      <c r="AU90" s="18" t="s">
        <v>119</v>
      </c>
      <c r="BK90" s="119">
        <f>BK91</f>
        <v>0</v>
      </c>
    </row>
    <row r="91" spans="2:65" s="11" customFormat="1" ht="25.9" customHeight="1">
      <c r="B91" s="120"/>
      <c r="D91" s="121" t="s">
        <v>70</v>
      </c>
      <c r="E91" s="122" t="s">
        <v>1259</v>
      </c>
      <c r="F91" s="122" t="s">
        <v>1260</v>
      </c>
      <c r="I91" s="123"/>
      <c r="J91" s="124">
        <f>BK91</f>
        <v>0</v>
      </c>
      <c r="L91" s="120"/>
      <c r="M91" s="125"/>
      <c r="P91" s="126">
        <f>P92+P99+P121+P137</f>
        <v>0</v>
      </c>
      <c r="R91" s="126">
        <f>R92+R99+R121+R137</f>
        <v>0</v>
      </c>
      <c r="T91" s="127">
        <f>T92+T99+T121+T137</f>
        <v>0</v>
      </c>
      <c r="AR91" s="121" t="s">
        <v>194</v>
      </c>
      <c r="AT91" s="128" t="s">
        <v>70</v>
      </c>
      <c r="AU91" s="128" t="s">
        <v>71</v>
      </c>
      <c r="AY91" s="121" t="s">
        <v>158</v>
      </c>
      <c r="BK91" s="129">
        <f>BK92+BK99+BK121+BK137</f>
        <v>0</v>
      </c>
    </row>
    <row r="92" spans="2:65" s="11" customFormat="1" ht="22.9" customHeight="1">
      <c r="B92" s="120"/>
      <c r="D92" s="121" t="s">
        <v>70</v>
      </c>
      <c r="E92" s="130" t="s">
        <v>1261</v>
      </c>
      <c r="F92" s="130" t="s">
        <v>1262</v>
      </c>
      <c r="I92" s="123"/>
      <c r="J92" s="131">
        <f>BK92</f>
        <v>0</v>
      </c>
      <c r="L92" s="120"/>
      <c r="M92" s="125"/>
      <c r="P92" s="126">
        <f>SUM(P93:P98)</f>
        <v>0</v>
      </c>
      <c r="R92" s="126">
        <f>SUM(R93:R98)</f>
        <v>0</v>
      </c>
      <c r="T92" s="127">
        <f>SUM(T93:T98)</f>
        <v>0</v>
      </c>
      <c r="AR92" s="121" t="s">
        <v>194</v>
      </c>
      <c r="AT92" s="128" t="s">
        <v>70</v>
      </c>
      <c r="AU92" s="128" t="s">
        <v>78</v>
      </c>
      <c r="AY92" s="121" t="s">
        <v>158</v>
      </c>
      <c r="BK92" s="129">
        <f>SUM(BK93:BK98)</f>
        <v>0</v>
      </c>
    </row>
    <row r="93" spans="2:65" s="1" customFormat="1" ht="24.25" customHeight="1">
      <c r="B93" s="33"/>
      <c r="C93" s="132" t="s">
        <v>78</v>
      </c>
      <c r="D93" s="132" t="s">
        <v>160</v>
      </c>
      <c r="E93" s="133" t="s">
        <v>1263</v>
      </c>
      <c r="F93" s="134" t="s">
        <v>1264</v>
      </c>
      <c r="G93" s="135" t="s">
        <v>1265</v>
      </c>
      <c r="H93" s="136">
        <v>1</v>
      </c>
      <c r="I93" s="137"/>
      <c r="J93" s="138">
        <f>ROUND(I93*H93,2)</f>
        <v>0</v>
      </c>
      <c r="K93" s="134" t="s">
        <v>164</v>
      </c>
      <c r="L93" s="33"/>
      <c r="M93" s="139" t="s">
        <v>19</v>
      </c>
      <c r="N93" s="140" t="s">
        <v>42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1266</v>
      </c>
      <c r="AT93" s="143" t="s">
        <v>160</v>
      </c>
      <c r="AU93" s="143" t="s">
        <v>80</v>
      </c>
      <c r="AY93" s="18" t="s">
        <v>158</v>
      </c>
      <c r="BE93" s="144">
        <f>IF(N93="základní",J93,0)</f>
        <v>0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8" t="s">
        <v>78</v>
      </c>
      <c r="BK93" s="144">
        <f>ROUND(I93*H93,2)</f>
        <v>0</v>
      </c>
      <c r="BL93" s="18" t="s">
        <v>1266</v>
      </c>
      <c r="BM93" s="143" t="s">
        <v>1267</v>
      </c>
    </row>
    <row r="94" spans="2:65" s="1" customFormat="1" ht="18">
      <c r="B94" s="33"/>
      <c r="D94" s="145" t="s">
        <v>167</v>
      </c>
      <c r="F94" s="146" t="s">
        <v>1264</v>
      </c>
      <c r="I94" s="147"/>
      <c r="L94" s="33"/>
      <c r="M94" s="148"/>
      <c r="T94" s="52"/>
      <c r="AT94" s="18" t="s">
        <v>167</v>
      </c>
      <c r="AU94" s="18" t="s">
        <v>80</v>
      </c>
    </row>
    <row r="95" spans="2:65" s="1" customFormat="1">
      <c r="B95" s="33"/>
      <c r="D95" s="149" t="s">
        <v>169</v>
      </c>
      <c r="F95" s="150" t="s">
        <v>1268</v>
      </c>
      <c r="I95" s="147"/>
      <c r="L95" s="33"/>
      <c r="M95" s="148"/>
      <c r="T95" s="52"/>
      <c r="AT95" s="18" t="s">
        <v>169</v>
      </c>
      <c r="AU95" s="18" t="s">
        <v>80</v>
      </c>
    </row>
    <row r="96" spans="2:65" s="1" customFormat="1" ht="16.5" customHeight="1">
      <c r="B96" s="33"/>
      <c r="C96" s="132" t="s">
        <v>80</v>
      </c>
      <c r="D96" s="132" t="s">
        <v>160</v>
      </c>
      <c r="E96" s="133" t="s">
        <v>1269</v>
      </c>
      <c r="F96" s="134" t="s">
        <v>1270</v>
      </c>
      <c r="G96" s="135" t="s">
        <v>1265</v>
      </c>
      <c r="H96" s="136">
        <v>1</v>
      </c>
      <c r="I96" s="137"/>
      <c r="J96" s="138">
        <f>ROUND(I96*H96,2)</f>
        <v>0</v>
      </c>
      <c r="K96" s="134" t="s">
        <v>164</v>
      </c>
      <c r="L96" s="33"/>
      <c r="M96" s="139" t="s">
        <v>19</v>
      </c>
      <c r="N96" s="140" t="s">
        <v>42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1266</v>
      </c>
      <c r="AT96" s="143" t="s">
        <v>160</v>
      </c>
      <c r="AU96" s="143" t="s">
        <v>80</v>
      </c>
      <c r="AY96" s="18" t="s">
        <v>158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8" t="s">
        <v>78</v>
      </c>
      <c r="BK96" s="144">
        <f>ROUND(I96*H96,2)</f>
        <v>0</v>
      </c>
      <c r="BL96" s="18" t="s">
        <v>1266</v>
      </c>
      <c r="BM96" s="143" t="s">
        <v>1271</v>
      </c>
    </row>
    <row r="97" spans="2:65" s="1" customFormat="1">
      <c r="B97" s="33"/>
      <c r="D97" s="145" t="s">
        <v>167</v>
      </c>
      <c r="F97" s="146" t="s">
        <v>1270</v>
      </c>
      <c r="I97" s="147"/>
      <c r="L97" s="33"/>
      <c r="M97" s="148"/>
      <c r="T97" s="52"/>
      <c r="AT97" s="18" t="s">
        <v>167</v>
      </c>
      <c r="AU97" s="18" t="s">
        <v>80</v>
      </c>
    </row>
    <row r="98" spans="2:65" s="1" customFormat="1">
      <c r="B98" s="33"/>
      <c r="D98" s="149" t="s">
        <v>169</v>
      </c>
      <c r="F98" s="150" t="s">
        <v>1272</v>
      </c>
      <c r="I98" s="147"/>
      <c r="L98" s="33"/>
      <c r="M98" s="148"/>
      <c r="T98" s="52"/>
      <c r="AT98" s="18" t="s">
        <v>169</v>
      </c>
      <c r="AU98" s="18" t="s">
        <v>80</v>
      </c>
    </row>
    <row r="99" spans="2:65" s="11" customFormat="1" ht="22.9" customHeight="1">
      <c r="B99" s="120"/>
      <c r="D99" s="121" t="s">
        <v>70</v>
      </c>
      <c r="E99" s="130" t="s">
        <v>1273</v>
      </c>
      <c r="F99" s="130" t="s">
        <v>1274</v>
      </c>
      <c r="I99" s="123"/>
      <c r="J99" s="131">
        <f>BK99</f>
        <v>0</v>
      </c>
      <c r="L99" s="120"/>
      <c r="M99" s="125"/>
      <c r="P99" s="126">
        <f>SUM(P100:P120)</f>
        <v>0</v>
      </c>
      <c r="R99" s="126">
        <f>SUM(R100:R120)</f>
        <v>0</v>
      </c>
      <c r="T99" s="127">
        <f>SUM(T100:T120)</f>
        <v>0</v>
      </c>
      <c r="AR99" s="121" t="s">
        <v>194</v>
      </c>
      <c r="AT99" s="128" t="s">
        <v>70</v>
      </c>
      <c r="AU99" s="128" t="s">
        <v>78</v>
      </c>
      <c r="AY99" s="121" t="s">
        <v>158</v>
      </c>
      <c r="BK99" s="129">
        <f>SUM(BK100:BK120)</f>
        <v>0</v>
      </c>
    </row>
    <row r="100" spans="2:65" s="1" customFormat="1" ht="16.5" customHeight="1">
      <c r="B100" s="33"/>
      <c r="C100" s="132" t="s">
        <v>91</v>
      </c>
      <c r="D100" s="132" t="s">
        <v>160</v>
      </c>
      <c r="E100" s="133" t="s">
        <v>1275</v>
      </c>
      <c r="F100" s="134" t="s">
        <v>1276</v>
      </c>
      <c r="G100" s="135" t="s">
        <v>1265</v>
      </c>
      <c r="H100" s="136">
        <v>1</v>
      </c>
      <c r="I100" s="137"/>
      <c r="J100" s="138">
        <f>ROUND(I100*H100,2)</f>
        <v>0</v>
      </c>
      <c r="K100" s="134" t="s">
        <v>164</v>
      </c>
      <c r="L100" s="33"/>
      <c r="M100" s="139" t="s">
        <v>19</v>
      </c>
      <c r="N100" s="140" t="s">
        <v>42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1266</v>
      </c>
      <c r="AT100" s="143" t="s">
        <v>160</v>
      </c>
      <c r="AU100" s="143" t="s">
        <v>80</v>
      </c>
      <c r="AY100" s="18" t="s">
        <v>158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78</v>
      </c>
      <c r="BK100" s="144">
        <f>ROUND(I100*H100,2)</f>
        <v>0</v>
      </c>
      <c r="BL100" s="18" t="s">
        <v>1266</v>
      </c>
      <c r="BM100" s="143" t="s">
        <v>1277</v>
      </c>
    </row>
    <row r="101" spans="2:65" s="1" customFormat="1">
      <c r="B101" s="33"/>
      <c r="D101" s="145" t="s">
        <v>167</v>
      </c>
      <c r="F101" s="146" t="s">
        <v>1276</v>
      </c>
      <c r="I101" s="147"/>
      <c r="L101" s="33"/>
      <c r="M101" s="148"/>
      <c r="T101" s="52"/>
      <c r="AT101" s="18" t="s">
        <v>167</v>
      </c>
      <c r="AU101" s="18" t="s">
        <v>80</v>
      </c>
    </row>
    <row r="102" spans="2:65" s="1" customFormat="1">
      <c r="B102" s="33"/>
      <c r="D102" s="149" t="s">
        <v>169</v>
      </c>
      <c r="F102" s="150" t="s">
        <v>1278</v>
      </c>
      <c r="I102" s="147"/>
      <c r="L102" s="33"/>
      <c r="M102" s="148"/>
      <c r="T102" s="52"/>
      <c r="AT102" s="18" t="s">
        <v>169</v>
      </c>
      <c r="AU102" s="18" t="s">
        <v>80</v>
      </c>
    </row>
    <row r="103" spans="2:65" s="1" customFormat="1" ht="16.5" customHeight="1">
      <c r="B103" s="33"/>
      <c r="C103" s="132" t="s">
        <v>165</v>
      </c>
      <c r="D103" s="132" t="s">
        <v>160</v>
      </c>
      <c r="E103" s="133" t="s">
        <v>1279</v>
      </c>
      <c r="F103" s="134" t="s">
        <v>1280</v>
      </c>
      <c r="G103" s="135" t="s">
        <v>1265</v>
      </c>
      <c r="H103" s="136">
        <v>1</v>
      </c>
      <c r="I103" s="137"/>
      <c r="J103" s="138">
        <f>ROUND(I103*H103,2)</f>
        <v>0</v>
      </c>
      <c r="K103" s="134" t="s">
        <v>164</v>
      </c>
      <c r="L103" s="33"/>
      <c r="M103" s="139" t="s">
        <v>19</v>
      </c>
      <c r="N103" s="140" t="s">
        <v>42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1266</v>
      </c>
      <c r="AT103" s="143" t="s">
        <v>160</v>
      </c>
      <c r="AU103" s="143" t="s">
        <v>80</v>
      </c>
      <c r="AY103" s="18" t="s">
        <v>158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8" t="s">
        <v>78</v>
      </c>
      <c r="BK103" s="144">
        <f>ROUND(I103*H103,2)</f>
        <v>0</v>
      </c>
      <c r="BL103" s="18" t="s">
        <v>1266</v>
      </c>
      <c r="BM103" s="143" t="s">
        <v>1281</v>
      </c>
    </row>
    <row r="104" spans="2:65" s="1" customFormat="1">
      <c r="B104" s="33"/>
      <c r="D104" s="145" t="s">
        <v>167</v>
      </c>
      <c r="F104" s="146" t="s">
        <v>1280</v>
      </c>
      <c r="I104" s="147"/>
      <c r="L104" s="33"/>
      <c r="M104" s="148"/>
      <c r="T104" s="52"/>
      <c r="AT104" s="18" t="s">
        <v>167</v>
      </c>
      <c r="AU104" s="18" t="s">
        <v>80</v>
      </c>
    </row>
    <row r="105" spans="2:65" s="1" customFormat="1">
      <c r="B105" s="33"/>
      <c r="D105" s="149" t="s">
        <v>169</v>
      </c>
      <c r="F105" s="150" t="s">
        <v>1282</v>
      </c>
      <c r="I105" s="147"/>
      <c r="L105" s="33"/>
      <c r="M105" s="148"/>
      <c r="T105" s="52"/>
      <c r="AT105" s="18" t="s">
        <v>169</v>
      </c>
      <c r="AU105" s="18" t="s">
        <v>80</v>
      </c>
    </row>
    <row r="106" spans="2:65" s="1" customFormat="1" ht="16.5" customHeight="1">
      <c r="B106" s="33"/>
      <c r="C106" s="132" t="s">
        <v>194</v>
      </c>
      <c r="D106" s="132" t="s">
        <v>160</v>
      </c>
      <c r="E106" s="133" t="s">
        <v>1283</v>
      </c>
      <c r="F106" s="134" t="s">
        <v>1284</v>
      </c>
      <c r="G106" s="135" t="s">
        <v>1265</v>
      </c>
      <c r="H106" s="136">
        <v>1</v>
      </c>
      <c r="I106" s="137"/>
      <c r="J106" s="138">
        <f>ROUND(I106*H106,2)</f>
        <v>0</v>
      </c>
      <c r="K106" s="134" t="s">
        <v>164</v>
      </c>
      <c r="L106" s="33"/>
      <c r="M106" s="139" t="s">
        <v>19</v>
      </c>
      <c r="N106" s="140" t="s">
        <v>42</v>
      </c>
      <c r="P106" s="141">
        <f>O106*H106</f>
        <v>0</v>
      </c>
      <c r="Q106" s="141">
        <v>0</v>
      </c>
      <c r="R106" s="141">
        <f>Q106*H106</f>
        <v>0</v>
      </c>
      <c r="S106" s="141">
        <v>0</v>
      </c>
      <c r="T106" s="142">
        <f>S106*H106</f>
        <v>0</v>
      </c>
      <c r="AR106" s="143" t="s">
        <v>1266</v>
      </c>
      <c r="AT106" s="143" t="s">
        <v>160</v>
      </c>
      <c r="AU106" s="143" t="s">
        <v>80</v>
      </c>
      <c r="AY106" s="18" t="s">
        <v>158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8" t="s">
        <v>78</v>
      </c>
      <c r="BK106" s="144">
        <f>ROUND(I106*H106,2)</f>
        <v>0</v>
      </c>
      <c r="BL106" s="18" t="s">
        <v>1266</v>
      </c>
      <c r="BM106" s="143" t="s">
        <v>1285</v>
      </c>
    </row>
    <row r="107" spans="2:65" s="1" customFormat="1">
      <c r="B107" s="33"/>
      <c r="D107" s="145" t="s">
        <v>167</v>
      </c>
      <c r="F107" s="146" t="s">
        <v>1284</v>
      </c>
      <c r="I107" s="147"/>
      <c r="L107" s="33"/>
      <c r="M107" s="148"/>
      <c r="T107" s="52"/>
      <c r="AT107" s="18" t="s">
        <v>167</v>
      </c>
      <c r="AU107" s="18" t="s">
        <v>80</v>
      </c>
    </row>
    <row r="108" spans="2:65" s="1" customFormat="1">
      <c r="B108" s="33"/>
      <c r="D108" s="149" t="s">
        <v>169</v>
      </c>
      <c r="F108" s="150" t="s">
        <v>1286</v>
      </c>
      <c r="I108" s="147"/>
      <c r="L108" s="33"/>
      <c r="M108" s="148"/>
      <c r="T108" s="52"/>
      <c r="AT108" s="18" t="s">
        <v>169</v>
      </c>
      <c r="AU108" s="18" t="s">
        <v>80</v>
      </c>
    </row>
    <row r="109" spans="2:65" s="1" customFormat="1" ht="16.5" customHeight="1">
      <c r="B109" s="33"/>
      <c r="C109" s="132" t="s">
        <v>210</v>
      </c>
      <c r="D109" s="132" t="s">
        <v>160</v>
      </c>
      <c r="E109" s="133" t="s">
        <v>1287</v>
      </c>
      <c r="F109" s="134" t="s">
        <v>1288</v>
      </c>
      <c r="G109" s="135" t="s">
        <v>1265</v>
      </c>
      <c r="H109" s="136">
        <v>1</v>
      </c>
      <c r="I109" s="137"/>
      <c r="J109" s="138">
        <f>ROUND(I109*H109,2)</f>
        <v>0</v>
      </c>
      <c r="K109" s="134" t="s">
        <v>164</v>
      </c>
      <c r="L109" s="33"/>
      <c r="M109" s="139" t="s">
        <v>19</v>
      </c>
      <c r="N109" s="140" t="s">
        <v>42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1266</v>
      </c>
      <c r="AT109" s="143" t="s">
        <v>160</v>
      </c>
      <c r="AU109" s="143" t="s">
        <v>80</v>
      </c>
      <c r="AY109" s="18" t="s">
        <v>158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78</v>
      </c>
      <c r="BK109" s="144">
        <f>ROUND(I109*H109,2)</f>
        <v>0</v>
      </c>
      <c r="BL109" s="18" t="s">
        <v>1266</v>
      </c>
      <c r="BM109" s="143" t="s">
        <v>1289</v>
      </c>
    </row>
    <row r="110" spans="2:65" s="1" customFormat="1">
      <c r="B110" s="33"/>
      <c r="D110" s="145" t="s">
        <v>167</v>
      </c>
      <c r="F110" s="146" t="s">
        <v>1288</v>
      </c>
      <c r="I110" s="147"/>
      <c r="L110" s="33"/>
      <c r="M110" s="148"/>
      <c r="T110" s="52"/>
      <c r="AT110" s="18" t="s">
        <v>167</v>
      </c>
      <c r="AU110" s="18" t="s">
        <v>80</v>
      </c>
    </row>
    <row r="111" spans="2:65" s="1" customFormat="1">
      <c r="B111" s="33"/>
      <c r="D111" s="149" t="s">
        <v>169</v>
      </c>
      <c r="F111" s="150" t="s">
        <v>1290</v>
      </c>
      <c r="I111" s="147"/>
      <c r="L111" s="33"/>
      <c r="M111" s="148"/>
      <c r="T111" s="52"/>
      <c r="AT111" s="18" t="s">
        <v>169</v>
      </c>
      <c r="AU111" s="18" t="s">
        <v>80</v>
      </c>
    </row>
    <row r="112" spans="2:65" s="1" customFormat="1" ht="16.5" customHeight="1">
      <c r="B112" s="33"/>
      <c r="C112" s="132" t="s">
        <v>222</v>
      </c>
      <c r="D112" s="132" t="s">
        <v>160</v>
      </c>
      <c r="E112" s="133" t="s">
        <v>1291</v>
      </c>
      <c r="F112" s="134" t="s">
        <v>1292</v>
      </c>
      <c r="G112" s="135" t="s">
        <v>1265</v>
      </c>
      <c r="H112" s="136">
        <v>1</v>
      </c>
      <c r="I112" s="137"/>
      <c r="J112" s="138">
        <f>ROUND(I112*H112,2)</f>
        <v>0</v>
      </c>
      <c r="K112" s="134" t="s">
        <v>164</v>
      </c>
      <c r="L112" s="33"/>
      <c r="M112" s="139" t="s">
        <v>19</v>
      </c>
      <c r="N112" s="140" t="s">
        <v>42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1266</v>
      </c>
      <c r="AT112" s="143" t="s">
        <v>160</v>
      </c>
      <c r="AU112" s="143" t="s">
        <v>80</v>
      </c>
      <c r="AY112" s="18" t="s">
        <v>158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78</v>
      </c>
      <c r="BK112" s="144">
        <f>ROUND(I112*H112,2)</f>
        <v>0</v>
      </c>
      <c r="BL112" s="18" t="s">
        <v>1266</v>
      </c>
      <c r="BM112" s="143" t="s">
        <v>1293</v>
      </c>
    </row>
    <row r="113" spans="2:65" s="1" customFormat="1">
      <c r="B113" s="33"/>
      <c r="D113" s="145" t="s">
        <v>167</v>
      </c>
      <c r="F113" s="146" t="s">
        <v>1292</v>
      </c>
      <c r="I113" s="147"/>
      <c r="L113" s="33"/>
      <c r="M113" s="148"/>
      <c r="T113" s="52"/>
      <c r="AT113" s="18" t="s">
        <v>167</v>
      </c>
      <c r="AU113" s="18" t="s">
        <v>80</v>
      </c>
    </row>
    <row r="114" spans="2:65" s="1" customFormat="1">
      <c r="B114" s="33"/>
      <c r="D114" s="149" t="s">
        <v>169</v>
      </c>
      <c r="F114" s="150" t="s">
        <v>1294</v>
      </c>
      <c r="I114" s="147"/>
      <c r="L114" s="33"/>
      <c r="M114" s="148"/>
      <c r="T114" s="52"/>
      <c r="AT114" s="18" t="s">
        <v>169</v>
      </c>
      <c r="AU114" s="18" t="s">
        <v>80</v>
      </c>
    </row>
    <row r="115" spans="2:65" s="1" customFormat="1" ht="16.5" customHeight="1">
      <c r="B115" s="33"/>
      <c r="C115" s="132" t="s">
        <v>232</v>
      </c>
      <c r="D115" s="132" t="s">
        <v>160</v>
      </c>
      <c r="E115" s="133" t="s">
        <v>1295</v>
      </c>
      <c r="F115" s="134" t="s">
        <v>1296</v>
      </c>
      <c r="G115" s="135" t="s">
        <v>1265</v>
      </c>
      <c r="H115" s="136">
        <v>1</v>
      </c>
      <c r="I115" s="137"/>
      <c r="J115" s="138">
        <f>ROUND(I115*H115,2)</f>
        <v>0</v>
      </c>
      <c r="K115" s="134" t="s">
        <v>164</v>
      </c>
      <c r="L115" s="33"/>
      <c r="M115" s="139" t="s">
        <v>19</v>
      </c>
      <c r="N115" s="140" t="s">
        <v>42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1266</v>
      </c>
      <c r="AT115" s="143" t="s">
        <v>160</v>
      </c>
      <c r="AU115" s="143" t="s">
        <v>80</v>
      </c>
      <c r="AY115" s="18" t="s">
        <v>158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78</v>
      </c>
      <c r="BK115" s="144">
        <f>ROUND(I115*H115,2)</f>
        <v>0</v>
      </c>
      <c r="BL115" s="18" t="s">
        <v>1266</v>
      </c>
      <c r="BM115" s="143" t="s">
        <v>1297</v>
      </c>
    </row>
    <row r="116" spans="2:65" s="1" customFormat="1">
      <c r="B116" s="33"/>
      <c r="D116" s="145" t="s">
        <v>167</v>
      </c>
      <c r="F116" s="146" t="s">
        <v>1296</v>
      </c>
      <c r="I116" s="147"/>
      <c r="L116" s="33"/>
      <c r="M116" s="148"/>
      <c r="T116" s="52"/>
      <c r="AT116" s="18" t="s">
        <v>167</v>
      </c>
      <c r="AU116" s="18" t="s">
        <v>80</v>
      </c>
    </row>
    <row r="117" spans="2:65" s="1" customFormat="1">
      <c r="B117" s="33"/>
      <c r="D117" s="149" t="s">
        <v>169</v>
      </c>
      <c r="F117" s="150" t="s">
        <v>1298</v>
      </c>
      <c r="I117" s="147"/>
      <c r="L117" s="33"/>
      <c r="M117" s="148"/>
      <c r="T117" s="52"/>
      <c r="AT117" s="18" t="s">
        <v>169</v>
      </c>
      <c r="AU117" s="18" t="s">
        <v>80</v>
      </c>
    </row>
    <row r="118" spans="2:65" s="1" customFormat="1" ht="16.5" customHeight="1">
      <c r="B118" s="33"/>
      <c r="C118" s="132" t="s">
        <v>242</v>
      </c>
      <c r="D118" s="132" t="s">
        <v>160</v>
      </c>
      <c r="E118" s="133" t="s">
        <v>1299</v>
      </c>
      <c r="F118" s="134" t="s">
        <v>1300</v>
      </c>
      <c r="G118" s="135" t="s">
        <v>1265</v>
      </c>
      <c r="H118" s="136">
        <v>1</v>
      </c>
      <c r="I118" s="137"/>
      <c r="J118" s="138">
        <f>ROUND(I118*H118,2)</f>
        <v>0</v>
      </c>
      <c r="K118" s="134" t="s">
        <v>164</v>
      </c>
      <c r="L118" s="33"/>
      <c r="M118" s="139" t="s">
        <v>19</v>
      </c>
      <c r="N118" s="140" t="s">
        <v>42</v>
      </c>
      <c r="P118" s="141">
        <f>O118*H118</f>
        <v>0</v>
      </c>
      <c r="Q118" s="141">
        <v>0</v>
      </c>
      <c r="R118" s="141">
        <f>Q118*H118</f>
        <v>0</v>
      </c>
      <c r="S118" s="141">
        <v>0</v>
      </c>
      <c r="T118" s="142">
        <f>S118*H118</f>
        <v>0</v>
      </c>
      <c r="AR118" s="143" t="s">
        <v>1266</v>
      </c>
      <c r="AT118" s="143" t="s">
        <v>160</v>
      </c>
      <c r="AU118" s="143" t="s">
        <v>80</v>
      </c>
      <c r="AY118" s="18" t="s">
        <v>158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8" t="s">
        <v>78</v>
      </c>
      <c r="BK118" s="144">
        <f>ROUND(I118*H118,2)</f>
        <v>0</v>
      </c>
      <c r="BL118" s="18" t="s">
        <v>1266</v>
      </c>
      <c r="BM118" s="143" t="s">
        <v>1301</v>
      </c>
    </row>
    <row r="119" spans="2:65" s="1" customFormat="1">
      <c r="B119" s="33"/>
      <c r="D119" s="145" t="s">
        <v>167</v>
      </c>
      <c r="F119" s="146" t="s">
        <v>1300</v>
      </c>
      <c r="I119" s="147"/>
      <c r="L119" s="33"/>
      <c r="M119" s="148"/>
      <c r="T119" s="52"/>
      <c r="AT119" s="18" t="s">
        <v>167</v>
      </c>
      <c r="AU119" s="18" t="s">
        <v>80</v>
      </c>
    </row>
    <row r="120" spans="2:65" s="1" customFormat="1">
      <c r="B120" s="33"/>
      <c r="D120" s="149" t="s">
        <v>169</v>
      </c>
      <c r="F120" s="150" t="s">
        <v>1302</v>
      </c>
      <c r="I120" s="147"/>
      <c r="L120" s="33"/>
      <c r="M120" s="148"/>
      <c r="T120" s="52"/>
      <c r="AT120" s="18" t="s">
        <v>169</v>
      </c>
      <c r="AU120" s="18" t="s">
        <v>80</v>
      </c>
    </row>
    <row r="121" spans="2:65" s="11" customFormat="1" ht="22.9" customHeight="1">
      <c r="B121" s="120"/>
      <c r="D121" s="121" t="s">
        <v>70</v>
      </c>
      <c r="E121" s="130" t="s">
        <v>1303</v>
      </c>
      <c r="F121" s="130" t="s">
        <v>1304</v>
      </c>
      <c r="I121" s="123"/>
      <c r="J121" s="131">
        <f>BK121</f>
        <v>0</v>
      </c>
      <c r="L121" s="120"/>
      <c r="M121" s="125"/>
      <c r="P121" s="126">
        <f>SUM(P122:P136)</f>
        <v>0</v>
      </c>
      <c r="R121" s="126">
        <f>SUM(R122:R136)</f>
        <v>0</v>
      </c>
      <c r="T121" s="127">
        <f>SUM(T122:T136)</f>
        <v>0</v>
      </c>
      <c r="AR121" s="121" t="s">
        <v>194</v>
      </c>
      <c r="AT121" s="128" t="s">
        <v>70</v>
      </c>
      <c r="AU121" s="128" t="s">
        <v>78</v>
      </c>
      <c r="AY121" s="121" t="s">
        <v>158</v>
      </c>
      <c r="BK121" s="129">
        <f>SUM(BK122:BK136)</f>
        <v>0</v>
      </c>
    </row>
    <row r="122" spans="2:65" s="1" customFormat="1" ht="16.5" customHeight="1">
      <c r="B122" s="33"/>
      <c r="C122" s="132" t="s">
        <v>248</v>
      </c>
      <c r="D122" s="132" t="s">
        <v>160</v>
      </c>
      <c r="E122" s="133" t="s">
        <v>1305</v>
      </c>
      <c r="F122" s="134" t="s">
        <v>1306</v>
      </c>
      <c r="G122" s="135" t="s">
        <v>1265</v>
      </c>
      <c r="H122" s="136">
        <v>1</v>
      </c>
      <c r="I122" s="137"/>
      <c r="J122" s="138">
        <f>ROUND(I122*H122,2)</f>
        <v>0</v>
      </c>
      <c r="K122" s="134" t="s">
        <v>164</v>
      </c>
      <c r="L122" s="33"/>
      <c r="M122" s="139" t="s">
        <v>19</v>
      </c>
      <c r="N122" s="140" t="s">
        <v>42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1266</v>
      </c>
      <c r="AT122" s="143" t="s">
        <v>160</v>
      </c>
      <c r="AU122" s="143" t="s">
        <v>80</v>
      </c>
      <c r="AY122" s="18" t="s">
        <v>158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8" t="s">
        <v>78</v>
      </c>
      <c r="BK122" s="144">
        <f>ROUND(I122*H122,2)</f>
        <v>0</v>
      </c>
      <c r="BL122" s="18" t="s">
        <v>1266</v>
      </c>
      <c r="BM122" s="143" t="s">
        <v>1307</v>
      </c>
    </row>
    <row r="123" spans="2:65" s="1" customFormat="1">
      <c r="B123" s="33"/>
      <c r="D123" s="145" t="s">
        <v>167</v>
      </c>
      <c r="F123" s="146" t="s">
        <v>1306</v>
      </c>
      <c r="I123" s="147"/>
      <c r="L123" s="33"/>
      <c r="M123" s="148"/>
      <c r="T123" s="52"/>
      <c r="AT123" s="18" t="s">
        <v>167</v>
      </c>
      <c r="AU123" s="18" t="s">
        <v>80</v>
      </c>
    </row>
    <row r="124" spans="2:65" s="1" customFormat="1">
      <c r="B124" s="33"/>
      <c r="D124" s="149" t="s">
        <v>169</v>
      </c>
      <c r="F124" s="150" t="s">
        <v>1308</v>
      </c>
      <c r="I124" s="147"/>
      <c r="L124" s="33"/>
      <c r="M124" s="148"/>
      <c r="T124" s="52"/>
      <c r="AT124" s="18" t="s">
        <v>169</v>
      </c>
      <c r="AU124" s="18" t="s">
        <v>80</v>
      </c>
    </row>
    <row r="125" spans="2:65" s="1" customFormat="1" ht="16.5" customHeight="1">
      <c r="B125" s="33"/>
      <c r="C125" s="132" t="s">
        <v>254</v>
      </c>
      <c r="D125" s="132" t="s">
        <v>160</v>
      </c>
      <c r="E125" s="133" t="s">
        <v>1309</v>
      </c>
      <c r="F125" s="134" t="s">
        <v>1310</v>
      </c>
      <c r="G125" s="135" t="s">
        <v>1265</v>
      </c>
      <c r="H125" s="136">
        <v>1</v>
      </c>
      <c r="I125" s="137"/>
      <c r="J125" s="138">
        <f>ROUND(I125*H125,2)</f>
        <v>0</v>
      </c>
      <c r="K125" s="134" t="s">
        <v>164</v>
      </c>
      <c r="L125" s="33"/>
      <c r="M125" s="139" t="s">
        <v>19</v>
      </c>
      <c r="N125" s="140" t="s">
        <v>42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1266</v>
      </c>
      <c r="AT125" s="143" t="s">
        <v>160</v>
      </c>
      <c r="AU125" s="143" t="s">
        <v>80</v>
      </c>
      <c r="AY125" s="18" t="s">
        <v>158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78</v>
      </c>
      <c r="BK125" s="144">
        <f>ROUND(I125*H125,2)</f>
        <v>0</v>
      </c>
      <c r="BL125" s="18" t="s">
        <v>1266</v>
      </c>
      <c r="BM125" s="143" t="s">
        <v>1311</v>
      </c>
    </row>
    <row r="126" spans="2:65" s="1" customFormat="1">
      <c r="B126" s="33"/>
      <c r="D126" s="145" t="s">
        <v>167</v>
      </c>
      <c r="F126" s="146" t="s">
        <v>1310</v>
      </c>
      <c r="I126" s="147"/>
      <c r="L126" s="33"/>
      <c r="M126" s="148"/>
      <c r="T126" s="52"/>
      <c r="AT126" s="18" t="s">
        <v>167</v>
      </c>
      <c r="AU126" s="18" t="s">
        <v>80</v>
      </c>
    </row>
    <row r="127" spans="2:65" s="1" customFormat="1">
      <c r="B127" s="33"/>
      <c r="D127" s="149" t="s">
        <v>169</v>
      </c>
      <c r="F127" s="150" t="s">
        <v>1312</v>
      </c>
      <c r="I127" s="147"/>
      <c r="L127" s="33"/>
      <c r="M127" s="148"/>
      <c r="T127" s="52"/>
      <c r="AT127" s="18" t="s">
        <v>169</v>
      </c>
      <c r="AU127" s="18" t="s">
        <v>80</v>
      </c>
    </row>
    <row r="128" spans="2:65" s="1" customFormat="1" ht="16.5" customHeight="1">
      <c r="B128" s="33"/>
      <c r="C128" s="132" t="s">
        <v>8</v>
      </c>
      <c r="D128" s="132" t="s">
        <v>160</v>
      </c>
      <c r="E128" s="133" t="s">
        <v>1313</v>
      </c>
      <c r="F128" s="134" t="s">
        <v>1314</v>
      </c>
      <c r="G128" s="135" t="s">
        <v>1265</v>
      </c>
      <c r="H128" s="136">
        <v>1</v>
      </c>
      <c r="I128" s="137"/>
      <c r="J128" s="138">
        <f>ROUND(I128*H128,2)</f>
        <v>0</v>
      </c>
      <c r="K128" s="134" t="s">
        <v>164</v>
      </c>
      <c r="L128" s="33"/>
      <c r="M128" s="139" t="s">
        <v>19</v>
      </c>
      <c r="N128" s="140" t="s">
        <v>42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1266</v>
      </c>
      <c r="AT128" s="143" t="s">
        <v>160</v>
      </c>
      <c r="AU128" s="143" t="s">
        <v>80</v>
      </c>
      <c r="AY128" s="18" t="s">
        <v>158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8" t="s">
        <v>78</v>
      </c>
      <c r="BK128" s="144">
        <f>ROUND(I128*H128,2)</f>
        <v>0</v>
      </c>
      <c r="BL128" s="18" t="s">
        <v>1266</v>
      </c>
      <c r="BM128" s="143" t="s">
        <v>1315</v>
      </c>
    </row>
    <row r="129" spans="2:65" s="1" customFormat="1">
      <c r="B129" s="33"/>
      <c r="D129" s="145" t="s">
        <v>167</v>
      </c>
      <c r="F129" s="146" t="s">
        <v>1314</v>
      </c>
      <c r="I129" s="147"/>
      <c r="L129" s="33"/>
      <c r="M129" s="148"/>
      <c r="T129" s="52"/>
      <c r="AT129" s="18" t="s">
        <v>167</v>
      </c>
      <c r="AU129" s="18" t="s">
        <v>80</v>
      </c>
    </row>
    <row r="130" spans="2:65" s="1" customFormat="1">
      <c r="B130" s="33"/>
      <c r="D130" s="149" t="s">
        <v>169</v>
      </c>
      <c r="F130" s="150" t="s">
        <v>1316</v>
      </c>
      <c r="I130" s="147"/>
      <c r="L130" s="33"/>
      <c r="M130" s="148"/>
      <c r="T130" s="52"/>
      <c r="AT130" s="18" t="s">
        <v>169</v>
      </c>
      <c r="AU130" s="18" t="s">
        <v>80</v>
      </c>
    </row>
    <row r="131" spans="2:65" s="1" customFormat="1" ht="16.5" customHeight="1">
      <c r="B131" s="33"/>
      <c r="C131" s="132" t="s">
        <v>268</v>
      </c>
      <c r="D131" s="132" t="s">
        <v>160</v>
      </c>
      <c r="E131" s="133" t="s">
        <v>1317</v>
      </c>
      <c r="F131" s="134" t="s">
        <v>1318</v>
      </c>
      <c r="G131" s="135" t="s">
        <v>1265</v>
      </c>
      <c r="H131" s="136">
        <v>1</v>
      </c>
      <c r="I131" s="137"/>
      <c r="J131" s="138">
        <f>ROUND(I131*H131,2)</f>
        <v>0</v>
      </c>
      <c r="K131" s="134" t="s">
        <v>164</v>
      </c>
      <c r="L131" s="33"/>
      <c r="M131" s="139" t="s">
        <v>19</v>
      </c>
      <c r="N131" s="140" t="s">
        <v>42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1266</v>
      </c>
      <c r="AT131" s="143" t="s">
        <v>160</v>
      </c>
      <c r="AU131" s="143" t="s">
        <v>80</v>
      </c>
      <c r="AY131" s="18" t="s">
        <v>158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8" t="s">
        <v>78</v>
      </c>
      <c r="BK131" s="144">
        <f>ROUND(I131*H131,2)</f>
        <v>0</v>
      </c>
      <c r="BL131" s="18" t="s">
        <v>1266</v>
      </c>
      <c r="BM131" s="143" t="s">
        <v>1319</v>
      </c>
    </row>
    <row r="132" spans="2:65" s="1" customFormat="1">
      <c r="B132" s="33"/>
      <c r="D132" s="145" t="s">
        <v>167</v>
      </c>
      <c r="F132" s="146" t="s">
        <v>1318</v>
      </c>
      <c r="I132" s="147"/>
      <c r="L132" s="33"/>
      <c r="M132" s="148"/>
      <c r="T132" s="52"/>
      <c r="AT132" s="18" t="s">
        <v>167</v>
      </c>
      <c r="AU132" s="18" t="s">
        <v>80</v>
      </c>
    </row>
    <row r="133" spans="2:65" s="1" customFormat="1">
      <c r="B133" s="33"/>
      <c r="D133" s="149" t="s">
        <v>169</v>
      </c>
      <c r="F133" s="150" t="s">
        <v>1320</v>
      </c>
      <c r="I133" s="147"/>
      <c r="L133" s="33"/>
      <c r="M133" s="148"/>
      <c r="T133" s="52"/>
      <c r="AT133" s="18" t="s">
        <v>169</v>
      </c>
      <c r="AU133" s="18" t="s">
        <v>80</v>
      </c>
    </row>
    <row r="134" spans="2:65" s="1" customFormat="1" ht="16.5" customHeight="1">
      <c r="B134" s="33"/>
      <c r="C134" s="132" t="s">
        <v>277</v>
      </c>
      <c r="D134" s="132" t="s">
        <v>160</v>
      </c>
      <c r="E134" s="133" t="s">
        <v>1321</v>
      </c>
      <c r="F134" s="134" t="s">
        <v>1322</v>
      </c>
      <c r="G134" s="135" t="s">
        <v>1265</v>
      </c>
      <c r="H134" s="136">
        <v>1</v>
      </c>
      <c r="I134" s="137"/>
      <c r="J134" s="138">
        <f>ROUND(I134*H134,2)</f>
        <v>0</v>
      </c>
      <c r="K134" s="134" t="s">
        <v>164</v>
      </c>
      <c r="L134" s="33"/>
      <c r="M134" s="139" t="s">
        <v>19</v>
      </c>
      <c r="N134" s="140" t="s">
        <v>42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1266</v>
      </c>
      <c r="AT134" s="143" t="s">
        <v>160</v>
      </c>
      <c r="AU134" s="143" t="s">
        <v>80</v>
      </c>
      <c r="AY134" s="18" t="s">
        <v>158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8" t="s">
        <v>78</v>
      </c>
      <c r="BK134" s="144">
        <f>ROUND(I134*H134,2)</f>
        <v>0</v>
      </c>
      <c r="BL134" s="18" t="s">
        <v>1266</v>
      </c>
      <c r="BM134" s="143" t="s">
        <v>1323</v>
      </c>
    </row>
    <row r="135" spans="2:65" s="1" customFormat="1">
      <c r="B135" s="33"/>
      <c r="D135" s="145" t="s">
        <v>167</v>
      </c>
      <c r="F135" s="146" t="s">
        <v>1322</v>
      </c>
      <c r="I135" s="147"/>
      <c r="L135" s="33"/>
      <c r="M135" s="148"/>
      <c r="T135" s="52"/>
      <c r="AT135" s="18" t="s">
        <v>167</v>
      </c>
      <c r="AU135" s="18" t="s">
        <v>80</v>
      </c>
    </row>
    <row r="136" spans="2:65" s="1" customFormat="1">
      <c r="B136" s="33"/>
      <c r="D136" s="149" t="s">
        <v>169</v>
      </c>
      <c r="F136" s="150" t="s">
        <v>1324</v>
      </c>
      <c r="I136" s="147"/>
      <c r="L136" s="33"/>
      <c r="M136" s="148"/>
      <c r="T136" s="52"/>
      <c r="AT136" s="18" t="s">
        <v>169</v>
      </c>
      <c r="AU136" s="18" t="s">
        <v>80</v>
      </c>
    </row>
    <row r="137" spans="2:65" s="11" customFormat="1" ht="22.9" customHeight="1">
      <c r="B137" s="120"/>
      <c r="D137" s="121" t="s">
        <v>70</v>
      </c>
      <c r="E137" s="130" t="s">
        <v>1325</v>
      </c>
      <c r="F137" s="130" t="s">
        <v>1326</v>
      </c>
      <c r="I137" s="123"/>
      <c r="J137" s="131">
        <f>BK137</f>
        <v>0</v>
      </c>
      <c r="L137" s="120"/>
      <c r="M137" s="125"/>
      <c r="P137" s="126">
        <f>SUM(P138:P140)</f>
        <v>0</v>
      </c>
      <c r="R137" s="126">
        <f>SUM(R138:R140)</f>
        <v>0</v>
      </c>
      <c r="T137" s="127">
        <f>SUM(T138:T140)</f>
        <v>0</v>
      </c>
      <c r="AR137" s="121" t="s">
        <v>194</v>
      </c>
      <c r="AT137" s="128" t="s">
        <v>70</v>
      </c>
      <c r="AU137" s="128" t="s">
        <v>78</v>
      </c>
      <c r="AY137" s="121" t="s">
        <v>158</v>
      </c>
      <c r="BK137" s="129">
        <f>SUM(BK138:BK140)</f>
        <v>0</v>
      </c>
    </row>
    <row r="138" spans="2:65" s="1" customFormat="1" ht="24.25" customHeight="1">
      <c r="B138" s="33"/>
      <c r="C138" s="132" t="s">
        <v>285</v>
      </c>
      <c r="D138" s="132" t="s">
        <v>160</v>
      </c>
      <c r="E138" s="133" t="s">
        <v>1327</v>
      </c>
      <c r="F138" s="134" t="s">
        <v>1328</v>
      </c>
      <c r="G138" s="135" t="s">
        <v>1265</v>
      </c>
      <c r="H138" s="136">
        <v>1</v>
      </c>
      <c r="I138" s="137"/>
      <c r="J138" s="138">
        <f>ROUND(I138*H138,2)</f>
        <v>0</v>
      </c>
      <c r="K138" s="134" t="s">
        <v>164</v>
      </c>
      <c r="L138" s="33"/>
      <c r="M138" s="139" t="s">
        <v>19</v>
      </c>
      <c r="N138" s="140" t="s">
        <v>42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1266</v>
      </c>
      <c r="AT138" s="143" t="s">
        <v>160</v>
      </c>
      <c r="AU138" s="143" t="s">
        <v>80</v>
      </c>
      <c r="AY138" s="18" t="s">
        <v>158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8" t="s">
        <v>78</v>
      </c>
      <c r="BK138" s="144">
        <f>ROUND(I138*H138,2)</f>
        <v>0</v>
      </c>
      <c r="BL138" s="18" t="s">
        <v>1266</v>
      </c>
      <c r="BM138" s="143" t="s">
        <v>1329</v>
      </c>
    </row>
    <row r="139" spans="2:65" s="1" customFormat="1" ht="18">
      <c r="B139" s="33"/>
      <c r="D139" s="145" t="s">
        <v>167</v>
      </c>
      <c r="F139" s="146" t="s">
        <v>1328</v>
      </c>
      <c r="I139" s="147"/>
      <c r="L139" s="33"/>
      <c r="M139" s="148"/>
      <c r="T139" s="52"/>
      <c r="AT139" s="18" t="s">
        <v>167</v>
      </c>
      <c r="AU139" s="18" t="s">
        <v>80</v>
      </c>
    </row>
    <row r="140" spans="2:65" s="1" customFormat="1">
      <c r="B140" s="33"/>
      <c r="D140" s="149" t="s">
        <v>169</v>
      </c>
      <c r="F140" s="150" t="s">
        <v>1330</v>
      </c>
      <c r="I140" s="147"/>
      <c r="L140" s="33"/>
      <c r="M140" s="194"/>
      <c r="N140" s="195"/>
      <c r="O140" s="195"/>
      <c r="P140" s="195"/>
      <c r="Q140" s="195"/>
      <c r="R140" s="195"/>
      <c r="S140" s="195"/>
      <c r="T140" s="196"/>
      <c r="AT140" s="18" t="s">
        <v>169</v>
      </c>
      <c r="AU140" s="18" t="s">
        <v>80</v>
      </c>
    </row>
    <row r="141" spans="2:65" s="1" customFormat="1" ht="7" customHeight="1">
      <c r="B141" s="41"/>
      <c r="C141" s="42"/>
      <c r="D141" s="42"/>
      <c r="E141" s="42"/>
      <c r="F141" s="42"/>
      <c r="G141" s="42"/>
      <c r="H141" s="42"/>
      <c r="I141" s="42"/>
      <c r="J141" s="42"/>
      <c r="K141" s="42"/>
      <c r="L141" s="33"/>
    </row>
  </sheetData>
  <sheetProtection algorithmName="SHA-512" hashValue="eFQ2oNBbGSh26+JCNdqQ0RUSm7mQ1NLpCexJ4kLicoCXTLDcPGVjy7NJve8OOGUDHEf4CeuzslKWTa2k22Gi6g==" saltValue="vVhiC9VJGXbXwipCXEXsSYNP3Au1bHiFhiNjdaMeOhAPId+1uzPVl5abkW4M5J8FeZuYDAa0mG4gjCOBHYgYig==" spinCount="100000" sheet="1" objects="1" scenarios="1" formatColumns="0" formatRows="0" autoFilter="0"/>
  <autoFilter ref="C89:K140" xr:uid="{00000000-0009-0000-0000-000008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5" r:id="rId1" xr:uid="{00000000-0004-0000-0800-000000000000}"/>
    <hyperlink ref="F98" r:id="rId2" xr:uid="{00000000-0004-0000-0800-000001000000}"/>
    <hyperlink ref="F102" r:id="rId3" xr:uid="{00000000-0004-0000-0800-000002000000}"/>
    <hyperlink ref="F105" r:id="rId4" xr:uid="{00000000-0004-0000-0800-000003000000}"/>
    <hyperlink ref="F108" r:id="rId5" xr:uid="{00000000-0004-0000-0800-000004000000}"/>
    <hyperlink ref="F111" r:id="rId6" xr:uid="{00000000-0004-0000-0800-000005000000}"/>
    <hyperlink ref="F114" r:id="rId7" xr:uid="{00000000-0004-0000-0800-000006000000}"/>
    <hyperlink ref="F117" r:id="rId8" xr:uid="{00000000-0004-0000-0800-000007000000}"/>
    <hyperlink ref="F120" r:id="rId9" xr:uid="{00000000-0004-0000-0800-000008000000}"/>
    <hyperlink ref="F124" r:id="rId10" xr:uid="{00000000-0004-0000-0800-000009000000}"/>
    <hyperlink ref="F127" r:id="rId11" xr:uid="{00000000-0004-0000-0800-00000A000000}"/>
    <hyperlink ref="F130" r:id="rId12" xr:uid="{00000000-0004-0000-0800-00000B000000}"/>
    <hyperlink ref="F133" r:id="rId13" xr:uid="{00000000-0004-0000-0800-00000C000000}"/>
    <hyperlink ref="F136" r:id="rId14" xr:uid="{00000000-0004-0000-0800-00000D000000}"/>
    <hyperlink ref="F140" r:id="rId15" xr:uid="{00000000-0004-0000-0800-00000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0"/>
  <cols>
    <col min="1" max="1" width="8.33203125" style="197" customWidth="1"/>
    <col min="2" max="2" width="1.6640625" style="197" customWidth="1"/>
    <col min="3" max="4" width="5" style="197" customWidth="1"/>
    <col min="5" max="5" width="11.6640625" style="197" customWidth="1"/>
    <col min="6" max="6" width="9.109375" style="197" customWidth="1"/>
    <col min="7" max="7" width="5" style="197" customWidth="1"/>
    <col min="8" max="8" width="77.77734375" style="197" customWidth="1"/>
    <col min="9" max="10" width="20" style="197" customWidth="1"/>
    <col min="11" max="11" width="1.6640625" style="197" customWidth="1"/>
  </cols>
  <sheetData>
    <row r="1" spans="2:11" customFormat="1" ht="37.5" customHeight="1"/>
    <row r="2" spans="2:11" customFormat="1" ht="7.5" customHeight="1">
      <c r="B2" s="198"/>
      <c r="C2" s="199"/>
      <c r="D2" s="199"/>
      <c r="E2" s="199"/>
      <c r="F2" s="199"/>
      <c r="G2" s="199"/>
      <c r="H2" s="199"/>
      <c r="I2" s="199"/>
      <c r="J2" s="199"/>
      <c r="K2" s="200"/>
    </row>
    <row r="3" spans="2:11" s="16" customFormat="1" ht="45" customHeight="1">
      <c r="B3" s="201"/>
      <c r="C3" s="331" t="s">
        <v>1331</v>
      </c>
      <c r="D3" s="331"/>
      <c r="E3" s="331"/>
      <c r="F3" s="331"/>
      <c r="G3" s="331"/>
      <c r="H3" s="331"/>
      <c r="I3" s="331"/>
      <c r="J3" s="331"/>
      <c r="K3" s="202"/>
    </row>
    <row r="4" spans="2:11" customFormat="1" ht="25.5" customHeight="1">
      <c r="B4" s="203"/>
      <c r="C4" s="336" t="s">
        <v>1332</v>
      </c>
      <c r="D4" s="336"/>
      <c r="E4" s="336"/>
      <c r="F4" s="336"/>
      <c r="G4" s="336"/>
      <c r="H4" s="336"/>
      <c r="I4" s="336"/>
      <c r="J4" s="336"/>
      <c r="K4" s="204"/>
    </row>
    <row r="5" spans="2:11" customFormat="1" ht="5.25" customHeight="1">
      <c r="B5" s="203"/>
      <c r="C5" s="205"/>
      <c r="D5" s="205"/>
      <c r="E5" s="205"/>
      <c r="F5" s="205"/>
      <c r="G5" s="205"/>
      <c r="H5" s="205"/>
      <c r="I5" s="205"/>
      <c r="J5" s="205"/>
      <c r="K5" s="204"/>
    </row>
    <row r="6" spans="2:11" customFormat="1" ht="15" customHeight="1">
      <c r="B6" s="203"/>
      <c r="C6" s="335" t="s">
        <v>1333</v>
      </c>
      <c r="D6" s="335"/>
      <c r="E6" s="335"/>
      <c r="F6" s="335"/>
      <c r="G6" s="335"/>
      <c r="H6" s="335"/>
      <c r="I6" s="335"/>
      <c r="J6" s="335"/>
      <c r="K6" s="204"/>
    </row>
    <row r="7" spans="2:11" customFormat="1" ht="15" customHeight="1">
      <c r="B7" s="207"/>
      <c r="C7" s="335" t="s">
        <v>1334</v>
      </c>
      <c r="D7" s="335"/>
      <c r="E7" s="335"/>
      <c r="F7" s="335"/>
      <c r="G7" s="335"/>
      <c r="H7" s="335"/>
      <c r="I7" s="335"/>
      <c r="J7" s="335"/>
      <c r="K7" s="204"/>
    </row>
    <row r="8" spans="2:11" customFormat="1" ht="12.75" customHeight="1">
      <c r="B8" s="207"/>
      <c r="C8" s="206"/>
      <c r="D8" s="206"/>
      <c r="E8" s="206"/>
      <c r="F8" s="206"/>
      <c r="G8" s="206"/>
      <c r="H8" s="206"/>
      <c r="I8" s="206"/>
      <c r="J8" s="206"/>
      <c r="K8" s="204"/>
    </row>
    <row r="9" spans="2:11" customFormat="1" ht="15" customHeight="1">
      <c r="B9" s="207"/>
      <c r="C9" s="335" t="s">
        <v>1335</v>
      </c>
      <c r="D9" s="335"/>
      <c r="E9" s="335"/>
      <c r="F9" s="335"/>
      <c r="G9" s="335"/>
      <c r="H9" s="335"/>
      <c r="I9" s="335"/>
      <c r="J9" s="335"/>
      <c r="K9" s="204"/>
    </row>
    <row r="10" spans="2:11" customFormat="1" ht="15" customHeight="1">
      <c r="B10" s="207"/>
      <c r="C10" s="206"/>
      <c r="D10" s="335" t="s">
        <v>1336</v>
      </c>
      <c r="E10" s="335"/>
      <c r="F10" s="335"/>
      <c r="G10" s="335"/>
      <c r="H10" s="335"/>
      <c r="I10" s="335"/>
      <c r="J10" s="335"/>
      <c r="K10" s="204"/>
    </row>
    <row r="11" spans="2:11" customFormat="1" ht="15" customHeight="1">
      <c r="B11" s="207"/>
      <c r="C11" s="208"/>
      <c r="D11" s="335" t="s">
        <v>1337</v>
      </c>
      <c r="E11" s="335"/>
      <c r="F11" s="335"/>
      <c r="G11" s="335"/>
      <c r="H11" s="335"/>
      <c r="I11" s="335"/>
      <c r="J11" s="335"/>
      <c r="K11" s="204"/>
    </row>
    <row r="12" spans="2:11" customFormat="1" ht="15" customHeight="1">
      <c r="B12" s="207"/>
      <c r="C12" s="208"/>
      <c r="D12" s="206"/>
      <c r="E12" s="206"/>
      <c r="F12" s="206"/>
      <c r="G12" s="206"/>
      <c r="H12" s="206"/>
      <c r="I12" s="206"/>
      <c r="J12" s="206"/>
      <c r="K12" s="204"/>
    </row>
    <row r="13" spans="2:11" customFormat="1" ht="15" customHeight="1">
      <c r="B13" s="207"/>
      <c r="C13" s="208"/>
      <c r="D13" s="209" t="s">
        <v>1338</v>
      </c>
      <c r="E13" s="206"/>
      <c r="F13" s="206"/>
      <c r="G13" s="206"/>
      <c r="H13" s="206"/>
      <c r="I13" s="206"/>
      <c r="J13" s="206"/>
      <c r="K13" s="204"/>
    </row>
    <row r="14" spans="2:11" customFormat="1" ht="12.75" customHeight="1">
      <c r="B14" s="207"/>
      <c r="C14" s="208"/>
      <c r="D14" s="208"/>
      <c r="E14" s="208"/>
      <c r="F14" s="208"/>
      <c r="G14" s="208"/>
      <c r="H14" s="208"/>
      <c r="I14" s="208"/>
      <c r="J14" s="208"/>
      <c r="K14" s="204"/>
    </row>
    <row r="15" spans="2:11" customFormat="1" ht="15" customHeight="1">
      <c r="B15" s="207"/>
      <c r="C15" s="208"/>
      <c r="D15" s="335" t="s">
        <v>1339</v>
      </c>
      <c r="E15" s="335"/>
      <c r="F15" s="335"/>
      <c r="G15" s="335"/>
      <c r="H15" s="335"/>
      <c r="I15" s="335"/>
      <c r="J15" s="335"/>
      <c r="K15" s="204"/>
    </row>
    <row r="16" spans="2:11" customFormat="1" ht="15" customHeight="1">
      <c r="B16" s="207"/>
      <c r="C16" s="208"/>
      <c r="D16" s="335" t="s">
        <v>1340</v>
      </c>
      <c r="E16" s="335"/>
      <c r="F16" s="335"/>
      <c r="G16" s="335"/>
      <c r="H16" s="335"/>
      <c r="I16" s="335"/>
      <c r="J16" s="335"/>
      <c r="K16" s="204"/>
    </row>
    <row r="17" spans="2:11" customFormat="1" ht="15" customHeight="1">
      <c r="B17" s="207"/>
      <c r="C17" s="208"/>
      <c r="D17" s="335" t="s">
        <v>1341</v>
      </c>
      <c r="E17" s="335"/>
      <c r="F17" s="335"/>
      <c r="G17" s="335"/>
      <c r="H17" s="335"/>
      <c r="I17" s="335"/>
      <c r="J17" s="335"/>
      <c r="K17" s="204"/>
    </row>
    <row r="18" spans="2:11" customFormat="1" ht="15" customHeight="1">
      <c r="B18" s="207"/>
      <c r="C18" s="208"/>
      <c r="D18" s="208"/>
      <c r="E18" s="210" t="s">
        <v>77</v>
      </c>
      <c r="F18" s="335" t="s">
        <v>1342</v>
      </c>
      <c r="G18" s="335"/>
      <c r="H18" s="335"/>
      <c r="I18" s="335"/>
      <c r="J18" s="335"/>
      <c r="K18" s="204"/>
    </row>
    <row r="19" spans="2:11" customFormat="1" ht="15" customHeight="1">
      <c r="B19" s="207"/>
      <c r="C19" s="208"/>
      <c r="D19" s="208"/>
      <c r="E19" s="210" t="s">
        <v>1343</v>
      </c>
      <c r="F19" s="335" t="s">
        <v>1344</v>
      </c>
      <c r="G19" s="335"/>
      <c r="H19" s="335"/>
      <c r="I19" s="335"/>
      <c r="J19" s="335"/>
      <c r="K19" s="204"/>
    </row>
    <row r="20" spans="2:11" customFormat="1" ht="15" customHeight="1">
      <c r="B20" s="207"/>
      <c r="C20" s="208"/>
      <c r="D20" s="208"/>
      <c r="E20" s="210" t="s">
        <v>1345</v>
      </c>
      <c r="F20" s="335" t="s">
        <v>1346</v>
      </c>
      <c r="G20" s="335"/>
      <c r="H20" s="335"/>
      <c r="I20" s="335"/>
      <c r="J20" s="335"/>
      <c r="K20" s="204"/>
    </row>
    <row r="21" spans="2:11" customFormat="1" ht="15" customHeight="1">
      <c r="B21" s="207"/>
      <c r="C21" s="208"/>
      <c r="D21" s="208"/>
      <c r="E21" s="210" t="s">
        <v>108</v>
      </c>
      <c r="F21" s="335" t="s">
        <v>1347</v>
      </c>
      <c r="G21" s="335"/>
      <c r="H21" s="335"/>
      <c r="I21" s="335"/>
      <c r="J21" s="335"/>
      <c r="K21" s="204"/>
    </row>
    <row r="22" spans="2:11" customFormat="1" ht="15" customHeight="1">
      <c r="B22" s="207"/>
      <c r="C22" s="208"/>
      <c r="D22" s="208"/>
      <c r="E22" s="210" t="s">
        <v>1348</v>
      </c>
      <c r="F22" s="335" t="s">
        <v>1238</v>
      </c>
      <c r="G22" s="335"/>
      <c r="H22" s="335"/>
      <c r="I22" s="335"/>
      <c r="J22" s="335"/>
      <c r="K22" s="204"/>
    </row>
    <row r="23" spans="2:11" customFormat="1" ht="15" customHeight="1">
      <c r="B23" s="207"/>
      <c r="C23" s="208"/>
      <c r="D23" s="208"/>
      <c r="E23" s="210" t="s">
        <v>84</v>
      </c>
      <c r="F23" s="335" t="s">
        <v>1349</v>
      </c>
      <c r="G23" s="335"/>
      <c r="H23" s="335"/>
      <c r="I23" s="335"/>
      <c r="J23" s="335"/>
      <c r="K23" s="204"/>
    </row>
    <row r="24" spans="2:11" customFormat="1" ht="12.75" customHeight="1">
      <c r="B24" s="207"/>
      <c r="C24" s="208"/>
      <c r="D24" s="208"/>
      <c r="E24" s="208"/>
      <c r="F24" s="208"/>
      <c r="G24" s="208"/>
      <c r="H24" s="208"/>
      <c r="I24" s="208"/>
      <c r="J24" s="208"/>
      <c r="K24" s="204"/>
    </row>
    <row r="25" spans="2:11" customFormat="1" ht="15" customHeight="1">
      <c r="B25" s="207"/>
      <c r="C25" s="335" t="s">
        <v>1350</v>
      </c>
      <c r="D25" s="335"/>
      <c r="E25" s="335"/>
      <c r="F25" s="335"/>
      <c r="G25" s="335"/>
      <c r="H25" s="335"/>
      <c r="I25" s="335"/>
      <c r="J25" s="335"/>
      <c r="K25" s="204"/>
    </row>
    <row r="26" spans="2:11" customFormat="1" ht="15" customHeight="1">
      <c r="B26" s="207"/>
      <c r="C26" s="335" t="s">
        <v>1351</v>
      </c>
      <c r="D26" s="335"/>
      <c r="E26" s="335"/>
      <c r="F26" s="335"/>
      <c r="G26" s="335"/>
      <c r="H26" s="335"/>
      <c r="I26" s="335"/>
      <c r="J26" s="335"/>
      <c r="K26" s="204"/>
    </row>
    <row r="27" spans="2:11" customFormat="1" ht="15" customHeight="1">
      <c r="B27" s="207"/>
      <c r="C27" s="206"/>
      <c r="D27" s="335" t="s">
        <v>1352</v>
      </c>
      <c r="E27" s="335"/>
      <c r="F27" s="335"/>
      <c r="G27" s="335"/>
      <c r="H27" s="335"/>
      <c r="I27" s="335"/>
      <c r="J27" s="335"/>
      <c r="K27" s="204"/>
    </row>
    <row r="28" spans="2:11" customFormat="1" ht="15" customHeight="1">
      <c r="B28" s="207"/>
      <c r="C28" s="208"/>
      <c r="D28" s="335" t="s">
        <v>1353</v>
      </c>
      <c r="E28" s="335"/>
      <c r="F28" s="335"/>
      <c r="G28" s="335"/>
      <c r="H28" s="335"/>
      <c r="I28" s="335"/>
      <c r="J28" s="335"/>
      <c r="K28" s="204"/>
    </row>
    <row r="29" spans="2:11" customFormat="1" ht="12.75" customHeight="1">
      <c r="B29" s="207"/>
      <c r="C29" s="208"/>
      <c r="D29" s="208"/>
      <c r="E29" s="208"/>
      <c r="F29" s="208"/>
      <c r="G29" s="208"/>
      <c r="H29" s="208"/>
      <c r="I29" s="208"/>
      <c r="J29" s="208"/>
      <c r="K29" s="204"/>
    </row>
    <row r="30" spans="2:11" customFormat="1" ht="15" customHeight="1">
      <c r="B30" s="207"/>
      <c r="C30" s="208"/>
      <c r="D30" s="335" t="s">
        <v>1354</v>
      </c>
      <c r="E30" s="335"/>
      <c r="F30" s="335"/>
      <c r="G30" s="335"/>
      <c r="H30" s="335"/>
      <c r="I30" s="335"/>
      <c r="J30" s="335"/>
      <c r="K30" s="204"/>
    </row>
    <row r="31" spans="2:11" customFormat="1" ht="15" customHeight="1">
      <c r="B31" s="207"/>
      <c r="C31" s="208"/>
      <c r="D31" s="335" t="s">
        <v>1355</v>
      </c>
      <c r="E31" s="335"/>
      <c r="F31" s="335"/>
      <c r="G31" s="335"/>
      <c r="H31" s="335"/>
      <c r="I31" s="335"/>
      <c r="J31" s="335"/>
      <c r="K31" s="204"/>
    </row>
    <row r="32" spans="2:11" customFormat="1" ht="12.75" customHeight="1">
      <c r="B32" s="207"/>
      <c r="C32" s="208"/>
      <c r="D32" s="208"/>
      <c r="E32" s="208"/>
      <c r="F32" s="208"/>
      <c r="G32" s="208"/>
      <c r="H32" s="208"/>
      <c r="I32" s="208"/>
      <c r="J32" s="208"/>
      <c r="K32" s="204"/>
    </row>
    <row r="33" spans="2:11" customFormat="1" ht="15" customHeight="1">
      <c r="B33" s="207"/>
      <c r="C33" s="208"/>
      <c r="D33" s="335" t="s">
        <v>1356</v>
      </c>
      <c r="E33" s="335"/>
      <c r="F33" s="335"/>
      <c r="G33" s="335"/>
      <c r="H33" s="335"/>
      <c r="I33" s="335"/>
      <c r="J33" s="335"/>
      <c r="K33" s="204"/>
    </row>
    <row r="34" spans="2:11" customFormat="1" ht="15" customHeight="1">
      <c r="B34" s="207"/>
      <c r="C34" s="208"/>
      <c r="D34" s="335" t="s">
        <v>1357</v>
      </c>
      <c r="E34" s="335"/>
      <c r="F34" s="335"/>
      <c r="G34" s="335"/>
      <c r="H34" s="335"/>
      <c r="I34" s="335"/>
      <c r="J34" s="335"/>
      <c r="K34" s="204"/>
    </row>
    <row r="35" spans="2:11" customFormat="1" ht="15" customHeight="1">
      <c r="B35" s="207"/>
      <c r="C35" s="208"/>
      <c r="D35" s="335" t="s">
        <v>1358</v>
      </c>
      <c r="E35" s="335"/>
      <c r="F35" s="335"/>
      <c r="G35" s="335"/>
      <c r="H35" s="335"/>
      <c r="I35" s="335"/>
      <c r="J35" s="335"/>
      <c r="K35" s="204"/>
    </row>
    <row r="36" spans="2:11" customFormat="1" ht="15" customHeight="1">
      <c r="B36" s="207"/>
      <c r="C36" s="208"/>
      <c r="D36" s="206"/>
      <c r="E36" s="209" t="s">
        <v>144</v>
      </c>
      <c r="F36" s="206"/>
      <c r="G36" s="335" t="s">
        <v>1359</v>
      </c>
      <c r="H36" s="335"/>
      <c r="I36" s="335"/>
      <c r="J36" s="335"/>
      <c r="K36" s="204"/>
    </row>
    <row r="37" spans="2:11" customFormat="1" ht="30.75" customHeight="1">
      <c r="B37" s="207"/>
      <c r="C37" s="208"/>
      <c r="D37" s="206"/>
      <c r="E37" s="209" t="s">
        <v>1360</v>
      </c>
      <c r="F37" s="206"/>
      <c r="G37" s="335" t="s">
        <v>1361</v>
      </c>
      <c r="H37" s="335"/>
      <c r="I37" s="335"/>
      <c r="J37" s="335"/>
      <c r="K37" s="204"/>
    </row>
    <row r="38" spans="2:11" customFormat="1" ht="15" customHeight="1">
      <c r="B38" s="207"/>
      <c r="C38" s="208"/>
      <c r="D38" s="206"/>
      <c r="E38" s="209" t="s">
        <v>52</v>
      </c>
      <c r="F38" s="206"/>
      <c r="G38" s="335" t="s">
        <v>1362</v>
      </c>
      <c r="H38" s="335"/>
      <c r="I38" s="335"/>
      <c r="J38" s="335"/>
      <c r="K38" s="204"/>
    </row>
    <row r="39" spans="2:11" customFormat="1" ht="15" customHeight="1">
      <c r="B39" s="207"/>
      <c r="C39" s="208"/>
      <c r="D39" s="206"/>
      <c r="E39" s="209" t="s">
        <v>53</v>
      </c>
      <c r="F39" s="206"/>
      <c r="G39" s="335" t="s">
        <v>1363</v>
      </c>
      <c r="H39" s="335"/>
      <c r="I39" s="335"/>
      <c r="J39" s="335"/>
      <c r="K39" s="204"/>
    </row>
    <row r="40" spans="2:11" customFormat="1" ht="15" customHeight="1">
      <c r="B40" s="207"/>
      <c r="C40" s="208"/>
      <c r="D40" s="206"/>
      <c r="E40" s="209" t="s">
        <v>145</v>
      </c>
      <c r="F40" s="206"/>
      <c r="G40" s="335" t="s">
        <v>1364</v>
      </c>
      <c r="H40" s="335"/>
      <c r="I40" s="335"/>
      <c r="J40" s="335"/>
      <c r="K40" s="204"/>
    </row>
    <row r="41" spans="2:11" customFormat="1" ht="15" customHeight="1">
      <c r="B41" s="207"/>
      <c r="C41" s="208"/>
      <c r="D41" s="206"/>
      <c r="E41" s="209" t="s">
        <v>146</v>
      </c>
      <c r="F41" s="206"/>
      <c r="G41" s="335" t="s">
        <v>1365</v>
      </c>
      <c r="H41" s="335"/>
      <c r="I41" s="335"/>
      <c r="J41" s="335"/>
      <c r="K41" s="204"/>
    </row>
    <row r="42" spans="2:11" customFormat="1" ht="15" customHeight="1">
      <c r="B42" s="207"/>
      <c r="C42" s="208"/>
      <c r="D42" s="206"/>
      <c r="E42" s="209" t="s">
        <v>1366</v>
      </c>
      <c r="F42" s="206"/>
      <c r="G42" s="335" t="s">
        <v>1367</v>
      </c>
      <c r="H42" s="335"/>
      <c r="I42" s="335"/>
      <c r="J42" s="335"/>
      <c r="K42" s="204"/>
    </row>
    <row r="43" spans="2:11" customFormat="1" ht="15" customHeight="1">
      <c r="B43" s="207"/>
      <c r="C43" s="208"/>
      <c r="D43" s="206"/>
      <c r="E43" s="209"/>
      <c r="F43" s="206"/>
      <c r="G43" s="335" t="s">
        <v>1368</v>
      </c>
      <c r="H43" s="335"/>
      <c r="I43" s="335"/>
      <c r="J43" s="335"/>
      <c r="K43" s="204"/>
    </row>
    <row r="44" spans="2:11" customFormat="1" ht="15" customHeight="1">
      <c r="B44" s="207"/>
      <c r="C44" s="208"/>
      <c r="D44" s="206"/>
      <c r="E44" s="209" t="s">
        <v>1369</v>
      </c>
      <c r="F44" s="206"/>
      <c r="G44" s="335" t="s">
        <v>1370</v>
      </c>
      <c r="H44" s="335"/>
      <c r="I44" s="335"/>
      <c r="J44" s="335"/>
      <c r="K44" s="204"/>
    </row>
    <row r="45" spans="2:11" customFormat="1" ht="15" customHeight="1">
      <c r="B45" s="207"/>
      <c r="C45" s="208"/>
      <c r="D45" s="206"/>
      <c r="E45" s="209" t="s">
        <v>148</v>
      </c>
      <c r="F45" s="206"/>
      <c r="G45" s="335" t="s">
        <v>1371</v>
      </c>
      <c r="H45" s="335"/>
      <c r="I45" s="335"/>
      <c r="J45" s="335"/>
      <c r="K45" s="204"/>
    </row>
    <row r="46" spans="2:11" customFormat="1" ht="12.75" customHeight="1">
      <c r="B46" s="207"/>
      <c r="C46" s="208"/>
      <c r="D46" s="206"/>
      <c r="E46" s="206"/>
      <c r="F46" s="206"/>
      <c r="G46" s="206"/>
      <c r="H46" s="206"/>
      <c r="I46" s="206"/>
      <c r="J46" s="206"/>
      <c r="K46" s="204"/>
    </row>
    <row r="47" spans="2:11" customFormat="1" ht="15" customHeight="1">
      <c r="B47" s="207"/>
      <c r="C47" s="208"/>
      <c r="D47" s="335" t="s">
        <v>1372</v>
      </c>
      <c r="E47" s="335"/>
      <c r="F47" s="335"/>
      <c r="G47" s="335"/>
      <c r="H47" s="335"/>
      <c r="I47" s="335"/>
      <c r="J47" s="335"/>
      <c r="K47" s="204"/>
    </row>
    <row r="48" spans="2:11" customFormat="1" ht="15" customHeight="1">
      <c r="B48" s="207"/>
      <c r="C48" s="208"/>
      <c r="D48" s="208"/>
      <c r="E48" s="335" t="s">
        <v>1373</v>
      </c>
      <c r="F48" s="335"/>
      <c r="G48" s="335"/>
      <c r="H48" s="335"/>
      <c r="I48" s="335"/>
      <c r="J48" s="335"/>
      <c r="K48" s="204"/>
    </row>
    <row r="49" spans="2:11" customFormat="1" ht="15" customHeight="1">
      <c r="B49" s="207"/>
      <c r="C49" s="208"/>
      <c r="D49" s="208"/>
      <c r="E49" s="335" t="s">
        <v>1374</v>
      </c>
      <c r="F49" s="335"/>
      <c r="G49" s="335"/>
      <c r="H49" s="335"/>
      <c r="I49" s="335"/>
      <c r="J49" s="335"/>
      <c r="K49" s="204"/>
    </row>
    <row r="50" spans="2:11" customFormat="1" ht="15" customHeight="1">
      <c r="B50" s="207"/>
      <c r="C50" s="208"/>
      <c r="D50" s="208"/>
      <c r="E50" s="335" t="s">
        <v>1375</v>
      </c>
      <c r="F50" s="335"/>
      <c r="G50" s="335"/>
      <c r="H50" s="335"/>
      <c r="I50" s="335"/>
      <c r="J50" s="335"/>
      <c r="K50" s="204"/>
    </row>
    <row r="51" spans="2:11" customFormat="1" ht="15" customHeight="1">
      <c r="B51" s="207"/>
      <c r="C51" s="208"/>
      <c r="D51" s="335" t="s">
        <v>1376</v>
      </c>
      <c r="E51" s="335"/>
      <c r="F51" s="335"/>
      <c r="G51" s="335"/>
      <c r="H51" s="335"/>
      <c r="I51" s="335"/>
      <c r="J51" s="335"/>
      <c r="K51" s="204"/>
    </row>
    <row r="52" spans="2:11" customFormat="1" ht="25.5" customHeight="1">
      <c r="B52" s="203"/>
      <c r="C52" s="336" t="s">
        <v>1377</v>
      </c>
      <c r="D52" s="336"/>
      <c r="E52" s="336"/>
      <c r="F52" s="336"/>
      <c r="G52" s="336"/>
      <c r="H52" s="336"/>
      <c r="I52" s="336"/>
      <c r="J52" s="336"/>
      <c r="K52" s="204"/>
    </row>
    <row r="53" spans="2:11" customFormat="1" ht="5.25" customHeight="1">
      <c r="B53" s="203"/>
      <c r="C53" s="205"/>
      <c r="D53" s="205"/>
      <c r="E53" s="205"/>
      <c r="F53" s="205"/>
      <c r="G53" s="205"/>
      <c r="H53" s="205"/>
      <c r="I53" s="205"/>
      <c r="J53" s="205"/>
      <c r="K53" s="204"/>
    </row>
    <row r="54" spans="2:11" customFormat="1" ht="15" customHeight="1">
      <c r="B54" s="203"/>
      <c r="C54" s="335" t="s">
        <v>1378</v>
      </c>
      <c r="D54" s="335"/>
      <c r="E54" s="335"/>
      <c r="F54" s="335"/>
      <c r="G54" s="335"/>
      <c r="H54" s="335"/>
      <c r="I54" s="335"/>
      <c r="J54" s="335"/>
      <c r="K54" s="204"/>
    </row>
    <row r="55" spans="2:11" customFormat="1" ht="15" customHeight="1">
      <c r="B55" s="203"/>
      <c r="C55" s="335" t="s">
        <v>1379</v>
      </c>
      <c r="D55" s="335"/>
      <c r="E55" s="335"/>
      <c r="F55" s="335"/>
      <c r="G55" s="335"/>
      <c r="H55" s="335"/>
      <c r="I55" s="335"/>
      <c r="J55" s="335"/>
      <c r="K55" s="204"/>
    </row>
    <row r="56" spans="2:11" customFormat="1" ht="12.75" customHeight="1">
      <c r="B56" s="203"/>
      <c r="C56" s="206"/>
      <c r="D56" s="206"/>
      <c r="E56" s="206"/>
      <c r="F56" s="206"/>
      <c r="G56" s="206"/>
      <c r="H56" s="206"/>
      <c r="I56" s="206"/>
      <c r="J56" s="206"/>
      <c r="K56" s="204"/>
    </row>
    <row r="57" spans="2:11" customFormat="1" ht="15" customHeight="1">
      <c r="B57" s="203"/>
      <c r="C57" s="335" t="s">
        <v>1380</v>
      </c>
      <c r="D57" s="335"/>
      <c r="E57" s="335"/>
      <c r="F57" s="335"/>
      <c r="G57" s="335"/>
      <c r="H57" s="335"/>
      <c r="I57" s="335"/>
      <c r="J57" s="335"/>
      <c r="K57" s="204"/>
    </row>
    <row r="58" spans="2:11" customFormat="1" ht="15" customHeight="1">
      <c r="B58" s="203"/>
      <c r="C58" s="208"/>
      <c r="D58" s="335" t="s">
        <v>1381</v>
      </c>
      <c r="E58" s="335"/>
      <c r="F58" s="335"/>
      <c r="G58" s="335"/>
      <c r="H58" s="335"/>
      <c r="I58" s="335"/>
      <c r="J58" s="335"/>
      <c r="K58" s="204"/>
    </row>
    <row r="59" spans="2:11" customFormat="1" ht="15" customHeight="1">
      <c r="B59" s="203"/>
      <c r="C59" s="208"/>
      <c r="D59" s="335" t="s">
        <v>1382</v>
      </c>
      <c r="E59" s="335"/>
      <c r="F59" s="335"/>
      <c r="G59" s="335"/>
      <c r="H59" s="335"/>
      <c r="I59" s="335"/>
      <c r="J59" s="335"/>
      <c r="K59" s="204"/>
    </row>
    <row r="60" spans="2:11" customFormat="1" ht="15" customHeight="1">
      <c r="B60" s="203"/>
      <c r="C60" s="208"/>
      <c r="D60" s="335" t="s">
        <v>1383</v>
      </c>
      <c r="E60" s="335"/>
      <c r="F60" s="335"/>
      <c r="G60" s="335"/>
      <c r="H60" s="335"/>
      <c r="I60" s="335"/>
      <c r="J60" s="335"/>
      <c r="K60" s="204"/>
    </row>
    <row r="61" spans="2:11" customFormat="1" ht="15" customHeight="1">
      <c r="B61" s="203"/>
      <c r="C61" s="208"/>
      <c r="D61" s="335" t="s">
        <v>1384</v>
      </c>
      <c r="E61" s="335"/>
      <c r="F61" s="335"/>
      <c r="G61" s="335"/>
      <c r="H61" s="335"/>
      <c r="I61" s="335"/>
      <c r="J61" s="335"/>
      <c r="K61" s="204"/>
    </row>
    <row r="62" spans="2:11" customFormat="1" ht="15" customHeight="1">
      <c r="B62" s="203"/>
      <c r="C62" s="208"/>
      <c r="D62" s="334" t="s">
        <v>1385</v>
      </c>
      <c r="E62" s="334"/>
      <c r="F62" s="334"/>
      <c r="G62" s="334"/>
      <c r="H62" s="334"/>
      <c r="I62" s="334"/>
      <c r="J62" s="334"/>
      <c r="K62" s="204"/>
    </row>
    <row r="63" spans="2:11" customFormat="1" ht="15" customHeight="1">
      <c r="B63" s="203"/>
      <c r="C63" s="208"/>
      <c r="D63" s="335" t="s">
        <v>1386</v>
      </c>
      <c r="E63" s="335"/>
      <c r="F63" s="335"/>
      <c r="G63" s="335"/>
      <c r="H63" s="335"/>
      <c r="I63" s="335"/>
      <c r="J63" s="335"/>
      <c r="K63" s="204"/>
    </row>
    <row r="64" spans="2:11" customFormat="1" ht="12.75" customHeight="1">
      <c r="B64" s="203"/>
      <c r="C64" s="208"/>
      <c r="D64" s="208"/>
      <c r="E64" s="211"/>
      <c r="F64" s="208"/>
      <c r="G64" s="208"/>
      <c r="H64" s="208"/>
      <c r="I64" s="208"/>
      <c r="J64" s="208"/>
      <c r="K64" s="204"/>
    </row>
    <row r="65" spans="2:11" customFormat="1" ht="15" customHeight="1">
      <c r="B65" s="203"/>
      <c r="C65" s="208"/>
      <c r="D65" s="335" t="s">
        <v>1387</v>
      </c>
      <c r="E65" s="335"/>
      <c r="F65" s="335"/>
      <c r="G65" s="335"/>
      <c r="H65" s="335"/>
      <c r="I65" s="335"/>
      <c r="J65" s="335"/>
      <c r="K65" s="204"/>
    </row>
    <row r="66" spans="2:11" customFormat="1" ht="15" customHeight="1">
      <c r="B66" s="203"/>
      <c r="C66" s="208"/>
      <c r="D66" s="334" t="s">
        <v>1388</v>
      </c>
      <c r="E66" s="334"/>
      <c r="F66" s="334"/>
      <c r="G66" s="334"/>
      <c r="H66" s="334"/>
      <c r="I66" s="334"/>
      <c r="J66" s="334"/>
      <c r="K66" s="204"/>
    </row>
    <row r="67" spans="2:11" customFormat="1" ht="15" customHeight="1">
      <c r="B67" s="203"/>
      <c r="C67" s="208"/>
      <c r="D67" s="335" t="s">
        <v>1389</v>
      </c>
      <c r="E67" s="335"/>
      <c r="F67" s="335"/>
      <c r="G67" s="335"/>
      <c r="H67" s="335"/>
      <c r="I67" s="335"/>
      <c r="J67" s="335"/>
      <c r="K67" s="204"/>
    </row>
    <row r="68" spans="2:11" customFormat="1" ht="15" customHeight="1">
      <c r="B68" s="203"/>
      <c r="C68" s="208"/>
      <c r="D68" s="335" t="s">
        <v>1390</v>
      </c>
      <c r="E68" s="335"/>
      <c r="F68" s="335"/>
      <c r="G68" s="335"/>
      <c r="H68" s="335"/>
      <c r="I68" s="335"/>
      <c r="J68" s="335"/>
      <c r="K68" s="204"/>
    </row>
    <row r="69" spans="2:11" customFormat="1" ht="15" customHeight="1">
      <c r="B69" s="203"/>
      <c r="C69" s="208"/>
      <c r="D69" s="335" t="s">
        <v>1391</v>
      </c>
      <c r="E69" s="335"/>
      <c r="F69" s="335"/>
      <c r="G69" s="335"/>
      <c r="H69" s="335"/>
      <c r="I69" s="335"/>
      <c r="J69" s="335"/>
      <c r="K69" s="204"/>
    </row>
    <row r="70" spans="2:11" customFormat="1" ht="15" customHeight="1">
      <c r="B70" s="203"/>
      <c r="C70" s="208"/>
      <c r="D70" s="335" t="s">
        <v>1392</v>
      </c>
      <c r="E70" s="335"/>
      <c r="F70" s="335"/>
      <c r="G70" s="335"/>
      <c r="H70" s="335"/>
      <c r="I70" s="335"/>
      <c r="J70" s="335"/>
      <c r="K70" s="204"/>
    </row>
    <row r="71" spans="2:11" customFormat="1" ht="12.75" customHeight="1">
      <c r="B71" s="212"/>
      <c r="C71" s="213"/>
      <c r="D71" s="213"/>
      <c r="E71" s="213"/>
      <c r="F71" s="213"/>
      <c r="G71" s="213"/>
      <c r="H71" s="213"/>
      <c r="I71" s="213"/>
      <c r="J71" s="213"/>
      <c r="K71" s="214"/>
    </row>
    <row r="72" spans="2:11" customFormat="1" ht="18.75" customHeight="1">
      <c r="B72" s="215"/>
      <c r="C72" s="215"/>
      <c r="D72" s="215"/>
      <c r="E72" s="215"/>
      <c r="F72" s="215"/>
      <c r="G72" s="215"/>
      <c r="H72" s="215"/>
      <c r="I72" s="215"/>
      <c r="J72" s="215"/>
      <c r="K72" s="216"/>
    </row>
    <row r="73" spans="2:11" customFormat="1" ht="18.75" customHeight="1">
      <c r="B73" s="216"/>
      <c r="C73" s="216"/>
      <c r="D73" s="216"/>
      <c r="E73" s="216"/>
      <c r="F73" s="216"/>
      <c r="G73" s="216"/>
      <c r="H73" s="216"/>
      <c r="I73" s="216"/>
      <c r="J73" s="216"/>
      <c r="K73" s="216"/>
    </row>
    <row r="74" spans="2:11" customFormat="1" ht="7.5" customHeight="1">
      <c r="B74" s="217"/>
      <c r="C74" s="218"/>
      <c r="D74" s="218"/>
      <c r="E74" s="218"/>
      <c r="F74" s="218"/>
      <c r="G74" s="218"/>
      <c r="H74" s="218"/>
      <c r="I74" s="218"/>
      <c r="J74" s="218"/>
      <c r="K74" s="219"/>
    </row>
    <row r="75" spans="2:11" customFormat="1" ht="45" customHeight="1">
      <c r="B75" s="220"/>
      <c r="C75" s="333" t="s">
        <v>1393</v>
      </c>
      <c r="D75" s="333"/>
      <c r="E75" s="333"/>
      <c r="F75" s="333"/>
      <c r="G75" s="333"/>
      <c r="H75" s="333"/>
      <c r="I75" s="333"/>
      <c r="J75" s="333"/>
      <c r="K75" s="221"/>
    </row>
    <row r="76" spans="2:11" customFormat="1" ht="17.25" customHeight="1">
      <c r="B76" s="220"/>
      <c r="C76" s="222" t="s">
        <v>1394</v>
      </c>
      <c r="D76" s="222"/>
      <c r="E76" s="222"/>
      <c r="F76" s="222" t="s">
        <v>1395</v>
      </c>
      <c r="G76" s="223"/>
      <c r="H76" s="222" t="s">
        <v>53</v>
      </c>
      <c r="I76" s="222" t="s">
        <v>56</v>
      </c>
      <c r="J76" s="222" t="s">
        <v>1396</v>
      </c>
      <c r="K76" s="221"/>
    </row>
    <row r="77" spans="2:11" customFormat="1" ht="17.25" customHeight="1">
      <c r="B77" s="220"/>
      <c r="C77" s="224" t="s">
        <v>1397</v>
      </c>
      <c r="D77" s="224"/>
      <c r="E77" s="224"/>
      <c r="F77" s="225" t="s">
        <v>1398</v>
      </c>
      <c r="G77" s="226"/>
      <c r="H77" s="224"/>
      <c r="I77" s="224"/>
      <c r="J77" s="224" t="s">
        <v>1399</v>
      </c>
      <c r="K77" s="221"/>
    </row>
    <row r="78" spans="2:11" customFormat="1" ht="5.25" customHeight="1">
      <c r="B78" s="220"/>
      <c r="C78" s="227"/>
      <c r="D78" s="227"/>
      <c r="E78" s="227"/>
      <c r="F78" s="227"/>
      <c r="G78" s="228"/>
      <c r="H78" s="227"/>
      <c r="I78" s="227"/>
      <c r="J78" s="227"/>
      <c r="K78" s="221"/>
    </row>
    <row r="79" spans="2:11" customFormat="1" ht="15" customHeight="1">
      <c r="B79" s="220"/>
      <c r="C79" s="209" t="s">
        <v>52</v>
      </c>
      <c r="D79" s="229"/>
      <c r="E79" s="229"/>
      <c r="F79" s="230" t="s">
        <v>1400</v>
      </c>
      <c r="G79" s="231"/>
      <c r="H79" s="209" t="s">
        <v>1401</v>
      </c>
      <c r="I79" s="209" t="s">
        <v>1402</v>
      </c>
      <c r="J79" s="209">
        <v>20</v>
      </c>
      <c r="K79" s="221"/>
    </row>
    <row r="80" spans="2:11" customFormat="1" ht="15" customHeight="1">
      <c r="B80" s="220"/>
      <c r="C80" s="209" t="s">
        <v>1403</v>
      </c>
      <c r="D80" s="209"/>
      <c r="E80" s="209"/>
      <c r="F80" s="230" t="s">
        <v>1400</v>
      </c>
      <c r="G80" s="231"/>
      <c r="H80" s="209" t="s">
        <v>1404</v>
      </c>
      <c r="I80" s="209" t="s">
        <v>1402</v>
      </c>
      <c r="J80" s="209">
        <v>120</v>
      </c>
      <c r="K80" s="221"/>
    </row>
    <row r="81" spans="2:11" customFormat="1" ht="15" customHeight="1">
      <c r="B81" s="232"/>
      <c r="C81" s="209" t="s">
        <v>1405</v>
      </c>
      <c r="D81" s="209"/>
      <c r="E81" s="209"/>
      <c r="F81" s="230" t="s">
        <v>1406</v>
      </c>
      <c r="G81" s="231"/>
      <c r="H81" s="209" t="s">
        <v>1407</v>
      </c>
      <c r="I81" s="209" t="s">
        <v>1402</v>
      </c>
      <c r="J81" s="209">
        <v>50</v>
      </c>
      <c r="K81" s="221"/>
    </row>
    <row r="82" spans="2:11" customFormat="1" ht="15" customHeight="1">
      <c r="B82" s="232"/>
      <c r="C82" s="209" t="s">
        <v>1408</v>
      </c>
      <c r="D82" s="209"/>
      <c r="E82" s="209"/>
      <c r="F82" s="230" t="s">
        <v>1400</v>
      </c>
      <c r="G82" s="231"/>
      <c r="H82" s="209" t="s">
        <v>1409</v>
      </c>
      <c r="I82" s="209" t="s">
        <v>1410</v>
      </c>
      <c r="J82" s="209"/>
      <c r="K82" s="221"/>
    </row>
    <row r="83" spans="2:11" customFormat="1" ht="15" customHeight="1">
      <c r="B83" s="232"/>
      <c r="C83" s="209" t="s">
        <v>1411</v>
      </c>
      <c r="D83" s="209"/>
      <c r="E83" s="209"/>
      <c r="F83" s="230" t="s">
        <v>1406</v>
      </c>
      <c r="G83" s="209"/>
      <c r="H83" s="209" t="s">
        <v>1412</v>
      </c>
      <c r="I83" s="209" t="s">
        <v>1402</v>
      </c>
      <c r="J83" s="209">
        <v>15</v>
      </c>
      <c r="K83" s="221"/>
    </row>
    <row r="84" spans="2:11" customFormat="1" ht="15" customHeight="1">
      <c r="B84" s="232"/>
      <c r="C84" s="209" t="s">
        <v>1413</v>
      </c>
      <c r="D84" s="209"/>
      <c r="E84" s="209"/>
      <c r="F84" s="230" t="s">
        <v>1406</v>
      </c>
      <c r="G84" s="209"/>
      <c r="H84" s="209" t="s">
        <v>1414</v>
      </c>
      <c r="I84" s="209" t="s">
        <v>1402</v>
      </c>
      <c r="J84" s="209">
        <v>15</v>
      </c>
      <c r="K84" s="221"/>
    </row>
    <row r="85" spans="2:11" customFormat="1" ht="15" customHeight="1">
      <c r="B85" s="232"/>
      <c r="C85" s="209" t="s">
        <v>1415</v>
      </c>
      <c r="D85" s="209"/>
      <c r="E85" s="209"/>
      <c r="F85" s="230" t="s">
        <v>1406</v>
      </c>
      <c r="G85" s="209"/>
      <c r="H85" s="209" t="s">
        <v>1416</v>
      </c>
      <c r="I85" s="209" t="s">
        <v>1402</v>
      </c>
      <c r="J85" s="209">
        <v>20</v>
      </c>
      <c r="K85" s="221"/>
    </row>
    <row r="86" spans="2:11" customFormat="1" ht="15" customHeight="1">
      <c r="B86" s="232"/>
      <c r="C86" s="209" t="s">
        <v>1417</v>
      </c>
      <c r="D86" s="209"/>
      <c r="E86" s="209"/>
      <c r="F86" s="230" t="s">
        <v>1406</v>
      </c>
      <c r="G86" s="209"/>
      <c r="H86" s="209" t="s">
        <v>1418</v>
      </c>
      <c r="I86" s="209" t="s">
        <v>1402</v>
      </c>
      <c r="J86" s="209">
        <v>20</v>
      </c>
      <c r="K86" s="221"/>
    </row>
    <row r="87" spans="2:11" customFormat="1" ht="15" customHeight="1">
      <c r="B87" s="232"/>
      <c r="C87" s="209" t="s">
        <v>1419</v>
      </c>
      <c r="D87" s="209"/>
      <c r="E87" s="209"/>
      <c r="F87" s="230" t="s">
        <v>1406</v>
      </c>
      <c r="G87" s="231"/>
      <c r="H87" s="209" t="s">
        <v>1420</v>
      </c>
      <c r="I87" s="209" t="s">
        <v>1402</v>
      </c>
      <c r="J87" s="209">
        <v>50</v>
      </c>
      <c r="K87" s="221"/>
    </row>
    <row r="88" spans="2:11" customFormat="1" ht="15" customHeight="1">
      <c r="B88" s="232"/>
      <c r="C88" s="209" t="s">
        <v>1421</v>
      </c>
      <c r="D88" s="209"/>
      <c r="E88" s="209"/>
      <c r="F88" s="230" t="s">
        <v>1406</v>
      </c>
      <c r="G88" s="231"/>
      <c r="H88" s="209" t="s">
        <v>1422</v>
      </c>
      <c r="I88" s="209" t="s">
        <v>1402</v>
      </c>
      <c r="J88" s="209">
        <v>20</v>
      </c>
      <c r="K88" s="221"/>
    </row>
    <row r="89" spans="2:11" customFormat="1" ht="15" customHeight="1">
      <c r="B89" s="232"/>
      <c r="C89" s="209" t="s">
        <v>1423</v>
      </c>
      <c r="D89" s="209"/>
      <c r="E89" s="209"/>
      <c r="F89" s="230" t="s">
        <v>1406</v>
      </c>
      <c r="G89" s="231"/>
      <c r="H89" s="209" t="s">
        <v>1424</v>
      </c>
      <c r="I89" s="209" t="s">
        <v>1402</v>
      </c>
      <c r="J89" s="209">
        <v>20</v>
      </c>
      <c r="K89" s="221"/>
    </row>
    <row r="90" spans="2:11" customFormat="1" ht="15" customHeight="1">
      <c r="B90" s="232"/>
      <c r="C90" s="209" t="s">
        <v>1425</v>
      </c>
      <c r="D90" s="209"/>
      <c r="E90" s="209"/>
      <c r="F90" s="230" t="s">
        <v>1406</v>
      </c>
      <c r="G90" s="231"/>
      <c r="H90" s="209" t="s">
        <v>1426</v>
      </c>
      <c r="I90" s="209" t="s">
        <v>1402</v>
      </c>
      <c r="J90" s="209">
        <v>50</v>
      </c>
      <c r="K90" s="221"/>
    </row>
    <row r="91" spans="2:11" customFormat="1" ht="15" customHeight="1">
      <c r="B91" s="232"/>
      <c r="C91" s="209" t="s">
        <v>1427</v>
      </c>
      <c r="D91" s="209"/>
      <c r="E91" s="209"/>
      <c r="F91" s="230" t="s">
        <v>1406</v>
      </c>
      <c r="G91" s="231"/>
      <c r="H91" s="209" t="s">
        <v>1427</v>
      </c>
      <c r="I91" s="209" t="s">
        <v>1402</v>
      </c>
      <c r="J91" s="209">
        <v>50</v>
      </c>
      <c r="K91" s="221"/>
    </row>
    <row r="92" spans="2:11" customFormat="1" ht="15" customHeight="1">
      <c r="B92" s="232"/>
      <c r="C92" s="209" t="s">
        <v>1428</v>
      </c>
      <c r="D92" s="209"/>
      <c r="E92" s="209"/>
      <c r="F92" s="230" t="s">
        <v>1406</v>
      </c>
      <c r="G92" s="231"/>
      <c r="H92" s="209" t="s">
        <v>1429</v>
      </c>
      <c r="I92" s="209" t="s">
        <v>1402</v>
      </c>
      <c r="J92" s="209">
        <v>255</v>
      </c>
      <c r="K92" s="221"/>
    </row>
    <row r="93" spans="2:11" customFormat="1" ht="15" customHeight="1">
      <c r="B93" s="232"/>
      <c r="C93" s="209" t="s">
        <v>1430</v>
      </c>
      <c r="D93" s="209"/>
      <c r="E93" s="209"/>
      <c r="F93" s="230" t="s">
        <v>1400</v>
      </c>
      <c r="G93" s="231"/>
      <c r="H93" s="209" t="s">
        <v>1431</v>
      </c>
      <c r="I93" s="209" t="s">
        <v>1432</v>
      </c>
      <c r="J93" s="209"/>
      <c r="K93" s="221"/>
    </row>
    <row r="94" spans="2:11" customFormat="1" ht="15" customHeight="1">
      <c r="B94" s="232"/>
      <c r="C94" s="209" t="s">
        <v>1433</v>
      </c>
      <c r="D94" s="209"/>
      <c r="E94" s="209"/>
      <c r="F94" s="230" t="s">
        <v>1400</v>
      </c>
      <c r="G94" s="231"/>
      <c r="H94" s="209" t="s">
        <v>1434</v>
      </c>
      <c r="I94" s="209" t="s">
        <v>1435</v>
      </c>
      <c r="J94" s="209"/>
      <c r="K94" s="221"/>
    </row>
    <row r="95" spans="2:11" customFormat="1" ht="15" customHeight="1">
      <c r="B95" s="232"/>
      <c r="C95" s="209" t="s">
        <v>1436</v>
      </c>
      <c r="D95" s="209"/>
      <c r="E95" s="209"/>
      <c r="F95" s="230" t="s">
        <v>1400</v>
      </c>
      <c r="G95" s="231"/>
      <c r="H95" s="209" t="s">
        <v>1436</v>
      </c>
      <c r="I95" s="209" t="s">
        <v>1435</v>
      </c>
      <c r="J95" s="209"/>
      <c r="K95" s="221"/>
    </row>
    <row r="96" spans="2:11" customFormat="1" ht="15" customHeight="1">
      <c r="B96" s="232"/>
      <c r="C96" s="209" t="s">
        <v>37</v>
      </c>
      <c r="D96" s="209"/>
      <c r="E96" s="209"/>
      <c r="F96" s="230" t="s">
        <v>1400</v>
      </c>
      <c r="G96" s="231"/>
      <c r="H96" s="209" t="s">
        <v>1437</v>
      </c>
      <c r="I96" s="209" t="s">
        <v>1435</v>
      </c>
      <c r="J96" s="209"/>
      <c r="K96" s="221"/>
    </row>
    <row r="97" spans="2:11" customFormat="1" ht="15" customHeight="1">
      <c r="B97" s="232"/>
      <c r="C97" s="209" t="s">
        <v>47</v>
      </c>
      <c r="D97" s="209"/>
      <c r="E97" s="209"/>
      <c r="F97" s="230" t="s">
        <v>1400</v>
      </c>
      <c r="G97" s="231"/>
      <c r="H97" s="209" t="s">
        <v>1438</v>
      </c>
      <c r="I97" s="209" t="s">
        <v>1435</v>
      </c>
      <c r="J97" s="209"/>
      <c r="K97" s="221"/>
    </row>
    <row r="98" spans="2:11" customFormat="1" ht="15" customHeight="1">
      <c r="B98" s="233"/>
      <c r="C98" s="234"/>
      <c r="D98" s="234"/>
      <c r="E98" s="234"/>
      <c r="F98" s="234"/>
      <c r="G98" s="234"/>
      <c r="H98" s="234"/>
      <c r="I98" s="234"/>
      <c r="J98" s="234"/>
      <c r="K98" s="235"/>
    </row>
    <row r="99" spans="2:11" customFormat="1" ht="18.75" customHeight="1">
      <c r="B99" s="236"/>
      <c r="C99" s="237"/>
      <c r="D99" s="237"/>
      <c r="E99" s="237"/>
      <c r="F99" s="237"/>
      <c r="G99" s="237"/>
      <c r="H99" s="237"/>
      <c r="I99" s="237"/>
      <c r="J99" s="237"/>
      <c r="K99" s="236"/>
    </row>
    <row r="100" spans="2:11" customFormat="1" ht="18.75" customHeight="1">
      <c r="B100" s="216"/>
      <c r="C100" s="216"/>
      <c r="D100" s="216"/>
      <c r="E100" s="216"/>
      <c r="F100" s="216"/>
      <c r="G100" s="216"/>
      <c r="H100" s="216"/>
      <c r="I100" s="216"/>
      <c r="J100" s="216"/>
      <c r="K100" s="216"/>
    </row>
    <row r="101" spans="2:11" customFormat="1" ht="7.5" customHeight="1">
      <c r="B101" s="217"/>
      <c r="C101" s="218"/>
      <c r="D101" s="218"/>
      <c r="E101" s="218"/>
      <c r="F101" s="218"/>
      <c r="G101" s="218"/>
      <c r="H101" s="218"/>
      <c r="I101" s="218"/>
      <c r="J101" s="218"/>
      <c r="K101" s="219"/>
    </row>
    <row r="102" spans="2:11" customFormat="1" ht="45" customHeight="1">
      <c r="B102" s="220"/>
      <c r="C102" s="333" t="s">
        <v>1439</v>
      </c>
      <c r="D102" s="333"/>
      <c r="E102" s="333"/>
      <c r="F102" s="333"/>
      <c r="G102" s="333"/>
      <c r="H102" s="333"/>
      <c r="I102" s="333"/>
      <c r="J102" s="333"/>
      <c r="K102" s="221"/>
    </row>
    <row r="103" spans="2:11" customFormat="1" ht="17.25" customHeight="1">
      <c r="B103" s="220"/>
      <c r="C103" s="222" t="s">
        <v>1394</v>
      </c>
      <c r="D103" s="222"/>
      <c r="E103" s="222"/>
      <c r="F103" s="222" t="s">
        <v>1395</v>
      </c>
      <c r="G103" s="223"/>
      <c r="H103" s="222" t="s">
        <v>53</v>
      </c>
      <c r="I103" s="222" t="s">
        <v>56</v>
      </c>
      <c r="J103" s="222" t="s">
        <v>1396</v>
      </c>
      <c r="K103" s="221"/>
    </row>
    <row r="104" spans="2:11" customFormat="1" ht="17.25" customHeight="1">
      <c r="B104" s="220"/>
      <c r="C104" s="224" t="s">
        <v>1397</v>
      </c>
      <c r="D104" s="224"/>
      <c r="E104" s="224"/>
      <c r="F104" s="225" t="s">
        <v>1398</v>
      </c>
      <c r="G104" s="226"/>
      <c r="H104" s="224"/>
      <c r="I104" s="224"/>
      <c r="J104" s="224" t="s">
        <v>1399</v>
      </c>
      <c r="K104" s="221"/>
    </row>
    <row r="105" spans="2:11" customFormat="1" ht="5.25" customHeight="1">
      <c r="B105" s="220"/>
      <c r="C105" s="222"/>
      <c r="D105" s="222"/>
      <c r="E105" s="222"/>
      <c r="F105" s="222"/>
      <c r="G105" s="238"/>
      <c r="H105" s="222"/>
      <c r="I105" s="222"/>
      <c r="J105" s="222"/>
      <c r="K105" s="221"/>
    </row>
    <row r="106" spans="2:11" customFormat="1" ht="15" customHeight="1">
      <c r="B106" s="220"/>
      <c r="C106" s="209" t="s">
        <v>52</v>
      </c>
      <c r="D106" s="229"/>
      <c r="E106" s="229"/>
      <c r="F106" s="230" t="s">
        <v>1400</v>
      </c>
      <c r="G106" s="209"/>
      <c r="H106" s="209" t="s">
        <v>1440</v>
      </c>
      <c r="I106" s="209" t="s">
        <v>1402</v>
      </c>
      <c r="J106" s="209">
        <v>20</v>
      </c>
      <c r="K106" s="221"/>
    </row>
    <row r="107" spans="2:11" customFormat="1" ht="15" customHeight="1">
      <c r="B107" s="220"/>
      <c r="C107" s="209" t="s">
        <v>1403</v>
      </c>
      <c r="D107" s="209"/>
      <c r="E107" s="209"/>
      <c r="F107" s="230" t="s">
        <v>1400</v>
      </c>
      <c r="G107" s="209"/>
      <c r="H107" s="209" t="s">
        <v>1440</v>
      </c>
      <c r="I107" s="209" t="s">
        <v>1402</v>
      </c>
      <c r="J107" s="209">
        <v>120</v>
      </c>
      <c r="K107" s="221"/>
    </row>
    <row r="108" spans="2:11" customFormat="1" ht="15" customHeight="1">
      <c r="B108" s="232"/>
      <c r="C108" s="209" t="s">
        <v>1405</v>
      </c>
      <c r="D108" s="209"/>
      <c r="E108" s="209"/>
      <c r="F108" s="230" t="s">
        <v>1406</v>
      </c>
      <c r="G108" s="209"/>
      <c r="H108" s="209" t="s">
        <v>1440</v>
      </c>
      <c r="I108" s="209" t="s">
        <v>1402</v>
      </c>
      <c r="J108" s="209">
        <v>50</v>
      </c>
      <c r="K108" s="221"/>
    </row>
    <row r="109" spans="2:11" customFormat="1" ht="15" customHeight="1">
      <c r="B109" s="232"/>
      <c r="C109" s="209" t="s">
        <v>1408</v>
      </c>
      <c r="D109" s="209"/>
      <c r="E109" s="209"/>
      <c r="F109" s="230" t="s">
        <v>1400</v>
      </c>
      <c r="G109" s="209"/>
      <c r="H109" s="209" t="s">
        <v>1440</v>
      </c>
      <c r="I109" s="209" t="s">
        <v>1410</v>
      </c>
      <c r="J109" s="209"/>
      <c r="K109" s="221"/>
    </row>
    <row r="110" spans="2:11" customFormat="1" ht="15" customHeight="1">
      <c r="B110" s="232"/>
      <c r="C110" s="209" t="s">
        <v>1419</v>
      </c>
      <c r="D110" s="209"/>
      <c r="E110" s="209"/>
      <c r="F110" s="230" t="s">
        <v>1406</v>
      </c>
      <c r="G110" s="209"/>
      <c r="H110" s="209" t="s">
        <v>1440</v>
      </c>
      <c r="I110" s="209" t="s">
        <v>1402</v>
      </c>
      <c r="J110" s="209">
        <v>50</v>
      </c>
      <c r="K110" s="221"/>
    </row>
    <row r="111" spans="2:11" customFormat="1" ht="15" customHeight="1">
      <c r="B111" s="232"/>
      <c r="C111" s="209" t="s">
        <v>1427</v>
      </c>
      <c r="D111" s="209"/>
      <c r="E111" s="209"/>
      <c r="F111" s="230" t="s">
        <v>1406</v>
      </c>
      <c r="G111" s="209"/>
      <c r="H111" s="209" t="s">
        <v>1440</v>
      </c>
      <c r="I111" s="209" t="s">
        <v>1402</v>
      </c>
      <c r="J111" s="209">
        <v>50</v>
      </c>
      <c r="K111" s="221"/>
    </row>
    <row r="112" spans="2:11" customFormat="1" ht="15" customHeight="1">
      <c r="B112" s="232"/>
      <c r="C112" s="209" t="s">
        <v>1425</v>
      </c>
      <c r="D112" s="209"/>
      <c r="E112" s="209"/>
      <c r="F112" s="230" t="s">
        <v>1406</v>
      </c>
      <c r="G112" s="209"/>
      <c r="H112" s="209" t="s">
        <v>1440</v>
      </c>
      <c r="I112" s="209" t="s">
        <v>1402</v>
      </c>
      <c r="J112" s="209">
        <v>50</v>
      </c>
      <c r="K112" s="221"/>
    </row>
    <row r="113" spans="2:11" customFormat="1" ht="15" customHeight="1">
      <c r="B113" s="232"/>
      <c r="C113" s="209" t="s">
        <v>52</v>
      </c>
      <c r="D113" s="209"/>
      <c r="E113" s="209"/>
      <c r="F113" s="230" t="s">
        <v>1400</v>
      </c>
      <c r="G113" s="209"/>
      <c r="H113" s="209" t="s">
        <v>1441</v>
      </c>
      <c r="I113" s="209" t="s">
        <v>1402</v>
      </c>
      <c r="J113" s="209">
        <v>20</v>
      </c>
      <c r="K113" s="221"/>
    </row>
    <row r="114" spans="2:11" customFormat="1" ht="15" customHeight="1">
      <c r="B114" s="232"/>
      <c r="C114" s="209" t="s">
        <v>1442</v>
      </c>
      <c r="D114" s="209"/>
      <c r="E114" s="209"/>
      <c r="F114" s="230" t="s">
        <v>1400</v>
      </c>
      <c r="G114" s="209"/>
      <c r="H114" s="209" t="s">
        <v>1443</v>
      </c>
      <c r="I114" s="209" t="s">
        <v>1402</v>
      </c>
      <c r="J114" s="209">
        <v>120</v>
      </c>
      <c r="K114" s="221"/>
    </row>
    <row r="115" spans="2:11" customFormat="1" ht="15" customHeight="1">
      <c r="B115" s="232"/>
      <c r="C115" s="209" t="s">
        <v>37</v>
      </c>
      <c r="D115" s="209"/>
      <c r="E115" s="209"/>
      <c r="F115" s="230" t="s">
        <v>1400</v>
      </c>
      <c r="G115" s="209"/>
      <c r="H115" s="209" t="s">
        <v>1444</v>
      </c>
      <c r="I115" s="209" t="s">
        <v>1435</v>
      </c>
      <c r="J115" s="209"/>
      <c r="K115" s="221"/>
    </row>
    <row r="116" spans="2:11" customFormat="1" ht="15" customHeight="1">
      <c r="B116" s="232"/>
      <c r="C116" s="209" t="s">
        <v>47</v>
      </c>
      <c r="D116" s="209"/>
      <c r="E116" s="209"/>
      <c r="F116" s="230" t="s">
        <v>1400</v>
      </c>
      <c r="G116" s="209"/>
      <c r="H116" s="209" t="s">
        <v>1445</v>
      </c>
      <c r="I116" s="209" t="s">
        <v>1435</v>
      </c>
      <c r="J116" s="209"/>
      <c r="K116" s="221"/>
    </row>
    <row r="117" spans="2:11" customFormat="1" ht="15" customHeight="1">
      <c r="B117" s="232"/>
      <c r="C117" s="209" t="s">
        <v>56</v>
      </c>
      <c r="D117" s="209"/>
      <c r="E117" s="209"/>
      <c r="F117" s="230" t="s">
        <v>1400</v>
      </c>
      <c r="G117" s="209"/>
      <c r="H117" s="209" t="s">
        <v>1446</v>
      </c>
      <c r="I117" s="209" t="s">
        <v>1447</v>
      </c>
      <c r="J117" s="209"/>
      <c r="K117" s="221"/>
    </row>
    <row r="118" spans="2:11" customFormat="1" ht="15" customHeight="1">
      <c r="B118" s="233"/>
      <c r="C118" s="239"/>
      <c r="D118" s="239"/>
      <c r="E118" s="239"/>
      <c r="F118" s="239"/>
      <c r="G118" s="239"/>
      <c r="H118" s="239"/>
      <c r="I118" s="239"/>
      <c r="J118" s="239"/>
      <c r="K118" s="235"/>
    </row>
    <row r="119" spans="2:11" customFormat="1" ht="18.75" customHeight="1">
      <c r="B119" s="240"/>
      <c r="C119" s="241"/>
      <c r="D119" s="241"/>
      <c r="E119" s="241"/>
      <c r="F119" s="242"/>
      <c r="G119" s="241"/>
      <c r="H119" s="241"/>
      <c r="I119" s="241"/>
      <c r="J119" s="241"/>
      <c r="K119" s="240"/>
    </row>
    <row r="120" spans="2:11" customFormat="1" ht="18.75" customHeight="1">
      <c r="B120" s="216"/>
      <c r="C120" s="216"/>
      <c r="D120" s="216"/>
      <c r="E120" s="216"/>
      <c r="F120" s="216"/>
      <c r="G120" s="216"/>
      <c r="H120" s="216"/>
      <c r="I120" s="216"/>
      <c r="J120" s="216"/>
      <c r="K120" s="216"/>
    </row>
    <row r="121" spans="2:11" customFormat="1" ht="7.5" customHeight="1">
      <c r="B121" s="243"/>
      <c r="C121" s="244"/>
      <c r="D121" s="244"/>
      <c r="E121" s="244"/>
      <c r="F121" s="244"/>
      <c r="G121" s="244"/>
      <c r="H121" s="244"/>
      <c r="I121" s="244"/>
      <c r="J121" s="244"/>
      <c r="K121" s="245"/>
    </row>
    <row r="122" spans="2:11" customFormat="1" ht="45" customHeight="1">
      <c r="B122" s="246"/>
      <c r="C122" s="331" t="s">
        <v>1448</v>
      </c>
      <c r="D122" s="331"/>
      <c r="E122" s="331"/>
      <c r="F122" s="331"/>
      <c r="G122" s="331"/>
      <c r="H122" s="331"/>
      <c r="I122" s="331"/>
      <c r="J122" s="331"/>
      <c r="K122" s="247"/>
    </row>
    <row r="123" spans="2:11" customFormat="1" ht="17.25" customHeight="1">
      <c r="B123" s="248"/>
      <c r="C123" s="222" t="s">
        <v>1394</v>
      </c>
      <c r="D123" s="222"/>
      <c r="E123" s="222"/>
      <c r="F123" s="222" t="s">
        <v>1395</v>
      </c>
      <c r="G123" s="223"/>
      <c r="H123" s="222" t="s">
        <v>53</v>
      </c>
      <c r="I123" s="222" t="s">
        <v>56</v>
      </c>
      <c r="J123" s="222" t="s">
        <v>1396</v>
      </c>
      <c r="K123" s="249"/>
    </row>
    <row r="124" spans="2:11" customFormat="1" ht="17.25" customHeight="1">
      <c r="B124" s="248"/>
      <c r="C124" s="224" t="s">
        <v>1397</v>
      </c>
      <c r="D124" s="224"/>
      <c r="E124" s="224"/>
      <c r="F124" s="225" t="s">
        <v>1398</v>
      </c>
      <c r="G124" s="226"/>
      <c r="H124" s="224"/>
      <c r="I124" s="224"/>
      <c r="J124" s="224" t="s">
        <v>1399</v>
      </c>
      <c r="K124" s="249"/>
    </row>
    <row r="125" spans="2:11" customFormat="1" ht="5.25" customHeight="1">
      <c r="B125" s="250"/>
      <c r="C125" s="227"/>
      <c r="D125" s="227"/>
      <c r="E125" s="227"/>
      <c r="F125" s="227"/>
      <c r="G125" s="251"/>
      <c r="H125" s="227"/>
      <c r="I125" s="227"/>
      <c r="J125" s="227"/>
      <c r="K125" s="252"/>
    </row>
    <row r="126" spans="2:11" customFormat="1" ht="15" customHeight="1">
      <c r="B126" s="250"/>
      <c r="C126" s="209" t="s">
        <v>1403</v>
      </c>
      <c r="D126" s="229"/>
      <c r="E126" s="229"/>
      <c r="F126" s="230" t="s">
        <v>1400</v>
      </c>
      <c r="G126" s="209"/>
      <c r="H126" s="209" t="s">
        <v>1440</v>
      </c>
      <c r="I126" s="209" t="s">
        <v>1402</v>
      </c>
      <c r="J126" s="209">
        <v>120</v>
      </c>
      <c r="K126" s="253"/>
    </row>
    <row r="127" spans="2:11" customFormat="1" ht="15" customHeight="1">
      <c r="B127" s="250"/>
      <c r="C127" s="209" t="s">
        <v>1449</v>
      </c>
      <c r="D127" s="209"/>
      <c r="E127" s="209"/>
      <c r="F127" s="230" t="s">
        <v>1400</v>
      </c>
      <c r="G127" s="209"/>
      <c r="H127" s="209" t="s">
        <v>1450</v>
      </c>
      <c r="I127" s="209" t="s">
        <v>1402</v>
      </c>
      <c r="J127" s="209" t="s">
        <v>1451</v>
      </c>
      <c r="K127" s="253"/>
    </row>
    <row r="128" spans="2:11" customFormat="1" ht="15" customHeight="1">
      <c r="B128" s="250"/>
      <c r="C128" s="209" t="s">
        <v>84</v>
      </c>
      <c r="D128" s="209"/>
      <c r="E128" s="209"/>
      <c r="F128" s="230" t="s">
        <v>1400</v>
      </c>
      <c r="G128" s="209"/>
      <c r="H128" s="209" t="s">
        <v>1452</v>
      </c>
      <c r="I128" s="209" t="s">
        <v>1402</v>
      </c>
      <c r="J128" s="209" t="s">
        <v>1451</v>
      </c>
      <c r="K128" s="253"/>
    </row>
    <row r="129" spans="2:11" customFormat="1" ht="15" customHeight="1">
      <c r="B129" s="250"/>
      <c r="C129" s="209" t="s">
        <v>1411</v>
      </c>
      <c r="D129" s="209"/>
      <c r="E129" s="209"/>
      <c r="F129" s="230" t="s">
        <v>1406</v>
      </c>
      <c r="G129" s="209"/>
      <c r="H129" s="209" t="s">
        <v>1412</v>
      </c>
      <c r="I129" s="209" t="s">
        <v>1402</v>
      </c>
      <c r="J129" s="209">
        <v>15</v>
      </c>
      <c r="K129" s="253"/>
    </row>
    <row r="130" spans="2:11" customFormat="1" ht="15" customHeight="1">
      <c r="B130" s="250"/>
      <c r="C130" s="209" t="s">
        <v>1413</v>
      </c>
      <c r="D130" s="209"/>
      <c r="E130" s="209"/>
      <c r="F130" s="230" t="s">
        <v>1406</v>
      </c>
      <c r="G130" s="209"/>
      <c r="H130" s="209" t="s">
        <v>1414</v>
      </c>
      <c r="I130" s="209" t="s">
        <v>1402</v>
      </c>
      <c r="J130" s="209">
        <v>15</v>
      </c>
      <c r="K130" s="253"/>
    </row>
    <row r="131" spans="2:11" customFormat="1" ht="15" customHeight="1">
      <c r="B131" s="250"/>
      <c r="C131" s="209" t="s">
        <v>1415</v>
      </c>
      <c r="D131" s="209"/>
      <c r="E131" s="209"/>
      <c r="F131" s="230" t="s">
        <v>1406</v>
      </c>
      <c r="G131" s="209"/>
      <c r="H131" s="209" t="s">
        <v>1416</v>
      </c>
      <c r="I131" s="209" t="s">
        <v>1402</v>
      </c>
      <c r="J131" s="209">
        <v>20</v>
      </c>
      <c r="K131" s="253"/>
    </row>
    <row r="132" spans="2:11" customFormat="1" ht="15" customHeight="1">
      <c r="B132" s="250"/>
      <c r="C132" s="209" t="s">
        <v>1417</v>
      </c>
      <c r="D132" s="209"/>
      <c r="E132" s="209"/>
      <c r="F132" s="230" t="s">
        <v>1406</v>
      </c>
      <c r="G132" s="209"/>
      <c r="H132" s="209" t="s">
        <v>1418</v>
      </c>
      <c r="I132" s="209" t="s">
        <v>1402</v>
      </c>
      <c r="J132" s="209">
        <v>20</v>
      </c>
      <c r="K132" s="253"/>
    </row>
    <row r="133" spans="2:11" customFormat="1" ht="15" customHeight="1">
      <c r="B133" s="250"/>
      <c r="C133" s="209" t="s">
        <v>1405</v>
      </c>
      <c r="D133" s="209"/>
      <c r="E133" s="209"/>
      <c r="F133" s="230" t="s">
        <v>1406</v>
      </c>
      <c r="G133" s="209"/>
      <c r="H133" s="209" t="s">
        <v>1440</v>
      </c>
      <c r="I133" s="209" t="s">
        <v>1402</v>
      </c>
      <c r="J133" s="209">
        <v>50</v>
      </c>
      <c r="K133" s="253"/>
    </row>
    <row r="134" spans="2:11" customFormat="1" ht="15" customHeight="1">
      <c r="B134" s="250"/>
      <c r="C134" s="209" t="s">
        <v>1419</v>
      </c>
      <c r="D134" s="209"/>
      <c r="E134" s="209"/>
      <c r="F134" s="230" t="s">
        <v>1406</v>
      </c>
      <c r="G134" s="209"/>
      <c r="H134" s="209" t="s">
        <v>1440</v>
      </c>
      <c r="I134" s="209" t="s">
        <v>1402</v>
      </c>
      <c r="J134" s="209">
        <v>50</v>
      </c>
      <c r="K134" s="253"/>
    </row>
    <row r="135" spans="2:11" customFormat="1" ht="15" customHeight="1">
      <c r="B135" s="250"/>
      <c r="C135" s="209" t="s">
        <v>1425</v>
      </c>
      <c r="D135" s="209"/>
      <c r="E135" s="209"/>
      <c r="F135" s="230" t="s">
        <v>1406</v>
      </c>
      <c r="G135" s="209"/>
      <c r="H135" s="209" t="s">
        <v>1440</v>
      </c>
      <c r="I135" s="209" t="s">
        <v>1402</v>
      </c>
      <c r="J135" s="209">
        <v>50</v>
      </c>
      <c r="K135" s="253"/>
    </row>
    <row r="136" spans="2:11" customFormat="1" ht="15" customHeight="1">
      <c r="B136" s="250"/>
      <c r="C136" s="209" t="s">
        <v>1427</v>
      </c>
      <c r="D136" s="209"/>
      <c r="E136" s="209"/>
      <c r="F136" s="230" t="s">
        <v>1406</v>
      </c>
      <c r="G136" s="209"/>
      <c r="H136" s="209" t="s">
        <v>1440</v>
      </c>
      <c r="I136" s="209" t="s">
        <v>1402</v>
      </c>
      <c r="J136" s="209">
        <v>50</v>
      </c>
      <c r="K136" s="253"/>
    </row>
    <row r="137" spans="2:11" customFormat="1" ht="15" customHeight="1">
      <c r="B137" s="250"/>
      <c r="C137" s="209" t="s">
        <v>1428</v>
      </c>
      <c r="D137" s="209"/>
      <c r="E137" s="209"/>
      <c r="F137" s="230" t="s">
        <v>1406</v>
      </c>
      <c r="G137" s="209"/>
      <c r="H137" s="209" t="s">
        <v>1453</v>
      </c>
      <c r="I137" s="209" t="s">
        <v>1402</v>
      </c>
      <c r="J137" s="209">
        <v>255</v>
      </c>
      <c r="K137" s="253"/>
    </row>
    <row r="138" spans="2:11" customFormat="1" ht="15" customHeight="1">
      <c r="B138" s="250"/>
      <c r="C138" s="209" t="s">
        <v>1430</v>
      </c>
      <c r="D138" s="209"/>
      <c r="E138" s="209"/>
      <c r="F138" s="230" t="s">
        <v>1400</v>
      </c>
      <c r="G138" s="209"/>
      <c r="H138" s="209" t="s">
        <v>1454</v>
      </c>
      <c r="I138" s="209" t="s">
        <v>1432</v>
      </c>
      <c r="J138" s="209"/>
      <c r="K138" s="253"/>
    </row>
    <row r="139" spans="2:11" customFormat="1" ht="15" customHeight="1">
      <c r="B139" s="250"/>
      <c r="C139" s="209" t="s">
        <v>1433</v>
      </c>
      <c r="D139" s="209"/>
      <c r="E139" s="209"/>
      <c r="F139" s="230" t="s">
        <v>1400</v>
      </c>
      <c r="G139" s="209"/>
      <c r="H139" s="209" t="s">
        <v>1455</v>
      </c>
      <c r="I139" s="209" t="s">
        <v>1435</v>
      </c>
      <c r="J139" s="209"/>
      <c r="K139" s="253"/>
    </row>
    <row r="140" spans="2:11" customFormat="1" ht="15" customHeight="1">
      <c r="B140" s="250"/>
      <c r="C140" s="209" t="s">
        <v>1436</v>
      </c>
      <c r="D140" s="209"/>
      <c r="E140" s="209"/>
      <c r="F140" s="230" t="s">
        <v>1400</v>
      </c>
      <c r="G140" s="209"/>
      <c r="H140" s="209" t="s">
        <v>1436</v>
      </c>
      <c r="I140" s="209" t="s">
        <v>1435</v>
      </c>
      <c r="J140" s="209"/>
      <c r="K140" s="253"/>
    </row>
    <row r="141" spans="2:11" customFormat="1" ht="15" customHeight="1">
      <c r="B141" s="250"/>
      <c r="C141" s="209" t="s">
        <v>37</v>
      </c>
      <c r="D141" s="209"/>
      <c r="E141" s="209"/>
      <c r="F141" s="230" t="s">
        <v>1400</v>
      </c>
      <c r="G141" s="209"/>
      <c r="H141" s="209" t="s">
        <v>1456</v>
      </c>
      <c r="I141" s="209" t="s">
        <v>1435</v>
      </c>
      <c r="J141" s="209"/>
      <c r="K141" s="253"/>
    </row>
    <row r="142" spans="2:11" customFormat="1" ht="15" customHeight="1">
      <c r="B142" s="250"/>
      <c r="C142" s="209" t="s">
        <v>1457</v>
      </c>
      <c r="D142" s="209"/>
      <c r="E142" s="209"/>
      <c r="F142" s="230" t="s">
        <v>1400</v>
      </c>
      <c r="G142" s="209"/>
      <c r="H142" s="209" t="s">
        <v>1458</v>
      </c>
      <c r="I142" s="209" t="s">
        <v>1435</v>
      </c>
      <c r="J142" s="209"/>
      <c r="K142" s="253"/>
    </row>
    <row r="143" spans="2:11" customFormat="1" ht="15" customHeight="1">
      <c r="B143" s="254"/>
      <c r="C143" s="255"/>
      <c r="D143" s="255"/>
      <c r="E143" s="255"/>
      <c r="F143" s="255"/>
      <c r="G143" s="255"/>
      <c r="H143" s="255"/>
      <c r="I143" s="255"/>
      <c r="J143" s="255"/>
      <c r="K143" s="256"/>
    </row>
    <row r="144" spans="2:11" customFormat="1" ht="18.75" customHeight="1">
      <c r="B144" s="241"/>
      <c r="C144" s="241"/>
      <c r="D144" s="241"/>
      <c r="E144" s="241"/>
      <c r="F144" s="242"/>
      <c r="G144" s="241"/>
      <c r="H144" s="241"/>
      <c r="I144" s="241"/>
      <c r="J144" s="241"/>
      <c r="K144" s="241"/>
    </row>
    <row r="145" spans="2:11" customFormat="1" ht="18.75" customHeight="1"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</row>
    <row r="146" spans="2:11" customFormat="1" ht="7.5" customHeight="1">
      <c r="B146" s="217"/>
      <c r="C146" s="218"/>
      <c r="D146" s="218"/>
      <c r="E146" s="218"/>
      <c r="F146" s="218"/>
      <c r="G146" s="218"/>
      <c r="H146" s="218"/>
      <c r="I146" s="218"/>
      <c r="J146" s="218"/>
      <c r="K146" s="219"/>
    </row>
    <row r="147" spans="2:11" customFormat="1" ht="45" customHeight="1">
      <c r="B147" s="220"/>
      <c r="C147" s="333" t="s">
        <v>1459</v>
      </c>
      <c r="D147" s="333"/>
      <c r="E147" s="333"/>
      <c r="F147" s="333"/>
      <c r="G147" s="333"/>
      <c r="H147" s="333"/>
      <c r="I147" s="333"/>
      <c r="J147" s="333"/>
      <c r="K147" s="221"/>
    </row>
    <row r="148" spans="2:11" customFormat="1" ht="17.25" customHeight="1">
      <c r="B148" s="220"/>
      <c r="C148" s="222" t="s">
        <v>1394</v>
      </c>
      <c r="D148" s="222"/>
      <c r="E148" s="222"/>
      <c r="F148" s="222" t="s">
        <v>1395</v>
      </c>
      <c r="G148" s="223"/>
      <c r="H148" s="222" t="s">
        <v>53</v>
      </c>
      <c r="I148" s="222" t="s">
        <v>56</v>
      </c>
      <c r="J148" s="222" t="s">
        <v>1396</v>
      </c>
      <c r="K148" s="221"/>
    </row>
    <row r="149" spans="2:11" customFormat="1" ht="17.25" customHeight="1">
      <c r="B149" s="220"/>
      <c r="C149" s="224" t="s">
        <v>1397</v>
      </c>
      <c r="D149" s="224"/>
      <c r="E149" s="224"/>
      <c r="F149" s="225" t="s">
        <v>1398</v>
      </c>
      <c r="G149" s="226"/>
      <c r="H149" s="224"/>
      <c r="I149" s="224"/>
      <c r="J149" s="224" t="s">
        <v>1399</v>
      </c>
      <c r="K149" s="221"/>
    </row>
    <row r="150" spans="2:11" customFormat="1" ht="5.25" customHeight="1">
      <c r="B150" s="232"/>
      <c r="C150" s="227"/>
      <c r="D150" s="227"/>
      <c r="E150" s="227"/>
      <c r="F150" s="227"/>
      <c r="G150" s="228"/>
      <c r="H150" s="227"/>
      <c r="I150" s="227"/>
      <c r="J150" s="227"/>
      <c r="K150" s="253"/>
    </row>
    <row r="151" spans="2:11" customFormat="1" ht="15" customHeight="1">
      <c r="B151" s="232"/>
      <c r="C151" s="257" t="s">
        <v>1403</v>
      </c>
      <c r="D151" s="209"/>
      <c r="E151" s="209"/>
      <c r="F151" s="258" t="s">
        <v>1400</v>
      </c>
      <c r="G151" s="209"/>
      <c r="H151" s="257" t="s">
        <v>1440</v>
      </c>
      <c r="I151" s="257" t="s">
        <v>1402</v>
      </c>
      <c r="J151" s="257">
        <v>120</v>
      </c>
      <c r="K151" s="253"/>
    </row>
    <row r="152" spans="2:11" customFormat="1" ht="15" customHeight="1">
      <c r="B152" s="232"/>
      <c r="C152" s="257" t="s">
        <v>1449</v>
      </c>
      <c r="D152" s="209"/>
      <c r="E152" s="209"/>
      <c r="F152" s="258" t="s">
        <v>1400</v>
      </c>
      <c r="G152" s="209"/>
      <c r="H152" s="257" t="s">
        <v>1460</v>
      </c>
      <c r="I152" s="257" t="s">
        <v>1402</v>
      </c>
      <c r="J152" s="257" t="s">
        <v>1451</v>
      </c>
      <c r="K152" s="253"/>
    </row>
    <row r="153" spans="2:11" customFormat="1" ht="15" customHeight="1">
      <c r="B153" s="232"/>
      <c r="C153" s="257" t="s">
        <v>84</v>
      </c>
      <c r="D153" s="209"/>
      <c r="E153" s="209"/>
      <c r="F153" s="258" t="s">
        <v>1400</v>
      </c>
      <c r="G153" s="209"/>
      <c r="H153" s="257" t="s">
        <v>1461</v>
      </c>
      <c r="I153" s="257" t="s">
        <v>1402</v>
      </c>
      <c r="J153" s="257" t="s">
        <v>1451</v>
      </c>
      <c r="K153" s="253"/>
    </row>
    <row r="154" spans="2:11" customFormat="1" ht="15" customHeight="1">
      <c r="B154" s="232"/>
      <c r="C154" s="257" t="s">
        <v>1405</v>
      </c>
      <c r="D154" s="209"/>
      <c r="E154" s="209"/>
      <c r="F154" s="258" t="s">
        <v>1406</v>
      </c>
      <c r="G154" s="209"/>
      <c r="H154" s="257" t="s">
        <v>1440</v>
      </c>
      <c r="I154" s="257" t="s">
        <v>1402</v>
      </c>
      <c r="J154" s="257">
        <v>50</v>
      </c>
      <c r="K154" s="253"/>
    </row>
    <row r="155" spans="2:11" customFormat="1" ht="15" customHeight="1">
      <c r="B155" s="232"/>
      <c r="C155" s="257" t="s">
        <v>1408</v>
      </c>
      <c r="D155" s="209"/>
      <c r="E155" s="209"/>
      <c r="F155" s="258" t="s">
        <v>1400</v>
      </c>
      <c r="G155" s="209"/>
      <c r="H155" s="257" t="s">
        <v>1440</v>
      </c>
      <c r="I155" s="257" t="s">
        <v>1410</v>
      </c>
      <c r="J155" s="257"/>
      <c r="K155" s="253"/>
    </row>
    <row r="156" spans="2:11" customFormat="1" ht="15" customHeight="1">
      <c r="B156" s="232"/>
      <c r="C156" s="257" t="s">
        <v>1419</v>
      </c>
      <c r="D156" s="209"/>
      <c r="E156" s="209"/>
      <c r="F156" s="258" t="s">
        <v>1406</v>
      </c>
      <c r="G156" s="209"/>
      <c r="H156" s="257" t="s">
        <v>1440</v>
      </c>
      <c r="I156" s="257" t="s">
        <v>1402</v>
      </c>
      <c r="J156" s="257">
        <v>50</v>
      </c>
      <c r="K156" s="253"/>
    </row>
    <row r="157" spans="2:11" customFormat="1" ht="15" customHeight="1">
      <c r="B157" s="232"/>
      <c r="C157" s="257" t="s">
        <v>1427</v>
      </c>
      <c r="D157" s="209"/>
      <c r="E157" s="209"/>
      <c r="F157" s="258" t="s">
        <v>1406</v>
      </c>
      <c r="G157" s="209"/>
      <c r="H157" s="257" t="s">
        <v>1440</v>
      </c>
      <c r="I157" s="257" t="s">
        <v>1402</v>
      </c>
      <c r="J157" s="257">
        <v>50</v>
      </c>
      <c r="K157" s="253"/>
    </row>
    <row r="158" spans="2:11" customFormat="1" ht="15" customHeight="1">
      <c r="B158" s="232"/>
      <c r="C158" s="257" t="s">
        <v>1425</v>
      </c>
      <c r="D158" s="209"/>
      <c r="E158" s="209"/>
      <c r="F158" s="258" t="s">
        <v>1406</v>
      </c>
      <c r="G158" s="209"/>
      <c r="H158" s="257" t="s">
        <v>1440</v>
      </c>
      <c r="I158" s="257" t="s">
        <v>1402</v>
      </c>
      <c r="J158" s="257">
        <v>50</v>
      </c>
      <c r="K158" s="253"/>
    </row>
    <row r="159" spans="2:11" customFormat="1" ht="15" customHeight="1">
      <c r="B159" s="232"/>
      <c r="C159" s="257" t="s">
        <v>117</v>
      </c>
      <c r="D159" s="209"/>
      <c r="E159" s="209"/>
      <c r="F159" s="258" t="s">
        <v>1400</v>
      </c>
      <c r="G159" s="209"/>
      <c r="H159" s="257" t="s">
        <v>1462</v>
      </c>
      <c r="I159" s="257" t="s">
        <v>1402</v>
      </c>
      <c r="J159" s="257" t="s">
        <v>1463</v>
      </c>
      <c r="K159" s="253"/>
    </row>
    <row r="160" spans="2:11" customFormat="1" ht="15" customHeight="1">
      <c r="B160" s="232"/>
      <c r="C160" s="257" t="s">
        <v>1464</v>
      </c>
      <c r="D160" s="209"/>
      <c r="E160" s="209"/>
      <c r="F160" s="258" t="s">
        <v>1400</v>
      </c>
      <c r="G160" s="209"/>
      <c r="H160" s="257" t="s">
        <v>1465</v>
      </c>
      <c r="I160" s="257" t="s">
        <v>1435</v>
      </c>
      <c r="J160" s="257"/>
      <c r="K160" s="253"/>
    </row>
    <row r="161" spans="2:11" customFormat="1" ht="15" customHeight="1">
      <c r="B161" s="259"/>
      <c r="C161" s="239"/>
      <c r="D161" s="239"/>
      <c r="E161" s="239"/>
      <c r="F161" s="239"/>
      <c r="G161" s="239"/>
      <c r="H161" s="239"/>
      <c r="I161" s="239"/>
      <c r="J161" s="239"/>
      <c r="K161" s="260"/>
    </row>
    <row r="162" spans="2:11" customFormat="1" ht="18.75" customHeight="1">
      <c r="B162" s="241"/>
      <c r="C162" s="251"/>
      <c r="D162" s="251"/>
      <c r="E162" s="251"/>
      <c r="F162" s="261"/>
      <c r="G162" s="251"/>
      <c r="H162" s="251"/>
      <c r="I162" s="251"/>
      <c r="J162" s="251"/>
      <c r="K162" s="241"/>
    </row>
    <row r="163" spans="2:11" customFormat="1" ht="18.75" customHeight="1">
      <c r="B163" s="216"/>
      <c r="C163" s="216"/>
      <c r="D163" s="216"/>
      <c r="E163" s="216"/>
      <c r="F163" s="216"/>
      <c r="G163" s="216"/>
      <c r="H163" s="216"/>
      <c r="I163" s="216"/>
      <c r="J163" s="216"/>
      <c r="K163" s="216"/>
    </row>
    <row r="164" spans="2:11" customFormat="1" ht="7.5" customHeight="1">
      <c r="B164" s="198"/>
      <c r="C164" s="199"/>
      <c r="D164" s="199"/>
      <c r="E164" s="199"/>
      <c r="F164" s="199"/>
      <c r="G164" s="199"/>
      <c r="H164" s="199"/>
      <c r="I164" s="199"/>
      <c r="J164" s="199"/>
      <c r="K164" s="200"/>
    </row>
    <row r="165" spans="2:11" customFormat="1" ht="45" customHeight="1">
      <c r="B165" s="201"/>
      <c r="C165" s="331" t="s">
        <v>1466</v>
      </c>
      <c r="D165" s="331"/>
      <c r="E165" s="331"/>
      <c r="F165" s="331"/>
      <c r="G165" s="331"/>
      <c r="H165" s="331"/>
      <c r="I165" s="331"/>
      <c r="J165" s="331"/>
      <c r="K165" s="202"/>
    </row>
    <row r="166" spans="2:11" customFormat="1" ht="17.25" customHeight="1">
      <c r="B166" s="201"/>
      <c r="C166" s="222" t="s">
        <v>1394</v>
      </c>
      <c r="D166" s="222"/>
      <c r="E166" s="222"/>
      <c r="F166" s="222" t="s">
        <v>1395</v>
      </c>
      <c r="G166" s="262"/>
      <c r="H166" s="263" t="s">
        <v>53</v>
      </c>
      <c r="I166" s="263" t="s">
        <v>56</v>
      </c>
      <c r="J166" s="222" t="s">
        <v>1396</v>
      </c>
      <c r="K166" s="202"/>
    </row>
    <row r="167" spans="2:11" customFormat="1" ht="17.25" customHeight="1">
      <c r="B167" s="203"/>
      <c r="C167" s="224" t="s">
        <v>1397</v>
      </c>
      <c r="D167" s="224"/>
      <c r="E167" s="224"/>
      <c r="F167" s="225" t="s">
        <v>1398</v>
      </c>
      <c r="G167" s="264"/>
      <c r="H167" s="265"/>
      <c r="I167" s="265"/>
      <c r="J167" s="224" t="s">
        <v>1399</v>
      </c>
      <c r="K167" s="204"/>
    </row>
    <row r="168" spans="2:11" customFormat="1" ht="5.25" customHeight="1">
      <c r="B168" s="232"/>
      <c r="C168" s="227"/>
      <c r="D168" s="227"/>
      <c r="E168" s="227"/>
      <c r="F168" s="227"/>
      <c r="G168" s="228"/>
      <c r="H168" s="227"/>
      <c r="I168" s="227"/>
      <c r="J168" s="227"/>
      <c r="K168" s="253"/>
    </row>
    <row r="169" spans="2:11" customFormat="1" ht="15" customHeight="1">
      <c r="B169" s="232"/>
      <c r="C169" s="209" t="s">
        <v>1403</v>
      </c>
      <c r="D169" s="209"/>
      <c r="E169" s="209"/>
      <c r="F169" s="230" t="s">
        <v>1400</v>
      </c>
      <c r="G169" s="209"/>
      <c r="H169" s="209" t="s">
        <v>1440</v>
      </c>
      <c r="I169" s="209" t="s">
        <v>1402</v>
      </c>
      <c r="J169" s="209">
        <v>120</v>
      </c>
      <c r="K169" s="253"/>
    </row>
    <row r="170" spans="2:11" customFormat="1" ht="15" customHeight="1">
      <c r="B170" s="232"/>
      <c r="C170" s="209" t="s">
        <v>1449</v>
      </c>
      <c r="D170" s="209"/>
      <c r="E170" s="209"/>
      <c r="F170" s="230" t="s">
        <v>1400</v>
      </c>
      <c r="G170" s="209"/>
      <c r="H170" s="209" t="s">
        <v>1450</v>
      </c>
      <c r="I170" s="209" t="s">
        <v>1402</v>
      </c>
      <c r="J170" s="209" t="s">
        <v>1451</v>
      </c>
      <c r="K170" s="253"/>
    </row>
    <row r="171" spans="2:11" customFormat="1" ht="15" customHeight="1">
      <c r="B171" s="232"/>
      <c r="C171" s="209" t="s">
        <v>84</v>
      </c>
      <c r="D171" s="209"/>
      <c r="E171" s="209"/>
      <c r="F171" s="230" t="s">
        <v>1400</v>
      </c>
      <c r="G171" s="209"/>
      <c r="H171" s="209" t="s">
        <v>1467</v>
      </c>
      <c r="I171" s="209" t="s">
        <v>1402</v>
      </c>
      <c r="J171" s="209" t="s">
        <v>1451</v>
      </c>
      <c r="K171" s="253"/>
    </row>
    <row r="172" spans="2:11" customFormat="1" ht="15" customHeight="1">
      <c r="B172" s="232"/>
      <c r="C172" s="209" t="s">
        <v>1405</v>
      </c>
      <c r="D172" s="209"/>
      <c r="E172" s="209"/>
      <c r="F172" s="230" t="s">
        <v>1406</v>
      </c>
      <c r="G172" s="209"/>
      <c r="H172" s="209" t="s">
        <v>1467</v>
      </c>
      <c r="I172" s="209" t="s">
        <v>1402</v>
      </c>
      <c r="J172" s="209">
        <v>50</v>
      </c>
      <c r="K172" s="253"/>
    </row>
    <row r="173" spans="2:11" customFormat="1" ht="15" customHeight="1">
      <c r="B173" s="232"/>
      <c r="C173" s="209" t="s">
        <v>1408</v>
      </c>
      <c r="D173" s="209"/>
      <c r="E173" s="209"/>
      <c r="F173" s="230" t="s">
        <v>1400</v>
      </c>
      <c r="G173" s="209"/>
      <c r="H173" s="209" t="s">
        <v>1467</v>
      </c>
      <c r="I173" s="209" t="s">
        <v>1410</v>
      </c>
      <c r="J173" s="209"/>
      <c r="K173" s="253"/>
    </row>
    <row r="174" spans="2:11" customFormat="1" ht="15" customHeight="1">
      <c r="B174" s="232"/>
      <c r="C174" s="209" t="s">
        <v>1419</v>
      </c>
      <c r="D174" s="209"/>
      <c r="E174" s="209"/>
      <c r="F174" s="230" t="s">
        <v>1406</v>
      </c>
      <c r="G174" s="209"/>
      <c r="H174" s="209" t="s">
        <v>1467</v>
      </c>
      <c r="I174" s="209" t="s">
        <v>1402</v>
      </c>
      <c r="J174" s="209">
        <v>50</v>
      </c>
      <c r="K174" s="253"/>
    </row>
    <row r="175" spans="2:11" customFormat="1" ht="15" customHeight="1">
      <c r="B175" s="232"/>
      <c r="C175" s="209" t="s">
        <v>1427</v>
      </c>
      <c r="D175" s="209"/>
      <c r="E175" s="209"/>
      <c r="F175" s="230" t="s">
        <v>1406</v>
      </c>
      <c r="G175" s="209"/>
      <c r="H175" s="209" t="s">
        <v>1467</v>
      </c>
      <c r="I175" s="209" t="s">
        <v>1402</v>
      </c>
      <c r="J175" s="209">
        <v>50</v>
      </c>
      <c r="K175" s="253"/>
    </row>
    <row r="176" spans="2:11" customFormat="1" ht="15" customHeight="1">
      <c r="B176" s="232"/>
      <c r="C176" s="209" t="s">
        <v>1425</v>
      </c>
      <c r="D176" s="209"/>
      <c r="E176" s="209"/>
      <c r="F176" s="230" t="s">
        <v>1406</v>
      </c>
      <c r="G176" s="209"/>
      <c r="H176" s="209" t="s">
        <v>1467</v>
      </c>
      <c r="I176" s="209" t="s">
        <v>1402</v>
      </c>
      <c r="J176" s="209">
        <v>50</v>
      </c>
      <c r="K176" s="253"/>
    </row>
    <row r="177" spans="2:11" customFormat="1" ht="15" customHeight="1">
      <c r="B177" s="232"/>
      <c r="C177" s="209" t="s">
        <v>144</v>
      </c>
      <c r="D177" s="209"/>
      <c r="E177" s="209"/>
      <c r="F177" s="230" t="s">
        <v>1400</v>
      </c>
      <c r="G177" s="209"/>
      <c r="H177" s="209" t="s">
        <v>1468</v>
      </c>
      <c r="I177" s="209" t="s">
        <v>1469</v>
      </c>
      <c r="J177" s="209"/>
      <c r="K177" s="253"/>
    </row>
    <row r="178" spans="2:11" customFormat="1" ht="15" customHeight="1">
      <c r="B178" s="232"/>
      <c r="C178" s="209" t="s">
        <v>56</v>
      </c>
      <c r="D178" s="209"/>
      <c r="E178" s="209"/>
      <c r="F178" s="230" t="s">
        <v>1400</v>
      </c>
      <c r="G178" s="209"/>
      <c r="H178" s="209" t="s">
        <v>1470</v>
      </c>
      <c r="I178" s="209" t="s">
        <v>1471</v>
      </c>
      <c r="J178" s="209">
        <v>1</v>
      </c>
      <c r="K178" s="253"/>
    </row>
    <row r="179" spans="2:11" customFormat="1" ht="15" customHeight="1">
      <c r="B179" s="232"/>
      <c r="C179" s="209" t="s">
        <v>52</v>
      </c>
      <c r="D179" s="209"/>
      <c r="E179" s="209"/>
      <c r="F179" s="230" t="s">
        <v>1400</v>
      </c>
      <c r="G179" s="209"/>
      <c r="H179" s="209" t="s">
        <v>1472</v>
      </c>
      <c r="I179" s="209" t="s">
        <v>1402</v>
      </c>
      <c r="J179" s="209">
        <v>20</v>
      </c>
      <c r="K179" s="253"/>
    </row>
    <row r="180" spans="2:11" customFormat="1" ht="15" customHeight="1">
      <c r="B180" s="232"/>
      <c r="C180" s="209" t="s">
        <v>53</v>
      </c>
      <c r="D180" s="209"/>
      <c r="E180" s="209"/>
      <c r="F180" s="230" t="s">
        <v>1400</v>
      </c>
      <c r="G180" s="209"/>
      <c r="H180" s="209" t="s">
        <v>1473</v>
      </c>
      <c r="I180" s="209" t="s">
        <v>1402</v>
      </c>
      <c r="J180" s="209">
        <v>255</v>
      </c>
      <c r="K180" s="253"/>
    </row>
    <row r="181" spans="2:11" customFormat="1" ht="15" customHeight="1">
      <c r="B181" s="232"/>
      <c r="C181" s="209" t="s">
        <v>145</v>
      </c>
      <c r="D181" s="209"/>
      <c r="E181" s="209"/>
      <c r="F181" s="230" t="s">
        <v>1400</v>
      </c>
      <c r="G181" s="209"/>
      <c r="H181" s="209" t="s">
        <v>1364</v>
      </c>
      <c r="I181" s="209" t="s">
        <v>1402</v>
      </c>
      <c r="J181" s="209">
        <v>10</v>
      </c>
      <c r="K181" s="253"/>
    </row>
    <row r="182" spans="2:11" customFormat="1" ht="15" customHeight="1">
      <c r="B182" s="232"/>
      <c r="C182" s="209" t="s">
        <v>146</v>
      </c>
      <c r="D182" s="209"/>
      <c r="E182" s="209"/>
      <c r="F182" s="230" t="s">
        <v>1400</v>
      </c>
      <c r="G182" s="209"/>
      <c r="H182" s="209" t="s">
        <v>1474</v>
      </c>
      <c r="I182" s="209" t="s">
        <v>1435</v>
      </c>
      <c r="J182" s="209"/>
      <c r="K182" s="253"/>
    </row>
    <row r="183" spans="2:11" customFormat="1" ht="15" customHeight="1">
      <c r="B183" s="232"/>
      <c r="C183" s="209" t="s">
        <v>1475</v>
      </c>
      <c r="D183" s="209"/>
      <c r="E183" s="209"/>
      <c r="F183" s="230" t="s">
        <v>1400</v>
      </c>
      <c r="G183" s="209"/>
      <c r="H183" s="209" t="s">
        <v>1476</v>
      </c>
      <c r="I183" s="209" t="s">
        <v>1435</v>
      </c>
      <c r="J183" s="209"/>
      <c r="K183" s="253"/>
    </row>
    <row r="184" spans="2:11" customFormat="1" ht="15" customHeight="1">
      <c r="B184" s="232"/>
      <c r="C184" s="209" t="s">
        <v>1464</v>
      </c>
      <c r="D184" s="209"/>
      <c r="E184" s="209"/>
      <c r="F184" s="230" t="s">
        <v>1400</v>
      </c>
      <c r="G184" s="209"/>
      <c r="H184" s="209" t="s">
        <v>1477</v>
      </c>
      <c r="I184" s="209" t="s">
        <v>1435</v>
      </c>
      <c r="J184" s="209"/>
      <c r="K184" s="253"/>
    </row>
    <row r="185" spans="2:11" customFormat="1" ht="15" customHeight="1">
      <c r="B185" s="232"/>
      <c r="C185" s="209" t="s">
        <v>148</v>
      </c>
      <c r="D185" s="209"/>
      <c r="E185" s="209"/>
      <c r="F185" s="230" t="s">
        <v>1406</v>
      </c>
      <c r="G185" s="209"/>
      <c r="H185" s="209" t="s">
        <v>1478</v>
      </c>
      <c r="I185" s="209" t="s">
        <v>1402</v>
      </c>
      <c r="J185" s="209">
        <v>50</v>
      </c>
      <c r="K185" s="253"/>
    </row>
    <row r="186" spans="2:11" customFormat="1" ht="15" customHeight="1">
      <c r="B186" s="232"/>
      <c r="C186" s="209" t="s">
        <v>1479</v>
      </c>
      <c r="D186" s="209"/>
      <c r="E186" s="209"/>
      <c r="F186" s="230" t="s">
        <v>1406</v>
      </c>
      <c r="G186" s="209"/>
      <c r="H186" s="209" t="s">
        <v>1480</v>
      </c>
      <c r="I186" s="209" t="s">
        <v>1481</v>
      </c>
      <c r="J186" s="209"/>
      <c r="K186" s="253"/>
    </row>
    <row r="187" spans="2:11" customFormat="1" ht="15" customHeight="1">
      <c r="B187" s="232"/>
      <c r="C187" s="209" t="s">
        <v>1482</v>
      </c>
      <c r="D187" s="209"/>
      <c r="E187" s="209"/>
      <c r="F187" s="230" t="s">
        <v>1406</v>
      </c>
      <c r="G187" s="209"/>
      <c r="H187" s="209" t="s">
        <v>1483</v>
      </c>
      <c r="I187" s="209" t="s">
        <v>1481</v>
      </c>
      <c r="J187" s="209"/>
      <c r="K187" s="253"/>
    </row>
    <row r="188" spans="2:11" customFormat="1" ht="15" customHeight="1">
      <c r="B188" s="232"/>
      <c r="C188" s="209" t="s">
        <v>1484</v>
      </c>
      <c r="D188" s="209"/>
      <c r="E188" s="209"/>
      <c r="F188" s="230" t="s">
        <v>1406</v>
      </c>
      <c r="G188" s="209"/>
      <c r="H188" s="209" t="s">
        <v>1485</v>
      </c>
      <c r="I188" s="209" t="s">
        <v>1481</v>
      </c>
      <c r="J188" s="209"/>
      <c r="K188" s="253"/>
    </row>
    <row r="189" spans="2:11" customFormat="1" ht="15" customHeight="1">
      <c r="B189" s="232"/>
      <c r="C189" s="266" t="s">
        <v>1486</v>
      </c>
      <c r="D189" s="209"/>
      <c r="E189" s="209"/>
      <c r="F189" s="230" t="s">
        <v>1406</v>
      </c>
      <c r="G189" s="209"/>
      <c r="H189" s="209" t="s">
        <v>1487</v>
      </c>
      <c r="I189" s="209" t="s">
        <v>1488</v>
      </c>
      <c r="J189" s="267" t="s">
        <v>1489</v>
      </c>
      <c r="K189" s="253"/>
    </row>
    <row r="190" spans="2:11" customFormat="1" ht="15" customHeight="1">
      <c r="B190" s="268"/>
      <c r="C190" s="269" t="s">
        <v>1490</v>
      </c>
      <c r="D190" s="270"/>
      <c r="E190" s="270"/>
      <c r="F190" s="271" t="s">
        <v>1406</v>
      </c>
      <c r="G190" s="270"/>
      <c r="H190" s="270" t="s">
        <v>1491</v>
      </c>
      <c r="I190" s="270" t="s">
        <v>1488</v>
      </c>
      <c r="J190" s="272" t="s">
        <v>1489</v>
      </c>
      <c r="K190" s="273"/>
    </row>
    <row r="191" spans="2:11" customFormat="1" ht="15" customHeight="1">
      <c r="B191" s="232"/>
      <c r="C191" s="266" t="s">
        <v>41</v>
      </c>
      <c r="D191" s="209"/>
      <c r="E191" s="209"/>
      <c r="F191" s="230" t="s">
        <v>1400</v>
      </c>
      <c r="G191" s="209"/>
      <c r="H191" s="206" t="s">
        <v>1492</v>
      </c>
      <c r="I191" s="209" t="s">
        <v>1493</v>
      </c>
      <c r="J191" s="209"/>
      <c r="K191" s="253"/>
    </row>
    <row r="192" spans="2:11" customFormat="1" ht="15" customHeight="1">
      <c r="B192" s="232"/>
      <c r="C192" s="266" t="s">
        <v>1494</v>
      </c>
      <c r="D192" s="209"/>
      <c r="E192" s="209"/>
      <c r="F192" s="230" t="s">
        <v>1400</v>
      </c>
      <c r="G192" s="209"/>
      <c r="H192" s="209" t="s">
        <v>1495</v>
      </c>
      <c r="I192" s="209" t="s">
        <v>1435</v>
      </c>
      <c r="J192" s="209"/>
      <c r="K192" s="253"/>
    </row>
    <row r="193" spans="2:11" customFormat="1" ht="15" customHeight="1">
      <c r="B193" s="232"/>
      <c r="C193" s="266" t="s">
        <v>1496</v>
      </c>
      <c r="D193" s="209"/>
      <c r="E193" s="209"/>
      <c r="F193" s="230" t="s">
        <v>1400</v>
      </c>
      <c r="G193" s="209"/>
      <c r="H193" s="209" t="s">
        <v>1497</v>
      </c>
      <c r="I193" s="209" t="s">
        <v>1435</v>
      </c>
      <c r="J193" s="209"/>
      <c r="K193" s="253"/>
    </row>
    <row r="194" spans="2:11" customFormat="1" ht="15" customHeight="1">
      <c r="B194" s="232"/>
      <c r="C194" s="266" t="s">
        <v>1498</v>
      </c>
      <c r="D194" s="209"/>
      <c r="E194" s="209"/>
      <c r="F194" s="230" t="s">
        <v>1406</v>
      </c>
      <c r="G194" s="209"/>
      <c r="H194" s="209" t="s">
        <v>1499</v>
      </c>
      <c r="I194" s="209" t="s">
        <v>1435</v>
      </c>
      <c r="J194" s="209"/>
      <c r="K194" s="253"/>
    </row>
    <row r="195" spans="2:11" customFormat="1" ht="15" customHeight="1">
      <c r="B195" s="259"/>
      <c r="C195" s="274"/>
      <c r="D195" s="239"/>
      <c r="E195" s="239"/>
      <c r="F195" s="239"/>
      <c r="G195" s="239"/>
      <c r="H195" s="239"/>
      <c r="I195" s="239"/>
      <c r="J195" s="239"/>
      <c r="K195" s="260"/>
    </row>
    <row r="196" spans="2:11" customFormat="1" ht="18.75" customHeight="1">
      <c r="B196" s="241"/>
      <c r="C196" s="251"/>
      <c r="D196" s="251"/>
      <c r="E196" s="251"/>
      <c r="F196" s="261"/>
      <c r="G196" s="251"/>
      <c r="H196" s="251"/>
      <c r="I196" s="251"/>
      <c r="J196" s="251"/>
      <c r="K196" s="241"/>
    </row>
    <row r="197" spans="2:11" customFormat="1" ht="18.75" customHeight="1">
      <c r="B197" s="241"/>
      <c r="C197" s="251"/>
      <c r="D197" s="251"/>
      <c r="E197" s="251"/>
      <c r="F197" s="261"/>
      <c r="G197" s="251"/>
      <c r="H197" s="251"/>
      <c r="I197" s="251"/>
      <c r="J197" s="251"/>
      <c r="K197" s="241"/>
    </row>
    <row r="198" spans="2:11" customFormat="1" ht="18.75" customHeight="1">
      <c r="B198" s="216"/>
      <c r="C198" s="216"/>
      <c r="D198" s="216"/>
      <c r="E198" s="216"/>
      <c r="F198" s="216"/>
      <c r="G198" s="216"/>
      <c r="H198" s="216"/>
      <c r="I198" s="216"/>
      <c r="J198" s="216"/>
      <c r="K198" s="216"/>
    </row>
    <row r="199" spans="2:11" customFormat="1" ht="12">
      <c r="B199" s="198"/>
      <c r="C199" s="199"/>
      <c r="D199" s="199"/>
      <c r="E199" s="199"/>
      <c r="F199" s="199"/>
      <c r="G199" s="199"/>
      <c r="H199" s="199"/>
      <c r="I199" s="199"/>
      <c r="J199" s="199"/>
      <c r="K199" s="200"/>
    </row>
    <row r="200" spans="2:11" customFormat="1" ht="20.5">
      <c r="B200" s="201"/>
      <c r="C200" s="331" t="s">
        <v>1500</v>
      </c>
      <c r="D200" s="331"/>
      <c r="E200" s="331"/>
      <c r="F200" s="331"/>
      <c r="G200" s="331"/>
      <c r="H200" s="331"/>
      <c r="I200" s="331"/>
      <c r="J200" s="331"/>
      <c r="K200" s="202"/>
    </row>
    <row r="201" spans="2:11" customFormat="1" ht="25.5" customHeight="1">
      <c r="B201" s="201"/>
      <c r="C201" s="275" t="s">
        <v>1501</v>
      </c>
      <c r="D201" s="275"/>
      <c r="E201" s="275"/>
      <c r="F201" s="275" t="s">
        <v>1502</v>
      </c>
      <c r="G201" s="276"/>
      <c r="H201" s="332" t="s">
        <v>1503</v>
      </c>
      <c r="I201" s="332"/>
      <c r="J201" s="332"/>
      <c r="K201" s="202"/>
    </row>
    <row r="202" spans="2:11" customFormat="1" ht="5.25" customHeight="1">
      <c r="B202" s="232"/>
      <c r="C202" s="227"/>
      <c r="D202" s="227"/>
      <c r="E202" s="227"/>
      <c r="F202" s="227"/>
      <c r="G202" s="251"/>
      <c r="H202" s="227"/>
      <c r="I202" s="227"/>
      <c r="J202" s="227"/>
      <c r="K202" s="253"/>
    </row>
    <row r="203" spans="2:11" customFormat="1" ht="15" customHeight="1">
      <c r="B203" s="232"/>
      <c r="C203" s="209" t="s">
        <v>1493</v>
      </c>
      <c r="D203" s="209"/>
      <c r="E203" s="209"/>
      <c r="F203" s="230" t="s">
        <v>42</v>
      </c>
      <c r="G203" s="209"/>
      <c r="H203" s="330" t="s">
        <v>1504</v>
      </c>
      <c r="I203" s="330"/>
      <c r="J203" s="330"/>
      <c r="K203" s="253"/>
    </row>
    <row r="204" spans="2:11" customFormat="1" ht="15" customHeight="1">
      <c r="B204" s="232"/>
      <c r="C204" s="209"/>
      <c r="D204" s="209"/>
      <c r="E204" s="209"/>
      <c r="F204" s="230" t="s">
        <v>43</v>
      </c>
      <c r="G204" s="209"/>
      <c r="H204" s="330" t="s">
        <v>1505</v>
      </c>
      <c r="I204" s="330"/>
      <c r="J204" s="330"/>
      <c r="K204" s="253"/>
    </row>
    <row r="205" spans="2:11" customFormat="1" ht="15" customHeight="1">
      <c r="B205" s="232"/>
      <c r="C205" s="209"/>
      <c r="D205" s="209"/>
      <c r="E205" s="209"/>
      <c r="F205" s="230" t="s">
        <v>46</v>
      </c>
      <c r="G205" s="209"/>
      <c r="H205" s="330" t="s">
        <v>1506</v>
      </c>
      <c r="I205" s="330"/>
      <c r="J205" s="330"/>
      <c r="K205" s="253"/>
    </row>
    <row r="206" spans="2:11" customFormat="1" ht="15" customHeight="1">
      <c r="B206" s="232"/>
      <c r="C206" s="209"/>
      <c r="D206" s="209"/>
      <c r="E206" s="209"/>
      <c r="F206" s="230" t="s">
        <v>44</v>
      </c>
      <c r="G206" s="209"/>
      <c r="H206" s="330" t="s">
        <v>1507</v>
      </c>
      <c r="I206" s="330"/>
      <c r="J206" s="330"/>
      <c r="K206" s="253"/>
    </row>
    <row r="207" spans="2:11" customFormat="1" ht="15" customHeight="1">
      <c r="B207" s="232"/>
      <c r="C207" s="209"/>
      <c r="D207" s="209"/>
      <c r="E207" s="209"/>
      <c r="F207" s="230" t="s">
        <v>45</v>
      </c>
      <c r="G207" s="209"/>
      <c r="H207" s="330" t="s">
        <v>1508</v>
      </c>
      <c r="I207" s="330"/>
      <c r="J207" s="330"/>
      <c r="K207" s="253"/>
    </row>
    <row r="208" spans="2:11" customFormat="1" ht="15" customHeight="1">
      <c r="B208" s="232"/>
      <c r="C208" s="209"/>
      <c r="D208" s="209"/>
      <c r="E208" s="209"/>
      <c r="F208" s="230"/>
      <c r="G208" s="209"/>
      <c r="H208" s="209"/>
      <c r="I208" s="209"/>
      <c r="J208" s="209"/>
      <c r="K208" s="253"/>
    </row>
    <row r="209" spans="2:11" customFormat="1" ht="15" customHeight="1">
      <c r="B209" s="232"/>
      <c r="C209" s="209" t="s">
        <v>1447</v>
      </c>
      <c r="D209" s="209"/>
      <c r="E209" s="209"/>
      <c r="F209" s="230" t="s">
        <v>77</v>
      </c>
      <c r="G209" s="209"/>
      <c r="H209" s="330" t="s">
        <v>1509</v>
      </c>
      <c r="I209" s="330"/>
      <c r="J209" s="330"/>
      <c r="K209" s="253"/>
    </row>
    <row r="210" spans="2:11" customFormat="1" ht="15" customHeight="1">
      <c r="B210" s="232"/>
      <c r="C210" s="209"/>
      <c r="D210" s="209"/>
      <c r="E210" s="209"/>
      <c r="F210" s="230" t="s">
        <v>1345</v>
      </c>
      <c r="G210" s="209"/>
      <c r="H210" s="330" t="s">
        <v>1346</v>
      </c>
      <c r="I210" s="330"/>
      <c r="J210" s="330"/>
      <c r="K210" s="253"/>
    </row>
    <row r="211" spans="2:11" customFormat="1" ht="15" customHeight="1">
      <c r="B211" s="232"/>
      <c r="C211" s="209"/>
      <c r="D211" s="209"/>
      <c r="E211" s="209"/>
      <c r="F211" s="230" t="s">
        <v>1343</v>
      </c>
      <c r="G211" s="209"/>
      <c r="H211" s="330" t="s">
        <v>1510</v>
      </c>
      <c r="I211" s="330"/>
      <c r="J211" s="330"/>
      <c r="K211" s="253"/>
    </row>
    <row r="212" spans="2:11" customFormat="1" ht="15" customHeight="1">
      <c r="B212" s="277"/>
      <c r="C212" s="209"/>
      <c r="D212" s="209"/>
      <c r="E212" s="209"/>
      <c r="F212" s="230" t="s">
        <v>108</v>
      </c>
      <c r="G212" s="266"/>
      <c r="H212" s="329" t="s">
        <v>1347</v>
      </c>
      <c r="I212" s="329"/>
      <c r="J212" s="329"/>
      <c r="K212" s="278"/>
    </row>
    <row r="213" spans="2:11" customFormat="1" ht="15" customHeight="1">
      <c r="B213" s="277"/>
      <c r="C213" s="209"/>
      <c r="D213" s="209"/>
      <c r="E213" s="209"/>
      <c r="F213" s="230" t="s">
        <v>1348</v>
      </c>
      <c r="G213" s="266"/>
      <c r="H213" s="329" t="s">
        <v>1326</v>
      </c>
      <c r="I213" s="329"/>
      <c r="J213" s="329"/>
      <c r="K213" s="278"/>
    </row>
    <row r="214" spans="2:11" customFormat="1" ht="15" customHeight="1">
      <c r="B214" s="277"/>
      <c r="C214" s="209"/>
      <c r="D214" s="209"/>
      <c r="E214" s="209"/>
      <c r="F214" s="230"/>
      <c r="G214" s="266"/>
      <c r="H214" s="257"/>
      <c r="I214" s="257"/>
      <c r="J214" s="257"/>
      <c r="K214" s="278"/>
    </row>
    <row r="215" spans="2:11" customFormat="1" ht="15" customHeight="1">
      <c r="B215" s="277"/>
      <c r="C215" s="209" t="s">
        <v>1471</v>
      </c>
      <c r="D215" s="209"/>
      <c r="E215" s="209"/>
      <c r="F215" s="230">
        <v>1</v>
      </c>
      <c r="G215" s="266"/>
      <c r="H215" s="329" t="s">
        <v>1511</v>
      </c>
      <c r="I215" s="329"/>
      <c r="J215" s="329"/>
      <c r="K215" s="278"/>
    </row>
    <row r="216" spans="2:11" customFormat="1" ht="15" customHeight="1">
      <c r="B216" s="277"/>
      <c r="C216" s="209"/>
      <c r="D216" s="209"/>
      <c r="E216" s="209"/>
      <c r="F216" s="230">
        <v>2</v>
      </c>
      <c r="G216" s="266"/>
      <c r="H216" s="329" t="s">
        <v>1512</v>
      </c>
      <c r="I216" s="329"/>
      <c r="J216" s="329"/>
      <c r="K216" s="278"/>
    </row>
    <row r="217" spans="2:11" customFormat="1" ht="15" customHeight="1">
      <c r="B217" s="277"/>
      <c r="C217" s="209"/>
      <c r="D217" s="209"/>
      <c r="E217" s="209"/>
      <c r="F217" s="230">
        <v>3</v>
      </c>
      <c r="G217" s="266"/>
      <c r="H217" s="329" t="s">
        <v>1513</v>
      </c>
      <c r="I217" s="329"/>
      <c r="J217" s="329"/>
      <c r="K217" s="278"/>
    </row>
    <row r="218" spans="2:11" customFormat="1" ht="15" customHeight="1">
      <c r="B218" s="277"/>
      <c r="C218" s="209"/>
      <c r="D218" s="209"/>
      <c r="E218" s="209"/>
      <c r="F218" s="230">
        <v>4</v>
      </c>
      <c r="G218" s="266"/>
      <c r="H218" s="329" t="s">
        <v>1514</v>
      </c>
      <c r="I218" s="329"/>
      <c r="J218" s="329"/>
      <c r="K218" s="278"/>
    </row>
    <row r="219" spans="2:11" customFormat="1" ht="12.75" customHeight="1">
      <c r="B219" s="279"/>
      <c r="C219" s="280"/>
      <c r="D219" s="280"/>
      <c r="E219" s="280"/>
      <c r="F219" s="280"/>
      <c r="G219" s="280"/>
      <c r="H219" s="280"/>
      <c r="I219" s="280"/>
      <c r="J219" s="280"/>
      <c r="K219" s="281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19</vt:i4>
      </vt:variant>
    </vt:vector>
  </HeadingPairs>
  <TitlesOfParts>
    <vt:vector size="29" baseType="lpstr">
      <vt:lpstr>Rekapitulace stavby</vt:lpstr>
      <vt:lpstr>D.1.1 - Architektonicko-s...</vt:lpstr>
      <vt:lpstr>D.1.4.g - Zařízení silnop...</vt:lpstr>
      <vt:lpstr>D.1.4.h - Zařízení EPS</vt:lpstr>
      <vt:lpstr>D.1.4.i - Zařízení EZS a ...</vt:lpstr>
      <vt:lpstr>D.1.4.j - Zařízení JIS</vt:lpstr>
      <vt:lpstr>D.1.4.k - Kamerový systém...</vt:lpstr>
      <vt:lpstr>D.1.4.l - Zařízení slabop...</vt:lpstr>
      <vt:lpstr>VON - Vedlejší a ostatní ...</vt:lpstr>
      <vt:lpstr>Pokyny pro vyplnění</vt:lpstr>
      <vt:lpstr>'D.1.1 - Architektonicko-s...'!Názvy_tisku</vt:lpstr>
      <vt:lpstr>'D.1.4.g - Zařízení silnop...'!Názvy_tisku</vt:lpstr>
      <vt:lpstr>'D.1.4.h - Zařízení EPS'!Názvy_tisku</vt:lpstr>
      <vt:lpstr>'D.1.4.i - Zařízení EZS a ...'!Názvy_tisku</vt:lpstr>
      <vt:lpstr>'D.1.4.j - Zařízení JIS'!Názvy_tisku</vt:lpstr>
      <vt:lpstr>'D.1.4.k - Kamerový systém...'!Názvy_tisku</vt:lpstr>
      <vt:lpstr>'D.1.4.l - Zařízení slabop...'!Názvy_tisku</vt:lpstr>
      <vt:lpstr>'Rekapitulace stavby'!Názvy_tisku</vt:lpstr>
      <vt:lpstr>'VON - Vedlejší a ostatní ...'!Názvy_tisku</vt:lpstr>
      <vt:lpstr>'D.1.1 - Architektonicko-s...'!Oblast_tisku</vt:lpstr>
      <vt:lpstr>'D.1.4.g - Zařízení silnop...'!Oblast_tisku</vt:lpstr>
      <vt:lpstr>'D.1.4.h - Zařízení EPS'!Oblast_tisku</vt:lpstr>
      <vt:lpstr>'D.1.4.i - Zařízení EZS a ...'!Oblast_tisku</vt:lpstr>
      <vt:lpstr>'D.1.4.j - Zařízení JIS'!Oblast_tisku</vt:lpstr>
      <vt:lpstr>'D.1.4.k - Kamerový systém...'!Oblast_tisku</vt:lpstr>
      <vt:lpstr>'D.1.4.l - Zařízení slabop...'!Oblast_tisku</vt:lpstr>
      <vt:lpstr>'Pokyny pro vyplnění'!Oblast_tisku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Michal_PC\Michal</dc:creator>
  <cp:lastModifiedBy>Tomáš Linda</cp:lastModifiedBy>
  <dcterms:created xsi:type="dcterms:W3CDTF">2024-01-15T08:32:53Z</dcterms:created>
  <dcterms:modified xsi:type="dcterms:W3CDTF">2024-08-02T13:04:20Z</dcterms:modified>
</cp:coreProperties>
</file>