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28" yWindow="65428" windowWidth="23256" windowHeight="12576" activeTab="0"/>
  </bookViews>
  <sheets>
    <sheet name="Rekapitulace stavby" sheetId="1" r:id="rId1"/>
    <sheet name="D.1. - Architektonicko - ..." sheetId="2" r:id="rId2"/>
    <sheet name="D.2. - Elektroinstalace" sheetId="3" r:id="rId3"/>
  </sheets>
  <definedNames>
    <definedName name="_xlnm._FilterDatabase" localSheetId="1" hidden="1">'D.1. - Architektonicko - ...'!$C$138:$K$558</definedName>
    <definedName name="_xlnm._FilterDatabase" localSheetId="2" hidden="1">'D.2. - Elektroinstalace'!$C$115:$K$182</definedName>
    <definedName name="_xlnm.Print_Area" localSheetId="1">'D.1. - Architektonicko - ...'!$C$4:$J$76,'D.1. - Architektonicko - ...'!$C$126:$K$558</definedName>
    <definedName name="_xlnm.Print_Area" localSheetId="2">'D.2. - Elektroinstalace'!$C$4:$J$76,'D.2. - Elektroinstalace'!$C$103:$K$182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'D.1. - Architektonicko - ...'!$138:$138</definedName>
    <definedName name="_xlnm.Print_Titles" localSheetId="2">'D.2. - Elektroinstalace'!$115:$115</definedName>
  </definedNames>
  <calcPr calcId="191029"/>
  <extLst/>
</workbook>
</file>

<file path=xl/sharedStrings.xml><?xml version="1.0" encoding="utf-8"?>
<sst xmlns="http://schemas.openxmlformats.org/spreadsheetml/2006/main" count="4839" uniqueCount="912">
  <si>
    <t>Export Komplet</t>
  </si>
  <si>
    <t/>
  </si>
  <si>
    <t>2.0</t>
  </si>
  <si>
    <t>ZAMOK</t>
  </si>
  <si>
    <t>False</t>
  </si>
  <si>
    <t>{7dc5f651-f41e-4671-8bd9-cf7479fa02d5}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</si>
  <si>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</si>
  <si>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</si>
  <si>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</si>
  <si>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</si>
  <si>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</si>
  <si>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</si>
  <si>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</t>
  </si>
  <si>
    <t>Kód:</t>
  </si>
  <si>
    <t>28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</si>
  <si>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</si>
  <si>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</si>
  <si>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ZČU - úprava sociálního zázemí pro TP</t>
  </si>
  <si>
    <t>KSO:</t>
  </si>
  <si>
    <t>CC-CZ:</t>
  </si>
  <si>
    <t>Místo:</t>
  </si>
  <si>
    <t xml:space="preserve"> </t>
  </si>
  <si>
    <t>Datum:</t>
  </si>
  <si>
    <t>21. 12. 2023</t>
  </si>
  <si>
    <t>Zadavatel:</t>
  </si>
  <si>
    <t>IČ:</t>
  </si>
  <si>
    <t>49777513</t>
  </si>
  <si>
    <t>Západočeská univerzita v Plzni, Univerzitní 2732/8</t>
  </si>
  <si>
    <t>DIČ:</t>
  </si>
  <si>
    <t>Uchazeč:</t>
  </si>
  <si>
    <t>Vyplň údaj</t>
  </si>
  <si>
    <t>Projektant:</t>
  </si>
  <si>
    <t>01947664</t>
  </si>
  <si>
    <t xml:space="preserve">Arterias s.r.o. </t>
  </si>
  <si>
    <t>CZ01947664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</si>
  <si>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</si>
  <si>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</si>
  <si>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</si>
  <si>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</si>
  <si>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</si>
  <si>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</si>
  <si>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</si>
  <si>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</si>
  <si>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</si>
  <si>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</si>
  <si>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</si>
  <si>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</si>
  <si>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</si>
  <si>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</si>
  <si>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</si>
  <si>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</si>
  <si>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</si>
  <si>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</si>
  <si>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</si>
  <si>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</si>
  <si>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</si>
  <si>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</si>
  <si>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</si>
  <si>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</si>
  <si>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</si>
  <si>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</si>
  <si>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</si>
  <si>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</si>
  <si>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</si>
  <si>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</si>
  <si>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</si>
  <si>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</si>
  <si>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</si>
  <si>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</si>
  <si>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</si>
  <si>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</si>
  <si>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</si>
  <si>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</si>
  <si>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</si>
  <si>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</si>
  <si>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</si>
  <si>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</si>
  <si>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</si>
  <si>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###NOIMPORT###</t>
  </si>
  <si>
    <t>IMPORT</t>
  </si>
  <si>
    <t>{00000000-0000-0000-0000-000000000000}</t>
  </si>
  <si>
    <t>/</t>
  </si>
  <si>
    <t>D.1.</t>
  </si>
  <si>
    <t xml:space="preserve">Architektonicko - stavební řešení </t>
  </si>
  <si>
    <t>STA</t>
  </si>
  <si>
    <t>1</t>
  </si>
  <si>
    <t>{1e2980ca-6c1d-4bd7-8391-b18f456c189c}</t>
  </si>
  <si>
    <t>2</t>
  </si>
  <si>
    <t>D.2.</t>
  </si>
  <si>
    <t>Elektroinstalace</t>
  </si>
  <si>
    <t>{07bb8eef-325a-4379-a6ad-78939e06de96}</t>
  </si>
  <si>
    <t>KRYCÍ LIST SOUPISU PRACÍ</t>
  </si>
  <si>
    <t>Objekt:</t>
  </si>
  <si>
    <t xml:space="preserve">D.1. - Architektonicko - stavební řešení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</si>
  <si>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</si>
  <si>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</si>
  <si>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</si>
  <si>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</si>
  <si>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</si>
  <si>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</si>
  <si>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</si>
  <si>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</si>
  <si>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</si>
  <si>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</si>
  <si>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</si>
  <si>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</si>
  <si>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</si>
  <si>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</si>
  <si>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</si>
  <si>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</si>
  <si>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</si>
  <si>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</si>
  <si>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</si>
  <si>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</si>
  <si>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</si>
  <si>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</si>
  <si>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</si>
  <si>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</si>
  <si>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</si>
  <si>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</si>
  <si>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</si>
  <si>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</si>
  <si>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</si>
  <si>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</si>
  <si>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</si>
  <si>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</si>
  <si>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</si>
  <si>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</si>
  <si>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</si>
  <si>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</si>
  <si>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</si>
  <si>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</si>
  <si>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</si>
  <si>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</si>
  <si>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</si>
  <si>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</si>
  <si>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</si>
  <si>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</si>
  <si>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</si>
  <si>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</si>
  <si>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</si>
  <si>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317944321</t>
  </si>
  <si>
    <t>Válcované nosníky do č.12 dodatečně osazované do připravených otvorů</t>
  </si>
  <si>
    <t>t</t>
  </si>
  <si>
    <t>CS ÚRS 2023 02</t>
  </si>
  <si>
    <t>4</t>
  </si>
  <si>
    <t>-1238210898</t>
  </si>
  <si>
    <t>PP</t>
  </si>
  <si>
    <t>Válcované nosníky dodatečně osazované do připravených otvorů bez zazdění hlav do č. 12</t>
  </si>
  <si>
    <t>VV</t>
  </si>
  <si>
    <t xml:space="preserve">"překlad nad novým otvorem" </t>
  </si>
  <si>
    <t>1,2*2*0,0085</t>
  </si>
  <si>
    <t>340271025</t>
  </si>
  <si>
    <t>Zazdívka otvorů v příčkách nebo stěnách pl přes 1 do 4 m2 tvárnicemi pórobetonovými tl 100 mm</t>
  </si>
  <si>
    <t>m2</t>
  </si>
  <si>
    <t>90938142</t>
  </si>
  <si>
    <t>Zazdívka otvorů v příčkách nebo stěnách pórobetonovými tvárnicemi plochy přes 1 m2 do 4 m2, objemová hmotnost 500 kg/m3, tloušťka příčky 100 mm</t>
  </si>
  <si>
    <t>"zazdívka původních dveří"</t>
  </si>
  <si>
    <t>0,8*2</t>
  </si>
  <si>
    <t>346244381</t>
  </si>
  <si>
    <t>Plentování jednostranné v do 200 mm válcovaných nosníků cihlami</t>
  </si>
  <si>
    <t>-913243544</t>
  </si>
  <si>
    <t>Plentování ocelových válcovaných nosníků jednostranné cihlami na maltu, výška stojiny do 200 mm</t>
  </si>
  <si>
    <t>0,1*1,2*2</t>
  </si>
  <si>
    <t>346272256</t>
  </si>
  <si>
    <t>Přizdívka z pórobetonových tvárnic tl 150 mm</t>
  </si>
  <si>
    <t>-1961444060</t>
  </si>
  <si>
    <t>Přizdívky z pórobetonových tvárnic objemová hmotnost do 500 kg/m3, na tenké maltové lože, tloušťka přizdívky 150 mm</t>
  </si>
  <si>
    <t>"přizdívka WC"</t>
  </si>
  <si>
    <t>0,9*1,5</t>
  </si>
  <si>
    <t>"sokl"</t>
  </si>
  <si>
    <t>0,2*0,9</t>
  </si>
  <si>
    <t>Součet</t>
  </si>
  <si>
    <t>6</t>
  </si>
  <si>
    <t>Úpravy povrchů, podlahy a osazování výplní</t>
  </si>
  <si>
    <t>5</t>
  </si>
  <si>
    <t>612131121</t>
  </si>
  <si>
    <t>Penetrační disperzní nátěr vnitřních stěn nanášený ručně</t>
  </si>
  <si>
    <t>1301065783</t>
  </si>
  <si>
    <t>Podkladní a spojovací vrstva vnitřních omítaných ploch penetrace disperzní nanášená ručně stěn</t>
  </si>
  <si>
    <t xml:space="preserve">"stěny" </t>
  </si>
  <si>
    <t>3*(1,9+2,5+1+0,95+3,3)</t>
  </si>
  <si>
    <t>"druhá strana zazděných dveří"</t>
  </si>
  <si>
    <t>1,55*3,3</t>
  </si>
  <si>
    <t>612135101</t>
  </si>
  <si>
    <t>Hrubá výplň rýh ve stěnách maltou jakékoli šířky rýhy</t>
  </si>
  <si>
    <t>405299610</t>
  </si>
  <si>
    <t>Hrubá výplň rýh maltou jakékoli šířky rýhy ve stěnách</t>
  </si>
  <si>
    <t xml:space="preserve">"začištění rýh po ZTI" </t>
  </si>
  <si>
    <t>6,1</t>
  </si>
  <si>
    <t>7</t>
  </si>
  <si>
    <t>612142001</t>
  </si>
  <si>
    <t>Potažení vnitřních stěn sklovláknitým pletivem vtlačeným do tenkovrstvé hmoty</t>
  </si>
  <si>
    <t>-240476427</t>
  </si>
  <si>
    <t>Potažení vnitřních ploch pletivem v ploše nebo pruzích, na plném podkladu sklovláknitým vtlačením do tmelu stěn</t>
  </si>
  <si>
    <t>"nad obklady"</t>
  </si>
  <si>
    <t>1,5*(1,9+2,5+1+0,95+3,3)</t>
  </si>
  <si>
    <t>8</t>
  </si>
  <si>
    <t>612311131</t>
  </si>
  <si>
    <t>Potažení vnitřních stěn vápenným štukem tloušťky do 3 mm</t>
  </si>
  <si>
    <t>-717335002</t>
  </si>
  <si>
    <t>Potažení vnitřních ploch vápenným štukem tloušťky do 3 mm svislých konstrukcí stěn</t>
  </si>
  <si>
    <t>9</t>
  </si>
  <si>
    <t>612321111</t>
  </si>
  <si>
    <t>Vápenocementová omítka hrubá jednovrstvá zatřená vnitřních stěn nanášená ručně</t>
  </si>
  <si>
    <t>848451363</t>
  </si>
  <si>
    <t>Omítka vápenocementová vnitřních ploch nanášená ručně jednovrstvá, tloušťky do 10 mm hrubá zatřená svislých konstrukcí stěn</t>
  </si>
  <si>
    <t>"pod obklady"</t>
  </si>
  <si>
    <t>2,1*(1,9+2,35+1+0,95+3,3)</t>
  </si>
  <si>
    <t>-0,8*1,97</t>
  </si>
  <si>
    <t>10</t>
  </si>
  <si>
    <t>612321191</t>
  </si>
  <si>
    <t>Příplatek k vápenocementové omítce vnitřních stěn za každých dalších 5 mm tloušťky ručně</t>
  </si>
  <si>
    <t>273161731</t>
  </si>
  <si>
    <t>Omítka vápenocementová vnitřních ploch nanášená ručně Příplatek k cenám za každých dalších i započatých 5 mm tloušťky omítky přes 10 mm stěn</t>
  </si>
  <si>
    <t>11</t>
  </si>
  <si>
    <t>619995001</t>
  </si>
  <si>
    <t>Začištění omítek kolem oken, dveří, podlah nebo obkladů</t>
  </si>
  <si>
    <t>m</t>
  </si>
  <si>
    <t>1168872642</t>
  </si>
  <si>
    <t>Začištění omítek (s dodáním hmot) kolem oken, dveří, podlah, obkladů apod.</t>
  </si>
  <si>
    <t>"nové zárubně"</t>
  </si>
  <si>
    <t>(0,8+2*2)*2</t>
  </si>
  <si>
    <t>12</t>
  </si>
  <si>
    <t>631312141</t>
  </si>
  <si>
    <t>Doplnění rýh v dosavadních mazaninách betonem prostým</t>
  </si>
  <si>
    <t>m3</t>
  </si>
  <si>
    <t>1700170778</t>
  </si>
  <si>
    <t>Doplnění dosavadních mazanin prostým betonem s dodáním hmot, bez potěru, plochy jednotlivě rýh v dosavadních mazaninách</t>
  </si>
  <si>
    <t>0,5</t>
  </si>
  <si>
    <t>13</t>
  </si>
  <si>
    <t>642944121</t>
  </si>
  <si>
    <t>Osazování ocelových zárubní dodatečné pl do 2,5 m2</t>
  </si>
  <si>
    <t>kus</t>
  </si>
  <si>
    <t>862970341</t>
  </si>
  <si>
    <t>Osazení ocelových dveřních zárubní lisovaných nebo z úhelníků dodatečně s vybetonováním prahu, plochy do 2,5 m2</t>
  </si>
  <si>
    <t>14</t>
  </si>
  <si>
    <t>M</t>
  </si>
  <si>
    <t>55331437</t>
  </si>
  <si>
    <t>zárubeň jednokřídlá ocelová pro dodatečnou montáž tl stěny 110-150mm rozměru 800/1970, 2100mm</t>
  </si>
  <si>
    <t>-1975271833</t>
  </si>
  <si>
    <t>Ostatní konstrukce a práce, bourání</t>
  </si>
  <si>
    <t>949101111</t>
  </si>
  <si>
    <t>Lešení pomocné pro objekty pozemních staveb s lešeňovou podlahou v do 1,9 m zatížení do 150 kg/m2</t>
  </si>
  <si>
    <t>-1299364004</t>
  </si>
  <si>
    <t>Lešení pomocné pracovní pro objekty pozemních staveb pro zatížení do 150 kg/m2, o výšce lešeňové podlahy do 1,9 m</t>
  </si>
  <si>
    <t>5,32</t>
  </si>
  <si>
    <t>16</t>
  </si>
  <si>
    <t>952901111</t>
  </si>
  <si>
    <t>Vyčištění budov bytové a občanské výstavby při výšce podlaží do 4 m</t>
  </si>
  <si>
    <t>1866386791</t>
  </si>
  <si>
    <t>Vyčištění budov nebo objektů před předáním do užívání budov bytové nebo občanské výstavby, světlé výšky podlaží do 4 m</t>
  </si>
  <si>
    <t>17</t>
  </si>
  <si>
    <t>962031132</t>
  </si>
  <si>
    <t>Bourání příček z cihel pálených na MVC tl do 100 mm</t>
  </si>
  <si>
    <t>1792301846</t>
  </si>
  <si>
    <t>Bourání příček z cihel, tvárnic nebo příčkovek z cihel pálených, plných nebo dutých na maltu vápennou nebo vápenocementovou, tl. do 100 mm</t>
  </si>
  <si>
    <t>"dělící příčka"</t>
  </si>
  <si>
    <t>2,15*(1+1)</t>
  </si>
  <si>
    <t>18</t>
  </si>
  <si>
    <t>965081213</t>
  </si>
  <si>
    <t>Bourání podlah z dlaždic keramických nebo xylolitových tl do 10 mm plochy přes 1 m2</t>
  </si>
  <si>
    <t>-542371306</t>
  </si>
  <si>
    <t>Bourání podlah z dlaždic bez podkladního lože nebo mazaniny, s jakoukoliv výplní spár keramických nebo xylolitových tl. do 10 mm, plochy přes 1 m2</t>
  </si>
  <si>
    <t xml:space="preserve">"demontáž dlažby v řešeném prostoru" </t>
  </si>
  <si>
    <t>19</t>
  </si>
  <si>
    <t>971033631</t>
  </si>
  <si>
    <t>Vybourání otvorů ve zdivu cihelném pl do 4 m2 na MVC nebo MV tl do 150 mm</t>
  </si>
  <si>
    <t>1149627098</t>
  </si>
  <si>
    <t>Vybourání otvorů ve zdivu základovém nebo nadzákladovém z cihel, tvárnic, příčkovek z cihel pálených na maltu vápennou nebo vápenocementovou plochy do 4 m2, tl. do 150 mm</t>
  </si>
  <si>
    <t>"otvor pro nové dveře"</t>
  </si>
  <si>
    <t>0,9*2</t>
  </si>
  <si>
    <t>20</t>
  </si>
  <si>
    <t>974031145</t>
  </si>
  <si>
    <t>Vysekání rýh ve zdivu cihelném hl do 70 mm š do 200 mm</t>
  </si>
  <si>
    <t>139792438</t>
  </si>
  <si>
    <t>Vysekání rýh ve zdivu cihelném na maltu vápennou nebo vápenocementovou do hl. 70 mm a šířky do 200 mm</t>
  </si>
  <si>
    <t>"rýhy pro ZTI"</t>
  </si>
  <si>
    <t>2,35+0,9+0,95+0,9+1</t>
  </si>
  <si>
    <t>974032664</t>
  </si>
  <si>
    <t>Vysekání rýh ve stěnách z dutých cihel nebo tvárnic pro vtahování nosníků hl do 150 mm v do 150 mm</t>
  </si>
  <si>
    <t>417893413</t>
  </si>
  <si>
    <t>Vysekání rýh ve stěnách nebo příčkách z dutých cihel, tvárnic, desek pro vtahování nosníků do zdí před vybouráním otvoru do hl. 150 mm, při výšce nosníku do 150 mm</t>
  </si>
  <si>
    <t>1*2</t>
  </si>
  <si>
    <t>22</t>
  </si>
  <si>
    <t>974042557</t>
  </si>
  <si>
    <t>Vysekání rýh v dlažbě betonové nebo jiné monolitické hl do 100 mm š do 300 mm</t>
  </si>
  <si>
    <t>881291166</t>
  </si>
  <si>
    <t>Vysekání rýh v betonové nebo jiné monolitické dlažbě s betonovým podkladem do hl. 100 mm a šířky do 300 mm</t>
  </si>
  <si>
    <t>1,5</t>
  </si>
  <si>
    <t>23</t>
  </si>
  <si>
    <t>977211121</t>
  </si>
  <si>
    <t>Řezání stěnovou pilou kcí z cihel nebo tvárnic hl do 200 mm</t>
  </si>
  <si>
    <t>1045577228</t>
  </si>
  <si>
    <t>Řezání konstrukcí stěnovou pilou z cihel nebo tvárnic hloubka řezu do 200 mm</t>
  </si>
  <si>
    <t xml:space="preserve">"vyříznutí otvoru" </t>
  </si>
  <si>
    <t>2*2+0,9</t>
  </si>
  <si>
    <t>24</t>
  </si>
  <si>
    <t>978059541</t>
  </si>
  <si>
    <t>Odsekání a odebrání obkladů stěn z vnitřních obkládaček plochy přes 1 m2</t>
  </si>
  <si>
    <t>1668647888</t>
  </si>
  <si>
    <t>Odsekání obkladů stěn včetně otlučení podkladní omítky až na zdivo z obkládaček vnitřních, z jakýchkoliv materiálů, plochy přes 1 m2</t>
  </si>
  <si>
    <t>"demontáž obkladů"</t>
  </si>
  <si>
    <t>1,8*(1,9+2,5+0,8+1+1+1,65*2+0,9*2+1,55)</t>
  </si>
  <si>
    <t>997</t>
  </si>
  <si>
    <t>Přesun sutě</t>
  </si>
  <si>
    <t>25</t>
  </si>
  <si>
    <t>997013212</t>
  </si>
  <si>
    <t>Vnitrostaveništní doprava suti a vybouraných hmot pro budovy v přes 6 do 9 m ručně</t>
  </si>
  <si>
    <t>2061678463</t>
  </si>
  <si>
    <t>Vnitrostaveništní doprava suti a vybouraných hmot vodorovně do 50 m svisle ručně pro budovy a haly výšky přes 6 do 9 m</t>
  </si>
  <si>
    <t>26</t>
  </si>
  <si>
    <t>997013219</t>
  </si>
  <si>
    <t>Příplatek k vnitrostaveništní dopravě suti a vybouraných hmot za zvětšenou dopravu suti ZKD 10 m</t>
  </si>
  <si>
    <t>989366271</t>
  </si>
  <si>
    <t>Vnitrostaveništní doprava suti a vybouraných hmot vodorovně do 50 m Příplatek k cenám -3111 až -3217 za zvětšenou vodorovnou dopravu přes vymezenou dopravní vzdálenost za každých dalších i započatých 10 m</t>
  </si>
  <si>
    <t>27</t>
  </si>
  <si>
    <t>997013501</t>
  </si>
  <si>
    <t>Odvoz suti a vybouraných hmot na skládku nebo meziskládku do 1 km se složením</t>
  </si>
  <si>
    <t>1097432433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</si>
  <si>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</si>
  <si>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</si>
  <si>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</si>
  <si>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955341527</t>
  </si>
  <si>
    <t>Odvoz suti a vybouraných hmot na skládku nebo meziskládku se složením, na vzdálenost Příplatek k ceně za každý další i započatý 1 km přes 1 km</t>
  </si>
  <si>
    <t>3,40064*15</t>
  </si>
  <si>
    <t>29</t>
  </si>
  <si>
    <t>997013631</t>
  </si>
  <si>
    <t>Poplatek za uložení na skládce (skládkovné) stavebního odpadu směsného kód odpadu 17 09 04</t>
  </si>
  <si>
    <t>1073606724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</si>
  <si>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</si>
  <si>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</si>
  <si>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</si>
  <si>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30</t>
  </si>
  <si>
    <t>998018002</t>
  </si>
  <si>
    <t>Přesun hmot ruční pro budovy v přes 6 do 12 m</t>
  </si>
  <si>
    <t>-1501448096</t>
  </si>
  <si>
    <t>Přesun hmot pro budovy občanské výstavby, bydlení, výrobu a služby ruční - bez užití mechanizace vodorovná dopravní vzdálenost do 100 m pro budovy s jakoukoliv nosnou konstrukcí výšky přes 6 do 12 m</t>
  </si>
  <si>
    <t>PSV</t>
  </si>
  <si>
    <t>Práce a dodávky PSV</t>
  </si>
  <si>
    <t>713</t>
  </si>
  <si>
    <t>Izolace tepelné</t>
  </si>
  <si>
    <t>31</t>
  </si>
  <si>
    <t>713121111</t>
  </si>
  <si>
    <t>Montáž izolace tepelné podlah volně kladenými rohožemi, pásy, dílci, deskami 1 vrstva</t>
  </si>
  <si>
    <t>-270612339</t>
  </si>
  <si>
    <t>Montáž tepelné izolace podlah rohožemi, pásy, deskami, dílci, bloky (izolační materiál ve specifikaci) kladenými volně jednovrstvá</t>
  </si>
  <si>
    <t>0,9*0,95</t>
  </si>
  <si>
    <t>32</t>
  </si>
  <si>
    <t>28376451</t>
  </si>
  <si>
    <t>deska XPS hrana polodrážková a hladký povrch 300kPA λ=0,035 tl 200mm</t>
  </si>
  <si>
    <t>-1219536915</t>
  </si>
  <si>
    <t>deska XPS hrana polodrážková a hladký povrch 300kPA ?=0,035 tl 200mm</t>
  </si>
  <si>
    <t>0,855*1,05 'Přepočtené koeficientem množství</t>
  </si>
  <si>
    <t>33</t>
  </si>
  <si>
    <t>998713102</t>
  </si>
  <si>
    <t>Přesun hmot tonážní pro izolace tepelné v objektech v přes 6 do 12 m</t>
  </si>
  <si>
    <t>-1823819643</t>
  </si>
  <si>
    <t>Přesun hmot pro izolace tepelné stanovený z hmotnosti přesunovaného materiálu vodorovná dopravní vzdálenost do 50 m v objektech výšky přes 6 m do 12 m</t>
  </si>
  <si>
    <t>34</t>
  </si>
  <si>
    <t>998713181</t>
  </si>
  <si>
    <t>Příplatek k přesunu hmot tonážní 713 prováděný bez použití mechanizace</t>
  </si>
  <si>
    <t>-806196659</t>
  </si>
  <si>
    <t>Přesun hmot pro izolace tepelné stanovený z hmotnosti přesunovaného materiálu Příplatek k cenám za přesun prováděný bez použití mechanizace pro jakoukoliv výšku objektu</t>
  </si>
  <si>
    <t>721</t>
  </si>
  <si>
    <t>Zdravotechnika - vnitřní kanalizace</t>
  </si>
  <si>
    <t>35</t>
  </si>
  <si>
    <t>pol.R7</t>
  </si>
  <si>
    <t>Demontáž stávajícího potrubí vč. likvidace</t>
  </si>
  <si>
    <t>kpl</t>
  </si>
  <si>
    <t>1323163713</t>
  </si>
  <si>
    <t>36</t>
  </si>
  <si>
    <t>721174043</t>
  </si>
  <si>
    <t>Potrubí kanalizační z PP připojovací DN 50</t>
  </si>
  <si>
    <t>427542148</t>
  </si>
  <si>
    <t>Potrubí z trub polypropylenových připojovací DN 50</t>
  </si>
  <si>
    <t>2,35+1,5</t>
  </si>
  <si>
    <t>37</t>
  </si>
  <si>
    <t>721174045</t>
  </si>
  <si>
    <t>Potrubí kanalizační z PP připojovací DN 110</t>
  </si>
  <si>
    <t>-219912443</t>
  </si>
  <si>
    <t>Potrubí z trub polypropylenových připojovací DN 110</t>
  </si>
  <si>
    <t>2,5</t>
  </si>
  <si>
    <t>38</t>
  </si>
  <si>
    <t>721194105</t>
  </si>
  <si>
    <t>Vyvedení a upevnění odpadních výpustek DN 50</t>
  </si>
  <si>
    <t>564564775</t>
  </si>
  <si>
    <t>Vyměření přípojek na potrubí vyvedení a upevnění odpadních výpustek DN 50</t>
  </si>
  <si>
    <t>39</t>
  </si>
  <si>
    <t>721194109</t>
  </si>
  <si>
    <t>Vyvedení a upevnění odpadních výpustek DN 110</t>
  </si>
  <si>
    <t>191349882</t>
  </si>
  <si>
    <t>Vyměření přípojek na potrubí vyvedení a upevnění odpadních výpustek DN 110</t>
  </si>
  <si>
    <t>40</t>
  </si>
  <si>
    <t>721290111</t>
  </si>
  <si>
    <t>Zkouška těsnosti potrubí kanalizace vodou DN do 125</t>
  </si>
  <si>
    <t>-2056675930</t>
  </si>
  <si>
    <t>Zkouška těsnosti kanalizace v objektech vodou do DN 125</t>
  </si>
  <si>
    <t>3,85+2,5</t>
  </si>
  <si>
    <t>41</t>
  </si>
  <si>
    <t>998721102</t>
  </si>
  <si>
    <t>Přesun hmot tonážní pro vnitřní kanalizace v objektech v přes 6 do 12 m</t>
  </si>
  <si>
    <t>-512667286</t>
  </si>
  <si>
    <t>Přesun hmot pro vnitřní kanalizace stanovený z hmotnosti přesunovaného materiálu vodorovná dopravní vzdálenost do 50 m v objektech výšky přes 6 do 12 m</t>
  </si>
  <si>
    <t>42</t>
  </si>
  <si>
    <t>998721181</t>
  </si>
  <si>
    <t>Příplatek k přesunu hmot tonážní 721 prováděný bez použití mechanizace</t>
  </si>
  <si>
    <t>-1384944678</t>
  </si>
  <si>
    <t>Přesun hmot pro vnitřní kanalizace stanovený z hmotnosti přesunovaného materiálu Příplatek k ceně za přesun prováděný bez použití mechanizace pro jakoukoliv výšku objektu</t>
  </si>
  <si>
    <t>722</t>
  </si>
  <si>
    <t>Zdravotechnika - vnitřní vodovod</t>
  </si>
  <si>
    <t>43</t>
  </si>
  <si>
    <t>pol.R8</t>
  </si>
  <si>
    <t>728764292</t>
  </si>
  <si>
    <t>44</t>
  </si>
  <si>
    <t>722174023</t>
  </si>
  <si>
    <t>Potrubí vodovodní plastové PPR svar polyfúze PN 20 D 25x4,2 mm</t>
  </si>
  <si>
    <t>-622387327</t>
  </si>
  <si>
    <t>Potrubí z plastových trubek z polypropylenu PPR svařovaných polyfúzně PN 20 (SDR 6) D 25 x 4,2</t>
  </si>
  <si>
    <t>"potrubí - voda"</t>
  </si>
  <si>
    <t>(0,95+1+2,35+1+1,5)*2</t>
  </si>
  <si>
    <t>45</t>
  </si>
  <si>
    <t>722181241</t>
  </si>
  <si>
    <t>Ochrana vodovodního potrubí přilepenými termoizolačními trubicemi z PE tl přes 13 do 20 mm DN do 22 mm</t>
  </si>
  <si>
    <t>1286713587</t>
  </si>
  <si>
    <t>Ochrana potrubí termoizolačními trubicemi z pěnového polyetylenu PE přilepenými v příčných a podélných spojích, tloušťky izolace přes 13 do 20 mm, vnitřního průměru izolace DN do 22 mm</t>
  </si>
  <si>
    <t>13,6</t>
  </si>
  <si>
    <t>46</t>
  </si>
  <si>
    <t>722190401</t>
  </si>
  <si>
    <t>Vyvedení a upevnění výpustku DN do 25</t>
  </si>
  <si>
    <t>-1199580419</t>
  </si>
  <si>
    <t>Zřízení přípojek na potrubí vyvedení a upevnění výpustek do DN 25</t>
  </si>
  <si>
    <t>47</t>
  </si>
  <si>
    <t>722220121</t>
  </si>
  <si>
    <t>Nástěnka pro baterii G 1/2" s jedním závitem</t>
  </si>
  <si>
    <t>pár</t>
  </si>
  <si>
    <t>-733445223</t>
  </si>
  <si>
    <t>Armatury s jedním závitem nástěnky pro baterii G 1/2"</t>
  </si>
  <si>
    <t>48</t>
  </si>
  <si>
    <t>722290234</t>
  </si>
  <si>
    <t>Proplach a dezinfekce vodovodního potrubí DN do 80</t>
  </si>
  <si>
    <t>-436133028</t>
  </si>
  <si>
    <t>Zkoušky, proplach a desinfekce vodovodního potrubí proplach a desinfekce vodovodního potrubí do DN 80</t>
  </si>
  <si>
    <t>49</t>
  </si>
  <si>
    <t>722290246</t>
  </si>
  <si>
    <t>Zkouška těsnosti vodovodního potrubí plastového DN do 40</t>
  </si>
  <si>
    <t>-1778676074</t>
  </si>
  <si>
    <t>Zkoušky, proplach a desinfekce vodovodního potrubí zkoušky těsnosti vodovodního potrubí plastového do DN 40</t>
  </si>
  <si>
    <t>50</t>
  </si>
  <si>
    <t>998722102</t>
  </si>
  <si>
    <t>Přesun hmot tonážní pro vnitřní vodovod v objektech v přes 6 do 12 m</t>
  </si>
  <si>
    <t>-960654559</t>
  </si>
  <si>
    <t>Přesun hmot pro vnitřní vodovod stanovený z hmotnosti přesunovaného materiálu vodorovná dopravní vzdálenost do 50 m v objektech výšky přes 6 do 12 m</t>
  </si>
  <si>
    <t>51</t>
  </si>
  <si>
    <t>998722181</t>
  </si>
  <si>
    <t>Příplatek k přesunu hmot tonážní 722 prováděný bez použití mechanizace</t>
  </si>
  <si>
    <t>493179023</t>
  </si>
  <si>
    <t>Přesun hmot pro vnitřní vodovod stanovený z hmotnosti přesunovaného materiálu Příplatek k ceně za přesun prováděný bez použití mechanizace pro jakoukoliv výšku objektu</t>
  </si>
  <si>
    <t>725</t>
  </si>
  <si>
    <t>Zdravotechnika - zařizovací předměty</t>
  </si>
  <si>
    <t>52</t>
  </si>
  <si>
    <t>725110814</t>
  </si>
  <si>
    <t>Demontáž klozetu Kombi</t>
  </si>
  <si>
    <t>soubor</t>
  </si>
  <si>
    <t>1835696107</t>
  </si>
  <si>
    <t>Demontáž klozetů kombi</t>
  </si>
  <si>
    <t>53</t>
  </si>
  <si>
    <t>72511202R</t>
  </si>
  <si>
    <t>Klozet keramický závěsný na nosné stěny s hlubokým splachováním odpad vodorovný - TP řešení</t>
  </si>
  <si>
    <t>997278350</t>
  </si>
  <si>
    <t>54</t>
  </si>
  <si>
    <t>725122817</t>
  </si>
  <si>
    <t>Demontáž pisoárových stání bez nádrže a jedním záchodkem</t>
  </si>
  <si>
    <t>-244452399</t>
  </si>
  <si>
    <t>Demontáž pisoárů bez nádrže s rohovým ventilem s 1 záchodkem</t>
  </si>
  <si>
    <t>55</t>
  </si>
  <si>
    <t>725210821</t>
  </si>
  <si>
    <t>Demontáž umyvadel bez výtokových armatur</t>
  </si>
  <si>
    <t>-1840999569</t>
  </si>
  <si>
    <t>Demontáž umyvadel bez výtokových armatur umyvadel</t>
  </si>
  <si>
    <t>56</t>
  </si>
  <si>
    <t>72521160R</t>
  </si>
  <si>
    <t>Umyvadlo keramické bílé šířky 600 mm bez krytu na sifon připevněné na stěnu šrouby - TP řešení</t>
  </si>
  <si>
    <t>-511169621</t>
  </si>
  <si>
    <t>57</t>
  </si>
  <si>
    <t>725291621</t>
  </si>
  <si>
    <t>Doplňky zařízení koupelen a záchodů nerezové zásobník toaletních papírů</t>
  </si>
  <si>
    <t>1902700529</t>
  </si>
  <si>
    <t>Doplňky zařízení koupelen a záchodů nerezové zásobník toaletních papírů d=300 mm</t>
  </si>
  <si>
    <t>P</t>
  </si>
  <si>
    <t>Poznámka k položce:
např. sanela SLZN37</t>
  </si>
  <si>
    <t>58</t>
  </si>
  <si>
    <t>725291631</t>
  </si>
  <si>
    <t>Doplňky zařízení koupelen a záchodů nerezové zásobník papírových ručníků</t>
  </si>
  <si>
    <t>-1672885169</t>
  </si>
  <si>
    <t>Poznámka k položce:
např. sanela SLZN 20</t>
  </si>
  <si>
    <t>59</t>
  </si>
  <si>
    <t>72529164R</t>
  </si>
  <si>
    <t>Doplňky zařízení koupelen a záchodů nerezový dávkovač tekutého  mýdla</t>
  </si>
  <si>
    <t>-419092785</t>
  </si>
  <si>
    <t>Poznámka k položce:
např. sanela SLZN 39x</t>
  </si>
  <si>
    <t>60</t>
  </si>
  <si>
    <t>725813111</t>
  </si>
  <si>
    <t>Ventil rohový bez připojovací trubičky nebo flexi hadičky G 1/2"</t>
  </si>
  <si>
    <t>-243228443</t>
  </si>
  <si>
    <t>Ventily rohové bez připojovací trubičky nebo flexi hadičky G 1/2"</t>
  </si>
  <si>
    <t>61</t>
  </si>
  <si>
    <t>725820802</t>
  </si>
  <si>
    <t>Demontáž baterie stojánkové do jednoho otvoru</t>
  </si>
  <si>
    <t>247478770</t>
  </si>
  <si>
    <t>Demontáž baterií stojánkových do 1 otvoru</t>
  </si>
  <si>
    <t>62</t>
  </si>
  <si>
    <t>72582261R</t>
  </si>
  <si>
    <t>Baterie umyvadlová stojánková páková bez výpusti - TP řešení</t>
  </si>
  <si>
    <t>618092431</t>
  </si>
  <si>
    <t>63</t>
  </si>
  <si>
    <t>725861102</t>
  </si>
  <si>
    <t>Zápachová uzávěrka pro umyvadla DN 40</t>
  </si>
  <si>
    <t>724144871</t>
  </si>
  <si>
    <t>Zápachové uzávěrky zařizovacích předmětů pro umyvadla DN 40</t>
  </si>
  <si>
    <t>64</t>
  </si>
  <si>
    <t>pol.R1</t>
  </si>
  <si>
    <t xml:space="preserve">Dodávka a montáž zrcadla - OZN. D1 - rozměr 900/600 - ostatní viz PD </t>
  </si>
  <si>
    <t>-1089002373</t>
  </si>
  <si>
    <t>Poznámka k položce:
Zrcadlo 900/600 mm- dolní hrana max. 900 mm nad podlahouhorní
hrana min. 1800 mm nad podlahou- zapuštěné do obkladu
* Osadit v souladu s vyhláškou č. 398 / 2009 Sb.</t>
  </si>
  <si>
    <t>65</t>
  </si>
  <si>
    <t>pol.R2</t>
  </si>
  <si>
    <t>Dodávka a montáž nerezového madla - OZN. D2 - délka nejméně 500mm - ostatní viz PD</t>
  </si>
  <si>
    <t>2100676940</t>
  </si>
  <si>
    <t>Poznámka k položce:
WC- TPO-nerezové madlo pevné svislé vedle umyvadla, délka
nejméně 500 mm-vč. kotvení</t>
  </si>
  <si>
    <t>66</t>
  </si>
  <si>
    <t>pol.R3</t>
  </si>
  <si>
    <t>Dodávka a montáž nerezového madla - OZN. D3 - ostatní viz PD</t>
  </si>
  <si>
    <t>701269901</t>
  </si>
  <si>
    <t>Poznámka k položce:
WC- TPO-nerezové madlo pevné vodorovné umístěné vedle
záchodové mísy, délka přesahuje záchodovou mísu nejméně
o 200 mm-vč. kotvení</t>
  </si>
  <si>
    <t>67</t>
  </si>
  <si>
    <t>pol.R4</t>
  </si>
  <si>
    <t>Dodávka a montáž nerezového madla - OZN. D4 - ostatní viz PD</t>
  </si>
  <si>
    <t>-1778468901</t>
  </si>
  <si>
    <t>Poznámka k položce:
WC- TPO-nerezové madlo sklopné vodorovné umístěné vedle
záchodové mísy, délka přesahuje záchodovou mísu nejméně
o 100 mm-vč. kotvení</t>
  </si>
  <si>
    <t>68</t>
  </si>
  <si>
    <t>998725102</t>
  </si>
  <si>
    <t>Přesun hmot tonážní pro zařizovací předměty v objektech v přes 6 do 12 m</t>
  </si>
  <si>
    <t>1683010551</t>
  </si>
  <si>
    <t>Přesun hmot pro zařizovací předměty stanovený z hmotnosti přesunovaného materiálu vodorovná dopravní vzdálenost do 50 m v objektech výšky přes 6 do 12 m</t>
  </si>
  <si>
    <t>69</t>
  </si>
  <si>
    <t>998725181</t>
  </si>
  <si>
    <t>Příplatek k přesunu hmot tonážní 725 prováděný bez použití mechanizace</t>
  </si>
  <si>
    <t>-1274339788</t>
  </si>
  <si>
    <t>Přesun hmot pro zařizovací předměty stanovený z hmotnosti přesunovaného materiálu Příplatek k cenám za přesun prováděný bez použití mechanizace pro jakoukoliv výšku objektu</t>
  </si>
  <si>
    <t>726</t>
  </si>
  <si>
    <t>Zdravotechnika - předstěnové instalace</t>
  </si>
  <si>
    <t>70</t>
  </si>
  <si>
    <t>726111031</t>
  </si>
  <si>
    <t>Instalační předstěna pro klozet s ovládáním zepředu v 1080 mm závěsný do masivní zděné kce</t>
  </si>
  <si>
    <t>-1142651946</t>
  </si>
  <si>
    <t>Předstěnové instalační systémy pro zazdění do masivních zděných konstrukcí pro závěsné klozety ovládání zepředu, stavební výška 1080 mm</t>
  </si>
  <si>
    <t>71</t>
  </si>
  <si>
    <t>998726112</t>
  </si>
  <si>
    <t>Přesun hmot tonážní pro instalační prefabrikáty v objektech v přes 6 do 12 m</t>
  </si>
  <si>
    <t>1209203351</t>
  </si>
  <si>
    <t>Přesun hmot pro instalační prefabrikáty stanovený z hmotnosti přesunovaného materiálu vodorovná dopravní vzdálenost do 50 m v objektech výšky přes 6 m do 12 m</t>
  </si>
  <si>
    <t>72</t>
  </si>
  <si>
    <t>998726181</t>
  </si>
  <si>
    <t>Příplatek k přesunu hmot tonážní 726 prováděný bez použití mechanizace</t>
  </si>
  <si>
    <t>1856651080</t>
  </si>
  <si>
    <t>Přesun hmot pro instalační prefabrikáty stanovený z hmotnosti přesunovaného materiálu Příplatek k cenám za přesun prováděný bez použití mechanizace pro jakoukoliv výšku objektu</t>
  </si>
  <si>
    <t>751</t>
  </si>
  <si>
    <t>Vzduchotechnika</t>
  </si>
  <si>
    <t>73</t>
  </si>
  <si>
    <t>75111127R</t>
  </si>
  <si>
    <t>Montáž ventilátoru axiálního středotlakého potrubního základního</t>
  </si>
  <si>
    <t>-2100888466</t>
  </si>
  <si>
    <t>74</t>
  </si>
  <si>
    <t>4291414R</t>
  </si>
  <si>
    <t xml:space="preserve">ventilátor axiální </t>
  </si>
  <si>
    <t>-71776598</t>
  </si>
  <si>
    <t>ventilátor axiální</t>
  </si>
  <si>
    <t>75</t>
  </si>
  <si>
    <t>pol.R6</t>
  </si>
  <si>
    <t>Montáž a dodávka dopojení VZT potrubí na stávajícíc vedení - vč. materiálu, zaregulování, zprovoznění, spojovacího materiálu</t>
  </si>
  <si>
    <t>-658620005</t>
  </si>
  <si>
    <t>763</t>
  </si>
  <si>
    <t>Konstrukce suché výstavby</t>
  </si>
  <si>
    <t>76</t>
  </si>
  <si>
    <t>763131411</t>
  </si>
  <si>
    <t>SDK podhled desky 1xA 12,5 bez izolace dvouvrstvá spodní kce profil CD+UD</t>
  </si>
  <si>
    <t>-508862514</t>
  </si>
  <si>
    <t>Podhled ze sádrokartonových desek dvouvrstvá zavěšená spodní konstrukce z ocelových profilů CD, UD jednoduše opláštěná deskou standardní A, tl. 12,5 mm, bez izolace</t>
  </si>
  <si>
    <t>77</t>
  </si>
  <si>
    <t>763131714</t>
  </si>
  <si>
    <t>SDK podhled základní penetrační nátěr</t>
  </si>
  <si>
    <t>2055110244</t>
  </si>
  <si>
    <t>Podhled ze sádrokartonových desek ostatní práce a konstrukce na podhledech ze sádrokartonových desek základní penetrační nátěr</t>
  </si>
  <si>
    <t>78</t>
  </si>
  <si>
    <t>998763302</t>
  </si>
  <si>
    <t>Přesun hmot tonážní pro sádrokartonové konstrukce v objektech v přes 6 do 12 m</t>
  </si>
  <si>
    <t>-437712383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</si>
  <si>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</si>
  <si>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79</t>
  </si>
  <si>
    <t>998763381</t>
  </si>
  <si>
    <t>Příplatek k přesunu hmot tonážní 763 SDK prováděný bez použití mechanizace</t>
  </si>
  <si>
    <t>-1152430465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</si>
  <si>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</si>
  <si>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766</t>
  </si>
  <si>
    <t>Konstrukce truhlářské</t>
  </si>
  <si>
    <t>80</t>
  </si>
  <si>
    <t>766660001</t>
  </si>
  <si>
    <t>Montáž dveřních křídel otvíravých jednokřídlových š do 0,8 m do ocelové zárubně</t>
  </si>
  <si>
    <t>-755161031</t>
  </si>
  <si>
    <t>Montáž dveřních křídel dřevěných nebo plastových otevíravých do ocelové zárubně povrchově upravených jednokřídlových, šířky do 800 mm</t>
  </si>
  <si>
    <t>81</t>
  </si>
  <si>
    <t>61162086</t>
  </si>
  <si>
    <t>dveře jednokřídlé dřevotřískové povrch laminátový plné 800x1970-2100mm</t>
  </si>
  <si>
    <t>557634118</t>
  </si>
  <si>
    <t>82</t>
  </si>
  <si>
    <t>766660720</t>
  </si>
  <si>
    <t>Osazení větrací mřížky s vyříznutím otvoru</t>
  </si>
  <si>
    <t>1618790017</t>
  </si>
  <si>
    <t>Montáž dveřních doplňků větrací mřížky s vyříznutím otvoru</t>
  </si>
  <si>
    <t>83</t>
  </si>
  <si>
    <t>55341425</t>
  </si>
  <si>
    <t>mřížka větrací nerezová se síťovinou 250x250mm</t>
  </si>
  <si>
    <t>2049857780</t>
  </si>
  <si>
    <t>84</t>
  </si>
  <si>
    <t>766660729</t>
  </si>
  <si>
    <t>Montáž dveřního interiérového kování - štítku s klikou</t>
  </si>
  <si>
    <t>272513679</t>
  </si>
  <si>
    <t>Montáž dveřních doplňků dveřního kování interiérového štítku s klikou</t>
  </si>
  <si>
    <t>85</t>
  </si>
  <si>
    <t>54914123</t>
  </si>
  <si>
    <t>kování rozetové klika/klika</t>
  </si>
  <si>
    <t>-1052195197</t>
  </si>
  <si>
    <t>86</t>
  </si>
  <si>
    <t>pol.R10</t>
  </si>
  <si>
    <t xml:space="preserve">Dodávka a montáž madla na dveře - viz technická zpráva </t>
  </si>
  <si>
    <t>-905255670</t>
  </si>
  <si>
    <t>87</t>
  </si>
  <si>
    <t>pol.R11</t>
  </si>
  <si>
    <t>Dodávka a montáž štítku na dveře  v Braillově písmu - viz technická zpráva</t>
  </si>
  <si>
    <t>892234517</t>
  </si>
  <si>
    <t>88</t>
  </si>
  <si>
    <t>766691914</t>
  </si>
  <si>
    <t>Vyvěšení nebo zavěšení dřevěných křídel dveří pl do 2 m2</t>
  </si>
  <si>
    <t>37514103</t>
  </si>
  <si>
    <t>Ostatní práce vyvěšení nebo zavěšení křídel dřevěných dveřních, plochy do 2 m2</t>
  </si>
  <si>
    <t>1+1</t>
  </si>
  <si>
    <t>89</t>
  </si>
  <si>
    <t>pol.R5</t>
  </si>
  <si>
    <t>Dodávka a montáž vestavěné skříně - dle výběru investora</t>
  </si>
  <si>
    <t>-1419229662</t>
  </si>
  <si>
    <t>90</t>
  </si>
  <si>
    <t>998766102</t>
  </si>
  <si>
    <t>Přesun hmot tonážní pro kce truhlářské v objektech v přes 6 do 12 m</t>
  </si>
  <si>
    <t>2037957444</t>
  </si>
  <si>
    <t>Přesun hmot pro konstrukce truhlářské stanovený z hmotnosti přesunovaného materiálu vodorovná dopravní vzdálenost do 50 m v objektech výšky přes 6 do 12 m</t>
  </si>
  <si>
    <t>91</t>
  </si>
  <si>
    <t>998766181</t>
  </si>
  <si>
    <t>Příplatek k přesunu hmot tonážní 766 prováděný bez použití mechanizace</t>
  </si>
  <si>
    <t>1337479065</t>
  </si>
  <si>
    <t>Přesun hmot pro konstrukce truhlářské stanovený z hmotnosti přesunovaného materiálu Příplatek k ceně za přesun prováděný bez použití mechanizace pro jakoukoliv výšku objektu</t>
  </si>
  <si>
    <t>767</t>
  </si>
  <si>
    <t>Konstrukce zámečnické</t>
  </si>
  <si>
    <t>92</t>
  </si>
  <si>
    <t>767641800</t>
  </si>
  <si>
    <t>Demontáž zárubní dveří odřezáním plochy do 2,5 m2</t>
  </si>
  <si>
    <t>1965581738</t>
  </si>
  <si>
    <t>Demontáž dveřních zárubní odřezáním od upevnění, plochy dveří do 2,5 m2</t>
  </si>
  <si>
    <t>"zárubně"</t>
  </si>
  <si>
    <t>93</t>
  </si>
  <si>
    <t>pol.R9</t>
  </si>
  <si>
    <t>Dodávka a montáž nátěru zárubní - barevnost dle výběru investora</t>
  </si>
  <si>
    <t>-812945291</t>
  </si>
  <si>
    <t>771</t>
  </si>
  <si>
    <t>Podlahy z dlaždic</t>
  </si>
  <si>
    <t>94</t>
  </si>
  <si>
    <t>771121011</t>
  </si>
  <si>
    <t>Nátěr penetrační na podlahu</t>
  </si>
  <si>
    <t>1501272662</t>
  </si>
  <si>
    <t>Příprava podkladu před provedením dlažby nátěr penetrační na podlahu</t>
  </si>
  <si>
    <t>95</t>
  </si>
  <si>
    <t>771151022</t>
  </si>
  <si>
    <t>Samonivelační stěrka podlah pevnosti 30 MPa tl přes 3 do 5 mm</t>
  </si>
  <si>
    <t>-762734606</t>
  </si>
  <si>
    <t>Příprava podkladu před provedením dlažby samonivelační stěrka min.pevnosti 30 MPa, tloušťky přes 3 do 5 mm</t>
  </si>
  <si>
    <t>96</t>
  </si>
  <si>
    <t>771574416</t>
  </si>
  <si>
    <t>Montáž podlah keramických hladkých lepených cementovým flexibilním lepidlem přes 9 do 12 ks/m2</t>
  </si>
  <si>
    <t>-527229648</t>
  </si>
  <si>
    <t>Montáž podlah z dlaždic keramických lepených cementovým flexibilním lepidlem hladkých, tloušťky do 10 mm přes 9 do 12 ks/m2</t>
  </si>
  <si>
    <t>97</t>
  </si>
  <si>
    <t>5976113R</t>
  </si>
  <si>
    <t xml:space="preserve">dlažba keramická slinutá nemrazuvzdorná do interiéru povrch hladký/matný tl do 10mm přes 9 do 12ks/m2 - vzor, rozměr a barevnost dle výběru investora </t>
  </si>
  <si>
    <t>-173005646</t>
  </si>
  <si>
    <t xml:space="preserve">Poznámka k položce:
Vzor rozměru, designu a barvy obkladu (dlažby) bude zhotovitelem předložen objednateli k výběru </t>
  </si>
  <si>
    <t>5,32*1,1 'Přepočtené koeficientem množství</t>
  </si>
  <si>
    <t>98</t>
  </si>
  <si>
    <t>771591112</t>
  </si>
  <si>
    <t>Izolace pod dlažbu nátěrem nebo stěrkou ve dvou vrstvách</t>
  </si>
  <si>
    <t>749345496</t>
  </si>
  <si>
    <t>Izolace podlahy pod dlažbu nátěrem nebo stěrkou ve dvou vrstvách</t>
  </si>
  <si>
    <t>99</t>
  </si>
  <si>
    <t>771591115</t>
  </si>
  <si>
    <t>Podlahy spárování silikonem</t>
  </si>
  <si>
    <t>1370863187</t>
  </si>
  <si>
    <t>Podlahy - dokončovací práce spárování silikonem</t>
  </si>
  <si>
    <t>1,9*2+2,35*2</t>
  </si>
  <si>
    <t>100</t>
  </si>
  <si>
    <t>771591241</t>
  </si>
  <si>
    <t>Izolace těsnícími pásy vnitřní kout</t>
  </si>
  <si>
    <t>1329521172</t>
  </si>
  <si>
    <t>Izolace podlahy pod dlažbu těsnícími izolačními pásy vnitřní kout</t>
  </si>
  <si>
    <t>101</t>
  </si>
  <si>
    <t>771591264</t>
  </si>
  <si>
    <t>Izolace těsnícími pásy mezi podlahou a stěnou</t>
  </si>
  <si>
    <t>-1723367530</t>
  </si>
  <si>
    <t>Izolace podlahy pod dlažbu těsnícími izolačními pásy mezi podlahou a stěnu</t>
  </si>
  <si>
    <t>1,9+2,35+0,85+0,95+0,9+3,3</t>
  </si>
  <si>
    <t>102</t>
  </si>
  <si>
    <t>771592011</t>
  </si>
  <si>
    <t>Čištění vnitřních ploch podlah nebo schodišť po položení dlažby chemickými prostředky</t>
  </si>
  <si>
    <t>1682104878</t>
  </si>
  <si>
    <t>Čištění vnitřních ploch po položení dlažby podlah nebo schodišť chemickými prostředky</t>
  </si>
  <si>
    <t>103</t>
  </si>
  <si>
    <t>998771102</t>
  </si>
  <si>
    <t>Přesun hmot tonážní pro podlahy z dlaždic v objektech v přes 6 do 12 m</t>
  </si>
  <si>
    <t>-1964830187</t>
  </si>
  <si>
    <t>Přesun hmot pro podlahy z dlaždic stanovený z hmotnosti přesunovaného materiálu vodorovná dopravní vzdálenost do 50 m v objektech výšky přes 6 do 12 m</t>
  </si>
  <si>
    <t>104</t>
  </si>
  <si>
    <t>998771181</t>
  </si>
  <si>
    <t>Příplatek k přesunu hmot tonážní 771 prováděný bez použití mechanizace</t>
  </si>
  <si>
    <t>1224769888</t>
  </si>
  <si>
    <t>Přesun hmot pro podlahy z dlaždic stanovený z hmotnosti přesunovaného materiálu Příplatek k ceně za přesun prováděný bez použití mechanizace pro jakoukoliv výšku objektu</t>
  </si>
  <si>
    <t>781</t>
  </si>
  <si>
    <t>Dokončovací práce - obklady</t>
  </si>
  <si>
    <t>105</t>
  </si>
  <si>
    <t>781121011</t>
  </si>
  <si>
    <t>Nátěr penetrační na stěnu</t>
  </si>
  <si>
    <t>-849907423</t>
  </si>
  <si>
    <t>Příprava podkladu před provedením obkladu nátěr penetrační na stěnu</t>
  </si>
  <si>
    <t>"obklady"</t>
  </si>
  <si>
    <t>2,1*(1,9*2+2,35*2)</t>
  </si>
  <si>
    <t>106</t>
  </si>
  <si>
    <t>781474113</t>
  </si>
  <si>
    <t>Montáž obkladů vnitřních keramických hladkých přes 12 do 19 ks/m2 lepených flexibilním lepidlem</t>
  </si>
  <si>
    <t>1531958121</t>
  </si>
  <si>
    <t>Montáž obkladů vnitřních stěn z dlaždic keramických lepených flexibilním lepidlem maloformátových hladkých přes 12 do 19 ks/m2</t>
  </si>
  <si>
    <t>107</t>
  </si>
  <si>
    <t>59761071</t>
  </si>
  <si>
    <t xml:space="preserve">obklad keramický hladký přes 12 do 19ks/m2 -  vzor, rozměr a barevnost dle výběru investora </t>
  </si>
  <si>
    <t>-1960161162</t>
  </si>
  <si>
    <t>Poznámka k položce:
Vzor rozměru, designu a barvy obkladu (dlažby) bude zhotovitelem předložen objednateli k výběru</t>
  </si>
  <si>
    <t>16,274*1,1 'Přepočtené koeficientem množství</t>
  </si>
  <si>
    <t>108</t>
  </si>
  <si>
    <t>781492211</t>
  </si>
  <si>
    <t>Montáž profilů rohových lepených flexibilním cementovým lepidlem</t>
  </si>
  <si>
    <t>-17339800</t>
  </si>
  <si>
    <t>Obklad - dokončující práce montáž profilu lepeného flexibilním cementovým lepidlem rohového</t>
  </si>
  <si>
    <t>"přizdívka"</t>
  </si>
  <si>
    <t>0,9+1,5</t>
  </si>
  <si>
    <t>109</t>
  </si>
  <si>
    <t>19416007</t>
  </si>
  <si>
    <t>lišta ukončovací z eloxovaného hliníku 8mm</t>
  </si>
  <si>
    <t>1885016211</t>
  </si>
  <si>
    <t>2,4*1,05 'Přepočtené koeficientem množství</t>
  </si>
  <si>
    <t>110</t>
  </si>
  <si>
    <t>781495115</t>
  </si>
  <si>
    <t>Spárování vnitřních obkladů silikonem</t>
  </si>
  <si>
    <t>1504331235</t>
  </si>
  <si>
    <t>Obklad - dokončující práce ostatní práce spárování silikonem</t>
  </si>
  <si>
    <t>2,1*4</t>
  </si>
  <si>
    <t>111</t>
  </si>
  <si>
    <t>781495117</t>
  </si>
  <si>
    <t>Spárování vnitřních obkladů akrylem</t>
  </si>
  <si>
    <t>255061930</t>
  </si>
  <si>
    <t>Obklad - dokončující práce ostatní práce spárování akrylem</t>
  </si>
  <si>
    <t>"začištění obkladů"</t>
  </si>
  <si>
    <t>112</t>
  </si>
  <si>
    <t>781495211</t>
  </si>
  <si>
    <t>Čištění vnitřních ploch stěn po provedení obkladu chemickými prostředky</t>
  </si>
  <si>
    <t>-567491770</t>
  </si>
  <si>
    <t>Čištění vnitřních ploch po provedení obkladu stěn chemickými prostředky</t>
  </si>
  <si>
    <t>113</t>
  </si>
  <si>
    <t>998781102</t>
  </si>
  <si>
    <t>Přesun hmot tonážní pro obklady keramické v objektech v přes 6 do 12 m</t>
  </si>
  <si>
    <t>-228468681</t>
  </si>
  <si>
    <t>Přesun hmot pro obklady keramické stanovený z hmotnosti přesunovaného materiálu vodorovná dopravní vzdálenost do 50 m v objektech výšky přes 6 do 12 m</t>
  </si>
  <si>
    <t>114</t>
  </si>
  <si>
    <t>998781181</t>
  </si>
  <si>
    <t>Příplatek k přesunu hmot tonážní 781 prováděný bez použití mechanizace</t>
  </si>
  <si>
    <t>-142668903</t>
  </si>
  <si>
    <t>Přesun hmot pro obklady keramické stanovený z hmotnosti přesunovaného materiálu Příplatek k cenám za přesun prováděný bez použití mechanizace pro jakoukoliv výšku objektu</t>
  </si>
  <si>
    <t>784</t>
  </si>
  <si>
    <t>Dokončovací práce - malby a tapety</t>
  </si>
  <si>
    <t>115</t>
  </si>
  <si>
    <t>784121001</t>
  </si>
  <si>
    <t>Oškrabání malby v místnostech v do 3,80 m</t>
  </si>
  <si>
    <t>941613869</t>
  </si>
  <si>
    <t>Oškrabání malby v místnostech výšky do 3,80 m</t>
  </si>
  <si>
    <t>116</t>
  </si>
  <si>
    <t>784181101</t>
  </si>
  <si>
    <t>Základní akrylátová jednonásobná bezbarvá penetrace podkladu v místnostech v do 3,80 m</t>
  </si>
  <si>
    <t>1253162361</t>
  </si>
  <si>
    <t>Penetrace podkladu jednonásobná základní akrylátová bezbarvá v místnostech výšky do 3,80 m</t>
  </si>
  <si>
    <t xml:space="preserve">"druhá strana zazděných dveří" </t>
  </si>
  <si>
    <t>"oprava zazděných zárubní"</t>
  </si>
  <si>
    <t>117</t>
  </si>
  <si>
    <t>784211001</t>
  </si>
  <si>
    <t>Jednonásobné bílé malby ze směsí za mokra výborně oděruvzdorných v místnostech v do 3,80 m</t>
  </si>
  <si>
    <t>1873152301</t>
  </si>
  <si>
    <t>Malby z malířských směsí oděruvzdorných za mokra jednonásobné, bílé za mokra odruvzdorné výborně v místnostech výšky do 3,80 m</t>
  </si>
  <si>
    <t>5,32+1,4+1,5</t>
  </si>
  <si>
    <t>HZS</t>
  </si>
  <si>
    <t>Hodinové zúčtovací sazby</t>
  </si>
  <si>
    <t>118</t>
  </si>
  <si>
    <t>HZS1291</t>
  </si>
  <si>
    <t>Hodinová zúčtovací sazba pomocný stavební dělník</t>
  </si>
  <si>
    <t>hod</t>
  </si>
  <si>
    <t>512</t>
  </si>
  <si>
    <t>-773784359</t>
  </si>
  <si>
    <t>Hodinové zúčtovací sazby profesí HSV zemní a pomocné práce pomocný stavební dělník</t>
  </si>
  <si>
    <t>"nespecifikované práce"</t>
  </si>
  <si>
    <t>119</t>
  </si>
  <si>
    <t>HZS2211</t>
  </si>
  <si>
    <t>Hodinová zúčtovací sazba instalatér</t>
  </si>
  <si>
    <t>1000476507</t>
  </si>
  <si>
    <t>Hodinové zúčtovací sazby profesí PSV provádění stavebních instalací instalatér</t>
  </si>
  <si>
    <t>120</t>
  </si>
  <si>
    <t>HZS3211</t>
  </si>
  <si>
    <t>Hodinová zúčtovací sazba montér vzduchotechniky a chlazení</t>
  </si>
  <si>
    <t>-1714277402</t>
  </si>
  <si>
    <t>Hodinové zúčtovací sazby montáží technologických zařízení na stavebních objektech montér vzduchotechniky a chlazení</t>
  </si>
  <si>
    <t>"prověření funkčnosti"</t>
  </si>
  <si>
    <t>VRN</t>
  </si>
  <si>
    <t>Vedlejší rozpočtové náklady</t>
  </si>
  <si>
    <t>VRN1</t>
  </si>
  <si>
    <t>Průzkumné, geodetické a projektové práce</t>
  </si>
  <si>
    <t>121</t>
  </si>
  <si>
    <t>01324400R</t>
  </si>
  <si>
    <t>Dokumentace pro provádění stavby</t>
  </si>
  <si>
    <t>1024</t>
  </si>
  <si>
    <t>-1451385168</t>
  </si>
  <si>
    <t>VRN3</t>
  </si>
  <si>
    <t>Zařízení staveniště</t>
  </si>
  <si>
    <t>122</t>
  </si>
  <si>
    <t>03000100R</t>
  </si>
  <si>
    <t>Zařízení staveniště, doprava materiálu a osob, provozní vlivy</t>
  </si>
  <si>
    <t>-129881714</t>
  </si>
  <si>
    <t>D.2. - Elektroinstalace</t>
  </si>
  <si>
    <t>741310201</t>
  </si>
  <si>
    <t>Montáž spínač (polo)zapuštěný šroubové připojení 1-jednopólový se zapojením vodičů</t>
  </si>
  <si>
    <t>ks</t>
  </si>
  <si>
    <t>000409820</t>
  </si>
  <si>
    <t>spínač/strojek 10A/250Vstř řaz. 1,1So</t>
  </si>
  <si>
    <t>000410101</t>
  </si>
  <si>
    <t>kryt spínače 1-duchý pro ř.1,6,7,1/0</t>
  </si>
  <si>
    <t>000420091</t>
  </si>
  <si>
    <t>rámeček pro 1 přístroj</t>
  </si>
  <si>
    <t>741310212</t>
  </si>
  <si>
    <t>Montáž ovladač (polo)zapuštěný šroubové připojení 1/0-tlačítkový zapínací se zapojením vodičů</t>
  </si>
  <si>
    <t>000409828</t>
  </si>
  <si>
    <t>ovladač/strojek 10A/250Vstř ř.1/0,S,So</t>
  </si>
  <si>
    <t>742350001</t>
  </si>
  <si>
    <t>Montáž signalizačního světla s elektronikou a akustickou signalizací k zařízení pro ZTP</t>
  </si>
  <si>
    <t>742350002</t>
  </si>
  <si>
    <t>Montáž potvrzovacího tlačítka k zařízení pro ZTP</t>
  </si>
  <si>
    <t>742350003</t>
  </si>
  <si>
    <t>Montáž volacího tlačítka do výšky 900 mm a táhla do výšky 150 mm k zařízení pro ZTP</t>
  </si>
  <si>
    <t>742350004</t>
  </si>
  <si>
    <t>Montáž napájecího zdroje 24 V k zařízení pro ZTP</t>
  </si>
  <si>
    <t>000900147</t>
  </si>
  <si>
    <t>Sada pro nouzovou signalizaci - přivolání pomoci</t>
  </si>
  <si>
    <t>000900050</t>
  </si>
  <si>
    <t>Drobný elektromontážní materiál</t>
  </si>
  <si>
    <t>741112001</t>
  </si>
  <si>
    <t>Montáž krabice zapuštěná plastová kruhová</t>
  </si>
  <si>
    <t>000311216</t>
  </si>
  <si>
    <t>krabice přístrojová</t>
  </si>
  <si>
    <t>741112301</t>
  </si>
  <si>
    <t>Montáž rozvodka pancéřová plastová čtyřhranná 120x120 mm</t>
  </si>
  <si>
    <t>000315132</t>
  </si>
  <si>
    <t>krabice pancéř plast 117x117x58 IP54 + svorkovnice</t>
  </si>
  <si>
    <t>741122015</t>
  </si>
  <si>
    <t>Montáž kabel Cu bez ukončení uložený pod omítku plný kulatý 3x1,5 mm2 (např. CYKY)</t>
  </si>
  <si>
    <t>000101105</t>
  </si>
  <si>
    <t>kabel CYKY-J 3x1,5</t>
  </si>
  <si>
    <t>742121001</t>
  </si>
  <si>
    <t>Montáž kabelů sdělovacích pro vnitřní rozvody do 15 žil</t>
  </si>
  <si>
    <t>000203304</t>
  </si>
  <si>
    <t>kabel JYTY 5x1</t>
  </si>
  <si>
    <t>741110021</t>
  </si>
  <si>
    <t>Montáž trubka plastová tuhá D přes 16 do 23 mm uložená pod omítku</t>
  </si>
  <si>
    <t>000321122</t>
  </si>
  <si>
    <t>trubka ohebná PVC pr. 16mm</t>
  </si>
  <si>
    <t>741372062</t>
  </si>
  <si>
    <t>Montáž svítidlo LED interiérové přisazené stropní hranaté nebo kruhové přes 0,09 do 0,36 m2 se zapojením vodičů</t>
  </si>
  <si>
    <t>000552051</t>
  </si>
  <si>
    <t>svítidlo N1 dle specifikace</t>
  </si>
  <si>
    <t>000509201</t>
  </si>
  <si>
    <t>svítidlo S1 dle specifikace</t>
  </si>
  <si>
    <t>R210990087</t>
  </si>
  <si>
    <t>Demontáž stávající elektroinstalace</t>
  </si>
  <si>
    <t>R219990113</t>
  </si>
  <si>
    <t>zjištění stávajícího stavu elektroinstalace</t>
  </si>
  <si>
    <t>468081312</t>
  </si>
  <si>
    <t>Vybourání otvorů pro elektroinstalace ve zdivu cihelném pl do 0,0225 m2 tl přes 15 do 30 cm</t>
  </si>
  <si>
    <t>468101411</t>
  </si>
  <si>
    <t>Vysekání rýh pro montáž trubek a kabelů v cihelných zdech hl do 3 cm a š do 3 cm</t>
  </si>
  <si>
    <t>460941211</t>
  </si>
  <si>
    <t>Vyplnění a omítnutí rýh při elektroinstalacích ve stěnách hl do 3 cm a š do 3 cm</t>
  </si>
  <si>
    <t>741810001</t>
  </si>
  <si>
    <t>Celková prohlídka elektrického rozvodu a zařízení do 100 000,-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</si>
</sst>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6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6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6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6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7" t="s">
        <v>14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2"/>
      <c r="AQ5" s="22"/>
      <c r="AR5" s="20"/>
      <c r="BE5" s="254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9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2"/>
      <c r="AQ6" s="22"/>
      <c r="AR6" s="20"/>
      <c r="BE6" s="25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5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55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5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55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255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5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30</v>
      </c>
      <c r="AO13" s="22"/>
      <c r="AP13" s="22"/>
      <c r="AQ13" s="22"/>
      <c r="AR13" s="20"/>
      <c r="BE13" s="255"/>
      <c r="BS13" s="17" t="s">
        <v>6</v>
      </c>
    </row>
    <row r="14" spans="2:71" ht="13.2">
      <c r="B14" s="21"/>
      <c r="C14" s="22"/>
      <c r="D14" s="22"/>
      <c r="E14" s="260" t="s">
        <v>30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55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5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255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34</v>
      </c>
      <c r="AO17" s="22"/>
      <c r="AP17" s="22"/>
      <c r="AQ17" s="22"/>
      <c r="AR17" s="20"/>
      <c r="BE17" s="255"/>
      <c r="BS17" s="17" t="s">
        <v>4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5"/>
      <c r="BS18" s="17" t="s">
        <v>6</v>
      </c>
    </row>
    <row r="19" spans="2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55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55"/>
      <c r="BS20" s="17" t="s">
        <v>36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5"/>
    </row>
    <row r="22" spans="2:57" s="1" customFormat="1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5"/>
    </row>
    <row r="23" spans="2:57" s="1" customFormat="1" ht="16.5" customHeight="1">
      <c r="B23" s="21"/>
      <c r="C23" s="22"/>
      <c r="D23" s="22"/>
      <c r="E23" s="262" t="s">
        <v>1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2"/>
      <c r="AP23" s="22"/>
      <c r="AQ23" s="22"/>
      <c r="AR23" s="20"/>
      <c r="BE23" s="255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5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5"/>
    </row>
    <row r="26" spans="1:57" s="2" customFormat="1" ht="25.95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3">
        <f>ROUND(AG94,2)</f>
        <v>0</v>
      </c>
      <c r="AL26" s="264"/>
      <c r="AM26" s="264"/>
      <c r="AN26" s="264"/>
      <c r="AO26" s="264"/>
      <c r="AP26" s="36"/>
      <c r="AQ26" s="36"/>
      <c r="AR26" s="39"/>
      <c r="BE26" s="255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5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5" t="s">
        <v>39</v>
      </c>
      <c r="M28" s="265"/>
      <c r="N28" s="265"/>
      <c r="O28" s="265"/>
      <c r="P28" s="265"/>
      <c r="Q28" s="36"/>
      <c r="R28" s="36"/>
      <c r="S28" s="36"/>
      <c r="T28" s="36"/>
      <c r="U28" s="36"/>
      <c r="V28" s="36"/>
      <c r="W28" s="265" t="s">
        <v>40</v>
      </c>
      <c r="X28" s="265"/>
      <c r="Y28" s="265"/>
      <c r="Z28" s="265"/>
      <c r="AA28" s="265"/>
      <c r="AB28" s="265"/>
      <c r="AC28" s="265"/>
      <c r="AD28" s="265"/>
      <c r="AE28" s="265"/>
      <c r="AF28" s="36"/>
      <c r="AG28" s="36"/>
      <c r="AH28" s="36"/>
      <c r="AI28" s="36"/>
      <c r="AJ28" s="36"/>
      <c r="AK28" s="265" t="s">
        <v>41</v>
      </c>
      <c r="AL28" s="265"/>
      <c r="AM28" s="265"/>
      <c r="AN28" s="265"/>
      <c r="AO28" s="265"/>
      <c r="AP28" s="36"/>
      <c r="AQ28" s="36"/>
      <c r="AR28" s="39"/>
      <c r="BE28" s="255"/>
    </row>
    <row r="29" spans="2:57" s="3" customFormat="1" ht="14.4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268">
        <v>0.21</v>
      </c>
      <c r="M29" s="267"/>
      <c r="N29" s="267"/>
      <c r="O29" s="267"/>
      <c r="P29" s="267"/>
      <c r="Q29" s="41"/>
      <c r="R29" s="41"/>
      <c r="S29" s="41"/>
      <c r="T29" s="41"/>
      <c r="U29" s="41"/>
      <c r="V29" s="41"/>
      <c r="W29" s="266">
        <f>ROUND(AZ94,2)</f>
        <v>0</v>
      </c>
      <c r="X29" s="267"/>
      <c r="Y29" s="267"/>
      <c r="Z29" s="267"/>
      <c r="AA29" s="267"/>
      <c r="AB29" s="267"/>
      <c r="AC29" s="267"/>
      <c r="AD29" s="267"/>
      <c r="AE29" s="267"/>
      <c r="AF29" s="41"/>
      <c r="AG29" s="41"/>
      <c r="AH29" s="41"/>
      <c r="AI29" s="41"/>
      <c r="AJ29" s="41"/>
      <c r="AK29" s="266">
        <f>ROUND(AV94,2)</f>
        <v>0</v>
      </c>
      <c r="AL29" s="267"/>
      <c r="AM29" s="267"/>
      <c r="AN29" s="267"/>
      <c r="AO29" s="267"/>
      <c r="AP29" s="41"/>
      <c r="AQ29" s="41"/>
      <c r="AR29" s="42"/>
      <c r="BE29" s="256"/>
    </row>
    <row r="30" spans="2:57" s="3" customFormat="1" ht="14.4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268">
        <v>0.15</v>
      </c>
      <c r="M30" s="267"/>
      <c r="N30" s="267"/>
      <c r="O30" s="267"/>
      <c r="P30" s="267"/>
      <c r="Q30" s="41"/>
      <c r="R30" s="41"/>
      <c r="S30" s="41"/>
      <c r="T30" s="41"/>
      <c r="U30" s="41"/>
      <c r="V30" s="41"/>
      <c r="W30" s="266">
        <f>ROUND(BA94,2)</f>
        <v>0</v>
      </c>
      <c r="X30" s="267"/>
      <c r="Y30" s="267"/>
      <c r="Z30" s="267"/>
      <c r="AA30" s="267"/>
      <c r="AB30" s="267"/>
      <c r="AC30" s="267"/>
      <c r="AD30" s="267"/>
      <c r="AE30" s="267"/>
      <c r="AF30" s="41"/>
      <c r="AG30" s="41"/>
      <c r="AH30" s="41"/>
      <c r="AI30" s="41"/>
      <c r="AJ30" s="41"/>
      <c r="AK30" s="266">
        <f>ROUND(AW94,2)</f>
        <v>0</v>
      </c>
      <c r="AL30" s="267"/>
      <c r="AM30" s="267"/>
      <c r="AN30" s="267"/>
      <c r="AO30" s="267"/>
      <c r="AP30" s="41"/>
      <c r="AQ30" s="41"/>
      <c r="AR30" s="42"/>
      <c r="BE30" s="256"/>
    </row>
    <row r="31" spans="2:57" s="3" customFormat="1" ht="14.4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268">
        <v>0.21</v>
      </c>
      <c r="M31" s="267"/>
      <c r="N31" s="267"/>
      <c r="O31" s="267"/>
      <c r="P31" s="267"/>
      <c r="Q31" s="41"/>
      <c r="R31" s="41"/>
      <c r="S31" s="41"/>
      <c r="T31" s="41"/>
      <c r="U31" s="41"/>
      <c r="V31" s="41"/>
      <c r="W31" s="266">
        <f>ROUND(BB94,2)</f>
        <v>0</v>
      </c>
      <c r="X31" s="267"/>
      <c r="Y31" s="267"/>
      <c r="Z31" s="267"/>
      <c r="AA31" s="267"/>
      <c r="AB31" s="267"/>
      <c r="AC31" s="267"/>
      <c r="AD31" s="267"/>
      <c r="AE31" s="267"/>
      <c r="AF31" s="41"/>
      <c r="AG31" s="41"/>
      <c r="AH31" s="41"/>
      <c r="AI31" s="41"/>
      <c r="AJ31" s="41"/>
      <c r="AK31" s="266">
        <v>0</v>
      </c>
      <c r="AL31" s="267"/>
      <c r="AM31" s="267"/>
      <c r="AN31" s="267"/>
      <c r="AO31" s="267"/>
      <c r="AP31" s="41"/>
      <c r="AQ31" s="41"/>
      <c r="AR31" s="42"/>
      <c r="BE31" s="256"/>
    </row>
    <row r="32" spans="2:57" s="3" customFormat="1" ht="14.4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268">
        <v>0.15</v>
      </c>
      <c r="M32" s="267"/>
      <c r="N32" s="267"/>
      <c r="O32" s="267"/>
      <c r="P32" s="267"/>
      <c r="Q32" s="41"/>
      <c r="R32" s="41"/>
      <c r="S32" s="41"/>
      <c r="T32" s="41"/>
      <c r="U32" s="41"/>
      <c r="V32" s="41"/>
      <c r="W32" s="266">
        <f>ROUND(BC94,2)</f>
        <v>0</v>
      </c>
      <c r="X32" s="267"/>
      <c r="Y32" s="267"/>
      <c r="Z32" s="267"/>
      <c r="AA32" s="267"/>
      <c r="AB32" s="267"/>
      <c r="AC32" s="267"/>
      <c r="AD32" s="267"/>
      <c r="AE32" s="267"/>
      <c r="AF32" s="41"/>
      <c r="AG32" s="41"/>
      <c r="AH32" s="41"/>
      <c r="AI32" s="41"/>
      <c r="AJ32" s="41"/>
      <c r="AK32" s="266">
        <v>0</v>
      </c>
      <c r="AL32" s="267"/>
      <c r="AM32" s="267"/>
      <c r="AN32" s="267"/>
      <c r="AO32" s="267"/>
      <c r="AP32" s="41"/>
      <c r="AQ32" s="41"/>
      <c r="AR32" s="42"/>
      <c r="BE32" s="256"/>
    </row>
    <row r="33" spans="2:57" s="3" customFormat="1" ht="14.4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268">
        <v>0</v>
      </c>
      <c r="M33" s="267"/>
      <c r="N33" s="267"/>
      <c r="O33" s="267"/>
      <c r="P33" s="267"/>
      <c r="Q33" s="41"/>
      <c r="R33" s="41"/>
      <c r="S33" s="41"/>
      <c r="T33" s="41"/>
      <c r="U33" s="41"/>
      <c r="V33" s="41"/>
      <c r="W33" s="266">
        <f>ROUND(BD94,2)</f>
        <v>0</v>
      </c>
      <c r="X33" s="267"/>
      <c r="Y33" s="267"/>
      <c r="Z33" s="267"/>
      <c r="AA33" s="267"/>
      <c r="AB33" s="267"/>
      <c r="AC33" s="267"/>
      <c r="AD33" s="267"/>
      <c r="AE33" s="267"/>
      <c r="AF33" s="41"/>
      <c r="AG33" s="41"/>
      <c r="AH33" s="41"/>
      <c r="AI33" s="41"/>
      <c r="AJ33" s="41"/>
      <c r="AK33" s="266">
        <v>0</v>
      </c>
      <c r="AL33" s="267"/>
      <c r="AM33" s="267"/>
      <c r="AN33" s="267"/>
      <c r="AO33" s="267"/>
      <c r="AP33" s="41"/>
      <c r="AQ33" s="41"/>
      <c r="AR33" s="42"/>
      <c r="BE33" s="256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5"/>
    </row>
    <row r="35" spans="1:57" s="2" customFormat="1" ht="25.95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269" t="s">
        <v>50</v>
      </c>
      <c r="Y35" s="270"/>
      <c r="Z35" s="270"/>
      <c r="AA35" s="270"/>
      <c r="AB35" s="270"/>
      <c r="AC35" s="45"/>
      <c r="AD35" s="45"/>
      <c r="AE35" s="45"/>
      <c r="AF35" s="45"/>
      <c r="AG35" s="45"/>
      <c r="AH35" s="45"/>
      <c r="AI35" s="45"/>
      <c r="AJ35" s="45"/>
      <c r="AK35" s="271">
        <f>SUM(AK26:AK33)</f>
        <v>0</v>
      </c>
      <c r="AL35" s="270"/>
      <c r="AM35" s="270"/>
      <c r="AN35" s="270"/>
      <c r="AO35" s="272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52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0.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0.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0.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0.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0.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0.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0.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0.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0.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53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54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53</v>
      </c>
      <c r="AI60" s="38"/>
      <c r="AJ60" s="38"/>
      <c r="AK60" s="38"/>
      <c r="AL60" s="38"/>
      <c r="AM60" s="52" t="s">
        <v>54</v>
      </c>
      <c r="AN60" s="38"/>
      <c r="AO60" s="38"/>
      <c r="AP60" s="36"/>
      <c r="AQ60" s="36"/>
      <c r="AR60" s="39"/>
      <c r="BE60" s="34"/>
    </row>
    <row r="61" spans="2:44" ht="10.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0.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0.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55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56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0.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0.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0.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0.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0.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0.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0.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0.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0.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0.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53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54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53</v>
      </c>
      <c r="AI75" s="38"/>
      <c r="AJ75" s="38"/>
      <c r="AK75" s="38"/>
      <c r="AL75" s="38"/>
      <c r="AM75" s="52" t="s">
        <v>54</v>
      </c>
      <c r="AN75" s="38"/>
      <c r="AO75" s="38"/>
      <c r="AP75" s="36"/>
      <c r="AQ75" s="36"/>
      <c r="AR75" s="39"/>
      <c r="BE75" s="34"/>
    </row>
    <row r="76" spans="1:57" s="2" customFormat="1" ht="10.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28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3" t="str">
        <f>K6</f>
        <v>ZČU - úprava sociálního zázemí pro TP</v>
      </c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5" t="str">
        <f>IF(AN8="","",AN8)</f>
        <v>21. 12. 2023</v>
      </c>
      <c r="AN87" s="275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Západočeská univerzita v Plzni, Univerzitní 2732/8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31</v>
      </c>
      <c r="AJ89" s="36"/>
      <c r="AK89" s="36"/>
      <c r="AL89" s="36"/>
      <c r="AM89" s="276" t="str">
        <f>IF(E17="","",E17)</f>
        <v xml:space="preserve">Arterias s.r.o. </v>
      </c>
      <c r="AN89" s="277"/>
      <c r="AO89" s="277"/>
      <c r="AP89" s="277"/>
      <c r="AQ89" s="36"/>
      <c r="AR89" s="39"/>
      <c r="AS89" s="278" t="s">
        <v>58</v>
      </c>
      <c r="AT89" s="27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29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35</v>
      </c>
      <c r="AJ90" s="36"/>
      <c r="AK90" s="36"/>
      <c r="AL90" s="36"/>
      <c r="AM90" s="276" t="str">
        <f>IF(E20="","",E20)</f>
        <v xml:space="preserve"> </v>
      </c>
      <c r="AN90" s="277"/>
      <c r="AO90" s="277"/>
      <c r="AP90" s="277"/>
      <c r="AQ90" s="36"/>
      <c r="AR90" s="39"/>
      <c r="AS90" s="280"/>
      <c r="AT90" s="28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2"/>
      <c r="AT91" s="28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4" t="s">
        <v>59</v>
      </c>
      <c r="D92" s="285"/>
      <c r="E92" s="285"/>
      <c r="F92" s="285"/>
      <c r="G92" s="285"/>
      <c r="H92" s="73"/>
      <c r="I92" s="286" t="s">
        <v>60</v>
      </c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7" t="s">
        <v>61</v>
      </c>
      <c r="AH92" s="285"/>
      <c r="AI92" s="285"/>
      <c r="AJ92" s="285"/>
      <c r="AK92" s="285"/>
      <c r="AL92" s="285"/>
      <c r="AM92" s="285"/>
      <c r="AN92" s="286" t="s">
        <v>62</v>
      </c>
      <c r="AO92" s="285"/>
      <c r="AP92" s="288"/>
      <c r="AQ92" s="74" t="s">
        <v>63</v>
      </c>
      <c r="AR92" s="39"/>
      <c r="AS92" s="75" t="s">
        <v>64</v>
      </c>
      <c r="AT92" s="76" t="s">
        <v>65</v>
      </c>
      <c r="AU92" s="76" t="s">
        <v>66</v>
      </c>
      <c r="AV92" s="76" t="s">
        <v>67</v>
      </c>
      <c r="AW92" s="76" t="s">
        <v>68</v>
      </c>
      <c r="AX92" s="76" t="s">
        <v>69</v>
      </c>
      <c r="AY92" s="76" t="s">
        <v>70</v>
      </c>
      <c r="AZ92" s="76" t="s">
        <v>71</v>
      </c>
      <c r="BA92" s="76" t="s">
        <v>72</v>
      </c>
      <c r="BB92" s="76" t="s">
        <v>73</v>
      </c>
      <c r="BC92" s="76" t="s">
        <v>74</v>
      </c>
      <c r="BD92" s="77" t="s">
        <v>75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76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2">
        <f>ROUND(SUM(AG95:AG96),2)</f>
        <v>0</v>
      </c>
      <c r="AH94" s="292"/>
      <c r="AI94" s="292"/>
      <c r="AJ94" s="292"/>
      <c r="AK94" s="292"/>
      <c r="AL94" s="292"/>
      <c r="AM94" s="292"/>
      <c r="AN94" s="293">
        <f>SUM(AG94,AT94)</f>
        <v>0</v>
      </c>
      <c r="AO94" s="293"/>
      <c r="AP94" s="293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77</v>
      </c>
      <c r="BT94" s="91" t="s">
        <v>12</v>
      </c>
      <c r="BU94" s="92" t="s">
        <v>78</v>
      </c>
      <c r="BV94" s="91" t="s">
        <v>79</v>
      </c>
      <c r="BW94" s="91" t="s">
        <v>5</v>
      </c>
      <c r="BX94" s="91" t="s">
        <v>80</v>
      </c>
      <c r="CL94" s="91" t="s">
        <v>1</v>
      </c>
    </row>
    <row r="95" spans="1:91" s="7" customFormat="1" ht="16.5" customHeight="1">
      <c r="A95" s="93" t="s">
        <v>81</v>
      </c>
      <c r="B95" s="94"/>
      <c r="C95" s="95"/>
      <c r="D95" s="291" t="s">
        <v>82</v>
      </c>
      <c r="E95" s="291"/>
      <c r="F95" s="291"/>
      <c r="G95" s="291"/>
      <c r="H95" s="291"/>
      <c r="I95" s="96"/>
      <c r="J95" s="291" t="s">
        <v>83</v>
      </c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89">
        <f>'D.1. - Architektonicko - ...'!J30</f>
        <v>0</v>
      </c>
      <c r="AH95" s="290"/>
      <c r="AI95" s="290"/>
      <c r="AJ95" s="290"/>
      <c r="AK95" s="290"/>
      <c r="AL95" s="290"/>
      <c r="AM95" s="290"/>
      <c r="AN95" s="289">
        <f>SUM(AG95,AT95)</f>
        <v>0</v>
      </c>
      <c r="AO95" s="290"/>
      <c r="AP95" s="290"/>
      <c r="AQ95" s="97" t="s">
        <v>84</v>
      </c>
      <c r="AR95" s="98"/>
      <c r="AS95" s="99">
        <v>0</v>
      </c>
      <c r="AT95" s="100">
        <f>ROUND(SUM(AV95:AW95),2)</f>
        <v>0</v>
      </c>
      <c r="AU95" s="101">
        <f>'D.1. - Architektonicko - ...'!P139</f>
        <v>0</v>
      </c>
      <c r="AV95" s="100">
        <f>'D.1. - Architektonicko - ...'!J33</f>
        <v>0</v>
      </c>
      <c r="AW95" s="100">
        <f>'D.1. - Architektonicko - ...'!J34</f>
        <v>0</v>
      </c>
      <c r="AX95" s="100">
        <f>'D.1. - Architektonicko - ...'!J35</f>
        <v>0</v>
      </c>
      <c r="AY95" s="100">
        <f>'D.1. - Architektonicko - ...'!J36</f>
        <v>0</v>
      </c>
      <c r="AZ95" s="100">
        <f>'D.1. - Architektonicko - ...'!F33</f>
        <v>0</v>
      </c>
      <c r="BA95" s="100">
        <f>'D.1. - Architektonicko - ...'!F34</f>
        <v>0</v>
      </c>
      <c r="BB95" s="100">
        <f>'D.1. - Architektonicko - ...'!F35</f>
        <v>0</v>
      </c>
      <c r="BC95" s="100">
        <f>'D.1. - Architektonicko - ...'!F36</f>
        <v>0</v>
      </c>
      <c r="BD95" s="102">
        <f>'D.1. - Architektonicko - ...'!F37</f>
        <v>0</v>
      </c>
      <c r="BT95" s="103" t="s">
        <v>85</v>
      </c>
      <c r="BV95" s="103" t="s">
        <v>79</v>
      </c>
      <c r="BW95" s="103" t="s">
        <v>86</v>
      </c>
      <c r="BX95" s="103" t="s">
        <v>5</v>
      </c>
      <c r="CL95" s="103" t="s">
        <v>1</v>
      </c>
      <c r="CM95" s="103" t="s">
        <v>87</v>
      </c>
    </row>
    <row r="96" spans="1:91" s="7" customFormat="1" ht="16.5" customHeight="1">
      <c r="A96" s="93" t="s">
        <v>81</v>
      </c>
      <c r="B96" s="94"/>
      <c r="C96" s="95"/>
      <c r="D96" s="291" t="s">
        <v>88</v>
      </c>
      <c r="E96" s="291"/>
      <c r="F96" s="291"/>
      <c r="G96" s="291"/>
      <c r="H96" s="291"/>
      <c r="I96" s="96"/>
      <c r="J96" s="291" t="s">
        <v>89</v>
      </c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89">
        <f>'D.2. - Elektroinstalace'!J30</f>
        <v>0</v>
      </c>
      <c r="AH96" s="290"/>
      <c r="AI96" s="290"/>
      <c r="AJ96" s="290"/>
      <c r="AK96" s="290"/>
      <c r="AL96" s="290"/>
      <c r="AM96" s="290"/>
      <c r="AN96" s="289">
        <f>SUM(AG96,AT96)</f>
        <v>0</v>
      </c>
      <c r="AO96" s="290"/>
      <c r="AP96" s="290"/>
      <c r="AQ96" s="97" t="s">
        <v>84</v>
      </c>
      <c r="AR96" s="98"/>
      <c r="AS96" s="104">
        <v>0</v>
      </c>
      <c r="AT96" s="105">
        <f>ROUND(SUM(AV96:AW96),2)</f>
        <v>0</v>
      </c>
      <c r="AU96" s="106">
        <f>'D.2. - Elektroinstalace'!P116</f>
        <v>0</v>
      </c>
      <c r="AV96" s="105">
        <f>'D.2. - Elektroinstalace'!J33</f>
        <v>0</v>
      </c>
      <c r="AW96" s="105">
        <f>'D.2. - Elektroinstalace'!J34</f>
        <v>0</v>
      </c>
      <c r="AX96" s="105">
        <f>'D.2. - Elektroinstalace'!J35</f>
        <v>0</v>
      </c>
      <c r="AY96" s="105">
        <f>'D.2. - Elektroinstalace'!J36</f>
        <v>0</v>
      </c>
      <c r="AZ96" s="105">
        <f>'D.2. - Elektroinstalace'!F33</f>
        <v>0</v>
      </c>
      <c r="BA96" s="105">
        <f>'D.2. - Elektroinstalace'!F34</f>
        <v>0</v>
      </c>
      <c r="BB96" s="105">
        <f>'D.2. - Elektroinstalace'!F35</f>
        <v>0</v>
      </c>
      <c r="BC96" s="105">
        <f>'D.2. - Elektroinstalace'!F36</f>
        <v>0</v>
      </c>
      <c r="BD96" s="107">
        <f>'D.2. - Elektroinstalace'!F37</f>
        <v>0</v>
      </c>
      <c r="BT96" s="103" t="s">
        <v>85</v>
      </c>
      <c r="BV96" s="103" t="s">
        <v>79</v>
      </c>
      <c r="BW96" s="103" t="s">
        <v>90</v>
      </c>
      <c r="BX96" s="103" t="s">
        <v>5</v>
      </c>
      <c r="CL96" s="103" t="s">
        <v>1</v>
      </c>
      <c r="CM96" s="103" t="s">
        <v>87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Ooak9Gv0Gzz49JCRYZCKTxXqetoMEy+aerG5jM8PFcOluOH2L6X1ughhFKAuD6/3wJ5wL/4lWTbkoYvuLBNVHQ==" saltValue="l9hjDAzIkpYYvK9yk/hNUsE84IKsex1Xv9Imqm+6VARt4DXfGFOTpEdrrOsagQPivasUxeHCIlLUnz2BwOugFg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D.1. - Architektonicko - ...'!C2" display="/"/>
    <hyperlink ref="A96" location="'D.2.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86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87</v>
      </c>
    </row>
    <row r="4" spans="2:46" s="1" customFormat="1" ht="24.9" customHeight="1">
      <c r="B4" s="20"/>
      <c r="D4" s="110" t="s">
        <v>91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ZČU - úprava sociálního zázemí pro TP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92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93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21. 12. 2023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33</v>
      </c>
      <c r="F21" s="34"/>
      <c r="G21" s="34"/>
      <c r="H21" s="34"/>
      <c r="I21" s="112" t="s">
        <v>28</v>
      </c>
      <c r="J21" s="113" t="s">
        <v>34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35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28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37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38</v>
      </c>
      <c r="E30" s="34"/>
      <c r="F30" s="34"/>
      <c r="G30" s="34"/>
      <c r="H30" s="34"/>
      <c r="I30" s="34"/>
      <c r="J30" s="120">
        <f>ROUND(J139,2)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40</v>
      </c>
      <c r="G32" s="34"/>
      <c r="H32" s="34"/>
      <c r="I32" s="121" t="s">
        <v>39</v>
      </c>
      <c r="J32" s="121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42</v>
      </c>
      <c r="E33" s="112" t="s">
        <v>43</v>
      </c>
      <c r="F33" s="123">
        <f>ROUND((SUM(BE139:BE558)),2)</f>
        <v>0</v>
      </c>
      <c r="G33" s="34"/>
      <c r="H33" s="34"/>
      <c r="I33" s="124">
        <v>0.21</v>
      </c>
      <c r="J33" s="123">
        <f>ROUND(((SUM(BE139:BE558))*I33),2)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44</v>
      </c>
      <c r="F34" s="123">
        <f>ROUND((SUM(BF139:BF558)),2)</f>
        <v>0</v>
      </c>
      <c r="G34" s="34"/>
      <c r="H34" s="34"/>
      <c r="I34" s="124">
        <v>0.15</v>
      </c>
      <c r="J34" s="123">
        <f>ROUND(((SUM(BF139:BF558))*I34),2)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45</v>
      </c>
      <c r="F35" s="123">
        <f>ROUND((SUM(BG139:BG558)),2)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46</v>
      </c>
      <c r="F36" s="123">
        <f>ROUND((SUM(BH139:BH558)),2)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47</v>
      </c>
      <c r="F37" s="123">
        <f>ROUND((SUM(BI139:BI558)),2)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48</v>
      </c>
      <c r="E39" s="127"/>
      <c r="F39" s="127"/>
      <c r="G39" s="128" t="s">
        <v>49</v>
      </c>
      <c r="H39" s="129" t="s">
        <v>50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51</v>
      </c>
      <c r="E50" s="133"/>
      <c r="F50" s="133"/>
      <c r="G50" s="132" t="s">
        <v>52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53</v>
      </c>
      <c r="E61" s="135"/>
      <c r="F61" s="136" t="s">
        <v>54</v>
      </c>
      <c r="G61" s="134" t="s">
        <v>53</v>
      </c>
      <c r="H61" s="135"/>
      <c r="I61" s="135"/>
      <c r="J61" s="137" t="s">
        <v>54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55</v>
      </c>
      <c r="E65" s="138"/>
      <c r="F65" s="138"/>
      <c r="G65" s="132" t="s">
        <v>56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53</v>
      </c>
      <c r="E76" s="135"/>
      <c r="F76" s="136" t="s">
        <v>54</v>
      </c>
      <c r="G76" s="134" t="s">
        <v>53</v>
      </c>
      <c r="H76" s="135"/>
      <c r="I76" s="135"/>
      <c r="J76" s="137" t="s">
        <v>54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 hidden="1">
      <c r="A82" s="34"/>
      <c r="B82" s="35"/>
      <c r="C82" s="23" t="s">
        <v>94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302" t="str">
        <f>E7</f>
        <v>ZČU - úprava sociálního zázemí pro TP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92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73" t="str">
        <f>E9</f>
        <v xml:space="preserve">D.1. - Architektonicko - stavební řešení 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21. 12. 2023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 hidden="1">
      <c r="A91" s="34"/>
      <c r="B91" s="35"/>
      <c r="C91" s="29" t="s">
        <v>24</v>
      </c>
      <c r="D91" s="36"/>
      <c r="E91" s="36"/>
      <c r="F91" s="27" t="str">
        <f>E15</f>
        <v>Západočeská univerzita v Plzni, Univerzitní 2732/8</v>
      </c>
      <c r="G91" s="36"/>
      <c r="H91" s="36"/>
      <c r="I91" s="29" t="s">
        <v>31</v>
      </c>
      <c r="J91" s="32" t="str">
        <f>E21</f>
        <v xml:space="preserve">Arterias s.r.o.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 hidden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95</v>
      </c>
      <c r="D94" s="144"/>
      <c r="E94" s="144"/>
      <c r="F94" s="144"/>
      <c r="G94" s="144"/>
      <c r="H94" s="144"/>
      <c r="I94" s="144"/>
      <c r="J94" s="145" t="s">
        <v>96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 hidden="1">
      <c r="A96" s="34"/>
      <c r="B96" s="35"/>
      <c r="C96" s="146" t="s">
        <v>97</v>
      </c>
      <c r="D96" s="36"/>
      <c r="E96" s="36"/>
      <c r="F96" s="36"/>
      <c r="G96" s="36"/>
      <c r="H96" s="36"/>
      <c r="I96" s="36"/>
      <c r="J96" s="84">
        <f>J139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98</v>
      </c>
    </row>
    <row r="97" spans="2:12" s="9" customFormat="1" ht="24.9" customHeight="1" hidden="1">
      <c r="B97" s="147"/>
      <c r="C97" s="148"/>
      <c r="D97" s="149" t="s">
        <v>99</v>
      </c>
      <c r="E97" s="150"/>
      <c r="F97" s="150"/>
      <c r="G97" s="150"/>
      <c r="H97" s="150"/>
      <c r="I97" s="150"/>
      <c r="J97" s="151">
        <f>J140</f>
        <v>0</v>
      </c>
      <c r="K97" s="148"/>
      <c r="L97" s="152"/>
    </row>
    <row r="98" spans="2:12" s="10" customFormat="1" ht="19.95" customHeight="1" hidden="1">
      <c r="B98" s="153"/>
      <c r="C98" s="154"/>
      <c r="D98" s="155" t="s">
        <v>100</v>
      </c>
      <c r="E98" s="156"/>
      <c r="F98" s="156"/>
      <c r="G98" s="156"/>
      <c r="H98" s="156"/>
      <c r="I98" s="156"/>
      <c r="J98" s="157">
        <f>J141</f>
        <v>0</v>
      </c>
      <c r="K98" s="154"/>
      <c r="L98" s="158"/>
    </row>
    <row r="99" spans="2:12" s="10" customFormat="1" ht="19.95" customHeight="1" hidden="1">
      <c r="B99" s="153"/>
      <c r="C99" s="154"/>
      <c r="D99" s="155" t="s">
        <v>101</v>
      </c>
      <c r="E99" s="156"/>
      <c r="F99" s="156"/>
      <c r="G99" s="156"/>
      <c r="H99" s="156"/>
      <c r="I99" s="156"/>
      <c r="J99" s="157">
        <f>J160</f>
        <v>0</v>
      </c>
      <c r="K99" s="154"/>
      <c r="L99" s="158"/>
    </row>
    <row r="100" spans="2:12" s="10" customFormat="1" ht="19.95" customHeight="1" hidden="1">
      <c r="B100" s="153"/>
      <c r="C100" s="154"/>
      <c r="D100" s="155" t="s">
        <v>102</v>
      </c>
      <c r="E100" s="156"/>
      <c r="F100" s="156"/>
      <c r="G100" s="156"/>
      <c r="H100" s="156"/>
      <c r="I100" s="156"/>
      <c r="J100" s="157">
        <f>J210</f>
        <v>0</v>
      </c>
      <c r="K100" s="154"/>
      <c r="L100" s="158"/>
    </row>
    <row r="101" spans="2:12" s="10" customFormat="1" ht="19.95" customHeight="1" hidden="1">
      <c r="B101" s="153"/>
      <c r="C101" s="154"/>
      <c r="D101" s="155" t="s">
        <v>103</v>
      </c>
      <c r="E101" s="156"/>
      <c r="F101" s="156"/>
      <c r="G101" s="156"/>
      <c r="H101" s="156"/>
      <c r="I101" s="156"/>
      <c r="J101" s="157">
        <f>J248</f>
        <v>0</v>
      </c>
      <c r="K101" s="154"/>
      <c r="L101" s="158"/>
    </row>
    <row r="102" spans="2:12" s="10" customFormat="1" ht="19.95" customHeight="1" hidden="1">
      <c r="B102" s="153"/>
      <c r="C102" s="154"/>
      <c r="D102" s="155" t="s">
        <v>104</v>
      </c>
      <c r="E102" s="156"/>
      <c r="F102" s="156"/>
      <c r="G102" s="156"/>
      <c r="H102" s="156"/>
      <c r="I102" s="156"/>
      <c r="J102" s="157">
        <f>J260</f>
        <v>0</v>
      </c>
      <c r="K102" s="154"/>
      <c r="L102" s="158"/>
    </row>
    <row r="103" spans="2:12" s="9" customFormat="1" ht="24.9" customHeight="1" hidden="1">
      <c r="B103" s="147"/>
      <c r="C103" s="148"/>
      <c r="D103" s="149" t="s">
        <v>105</v>
      </c>
      <c r="E103" s="150"/>
      <c r="F103" s="150"/>
      <c r="G103" s="150"/>
      <c r="H103" s="150"/>
      <c r="I103" s="150"/>
      <c r="J103" s="151">
        <f>J263</f>
        <v>0</v>
      </c>
      <c r="K103" s="148"/>
      <c r="L103" s="152"/>
    </row>
    <row r="104" spans="2:12" s="10" customFormat="1" ht="19.95" customHeight="1" hidden="1">
      <c r="B104" s="153"/>
      <c r="C104" s="154"/>
      <c r="D104" s="155" t="s">
        <v>106</v>
      </c>
      <c r="E104" s="156"/>
      <c r="F104" s="156"/>
      <c r="G104" s="156"/>
      <c r="H104" s="156"/>
      <c r="I104" s="156"/>
      <c r="J104" s="157">
        <f>J264</f>
        <v>0</v>
      </c>
      <c r="K104" s="154"/>
      <c r="L104" s="158"/>
    </row>
    <row r="105" spans="2:12" s="10" customFormat="1" ht="19.95" customHeight="1" hidden="1">
      <c r="B105" s="153"/>
      <c r="C105" s="154"/>
      <c r="D105" s="155" t="s">
        <v>107</v>
      </c>
      <c r="E105" s="156"/>
      <c r="F105" s="156"/>
      <c r="G105" s="156"/>
      <c r="H105" s="156"/>
      <c r="I105" s="156"/>
      <c r="J105" s="157">
        <f>J275</f>
        <v>0</v>
      </c>
      <c r="K105" s="154"/>
      <c r="L105" s="158"/>
    </row>
    <row r="106" spans="2:12" s="10" customFormat="1" ht="19.95" customHeight="1" hidden="1">
      <c r="B106" s="153"/>
      <c r="C106" s="154"/>
      <c r="D106" s="155" t="s">
        <v>108</v>
      </c>
      <c r="E106" s="156"/>
      <c r="F106" s="156"/>
      <c r="G106" s="156"/>
      <c r="H106" s="156"/>
      <c r="I106" s="156"/>
      <c r="J106" s="157">
        <f>J297</f>
        <v>0</v>
      </c>
      <c r="K106" s="154"/>
      <c r="L106" s="158"/>
    </row>
    <row r="107" spans="2:12" s="10" customFormat="1" ht="19.95" customHeight="1" hidden="1">
      <c r="B107" s="153"/>
      <c r="C107" s="154"/>
      <c r="D107" s="155" t="s">
        <v>109</v>
      </c>
      <c r="E107" s="156"/>
      <c r="F107" s="156"/>
      <c r="G107" s="156"/>
      <c r="H107" s="156"/>
      <c r="I107" s="156"/>
      <c r="J107" s="157">
        <f>J323</f>
        <v>0</v>
      </c>
      <c r="K107" s="154"/>
      <c r="L107" s="158"/>
    </row>
    <row r="108" spans="2:12" s="10" customFormat="1" ht="19.95" customHeight="1" hidden="1">
      <c r="B108" s="153"/>
      <c r="C108" s="154"/>
      <c r="D108" s="155" t="s">
        <v>110</v>
      </c>
      <c r="E108" s="156"/>
      <c r="F108" s="156"/>
      <c r="G108" s="156"/>
      <c r="H108" s="156"/>
      <c r="I108" s="156"/>
      <c r="J108" s="157">
        <f>J379</f>
        <v>0</v>
      </c>
      <c r="K108" s="154"/>
      <c r="L108" s="158"/>
    </row>
    <row r="109" spans="2:12" s="10" customFormat="1" ht="19.95" customHeight="1" hidden="1">
      <c r="B109" s="153"/>
      <c r="C109" s="154"/>
      <c r="D109" s="155" t="s">
        <v>111</v>
      </c>
      <c r="E109" s="156"/>
      <c r="F109" s="156"/>
      <c r="G109" s="156"/>
      <c r="H109" s="156"/>
      <c r="I109" s="156"/>
      <c r="J109" s="157">
        <f>J387</f>
        <v>0</v>
      </c>
      <c r="K109" s="154"/>
      <c r="L109" s="158"/>
    </row>
    <row r="110" spans="2:12" s="10" customFormat="1" ht="19.95" customHeight="1" hidden="1">
      <c r="B110" s="153"/>
      <c r="C110" s="154"/>
      <c r="D110" s="155" t="s">
        <v>112</v>
      </c>
      <c r="E110" s="156"/>
      <c r="F110" s="156"/>
      <c r="G110" s="156"/>
      <c r="H110" s="156"/>
      <c r="I110" s="156"/>
      <c r="J110" s="157">
        <f>J395</f>
        <v>0</v>
      </c>
      <c r="K110" s="154"/>
      <c r="L110" s="158"/>
    </row>
    <row r="111" spans="2:12" s="10" customFormat="1" ht="19.95" customHeight="1" hidden="1">
      <c r="B111" s="153"/>
      <c r="C111" s="154"/>
      <c r="D111" s="155" t="s">
        <v>113</v>
      </c>
      <c r="E111" s="156"/>
      <c r="F111" s="156"/>
      <c r="G111" s="156"/>
      <c r="H111" s="156"/>
      <c r="I111" s="156"/>
      <c r="J111" s="157">
        <f>J406</f>
        <v>0</v>
      </c>
      <c r="K111" s="154"/>
      <c r="L111" s="158"/>
    </row>
    <row r="112" spans="2:12" s="10" customFormat="1" ht="19.95" customHeight="1" hidden="1">
      <c r="B112" s="153"/>
      <c r="C112" s="154"/>
      <c r="D112" s="155" t="s">
        <v>114</v>
      </c>
      <c r="E112" s="156"/>
      <c r="F112" s="156"/>
      <c r="G112" s="156"/>
      <c r="H112" s="156"/>
      <c r="I112" s="156"/>
      <c r="J112" s="157">
        <f>J435</f>
        <v>0</v>
      </c>
      <c r="K112" s="154"/>
      <c r="L112" s="158"/>
    </row>
    <row r="113" spans="2:12" s="10" customFormat="1" ht="19.95" customHeight="1" hidden="1">
      <c r="B113" s="153"/>
      <c r="C113" s="154"/>
      <c r="D113" s="155" t="s">
        <v>115</v>
      </c>
      <c r="E113" s="156"/>
      <c r="F113" s="156"/>
      <c r="G113" s="156"/>
      <c r="H113" s="156"/>
      <c r="I113" s="156"/>
      <c r="J113" s="157">
        <f>J442</f>
        <v>0</v>
      </c>
      <c r="K113" s="154"/>
      <c r="L113" s="158"/>
    </row>
    <row r="114" spans="2:12" s="10" customFormat="1" ht="19.95" customHeight="1" hidden="1">
      <c r="B114" s="153"/>
      <c r="C114" s="154"/>
      <c r="D114" s="155" t="s">
        <v>116</v>
      </c>
      <c r="E114" s="156"/>
      <c r="F114" s="156"/>
      <c r="G114" s="156"/>
      <c r="H114" s="156"/>
      <c r="I114" s="156"/>
      <c r="J114" s="157">
        <f>J475</f>
        <v>0</v>
      </c>
      <c r="K114" s="154"/>
      <c r="L114" s="158"/>
    </row>
    <row r="115" spans="2:12" s="10" customFormat="1" ht="19.95" customHeight="1" hidden="1">
      <c r="B115" s="153"/>
      <c r="C115" s="154"/>
      <c r="D115" s="155" t="s">
        <v>117</v>
      </c>
      <c r="E115" s="156"/>
      <c r="F115" s="156"/>
      <c r="G115" s="156"/>
      <c r="H115" s="156"/>
      <c r="I115" s="156"/>
      <c r="J115" s="157">
        <f>J516</f>
        <v>0</v>
      </c>
      <c r="K115" s="154"/>
      <c r="L115" s="158"/>
    </row>
    <row r="116" spans="2:12" s="9" customFormat="1" ht="24.9" customHeight="1" hidden="1">
      <c r="B116" s="147"/>
      <c r="C116" s="148"/>
      <c r="D116" s="149" t="s">
        <v>118</v>
      </c>
      <c r="E116" s="150"/>
      <c r="F116" s="150"/>
      <c r="G116" s="150"/>
      <c r="H116" s="150"/>
      <c r="I116" s="150"/>
      <c r="J116" s="151">
        <f>J537</f>
        <v>0</v>
      </c>
      <c r="K116" s="148"/>
      <c r="L116" s="152"/>
    </row>
    <row r="117" spans="2:12" s="9" customFormat="1" ht="24.9" customHeight="1" hidden="1">
      <c r="B117" s="147"/>
      <c r="C117" s="148"/>
      <c r="D117" s="149" t="s">
        <v>119</v>
      </c>
      <c r="E117" s="150"/>
      <c r="F117" s="150"/>
      <c r="G117" s="150"/>
      <c r="H117" s="150"/>
      <c r="I117" s="150"/>
      <c r="J117" s="151">
        <f>J550</f>
        <v>0</v>
      </c>
      <c r="K117" s="148"/>
      <c r="L117" s="152"/>
    </row>
    <row r="118" spans="2:12" s="10" customFormat="1" ht="19.95" customHeight="1" hidden="1">
      <c r="B118" s="153"/>
      <c r="C118" s="154"/>
      <c r="D118" s="155" t="s">
        <v>120</v>
      </c>
      <c r="E118" s="156"/>
      <c r="F118" s="156"/>
      <c r="G118" s="156"/>
      <c r="H118" s="156"/>
      <c r="I118" s="156"/>
      <c r="J118" s="157">
        <f>J551</f>
        <v>0</v>
      </c>
      <c r="K118" s="154"/>
      <c r="L118" s="158"/>
    </row>
    <row r="119" spans="2:12" s="10" customFormat="1" ht="19.95" customHeight="1" hidden="1">
      <c r="B119" s="153"/>
      <c r="C119" s="154"/>
      <c r="D119" s="155" t="s">
        <v>121</v>
      </c>
      <c r="E119" s="156"/>
      <c r="F119" s="156"/>
      <c r="G119" s="156"/>
      <c r="H119" s="156"/>
      <c r="I119" s="156"/>
      <c r="J119" s="157">
        <f>J555</f>
        <v>0</v>
      </c>
      <c r="K119" s="154"/>
      <c r="L119" s="158"/>
    </row>
    <row r="120" spans="1:31" s="2" customFormat="1" ht="21.75" customHeight="1" hidden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" customHeight="1" hidden="1">
      <c r="A121" s="34"/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ht="10.2" hidden="1"/>
    <row r="123" ht="10.2" hidden="1"/>
    <row r="124" ht="10.2" hidden="1"/>
    <row r="125" spans="1:31" s="2" customFormat="1" ht="6.9" customHeight="1">
      <c r="A125" s="34"/>
      <c r="B125" s="56"/>
      <c r="C125" s="57"/>
      <c r="D125" s="57"/>
      <c r="E125" s="57"/>
      <c r="F125" s="57"/>
      <c r="G125" s="57"/>
      <c r="H125" s="57"/>
      <c r="I125" s="57"/>
      <c r="J125" s="57"/>
      <c r="K125" s="57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24.9" customHeight="1">
      <c r="A126" s="34"/>
      <c r="B126" s="35"/>
      <c r="C126" s="23" t="s">
        <v>122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16</v>
      </c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6.5" customHeight="1">
      <c r="A129" s="34"/>
      <c r="B129" s="35"/>
      <c r="C129" s="36"/>
      <c r="D129" s="36"/>
      <c r="E129" s="302" t="str">
        <f>E7</f>
        <v>ZČU - úprava sociálního zázemí pro TP</v>
      </c>
      <c r="F129" s="303"/>
      <c r="G129" s="303"/>
      <c r="H129" s="303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2" customHeight="1">
      <c r="A130" s="34"/>
      <c r="B130" s="35"/>
      <c r="C130" s="29" t="s">
        <v>92</v>
      </c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6.5" customHeight="1">
      <c r="A131" s="34"/>
      <c r="B131" s="35"/>
      <c r="C131" s="36"/>
      <c r="D131" s="36"/>
      <c r="E131" s="273" t="str">
        <f>E9</f>
        <v xml:space="preserve">D.1. - Architektonicko - stavební řešení </v>
      </c>
      <c r="F131" s="304"/>
      <c r="G131" s="304"/>
      <c r="H131" s="304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2" customHeight="1">
      <c r="A133" s="34"/>
      <c r="B133" s="35"/>
      <c r="C133" s="29" t="s">
        <v>20</v>
      </c>
      <c r="D133" s="36"/>
      <c r="E133" s="36"/>
      <c r="F133" s="27" t="str">
        <f>F12</f>
        <v xml:space="preserve"> </v>
      </c>
      <c r="G133" s="36"/>
      <c r="H133" s="36"/>
      <c r="I133" s="29" t="s">
        <v>22</v>
      </c>
      <c r="J133" s="66" t="str">
        <f>IF(J12="","",J12)</f>
        <v>21. 12. 2023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6.9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5.15" customHeight="1">
      <c r="A135" s="34"/>
      <c r="B135" s="35"/>
      <c r="C135" s="29" t="s">
        <v>24</v>
      </c>
      <c r="D135" s="36"/>
      <c r="E135" s="36"/>
      <c r="F135" s="27" t="str">
        <f>E15</f>
        <v>Západočeská univerzita v Plzni, Univerzitní 2732/8</v>
      </c>
      <c r="G135" s="36"/>
      <c r="H135" s="36"/>
      <c r="I135" s="29" t="s">
        <v>31</v>
      </c>
      <c r="J135" s="32" t="str">
        <f>E21</f>
        <v xml:space="preserve">Arterias s.r.o. </v>
      </c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15.15" customHeight="1">
      <c r="A136" s="34"/>
      <c r="B136" s="35"/>
      <c r="C136" s="29" t="s">
        <v>29</v>
      </c>
      <c r="D136" s="36"/>
      <c r="E136" s="36"/>
      <c r="F136" s="27" t="str">
        <f>IF(E18="","",E18)</f>
        <v>Vyplň údaj</v>
      </c>
      <c r="G136" s="36"/>
      <c r="H136" s="36"/>
      <c r="I136" s="29" t="s">
        <v>35</v>
      </c>
      <c r="J136" s="32" t="str">
        <f>E24</f>
        <v xml:space="preserve"> </v>
      </c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10.35" customHeight="1">
      <c r="A137" s="34"/>
      <c r="B137" s="35"/>
      <c r="C137" s="36"/>
      <c r="D137" s="36"/>
      <c r="E137" s="36"/>
      <c r="F137" s="36"/>
      <c r="G137" s="36"/>
      <c r="H137" s="36"/>
      <c r="I137" s="36"/>
      <c r="J137" s="36"/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11" customFormat="1" ht="29.25" customHeight="1">
      <c r="A138" s="159"/>
      <c r="B138" s="160"/>
      <c r="C138" s="161" t="s">
        <v>123</v>
      </c>
      <c r="D138" s="162" t="s">
        <v>63</v>
      </c>
      <c r="E138" s="162" t="s">
        <v>59</v>
      </c>
      <c r="F138" s="162" t="s">
        <v>60</v>
      </c>
      <c r="G138" s="162" t="s">
        <v>124</v>
      </c>
      <c r="H138" s="162" t="s">
        <v>125</v>
      </c>
      <c r="I138" s="162" t="s">
        <v>126</v>
      </c>
      <c r="J138" s="162" t="s">
        <v>96</v>
      </c>
      <c r="K138" s="163" t="s">
        <v>127</v>
      </c>
      <c r="L138" s="164"/>
      <c r="M138" s="75" t="s">
        <v>1</v>
      </c>
      <c r="N138" s="76" t="s">
        <v>42</v>
      </c>
      <c r="O138" s="76" t="s">
        <v>128</v>
      </c>
      <c r="P138" s="76" t="s">
        <v>129</v>
      </c>
      <c r="Q138" s="76" t="s">
        <v>130</v>
      </c>
      <c r="R138" s="76" t="s">
        <v>131</v>
      </c>
      <c r="S138" s="76" t="s">
        <v>132</v>
      </c>
      <c r="T138" s="77" t="s">
        <v>133</v>
      </c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</row>
    <row r="139" spans="1:63" s="2" customFormat="1" ht="22.8" customHeight="1">
      <c r="A139" s="34"/>
      <c r="B139" s="35"/>
      <c r="C139" s="82" t="s">
        <v>134</v>
      </c>
      <c r="D139" s="36"/>
      <c r="E139" s="36"/>
      <c r="F139" s="36"/>
      <c r="G139" s="36"/>
      <c r="H139" s="36"/>
      <c r="I139" s="36"/>
      <c r="J139" s="165">
        <f>BK139</f>
        <v>0</v>
      </c>
      <c r="K139" s="36"/>
      <c r="L139" s="39"/>
      <c r="M139" s="78"/>
      <c r="N139" s="166"/>
      <c r="O139" s="79"/>
      <c r="P139" s="167">
        <f>P140+P263+P537+P550</f>
        <v>0</v>
      </c>
      <c r="Q139" s="79"/>
      <c r="R139" s="167">
        <f>R140+R263+R537+R550</f>
        <v>3.2104410100000003</v>
      </c>
      <c r="S139" s="79"/>
      <c r="T139" s="168">
        <f>T140+T263+T537+T550</f>
        <v>3.4006372500000004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77</v>
      </c>
      <c r="AU139" s="17" t="s">
        <v>98</v>
      </c>
      <c r="BK139" s="169">
        <f>BK140+BK263+BK537+BK550</f>
        <v>0</v>
      </c>
    </row>
    <row r="140" spans="2:63" s="12" customFormat="1" ht="25.95" customHeight="1">
      <c r="B140" s="170"/>
      <c r="C140" s="171"/>
      <c r="D140" s="172" t="s">
        <v>77</v>
      </c>
      <c r="E140" s="173" t="s">
        <v>135</v>
      </c>
      <c r="F140" s="173" t="s">
        <v>136</v>
      </c>
      <c r="G140" s="171"/>
      <c r="H140" s="171"/>
      <c r="I140" s="174"/>
      <c r="J140" s="175">
        <f>BK140</f>
        <v>0</v>
      </c>
      <c r="K140" s="171"/>
      <c r="L140" s="176"/>
      <c r="M140" s="177"/>
      <c r="N140" s="178"/>
      <c r="O140" s="178"/>
      <c r="P140" s="179">
        <f>P141+P160+P210+P248+P260</f>
        <v>0</v>
      </c>
      <c r="Q140" s="178"/>
      <c r="R140" s="179">
        <f>R141+R160+R210+R248+R260</f>
        <v>2.4691911</v>
      </c>
      <c r="S140" s="178"/>
      <c r="T140" s="180">
        <f>T141+T160+T210+T248+T260</f>
        <v>3.2362400000000004</v>
      </c>
      <c r="AR140" s="181" t="s">
        <v>85</v>
      </c>
      <c r="AT140" s="182" t="s">
        <v>77</v>
      </c>
      <c r="AU140" s="182" t="s">
        <v>12</v>
      </c>
      <c r="AY140" s="181" t="s">
        <v>137</v>
      </c>
      <c r="BK140" s="183">
        <f>BK141+BK160+BK210+BK248+BK260</f>
        <v>0</v>
      </c>
    </row>
    <row r="141" spans="2:63" s="12" customFormat="1" ht="22.8" customHeight="1">
      <c r="B141" s="170"/>
      <c r="C141" s="171"/>
      <c r="D141" s="172" t="s">
        <v>77</v>
      </c>
      <c r="E141" s="184" t="s">
        <v>138</v>
      </c>
      <c r="F141" s="184" t="s">
        <v>139</v>
      </c>
      <c r="G141" s="171"/>
      <c r="H141" s="171"/>
      <c r="I141" s="174"/>
      <c r="J141" s="185">
        <f>BK141</f>
        <v>0</v>
      </c>
      <c r="K141" s="171"/>
      <c r="L141" s="176"/>
      <c r="M141" s="177"/>
      <c r="N141" s="178"/>
      <c r="O141" s="178"/>
      <c r="P141" s="179">
        <f>SUM(P142:P159)</f>
        <v>0</v>
      </c>
      <c r="Q141" s="178"/>
      <c r="R141" s="179">
        <f>SUM(R142:R159)</f>
        <v>0.2917685</v>
      </c>
      <c r="S141" s="178"/>
      <c r="T141" s="180">
        <f>SUM(T142:T159)</f>
        <v>0</v>
      </c>
      <c r="AR141" s="181" t="s">
        <v>85</v>
      </c>
      <c r="AT141" s="182" t="s">
        <v>77</v>
      </c>
      <c r="AU141" s="182" t="s">
        <v>85</v>
      </c>
      <c r="AY141" s="181" t="s">
        <v>137</v>
      </c>
      <c r="BK141" s="183">
        <f>SUM(BK142:BK159)</f>
        <v>0</v>
      </c>
    </row>
    <row r="142" spans="1:65" s="2" customFormat="1" ht="24.15" customHeight="1">
      <c r="A142" s="34"/>
      <c r="B142" s="35"/>
      <c r="C142" s="186" t="s">
        <v>85</v>
      </c>
      <c r="D142" s="186" t="s">
        <v>140</v>
      </c>
      <c r="E142" s="187" t="s">
        <v>141</v>
      </c>
      <c r="F142" s="188" t="s">
        <v>142</v>
      </c>
      <c r="G142" s="189" t="s">
        <v>143</v>
      </c>
      <c r="H142" s="190">
        <v>0.0204</v>
      </c>
      <c r="I142" s="191"/>
      <c r="J142" s="192">
        <f>ROUND(I142*H142,2)</f>
        <v>0</v>
      </c>
      <c r="K142" s="188" t="s">
        <v>144</v>
      </c>
      <c r="L142" s="39"/>
      <c r="M142" s="193" t="s">
        <v>1</v>
      </c>
      <c r="N142" s="194" t="s">
        <v>43</v>
      </c>
      <c r="O142" s="71"/>
      <c r="P142" s="195">
        <f>O142*H142</f>
        <v>0</v>
      </c>
      <c r="Q142" s="195">
        <v>1.09</v>
      </c>
      <c r="R142" s="195">
        <f>Q142*H142</f>
        <v>0.022236000000000002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145</v>
      </c>
      <c r="AT142" s="197" t="s">
        <v>140</v>
      </c>
      <c r="AU142" s="197" t="s">
        <v>87</v>
      </c>
      <c r="AY142" s="17" t="s">
        <v>137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7" t="s">
        <v>85</v>
      </c>
      <c r="BK142" s="198">
        <f>ROUND(I142*H142,2)</f>
        <v>0</v>
      </c>
      <c r="BL142" s="17" t="s">
        <v>145</v>
      </c>
      <c r="BM142" s="197" t="s">
        <v>146</v>
      </c>
    </row>
    <row r="143" spans="1:47" s="2" customFormat="1" ht="19.2">
      <c r="A143" s="34"/>
      <c r="B143" s="35"/>
      <c r="C143" s="36"/>
      <c r="D143" s="199" t="s">
        <v>147</v>
      </c>
      <c r="E143" s="36"/>
      <c r="F143" s="200" t="s">
        <v>148</v>
      </c>
      <c r="G143" s="36"/>
      <c r="H143" s="36"/>
      <c r="I143" s="201"/>
      <c r="J143" s="36"/>
      <c r="K143" s="36"/>
      <c r="L143" s="39"/>
      <c r="M143" s="202"/>
      <c r="N143" s="203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147</v>
      </c>
      <c r="AU143" s="17" t="s">
        <v>87</v>
      </c>
    </row>
    <row r="144" spans="2:51" s="13" customFormat="1" ht="10.2">
      <c r="B144" s="204"/>
      <c r="C144" s="205"/>
      <c r="D144" s="199" t="s">
        <v>149</v>
      </c>
      <c r="E144" s="206" t="s">
        <v>1</v>
      </c>
      <c r="F144" s="207" t="s">
        <v>150</v>
      </c>
      <c r="G144" s="205"/>
      <c r="H144" s="206" t="s">
        <v>1</v>
      </c>
      <c r="I144" s="208"/>
      <c r="J144" s="205"/>
      <c r="K144" s="205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149</v>
      </c>
      <c r="AU144" s="213" t="s">
        <v>87</v>
      </c>
      <c r="AV144" s="13" t="s">
        <v>85</v>
      </c>
      <c r="AW144" s="13" t="s">
        <v>36</v>
      </c>
      <c r="AX144" s="13" t="s">
        <v>12</v>
      </c>
      <c r="AY144" s="213" t="s">
        <v>137</v>
      </c>
    </row>
    <row r="145" spans="2:51" s="14" customFormat="1" ht="10.2">
      <c r="B145" s="214"/>
      <c r="C145" s="215"/>
      <c r="D145" s="199" t="s">
        <v>149</v>
      </c>
      <c r="E145" s="216" t="s">
        <v>1</v>
      </c>
      <c r="F145" s="217" t="s">
        <v>151</v>
      </c>
      <c r="G145" s="215"/>
      <c r="H145" s="218">
        <v>0.0204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149</v>
      </c>
      <c r="AU145" s="224" t="s">
        <v>87</v>
      </c>
      <c r="AV145" s="14" t="s">
        <v>87</v>
      </c>
      <c r="AW145" s="14" t="s">
        <v>36</v>
      </c>
      <c r="AX145" s="14" t="s">
        <v>85</v>
      </c>
      <c r="AY145" s="224" t="s">
        <v>137</v>
      </c>
    </row>
    <row r="146" spans="1:65" s="2" customFormat="1" ht="33" customHeight="1">
      <c r="A146" s="34"/>
      <c r="B146" s="35"/>
      <c r="C146" s="186" t="s">
        <v>87</v>
      </c>
      <c r="D146" s="186" t="s">
        <v>140</v>
      </c>
      <c r="E146" s="187" t="s">
        <v>152</v>
      </c>
      <c r="F146" s="188" t="s">
        <v>153</v>
      </c>
      <c r="G146" s="189" t="s">
        <v>154</v>
      </c>
      <c r="H146" s="190">
        <v>1.6</v>
      </c>
      <c r="I146" s="191"/>
      <c r="J146" s="192">
        <f>ROUND(I146*H146,2)</f>
        <v>0</v>
      </c>
      <c r="K146" s="188" t="s">
        <v>144</v>
      </c>
      <c r="L146" s="39"/>
      <c r="M146" s="193" t="s">
        <v>1</v>
      </c>
      <c r="N146" s="194" t="s">
        <v>43</v>
      </c>
      <c r="O146" s="71"/>
      <c r="P146" s="195">
        <f>O146*H146</f>
        <v>0</v>
      </c>
      <c r="Q146" s="195">
        <v>0.06197</v>
      </c>
      <c r="R146" s="195">
        <f>Q146*H146</f>
        <v>0.099152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145</v>
      </c>
      <c r="AT146" s="197" t="s">
        <v>140</v>
      </c>
      <c r="AU146" s="197" t="s">
        <v>87</v>
      </c>
      <c r="AY146" s="17" t="s">
        <v>137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7" t="s">
        <v>85</v>
      </c>
      <c r="BK146" s="198">
        <f>ROUND(I146*H146,2)</f>
        <v>0</v>
      </c>
      <c r="BL146" s="17" t="s">
        <v>145</v>
      </c>
      <c r="BM146" s="197" t="s">
        <v>155</v>
      </c>
    </row>
    <row r="147" spans="1:47" s="2" customFormat="1" ht="28.8">
      <c r="A147" s="34"/>
      <c r="B147" s="35"/>
      <c r="C147" s="36"/>
      <c r="D147" s="199" t="s">
        <v>147</v>
      </c>
      <c r="E147" s="36"/>
      <c r="F147" s="200" t="s">
        <v>156</v>
      </c>
      <c r="G147" s="36"/>
      <c r="H147" s="36"/>
      <c r="I147" s="201"/>
      <c r="J147" s="36"/>
      <c r="K147" s="36"/>
      <c r="L147" s="39"/>
      <c r="M147" s="202"/>
      <c r="N147" s="203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147</v>
      </c>
      <c r="AU147" s="17" t="s">
        <v>87</v>
      </c>
    </row>
    <row r="148" spans="2:51" s="13" customFormat="1" ht="10.2">
      <c r="B148" s="204"/>
      <c r="C148" s="205"/>
      <c r="D148" s="199" t="s">
        <v>149</v>
      </c>
      <c r="E148" s="206" t="s">
        <v>1</v>
      </c>
      <c r="F148" s="207" t="s">
        <v>157</v>
      </c>
      <c r="G148" s="205"/>
      <c r="H148" s="206" t="s">
        <v>1</v>
      </c>
      <c r="I148" s="208"/>
      <c r="J148" s="205"/>
      <c r="K148" s="205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149</v>
      </c>
      <c r="AU148" s="213" t="s">
        <v>87</v>
      </c>
      <c r="AV148" s="13" t="s">
        <v>85</v>
      </c>
      <c r="AW148" s="13" t="s">
        <v>36</v>
      </c>
      <c r="AX148" s="13" t="s">
        <v>12</v>
      </c>
      <c r="AY148" s="213" t="s">
        <v>137</v>
      </c>
    </row>
    <row r="149" spans="2:51" s="14" customFormat="1" ht="10.2">
      <c r="B149" s="214"/>
      <c r="C149" s="215"/>
      <c r="D149" s="199" t="s">
        <v>149</v>
      </c>
      <c r="E149" s="216" t="s">
        <v>1</v>
      </c>
      <c r="F149" s="217" t="s">
        <v>158</v>
      </c>
      <c r="G149" s="215"/>
      <c r="H149" s="218">
        <v>1.6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149</v>
      </c>
      <c r="AU149" s="224" t="s">
        <v>87</v>
      </c>
      <c r="AV149" s="14" t="s">
        <v>87</v>
      </c>
      <c r="AW149" s="14" t="s">
        <v>36</v>
      </c>
      <c r="AX149" s="14" t="s">
        <v>85</v>
      </c>
      <c r="AY149" s="224" t="s">
        <v>137</v>
      </c>
    </row>
    <row r="150" spans="1:65" s="2" customFormat="1" ht="24.15" customHeight="1">
      <c r="A150" s="34"/>
      <c r="B150" s="35"/>
      <c r="C150" s="186" t="s">
        <v>138</v>
      </c>
      <c r="D150" s="186" t="s">
        <v>140</v>
      </c>
      <c r="E150" s="187" t="s">
        <v>159</v>
      </c>
      <c r="F150" s="188" t="s">
        <v>160</v>
      </c>
      <c r="G150" s="189" t="s">
        <v>154</v>
      </c>
      <c r="H150" s="190">
        <v>0.24</v>
      </c>
      <c r="I150" s="191"/>
      <c r="J150" s="192">
        <f>ROUND(I150*H150,2)</f>
        <v>0</v>
      </c>
      <c r="K150" s="188" t="s">
        <v>144</v>
      </c>
      <c r="L150" s="39"/>
      <c r="M150" s="193" t="s">
        <v>1</v>
      </c>
      <c r="N150" s="194" t="s">
        <v>43</v>
      </c>
      <c r="O150" s="71"/>
      <c r="P150" s="195">
        <f>O150*H150</f>
        <v>0</v>
      </c>
      <c r="Q150" s="195">
        <v>0.17818</v>
      </c>
      <c r="R150" s="195">
        <f>Q150*H150</f>
        <v>0.0427632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145</v>
      </c>
      <c r="AT150" s="197" t="s">
        <v>140</v>
      </c>
      <c r="AU150" s="197" t="s">
        <v>87</v>
      </c>
      <c r="AY150" s="17" t="s">
        <v>137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85</v>
      </c>
      <c r="BK150" s="198">
        <f>ROUND(I150*H150,2)</f>
        <v>0</v>
      </c>
      <c r="BL150" s="17" t="s">
        <v>145</v>
      </c>
      <c r="BM150" s="197" t="s">
        <v>161</v>
      </c>
    </row>
    <row r="151" spans="1:47" s="2" customFormat="1" ht="19.2">
      <c r="A151" s="34"/>
      <c r="B151" s="35"/>
      <c r="C151" s="36"/>
      <c r="D151" s="199" t="s">
        <v>147</v>
      </c>
      <c r="E151" s="36"/>
      <c r="F151" s="200" t="s">
        <v>162</v>
      </c>
      <c r="G151" s="36"/>
      <c r="H151" s="36"/>
      <c r="I151" s="201"/>
      <c r="J151" s="36"/>
      <c r="K151" s="36"/>
      <c r="L151" s="39"/>
      <c r="M151" s="202"/>
      <c r="N151" s="203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147</v>
      </c>
      <c r="AU151" s="17" t="s">
        <v>87</v>
      </c>
    </row>
    <row r="152" spans="2:51" s="14" customFormat="1" ht="10.2">
      <c r="B152" s="214"/>
      <c r="C152" s="215"/>
      <c r="D152" s="199" t="s">
        <v>149</v>
      </c>
      <c r="E152" s="216" t="s">
        <v>1</v>
      </c>
      <c r="F152" s="217" t="s">
        <v>163</v>
      </c>
      <c r="G152" s="215"/>
      <c r="H152" s="218">
        <v>0.24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149</v>
      </c>
      <c r="AU152" s="224" t="s">
        <v>87</v>
      </c>
      <c r="AV152" s="14" t="s">
        <v>87</v>
      </c>
      <c r="AW152" s="14" t="s">
        <v>36</v>
      </c>
      <c r="AX152" s="14" t="s">
        <v>85</v>
      </c>
      <c r="AY152" s="224" t="s">
        <v>137</v>
      </c>
    </row>
    <row r="153" spans="1:65" s="2" customFormat="1" ht="16.5" customHeight="1">
      <c r="A153" s="34"/>
      <c r="B153" s="35"/>
      <c r="C153" s="186" t="s">
        <v>145</v>
      </c>
      <c r="D153" s="186" t="s">
        <v>140</v>
      </c>
      <c r="E153" s="187" t="s">
        <v>164</v>
      </c>
      <c r="F153" s="188" t="s">
        <v>165</v>
      </c>
      <c r="G153" s="189" t="s">
        <v>154</v>
      </c>
      <c r="H153" s="190">
        <v>1.53</v>
      </c>
      <c r="I153" s="191"/>
      <c r="J153" s="192">
        <f>ROUND(I153*H153,2)</f>
        <v>0</v>
      </c>
      <c r="K153" s="188" t="s">
        <v>144</v>
      </c>
      <c r="L153" s="39"/>
      <c r="M153" s="193" t="s">
        <v>1</v>
      </c>
      <c r="N153" s="194" t="s">
        <v>43</v>
      </c>
      <c r="O153" s="71"/>
      <c r="P153" s="195">
        <f>O153*H153</f>
        <v>0</v>
      </c>
      <c r="Q153" s="195">
        <v>0.08341</v>
      </c>
      <c r="R153" s="195">
        <f>Q153*H153</f>
        <v>0.1276173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145</v>
      </c>
      <c r="AT153" s="197" t="s">
        <v>140</v>
      </c>
      <c r="AU153" s="197" t="s">
        <v>87</v>
      </c>
      <c r="AY153" s="17" t="s">
        <v>137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85</v>
      </c>
      <c r="BK153" s="198">
        <f>ROUND(I153*H153,2)</f>
        <v>0</v>
      </c>
      <c r="BL153" s="17" t="s">
        <v>145</v>
      </c>
      <c r="BM153" s="197" t="s">
        <v>166</v>
      </c>
    </row>
    <row r="154" spans="1:47" s="2" customFormat="1" ht="19.2">
      <c r="A154" s="34"/>
      <c r="B154" s="35"/>
      <c r="C154" s="36"/>
      <c r="D154" s="199" t="s">
        <v>147</v>
      </c>
      <c r="E154" s="36"/>
      <c r="F154" s="200" t="s">
        <v>167</v>
      </c>
      <c r="G154" s="36"/>
      <c r="H154" s="36"/>
      <c r="I154" s="201"/>
      <c r="J154" s="36"/>
      <c r="K154" s="36"/>
      <c r="L154" s="39"/>
      <c r="M154" s="202"/>
      <c r="N154" s="203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147</v>
      </c>
      <c r="AU154" s="17" t="s">
        <v>87</v>
      </c>
    </row>
    <row r="155" spans="2:51" s="13" customFormat="1" ht="10.2">
      <c r="B155" s="204"/>
      <c r="C155" s="205"/>
      <c r="D155" s="199" t="s">
        <v>149</v>
      </c>
      <c r="E155" s="206" t="s">
        <v>1</v>
      </c>
      <c r="F155" s="207" t="s">
        <v>168</v>
      </c>
      <c r="G155" s="205"/>
      <c r="H155" s="206" t="s">
        <v>1</v>
      </c>
      <c r="I155" s="208"/>
      <c r="J155" s="205"/>
      <c r="K155" s="205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149</v>
      </c>
      <c r="AU155" s="213" t="s">
        <v>87</v>
      </c>
      <c r="AV155" s="13" t="s">
        <v>85</v>
      </c>
      <c r="AW155" s="13" t="s">
        <v>36</v>
      </c>
      <c r="AX155" s="13" t="s">
        <v>12</v>
      </c>
      <c r="AY155" s="213" t="s">
        <v>137</v>
      </c>
    </row>
    <row r="156" spans="2:51" s="14" customFormat="1" ht="10.2">
      <c r="B156" s="214"/>
      <c r="C156" s="215"/>
      <c r="D156" s="199" t="s">
        <v>149</v>
      </c>
      <c r="E156" s="216" t="s">
        <v>1</v>
      </c>
      <c r="F156" s="217" t="s">
        <v>169</v>
      </c>
      <c r="G156" s="215"/>
      <c r="H156" s="218">
        <v>1.35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149</v>
      </c>
      <c r="AU156" s="224" t="s">
        <v>87</v>
      </c>
      <c r="AV156" s="14" t="s">
        <v>87</v>
      </c>
      <c r="AW156" s="14" t="s">
        <v>36</v>
      </c>
      <c r="AX156" s="14" t="s">
        <v>12</v>
      </c>
      <c r="AY156" s="224" t="s">
        <v>137</v>
      </c>
    </row>
    <row r="157" spans="2:51" s="13" customFormat="1" ht="10.2">
      <c r="B157" s="204"/>
      <c r="C157" s="205"/>
      <c r="D157" s="199" t="s">
        <v>149</v>
      </c>
      <c r="E157" s="206" t="s">
        <v>1</v>
      </c>
      <c r="F157" s="207" t="s">
        <v>170</v>
      </c>
      <c r="G157" s="205"/>
      <c r="H157" s="206" t="s">
        <v>1</v>
      </c>
      <c r="I157" s="208"/>
      <c r="J157" s="205"/>
      <c r="K157" s="205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149</v>
      </c>
      <c r="AU157" s="213" t="s">
        <v>87</v>
      </c>
      <c r="AV157" s="13" t="s">
        <v>85</v>
      </c>
      <c r="AW157" s="13" t="s">
        <v>36</v>
      </c>
      <c r="AX157" s="13" t="s">
        <v>12</v>
      </c>
      <c r="AY157" s="213" t="s">
        <v>137</v>
      </c>
    </row>
    <row r="158" spans="2:51" s="14" customFormat="1" ht="10.2">
      <c r="B158" s="214"/>
      <c r="C158" s="215"/>
      <c r="D158" s="199" t="s">
        <v>149</v>
      </c>
      <c r="E158" s="216" t="s">
        <v>1</v>
      </c>
      <c r="F158" s="217" t="s">
        <v>171</v>
      </c>
      <c r="G158" s="215"/>
      <c r="H158" s="218">
        <v>0.18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149</v>
      </c>
      <c r="AU158" s="224" t="s">
        <v>87</v>
      </c>
      <c r="AV158" s="14" t="s">
        <v>87</v>
      </c>
      <c r="AW158" s="14" t="s">
        <v>36</v>
      </c>
      <c r="AX158" s="14" t="s">
        <v>12</v>
      </c>
      <c r="AY158" s="224" t="s">
        <v>137</v>
      </c>
    </row>
    <row r="159" spans="2:51" s="15" customFormat="1" ht="10.2">
      <c r="B159" s="225"/>
      <c r="C159" s="226"/>
      <c r="D159" s="199" t="s">
        <v>149</v>
      </c>
      <c r="E159" s="227" t="s">
        <v>1</v>
      </c>
      <c r="F159" s="228" t="s">
        <v>172</v>
      </c>
      <c r="G159" s="226"/>
      <c r="H159" s="229">
        <v>1.53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149</v>
      </c>
      <c r="AU159" s="235" t="s">
        <v>87</v>
      </c>
      <c r="AV159" s="15" t="s">
        <v>145</v>
      </c>
      <c r="AW159" s="15" t="s">
        <v>36</v>
      </c>
      <c r="AX159" s="15" t="s">
        <v>85</v>
      </c>
      <c r="AY159" s="235" t="s">
        <v>137</v>
      </c>
    </row>
    <row r="160" spans="2:63" s="12" customFormat="1" ht="22.8" customHeight="1">
      <c r="B160" s="170"/>
      <c r="C160" s="171"/>
      <c r="D160" s="172" t="s">
        <v>77</v>
      </c>
      <c r="E160" s="184" t="s">
        <v>173</v>
      </c>
      <c r="F160" s="184" t="s">
        <v>174</v>
      </c>
      <c r="G160" s="171"/>
      <c r="H160" s="171"/>
      <c r="I160" s="174"/>
      <c r="J160" s="185">
        <f>BK160</f>
        <v>0</v>
      </c>
      <c r="K160" s="171"/>
      <c r="L160" s="176"/>
      <c r="M160" s="177"/>
      <c r="N160" s="178"/>
      <c r="O160" s="178"/>
      <c r="P160" s="179">
        <f>SUM(P161:P209)</f>
        <v>0</v>
      </c>
      <c r="Q160" s="178"/>
      <c r="R160" s="179">
        <f>SUM(R161:R209)</f>
        <v>2.1761262</v>
      </c>
      <c r="S160" s="178"/>
      <c r="T160" s="180">
        <f>SUM(T161:T209)</f>
        <v>0</v>
      </c>
      <c r="AR160" s="181" t="s">
        <v>85</v>
      </c>
      <c r="AT160" s="182" t="s">
        <v>77</v>
      </c>
      <c r="AU160" s="182" t="s">
        <v>85</v>
      </c>
      <c r="AY160" s="181" t="s">
        <v>137</v>
      </c>
      <c r="BK160" s="183">
        <f>SUM(BK161:BK209)</f>
        <v>0</v>
      </c>
    </row>
    <row r="161" spans="1:65" s="2" customFormat="1" ht="24.15" customHeight="1">
      <c r="A161" s="34"/>
      <c r="B161" s="35"/>
      <c r="C161" s="186" t="s">
        <v>175</v>
      </c>
      <c r="D161" s="186" t="s">
        <v>140</v>
      </c>
      <c r="E161" s="187" t="s">
        <v>176</v>
      </c>
      <c r="F161" s="188" t="s">
        <v>177</v>
      </c>
      <c r="G161" s="189" t="s">
        <v>154</v>
      </c>
      <c r="H161" s="190">
        <v>34.065</v>
      </c>
      <c r="I161" s="191"/>
      <c r="J161" s="192">
        <f>ROUND(I161*H161,2)</f>
        <v>0</v>
      </c>
      <c r="K161" s="188" t="s">
        <v>144</v>
      </c>
      <c r="L161" s="39"/>
      <c r="M161" s="193" t="s">
        <v>1</v>
      </c>
      <c r="N161" s="194" t="s">
        <v>43</v>
      </c>
      <c r="O161" s="71"/>
      <c r="P161" s="195">
        <f>O161*H161</f>
        <v>0</v>
      </c>
      <c r="Q161" s="195">
        <v>0.00026</v>
      </c>
      <c r="R161" s="195">
        <f>Q161*H161</f>
        <v>0.0088569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145</v>
      </c>
      <c r="AT161" s="197" t="s">
        <v>140</v>
      </c>
      <c r="AU161" s="197" t="s">
        <v>87</v>
      </c>
      <c r="AY161" s="17" t="s">
        <v>137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85</v>
      </c>
      <c r="BK161" s="198">
        <f>ROUND(I161*H161,2)</f>
        <v>0</v>
      </c>
      <c r="BL161" s="17" t="s">
        <v>145</v>
      </c>
      <c r="BM161" s="197" t="s">
        <v>178</v>
      </c>
    </row>
    <row r="162" spans="1:47" s="2" customFormat="1" ht="19.2">
      <c r="A162" s="34"/>
      <c r="B162" s="35"/>
      <c r="C162" s="36"/>
      <c r="D162" s="199" t="s">
        <v>147</v>
      </c>
      <c r="E162" s="36"/>
      <c r="F162" s="200" t="s">
        <v>179</v>
      </c>
      <c r="G162" s="36"/>
      <c r="H162" s="36"/>
      <c r="I162" s="201"/>
      <c r="J162" s="36"/>
      <c r="K162" s="36"/>
      <c r="L162" s="39"/>
      <c r="M162" s="202"/>
      <c r="N162" s="203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147</v>
      </c>
      <c r="AU162" s="17" t="s">
        <v>87</v>
      </c>
    </row>
    <row r="163" spans="2:51" s="13" customFormat="1" ht="10.2">
      <c r="B163" s="204"/>
      <c r="C163" s="205"/>
      <c r="D163" s="199" t="s">
        <v>149</v>
      </c>
      <c r="E163" s="206" t="s">
        <v>1</v>
      </c>
      <c r="F163" s="207" t="s">
        <v>180</v>
      </c>
      <c r="G163" s="205"/>
      <c r="H163" s="206" t="s">
        <v>1</v>
      </c>
      <c r="I163" s="208"/>
      <c r="J163" s="205"/>
      <c r="K163" s="205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149</v>
      </c>
      <c r="AU163" s="213" t="s">
        <v>87</v>
      </c>
      <c r="AV163" s="13" t="s">
        <v>85</v>
      </c>
      <c r="AW163" s="13" t="s">
        <v>36</v>
      </c>
      <c r="AX163" s="13" t="s">
        <v>12</v>
      </c>
      <c r="AY163" s="213" t="s">
        <v>137</v>
      </c>
    </row>
    <row r="164" spans="2:51" s="14" customFormat="1" ht="10.2">
      <c r="B164" s="214"/>
      <c r="C164" s="215"/>
      <c r="D164" s="199" t="s">
        <v>149</v>
      </c>
      <c r="E164" s="216" t="s">
        <v>1</v>
      </c>
      <c r="F164" s="217" t="s">
        <v>181</v>
      </c>
      <c r="G164" s="215"/>
      <c r="H164" s="218">
        <v>28.95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149</v>
      </c>
      <c r="AU164" s="224" t="s">
        <v>87</v>
      </c>
      <c r="AV164" s="14" t="s">
        <v>87</v>
      </c>
      <c r="AW164" s="14" t="s">
        <v>36</v>
      </c>
      <c r="AX164" s="14" t="s">
        <v>12</v>
      </c>
      <c r="AY164" s="224" t="s">
        <v>137</v>
      </c>
    </row>
    <row r="165" spans="2:51" s="13" customFormat="1" ht="10.2">
      <c r="B165" s="204"/>
      <c r="C165" s="205"/>
      <c r="D165" s="199" t="s">
        <v>149</v>
      </c>
      <c r="E165" s="206" t="s">
        <v>1</v>
      </c>
      <c r="F165" s="207" t="s">
        <v>182</v>
      </c>
      <c r="G165" s="205"/>
      <c r="H165" s="206" t="s">
        <v>1</v>
      </c>
      <c r="I165" s="208"/>
      <c r="J165" s="205"/>
      <c r="K165" s="205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149</v>
      </c>
      <c r="AU165" s="213" t="s">
        <v>87</v>
      </c>
      <c r="AV165" s="13" t="s">
        <v>85</v>
      </c>
      <c r="AW165" s="13" t="s">
        <v>36</v>
      </c>
      <c r="AX165" s="13" t="s">
        <v>12</v>
      </c>
      <c r="AY165" s="213" t="s">
        <v>137</v>
      </c>
    </row>
    <row r="166" spans="2:51" s="14" customFormat="1" ht="10.2">
      <c r="B166" s="214"/>
      <c r="C166" s="215"/>
      <c r="D166" s="199" t="s">
        <v>149</v>
      </c>
      <c r="E166" s="216" t="s">
        <v>1</v>
      </c>
      <c r="F166" s="217" t="s">
        <v>183</v>
      </c>
      <c r="G166" s="215"/>
      <c r="H166" s="218">
        <v>5.115</v>
      </c>
      <c r="I166" s="219"/>
      <c r="J166" s="215"/>
      <c r="K166" s="215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149</v>
      </c>
      <c r="AU166" s="224" t="s">
        <v>87</v>
      </c>
      <c r="AV166" s="14" t="s">
        <v>87</v>
      </c>
      <c r="AW166" s="14" t="s">
        <v>36</v>
      </c>
      <c r="AX166" s="14" t="s">
        <v>12</v>
      </c>
      <c r="AY166" s="224" t="s">
        <v>137</v>
      </c>
    </row>
    <row r="167" spans="2:51" s="15" customFormat="1" ht="10.2">
      <c r="B167" s="225"/>
      <c r="C167" s="226"/>
      <c r="D167" s="199" t="s">
        <v>149</v>
      </c>
      <c r="E167" s="227" t="s">
        <v>1</v>
      </c>
      <c r="F167" s="228" t="s">
        <v>172</v>
      </c>
      <c r="G167" s="226"/>
      <c r="H167" s="229">
        <v>34.065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149</v>
      </c>
      <c r="AU167" s="235" t="s">
        <v>87</v>
      </c>
      <c r="AV167" s="15" t="s">
        <v>145</v>
      </c>
      <c r="AW167" s="15" t="s">
        <v>36</v>
      </c>
      <c r="AX167" s="15" t="s">
        <v>85</v>
      </c>
      <c r="AY167" s="235" t="s">
        <v>137</v>
      </c>
    </row>
    <row r="168" spans="1:65" s="2" customFormat="1" ht="21.75" customHeight="1">
      <c r="A168" s="34"/>
      <c r="B168" s="35"/>
      <c r="C168" s="186" t="s">
        <v>173</v>
      </c>
      <c r="D168" s="186" t="s">
        <v>140</v>
      </c>
      <c r="E168" s="187" t="s">
        <v>184</v>
      </c>
      <c r="F168" s="188" t="s">
        <v>185</v>
      </c>
      <c r="G168" s="189" t="s">
        <v>154</v>
      </c>
      <c r="H168" s="190">
        <v>6.1</v>
      </c>
      <c r="I168" s="191"/>
      <c r="J168" s="192">
        <f>ROUND(I168*H168,2)</f>
        <v>0</v>
      </c>
      <c r="K168" s="188" t="s">
        <v>144</v>
      </c>
      <c r="L168" s="39"/>
      <c r="M168" s="193" t="s">
        <v>1</v>
      </c>
      <c r="N168" s="194" t="s">
        <v>43</v>
      </c>
      <c r="O168" s="71"/>
      <c r="P168" s="195">
        <f>O168*H168</f>
        <v>0</v>
      </c>
      <c r="Q168" s="195">
        <v>0.056</v>
      </c>
      <c r="R168" s="195">
        <f>Q168*H168</f>
        <v>0.3416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145</v>
      </c>
      <c r="AT168" s="197" t="s">
        <v>140</v>
      </c>
      <c r="AU168" s="197" t="s">
        <v>87</v>
      </c>
      <c r="AY168" s="17" t="s">
        <v>137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7" t="s">
        <v>85</v>
      </c>
      <c r="BK168" s="198">
        <f>ROUND(I168*H168,2)</f>
        <v>0</v>
      </c>
      <c r="BL168" s="17" t="s">
        <v>145</v>
      </c>
      <c r="BM168" s="197" t="s">
        <v>186</v>
      </c>
    </row>
    <row r="169" spans="1:47" s="2" customFormat="1" ht="10.2">
      <c r="A169" s="34"/>
      <c r="B169" s="35"/>
      <c r="C169" s="36"/>
      <c r="D169" s="199" t="s">
        <v>147</v>
      </c>
      <c r="E169" s="36"/>
      <c r="F169" s="200" t="s">
        <v>187</v>
      </c>
      <c r="G169" s="36"/>
      <c r="H169" s="36"/>
      <c r="I169" s="201"/>
      <c r="J169" s="36"/>
      <c r="K169" s="36"/>
      <c r="L169" s="39"/>
      <c r="M169" s="202"/>
      <c r="N169" s="203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147</v>
      </c>
      <c r="AU169" s="17" t="s">
        <v>87</v>
      </c>
    </row>
    <row r="170" spans="2:51" s="13" customFormat="1" ht="10.2">
      <c r="B170" s="204"/>
      <c r="C170" s="205"/>
      <c r="D170" s="199" t="s">
        <v>149</v>
      </c>
      <c r="E170" s="206" t="s">
        <v>1</v>
      </c>
      <c r="F170" s="207" t="s">
        <v>188</v>
      </c>
      <c r="G170" s="205"/>
      <c r="H170" s="206" t="s">
        <v>1</v>
      </c>
      <c r="I170" s="208"/>
      <c r="J170" s="205"/>
      <c r="K170" s="205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149</v>
      </c>
      <c r="AU170" s="213" t="s">
        <v>87</v>
      </c>
      <c r="AV170" s="13" t="s">
        <v>85</v>
      </c>
      <c r="AW170" s="13" t="s">
        <v>36</v>
      </c>
      <c r="AX170" s="13" t="s">
        <v>12</v>
      </c>
      <c r="AY170" s="213" t="s">
        <v>137</v>
      </c>
    </row>
    <row r="171" spans="2:51" s="14" customFormat="1" ht="10.2">
      <c r="B171" s="214"/>
      <c r="C171" s="215"/>
      <c r="D171" s="199" t="s">
        <v>149</v>
      </c>
      <c r="E171" s="216" t="s">
        <v>1</v>
      </c>
      <c r="F171" s="217" t="s">
        <v>189</v>
      </c>
      <c r="G171" s="215"/>
      <c r="H171" s="218">
        <v>6.1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149</v>
      </c>
      <c r="AU171" s="224" t="s">
        <v>87</v>
      </c>
      <c r="AV171" s="14" t="s">
        <v>87</v>
      </c>
      <c r="AW171" s="14" t="s">
        <v>36</v>
      </c>
      <c r="AX171" s="14" t="s">
        <v>85</v>
      </c>
      <c r="AY171" s="224" t="s">
        <v>137</v>
      </c>
    </row>
    <row r="172" spans="1:65" s="2" customFormat="1" ht="24.15" customHeight="1">
      <c r="A172" s="34"/>
      <c r="B172" s="35"/>
      <c r="C172" s="186" t="s">
        <v>190</v>
      </c>
      <c r="D172" s="186" t="s">
        <v>140</v>
      </c>
      <c r="E172" s="187" t="s">
        <v>191</v>
      </c>
      <c r="F172" s="188" t="s">
        <v>192</v>
      </c>
      <c r="G172" s="189" t="s">
        <v>154</v>
      </c>
      <c r="H172" s="190">
        <v>19.59</v>
      </c>
      <c r="I172" s="191"/>
      <c r="J172" s="192">
        <f>ROUND(I172*H172,2)</f>
        <v>0</v>
      </c>
      <c r="K172" s="188" t="s">
        <v>144</v>
      </c>
      <c r="L172" s="39"/>
      <c r="M172" s="193" t="s">
        <v>1</v>
      </c>
      <c r="N172" s="194" t="s">
        <v>43</v>
      </c>
      <c r="O172" s="71"/>
      <c r="P172" s="195">
        <f>O172*H172</f>
        <v>0</v>
      </c>
      <c r="Q172" s="195">
        <v>0.00438</v>
      </c>
      <c r="R172" s="195">
        <f>Q172*H172</f>
        <v>0.0858042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145</v>
      </c>
      <c r="AT172" s="197" t="s">
        <v>140</v>
      </c>
      <c r="AU172" s="197" t="s">
        <v>87</v>
      </c>
      <c r="AY172" s="17" t="s">
        <v>137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7" t="s">
        <v>85</v>
      </c>
      <c r="BK172" s="198">
        <f>ROUND(I172*H172,2)</f>
        <v>0</v>
      </c>
      <c r="BL172" s="17" t="s">
        <v>145</v>
      </c>
      <c r="BM172" s="197" t="s">
        <v>193</v>
      </c>
    </row>
    <row r="173" spans="1:47" s="2" customFormat="1" ht="19.2">
      <c r="A173" s="34"/>
      <c r="B173" s="35"/>
      <c r="C173" s="36"/>
      <c r="D173" s="199" t="s">
        <v>147</v>
      </c>
      <c r="E173" s="36"/>
      <c r="F173" s="200" t="s">
        <v>194</v>
      </c>
      <c r="G173" s="36"/>
      <c r="H173" s="36"/>
      <c r="I173" s="201"/>
      <c r="J173" s="36"/>
      <c r="K173" s="36"/>
      <c r="L173" s="39"/>
      <c r="M173" s="202"/>
      <c r="N173" s="203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147</v>
      </c>
      <c r="AU173" s="17" t="s">
        <v>87</v>
      </c>
    </row>
    <row r="174" spans="2:51" s="13" customFormat="1" ht="10.2">
      <c r="B174" s="204"/>
      <c r="C174" s="205"/>
      <c r="D174" s="199" t="s">
        <v>149</v>
      </c>
      <c r="E174" s="206" t="s">
        <v>1</v>
      </c>
      <c r="F174" s="207" t="s">
        <v>195</v>
      </c>
      <c r="G174" s="205"/>
      <c r="H174" s="206" t="s">
        <v>1</v>
      </c>
      <c r="I174" s="208"/>
      <c r="J174" s="205"/>
      <c r="K174" s="205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149</v>
      </c>
      <c r="AU174" s="213" t="s">
        <v>87</v>
      </c>
      <c r="AV174" s="13" t="s">
        <v>85</v>
      </c>
      <c r="AW174" s="13" t="s">
        <v>36</v>
      </c>
      <c r="AX174" s="13" t="s">
        <v>12</v>
      </c>
      <c r="AY174" s="213" t="s">
        <v>137</v>
      </c>
    </row>
    <row r="175" spans="2:51" s="14" customFormat="1" ht="10.2">
      <c r="B175" s="214"/>
      <c r="C175" s="215"/>
      <c r="D175" s="199" t="s">
        <v>149</v>
      </c>
      <c r="E175" s="216" t="s">
        <v>1</v>
      </c>
      <c r="F175" s="217" t="s">
        <v>196</v>
      </c>
      <c r="G175" s="215"/>
      <c r="H175" s="218">
        <v>14.475</v>
      </c>
      <c r="I175" s="219"/>
      <c r="J175" s="215"/>
      <c r="K175" s="215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149</v>
      </c>
      <c r="AU175" s="224" t="s">
        <v>87</v>
      </c>
      <c r="AV175" s="14" t="s">
        <v>87</v>
      </c>
      <c r="AW175" s="14" t="s">
        <v>36</v>
      </c>
      <c r="AX175" s="14" t="s">
        <v>12</v>
      </c>
      <c r="AY175" s="224" t="s">
        <v>137</v>
      </c>
    </row>
    <row r="176" spans="2:51" s="13" customFormat="1" ht="10.2">
      <c r="B176" s="204"/>
      <c r="C176" s="205"/>
      <c r="D176" s="199" t="s">
        <v>149</v>
      </c>
      <c r="E176" s="206" t="s">
        <v>1</v>
      </c>
      <c r="F176" s="207" t="s">
        <v>182</v>
      </c>
      <c r="G176" s="205"/>
      <c r="H176" s="206" t="s">
        <v>1</v>
      </c>
      <c r="I176" s="208"/>
      <c r="J176" s="205"/>
      <c r="K176" s="205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149</v>
      </c>
      <c r="AU176" s="213" t="s">
        <v>87</v>
      </c>
      <c r="AV176" s="13" t="s">
        <v>85</v>
      </c>
      <c r="AW176" s="13" t="s">
        <v>36</v>
      </c>
      <c r="AX176" s="13" t="s">
        <v>12</v>
      </c>
      <c r="AY176" s="213" t="s">
        <v>137</v>
      </c>
    </row>
    <row r="177" spans="2:51" s="14" customFormat="1" ht="10.2">
      <c r="B177" s="214"/>
      <c r="C177" s="215"/>
      <c r="D177" s="199" t="s">
        <v>149</v>
      </c>
      <c r="E177" s="216" t="s">
        <v>1</v>
      </c>
      <c r="F177" s="217" t="s">
        <v>183</v>
      </c>
      <c r="G177" s="215"/>
      <c r="H177" s="218">
        <v>5.115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149</v>
      </c>
      <c r="AU177" s="224" t="s">
        <v>87</v>
      </c>
      <c r="AV177" s="14" t="s">
        <v>87</v>
      </c>
      <c r="AW177" s="14" t="s">
        <v>36</v>
      </c>
      <c r="AX177" s="14" t="s">
        <v>12</v>
      </c>
      <c r="AY177" s="224" t="s">
        <v>137</v>
      </c>
    </row>
    <row r="178" spans="2:51" s="15" customFormat="1" ht="10.2">
      <c r="B178" s="225"/>
      <c r="C178" s="226"/>
      <c r="D178" s="199" t="s">
        <v>149</v>
      </c>
      <c r="E178" s="227" t="s">
        <v>1</v>
      </c>
      <c r="F178" s="228" t="s">
        <v>172</v>
      </c>
      <c r="G178" s="226"/>
      <c r="H178" s="229">
        <v>19.59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149</v>
      </c>
      <c r="AU178" s="235" t="s">
        <v>87</v>
      </c>
      <c r="AV178" s="15" t="s">
        <v>145</v>
      </c>
      <c r="AW178" s="15" t="s">
        <v>36</v>
      </c>
      <c r="AX178" s="15" t="s">
        <v>85</v>
      </c>
      <c r="AY178" s="235" t="s">
        <v>137</v>
      </c>
    </row>
    <row r="179" spans="1:65" s="2" customFormat="1" ht="24.15" customHeight="1">
      <c r="A179" s="34"/>
      <c r="B179" s="35"/>
      <c r="C179" s="186" t="s">
        <v>197</v>
      </c>
      <c r="D179" s="186" t="s">
        <v>140</v>
      </c>
      <c r="E179" s="187" t="s">
        <v>198</v>
      </c>
      <c r="F179" s="188" t="s">
        <v>199</v>
      </c>
      <c r="G179" s="189" t="s">
        <v>154</v>
      </c>
      <c r="H179" s="190">
        <v>19.59</v>
      </c>
      <c r="I179" s="191"/>
      <c r="J179" s="192">
        <f>ROUND(I179*H179,2)</f>
        <v>0</v>
      </c>
      <c r="K179" s="188" t="s">
        <v>144</v>
      </c>
      <c r="L179" s="39"/>
      <c r="M179" s="193" t="s">
        <v>1</v>
      </c>
      <c r="N179" s="194" t="s">
        <v>43</v>
      </c>
      <c r="O179" s="71"/>
      <c r="P179" s="195">
        <f>O179*H179</f>
        <v>0</v>
      </c>
      <c r="Q179" s="195">
        <v>0.004</v>
      </c>
      <c r="R179" s="195">
        <f>Q179*H179</f>
        <v>0.07836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145</v>
      </c>
      <c r="AT179" s="197" t="s">
        <v>140</v>
      </c>
      <c r="AU179" s="197" t="s">
        <v>87</v>
      </c>
      <c r="AY179" s="17" t="s">
        <v>137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7" t="s">
        <v>85</v>
      </c>
      <c r="BK179" s="198">
        <f>ROUND(I179*H179,2)</f>
        <v>0</v>
      </c>
      <c r="BL179" s="17" t="s">
        <v>145</v>
      </c>
      <c r="BM179" s="197" t="s">
        <v>200</v>
      </c>
    </row>
    <row r="180" spans="1:47" s="2" customFormat="1" ht="19.2">
      <c r="A180" s="34"/>
      <c r="B180" s="35"/>
      <c r="C180" s="36"/>
      <c r="D180" s="199" t="s">
        <v>147</v>
      </c>
      <c r="E180" s="36"/>
      <c r="F180" s="200" t="s">
        <v>201</v>
      </c>
      <c r="G180" s="36"/>
      <c r="H180" s="36"/>
      <c r="I180" s="201"/>
      <c r="J180" s="36"/>
      <c r="K180" s="36"/>
      <c r="L180" s="39"/>
      <c r="M180" s="202"/>
      <c r="N180" s="203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147</v>
      </c>
      <c r="AU180" s="17" t="s">
        <v>87</v>
      </c>
    </row>
    <row r="181" spans="2:51" s="13" customFormat="1" ht="10.2">
      <c r="B181" s="204"/>
      <c r="C181" s="205"/>
      <c r="D181" s="199" t="s">
        <v>149</v>
      </c>
      <c r="E181" s="206" t="s">
        <v>1</v>
      </c>
      <c r="F181" s="207" t="s">
        <v>195</v>
      </c>
      <c r="G181" s="205"/>
      <c r="H181" s="206" t="s">
        <v>1</v>
      </c>
      <c r="I181" s="208"/>
      <c r="J181" s="205"/>
      <c r="K181" s="205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149</v>
      </c>
      <c r="AU181" s="213" t="s">
        <v>87</v>
      </c>
      <c r="AV181" s="13" t="s">
        <v>85</v>
      </c>
      <c r="AW181" s="13" t="s">
        <v>36</v>
      </c>
      <c r="AX181" s="13" t="s">
        <v>12</v>
      </c>
      <c r="AY181" s="213" t="s">
        <v>137</v>
      </c>
    </row>
    <row r="182" spans="2:51" s="14" customFormat="1" ht="10.2">
      <c r="B182" s="214"/>
      <c r="C182" s="215"/>
      <c r="D182" s="199" t="s">
        <v>149</v>
      </c>
      <c r="E182" s="216" t="s">
        <v>1</v>
      </c>
      <c r="F182" s="217" t="s">
        <v>196</v>
      </c>
      <c r="G182" s="215"/>
      <c r="H182" s="218">
        <v>14.475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149</v>
      </c>
      <c r="AU182" s="224" t="s">
        <v>87</v>
      </c>
      <c r="AV182" s="14" t="s">
        <v>87</v>
      </c>
      <c r="AW182" s="14" t="s">
        <v>36</v>
      </c>
      <c r="AX182" s="14" t="s">
        <v>12</v>
      </c>
      <c r="AY182" s="224" t="s">
        <v>137</v>
      </c>
    </row>
    <row r="183" spans="2:51" s="13" customFormat="1" ht="10.2">
      <c r="B183" s="204"/>
      <c r="C183" s="205"/>
      <c r="D183" s="199" t="s">
        <v>149</v>
      </c>
      <c r="E183" s="206" t="s">
        <v>1</v>
      </c>
      <c r="F183" s="207" t="s">
        <v>182</v>
      </c>
      <c r="G183" s="205"/>
      <c r="H183" s="206" t="s">
        <v>1</v>
      </c>
      <c r="I183" s="208"/>
      <c r="J183" s="205"/>
      <c r="K183" s="205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149</v>
      </c>
      <c r="AU183" s="213" t="s">
        <v>87</v>
      </c>
      <c r="AV183" s="13" t="s">
        <v>85</v>
      </c>
      <c r="AW183" s="13" t="s">
        <v>36</v>
      </c>
      <c r="AX183" s="13" t="s">
        <v>12</v>
      </c>
      <c r="AY183" s="213" t="s">
        <v>137</v>
      </c>
    </row>
    <row r="184" spans="2:51" s="14" customFormat="1" ht="10.2">
      <c r="B184" s="214"/>
      <c r="C184" s="215"/>
      <c r="D184" s="199" t="s">
        <v>149</v>
      </c>
      <c r="E184" s="216" t="s">
        <v>1</v>
      </c>
      <c r="F184" s="217" t="s">
        <v>183</v>
      </c>
      <c r="G184" s="215"/>
      <c r="H184" s="218">
        <v>5.115</v>
      </c>
      <c r="I184" s="219"/>
      <c r="J184" s="215"/>
      <c r="K184" s="215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149</v>
      </c>
      <c r="AU184" s="224" t="s">
        <v>87</v>
      </c>
      <c r="AV184" s="14" t="s">
        <v>87</v>
      </c>
      <c r="AW184" s="14" t="s">
        <v>36</v>
      </c>
      <c r="AX184" s="14" t="s">
        <v>12</v>
      </c>
      <c r="AY184" s="224" t="s">
        <v>137</v>
      </c>
    </row>
    <row r="185" spans="2:51" s="15" customFormat="1" ht="10.2">
      <c r="B185" s="225"/>
      <c r="C185" s="226"/>
      <c r="D185" s="199" t="s">
        <v>149</v>
      </c>
      <c r="E185" s="227" t="s">
        <v>1</v>
      </c>
      <c r="F185" s="228" t="s">
        <v>172</v>
      </c>
      <c r="G185" s="226"/>
      <c r="H185" s="229">
        <v>19.59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AT185" s="235" t="s">
        <v>149</v>
      </c>
      <c r="AU185" s="235" t="s">
        <v>87</v>
      </c>
      <c r="AV185" s="15" t="s">
        <v>145</v>
      </c>
      <c r="AW185" s="15" t="s">
        <v>36</v>
      </c>
      <c r="AX185" s="15" t="s">
        <v>85</v>
      </c>
      <c r="AY185" s="235" t="s">
        <v>137</v>
      </c>
    </row>
    <row r="186" spans="1:65" s="2" customFormat="1" ht="24.15" customHeight="1">
      <c r="A186" s="34"/>
      <c r="B186" s="35"/>
      <c r="C186" s="186" t="s">
        <v>202</v>
      </c>
      <c r="D186" s="186" t="s">
        <v>140</v>
      </c>
      <c r="E186" s="187" t="s">
        <v>203</v>
      </c>
      <c r="F186" s="188" t="s">
        <v>204</v>
      </c>
      <c r="G186" s="189" t="s">
        <v>154</v>
      </c>
      <c r="H186" s="190">
        <v>18.374</v>
      </c>
      <c r="I186" s="191"/>
      <c r="J186" s="192">
        <f>ROUND(I186*H186,2)</f>
        <v>0</v>
      </c>
      <c r="K186" s="188" t="s">
        <v>144</v>
      </c>
      <c r="L186" s="39"/>
      <c r="M186" s="193" t="s">
        <v>1</v>
      </c>
      <c r="N186" s="194" t="s">
        <v>43</v>
      </c>
      <c r="O186" s="71"/>
      <c r="P186" s="195">
        <f>O186*H186</f>
        <v>0</v>
      </c>
      <c r="Q186" s="195">
        <v>0.01575</v>
      </c>
      <c r="R186" s="195">
        <f>Q186*H186</f>
        <v>0.2893905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145</v>
      </c>
      <c r="AT186" s="197" t="s">
        <v>140</v>
      </c>
      <c r="AU186" s="197" t="s">
        <v>87</v>
      </c>
      <c r="AY186" s="17" t="s">
        <v>137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7" t="s">
        <v>85</v>
      </c>
      <c r="BK186" s="198">
        <f>ROUND(I186*H186,2)</f>
        <v>0</v>
      </c>
      <c r="BL186" s="17" t="s">
        <v>145</v>
      </c>
      <c r="BM186" s="197" t="s">
        <v>205</v>
      </c>
    </row>
    <row r="187" spans="1:47" s="2" customFormat="1" ht="28.8">
      <c r="A187" s="34"/>
      <c r="B187" s="35"/>
      <c r="C187" s="36"/>
      <c r="D187" s="199" t="s">
        <v>147</v>
      </c>
      <c r="E187" s="36"/>
      <c r="F187" s="200" t="s">
        <v>206</v>
      </c>
      <c r="G187" s="36"/>
      <c r="H187" s="36"/>
      <c r="I187" s="201"/>
      <c r="J187" s="36"/>
      <c r="K187" s="36"/>
      <c r="L187" s="39"/>
      <c r="M187" s="202"/>
      <c r="N187" s="203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147</v>
      </c>
      <c r="AU187" s="17" t="s">
        <v>87</v>
      </c>
    </row>
    <row r="188" spans="2:51" s="13" customFormat="1" ht="10.2">
      <c r="B188" s="204"/>
      <c r="C188" s="205"/>
      <c r="D188" s="199" t="s">
        <v>149</v>
      </c>
      <c r="E188" s="206" t="s">
        <v>1</v>
      </c>
      <c r="F188" s="207" t="s">
        <v>207</v>
      </c>
      <c r="G188" s="205"/>
      <c r="H188" s="206" t="s">
        <v>1</v>
      </c>
      <c r="I188" s="208"/>
      <c r="J188" s="205"/>
      <c r="K188" s="205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149</v>
      </c>
      <c r="AU188" s="213" t="s">
        <v>87</v>
      </c>
      <c r="AV188" s="13" t="s">
        <v>85</v>
      </c>
      <c r="AW188" s="13" t="s">
        <v>36</v>
      </c>
      <c r="AX188" s="13" t="s">
        <v>12</v>
      </c>
      <c r="AY188" s="213" t="s">
        <v>137</v>
      </c>
    </row>
    <row r="189" spans="2:51" s="14" customFormat="1" ht="10.2">
      <c r="B189" s="214"/>
      <c r="C189" s="215"/>
      <c r="D189" s="199" t="s">
        <v>149</v>
      </c>
      <c r="E189" s="216" t="s">
        <v>1</v>
      </c>
      <c r="F189" s="217" t="s">
        <v>208</v>
      </c>
      <c r="G189" s="215"/>
      <c r="H189" s="218">
        <v>19.95</v>
      </c>
      <c r="I189" s="219"/>
      <c r="J189" s="215"/>
      <c r="K189" s="215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149</v>
      </c>
      <c r="AU189" s="224" t="s">
        <v>87</v>
      </c>
      <c r="AV189" s="14" t="s">
        <v>87</v>
      </c>
      <c r="AW189" s="14" t="s">
        <v>36</v>
      </c>
      <c r="AX189" s="14" t="s">
        <v>12</v>
      </c>
      <c r="AY189" s="224" t="s">
        <v>137</v>
      </c>
    </row>
    <row r="190" spans="2:51" s="14" customFormat="1" ht="10.2">
      <c r="B190" s="214"/>
      <c r="C190" s="215"/>
      <c r="D190" s="199" t="s">
        <v>149</v>
      </c>
      <c r="E190" s="216" t="s">
        <v>1</v>
      </c>
      <c r="F190" s="217" t="s">
        <v>209</v>
      </c>
      <c r="G190" s="215"/>
      <c r="H190" s="218">
        <v>-1.576</v>
      </c>
      <c r="I190" s="219"/>
      <c r="J190" s="215"/>
      <c r="K190" s="215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149</v>
      </c>
      <c r="AU190" s="224" t="s">
        <v>87</v>
      </c>
      <c r="AV190" s="14" t="s">
        <v>87</v>
      </c>
      <c r="AW190" s="14" t="s">
        <v>36</v>
      </c>
      <c r="AX190" s="14" t="s">
        <v>12</v>
      </c>
      <c r="AY190" s="224" t="s">
        <v>137</v>
      </c>
    </row>
    <row r="191" spans="2:51" s="15" customFormat="1" ht="10.2">
      <c r="B191" s="225"/>
      <c r="C191" s="226"/>
      <c r="D191" s="199" t="s">
        <v>149</v>
      </c>
      <c r="E191" s="227" t="s">
        <v>1</v>
      </c>
      <c r="F191" s="228" t="s">
        <v>172</v>
      </c>
      <c r="G191" s="226"/>
      <c r="H191" s="229">
        <v>18.374</v>
      </c>
      <c r="I191" s="230"/>
      <c r="J191" s="226"/>
      <c r="K191" s="226"/>
      <c r="L191" s="231"/>
      <c r="M191" s="232"/>
      <c r="N191" s="233"/>
      <c r="O191" s="233"/>
      <c r="P191" s="233"/>
      <c r="Q191" s="233"/>
      <c r="R191" s="233"/>
      <c r="S191" s="233"/>
      <c r="T191" s="234"/>
      <c r="AT191" s="235" t="s">
        <v>149</v>
      </c>
      <c r="AU191" s="235" t="s">
        <v>87</v>
      </c>
      <c r="AV191" s="15" t="s">
        <v>145</v>
      </c>
      <c r="AW191" s="15" t="s">
        <v>36</v>
      </c>
      <c r="AX191" s="15" t="s">
        <v>85</v>
      </c>
      <c r="AY191" s="235" t="s">
        <v>137</v>
      </c>
    </row>
    <row r="192" spans="1:65" s="2" customFormat="1" ht="24.15" customHeight="1">
      <c r="A192" s="34"/>
      <c r="B192" s="35"/>
      <c r="C192" s="186" t="s">
        <v>210</v>
      </c>
      <c r="D192" s="186" t="s">
        <v>140</v>
      </c>
      <c r="E192" s="187" t="s">
        <v>211</v>
      </c>
      <c r="F192" s="188" t="s">
        <v>212</v>
      </c>
      <c r="G192" s="189" t="s">
        <v>154</v>
      </c>
      <c r="H192" s="190">
        <v>18.374</v>
      </c>
      <c r="I192" s="191"/>
      <c r="J192" s="192">
        <f>ROUND(I192*H192,2)</f>
        <v>0</v>
      </c>
      <c r="K192" s="188" t="s">
        <v>144</v>
      </c>
      <c r="L192" s="39"/>
      <c r="M192" s="193" t="s">
        <v>1</v>
      </c>
      <c r="N192" s="194" t="s">
        <v>43</v>
      </c>
      <c r="O192" s="71"/>
      <c r="P192" s="195">
        <f>O192*H192</f>
        <v>0</v>
      </c>
      <c r="Q192" s="195">
        <v>0.0079</v>
      </c>
      <c r="R192" s="195">
        <f>Q192*H192</f>
        <v>0.1451546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145</v>
      </c>
      <c r="AT192" s="197" t="s">
        <v>140</v>
      </c>
      <c r="AU192" s="197" t="s">
        <v>87</v>
      </c>
      <c r="AY192" s="17" t="s">
        <v>137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17" t="s">
        <v>85</v>
      </c>
      <c r="BK192" s="198">
        <f>ROUND(I192*H192,2)</f>
        <v>0</v>
      </c>
      <c r="BL192" s="17" t="s">
        <v>145</v>
      </c>
      <c r="BM192" s="197" t="s">
        <v>213</v>
      </c>
    </row>
    <row r="193" spans="1:47" s="2" customFormat="1" ht="28.8">
      <c r="A193" s="34"/>
      <c r="B193" s="35"/>
      <c r="C193" s="36"/>
      <c r="D193" s="199" t="s">
        <v>147</v>
      </c>
      <c r="E193" s="36"/>
      <c r="F193" s="200" t="s">
        <v>214</v>
      </c>
      <c r="G193" s="36"/>
      <c r="H193" s="36"/>
      <c r="I193" s="201"/>
      <c r="J193" s="36"/>
      <c r="K193" s="36"/>
      <c r="L193" s="39"/>
      <c r="M193" s="202"/>
      <c r="N193" s="203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147</v>
      </c>
      <c r="AU193" s="17" t="s">
        <v>87</v>
      </c>
    </row>
    <row r="194" spans="2:51" s="13" customFormat="1" ht="10.2">
      <c r="B194" s="204"/>
      <c r="C194" s="205"/>
      <c r="D194" s="199" t="s">
        <v>149</v>
      </c>
      <c r="E194" s="206" t="s">
        <v>1</v>
      </c>
      <c r="F194" s="207" t="s">
        <v>207</v>
      </c>
      <c r="G194" s="205"/>
      <c r="H194" s="206" t="s">
        <v>1</v>
      </c>
      <c r="I194" s="208"/>
      <c r="J194" s="205"/>
      <c r="K194" s="205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149</v>
      </c>
      <c r="AU194" s="213" t="s">
        <v>87</v>
      </c>
      <c r="AV194" s="13" t="s">
        <v>85</v>
      </c>
      <c r="AW194" s="13" t="s">
        <v>36</v>
      </c>
      <c r="AX194" s="13" t="s">
        <v>12</v>
      </c>
      <c r="AY194" s="213" t="s">
        <v>137</v>
      </c>
    </row>
    <row r="195" spans="2:51" s="14" customFormat="1" ht="10.2">
      <c r="B195" s="214"/>
      <c r="C195" s="215"/>
      <c r="D195" s="199" t="s">
        <v>149</v>
      </c>
      <c r="E195" s="216" t="s">
        <v>1</v>
      </c>
      <c r="F195" s="217" t="s">
        <v>208</v>
      </c>
      <c r="G195" s="215"/>
      <c r="H195" s="218">
        <v>19.95</v>
      </c>
      <c r="I195" s="219"/>
      <c r="J195" s="215"/>
      <c r="K195" s="215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149</v>
      </c>
      <c r="AU195" s="224" t="s">
        <v>87</v>
      </c>
      <c r="AV195" s="14" t="s">
        <v>87</v>
      </c>
      <c r="AW195" s="14" t="s">
        <v>36</v>
      </c>
      <c r="AX195" s="14" t="s">
        <v>12</v>
      </c>
      <c r="AY195" s="224" t="s">
        <v>137</v>
      </c>
    </row>
    <row r="196" spans="2:51" s="14" customFormat="1" ht="10.2">
      <c r="B196" s="214"/>
      <c r="C196" s="215"/>
      <c r="D196" s="199" t="s">
        <v>149</v>
      </c>
      <c r="E196" s="216" t="s">
        <v>1</v>
      </c>
      <c r="F196" s="217" t="s">
        <v>209</v>
      </c>
      <c r="G196" s="215"/>
      <c r="H196" s="218">
        <v>-1.576</v>
      </c>
      <c r="I196" s="219"/>
      <c r="J196" s="215"/>
      <c r="K196" s="215"/>
      <c r="L196" s="220"/>
      <c r="M196" s="221"/>
      <c r="N196" s="222"/>
      <c r="O196" s="222"/>
      <c r="P196" s="222"/>
      <c r="Q196" s="222"/>
      <c r="R196" s="222"/>
      <c r="S196" s="222"/>
      <c r="T196" s="223"/>
      <c r="AT196" s="224" t="s">
        <v>149</v>
      </c>
      <c r="AU196" s="224" t="s">
        <v>87</v>
      </c>
      <c r="AV196" s="14" t="s">
        <v>87</v>
      </c>
      <c r="AW196" s="14" t="s">
        <v>36</v>
      </c>
      <c r="AX196" s="14" t="s">
        <v>12</v>
      </c>
      <c r="AY196" s="224" t="s">
        <v>137</v>
      </c>
    </row>
    <row r="197" spans="2:51" s="15" customFormat="1" ht="10.2">
      <c r="B197" s="225"/>
      <c r="C197" s="226"/>
      <c r="D197" s="199" t="s">
        <v>149</v>
      </c>
      <c r="E197" s="227" t="s">
        <v>1</v>
      </c>
      <c r="F197" s="228" t="s">
        <v>172</v>
      </c>
      <c r="G197" s="226"/>
      <c r="H197" s="229">
        <v>18.374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AT197" s="235" t="s">
        <v>149</v>
      </c>
      <c r="AU197" s="235" t="s">
        <v>87</v>
      </c>
      <c r="AV197" s="15" t="s">
        <v>145</v>
      </c>
      <c r="AW197" s="15" t="s">
        <v>36</v>
      </c>
      <c r="AX197" s="15" t="s">
        <v>85</v>
      </c>
      <c r="AY197" s="235" t="s">
        <v>137</v>
      </c>
    </row>
    <row r="198" spans="1:65" s="2" customFormat="1" ht="24.15" customHeight="1">
      <c r="A198" s="34"/>
      <c r="B198" s="35"/>
      <c r="C198" s="186" t="s">
        <v>215</v>
      </c>
      <c r="D198" s="186" t="s">
        <v>140</v>
      </c>
      <c r="E198" s="187" t="s">
        <v>216</v>
      </c>
      <c r="F198" s="188" t="s">
        <v>217</v>
      </c>
      <c r="G198" s="189" t="s">
        <v>218</v>
      </c>
      <c r="H198" s="190">
        <v>9.6</v>
      </c>
      <c r="I198" s="191"/>
      <c r="J198" s="192">
        <f>ROUND(I198*H198,2)</f>
        <v>0</v>
      </c>
      <c r="K198" s="188" t="s">
        <v>144</v>
      </c>
      <c r="L198" s="39"/>
      <c r="M198" s="193" t="s">
        <v>1</v>
      </c>
      <c r="N198" s="194" t="s">
        <v>43</v>
      </c>
      <c r="O198" s="71"/>
      <c r="P198" s="195">
        <f>O198*H198</f>
        <v>0</v>
      </c>
      <c r="Q198" s="195">
        <v>0.0015</v>
      </c>
      <c r="R198" s="195">
        <f>Q198*H198</f>
        <v>0.0144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145</v>
      </c>
      <c r="AT198" s="197" t="s">
        <v>140</v>
      </c>
      <c r="AU198" s="197" t="s">
        <v>87</v>
      </c>
      <c r="AY198" s="17" t="s">
        <v>137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85</v>
      </c>
      <c r="BK198" s="198">
        <f>ROUND(I198*H198,2)</f>
        <v>0</v>
      </c>
      <c r="BL198" s="17" t="s">
        <v>145</v>
      </c>
      <c r="BM198" s="197" t="s">
        <v>219</v>
      </c>
    </row>
    <row r="199" spans="1:47" s="2" customFormat="1" ht="19.2">
      <c r="A199" s="34"/>
      <c r="B199" s="35"/>
      <c r="C199" s="36"/>
      <c r="D199" s="199" t="s">
        <v>147</v>
      </c>
      <c r="E199" s="36"/>
      <c r="F199" s="200" t="s">
        <v>220</v>
      </c>
      <c r="G199" s="36"/>
      <c r="H199" s="36"/>
      <c r="I199" s="201"/>
      <c r="J199" s="36"/>
      <c r="K199" s="36"/>
      <c r="L199" s="39"/>
      <c r="M199" s="202"/>
      <c r="N199" s="203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147</v>
      </c>
      <c r="AU199" s="17" t="s">
        <v>87</v>
      </c>
    </row>
    <row r="200" spans="2:51" s="13" customFormat="1" ht="10.2">
      <c r="B200" s="204"/>
      <c r="C200" s="205"/>
      <c r="D200" s="199" t="s">
        <v>149</v>
      </c>
      <c r="E200" s="206" t="s">
        <v>1</v>
      </c>
      <c r="F200" s="207" t="s">
        <v>221</v>
      </c>
      <c r="G200" s="205"/>
      <c r="H200" s="206" t="s">
        <v>1</v>
      </c>
      <c r="I200" s="208"/>
      <c r="J200" s="205"/>
      <c r="K200" s="205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149</v>
      </c>
      <c r="AU200" s="213" t="s">
        <v>87</v>
      </c>
      <c r="AV200" s="13" t="s">
        <v>85</v>
      </c>
      <c r="AW200" s="13" t="s">
        <v>36</v>
      </c>
      <c r="AX200" s="13" t="s">
        <v>12</v>
      </c>
      <c r="AY200" s="213" t="s">
        <v>137</v>
      </c>
    </row>
    <row r="201" spans="2:51" s="14" customFormat="1" ht="10.2">
      <c r="B201" s="214"/>
      <c r="C201" s="215"/>
      <c r="D201" s="199" t="s">
        <v>149</v>
      </c>
      <c r="E201" s="216" t="s">
        <v>1</v>
      </c>
      <c r="F201" s="217" t="s">
        <v>222</v>
      </c>
      <c r="G201" s="215"/>
      <c r="H201" s="218">
        <v>9.6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149</v>
      </c>
      <c r="AU201" s="224" t="s">
        <v>87</v>
      </c>
      <c r="AV201" s="14" t="s">
        <v>87</v>
      </c>
      <c r="AW201" s="14" t="s">
        <v>36</v>
      </c>
      <c r="AX201" s="14" t="s">
        <v>85</v>
      </c>
      <c r="AY201" s="224" t="s">
        <v>137</v>
      </c>
    </row>
    <row r="202" spans="1:65" s="2" customFormat="1" ht="24.15" customHeight="1">
      <c r="A202" s="34"/>
      <c r="B202" s="35"/>
      <c r="C202" s="186" t="s">
        <v>223</v>
      </c>
      <c r="D202" s="186" t="s">
        <v>140</v>
      </c>
      <c r="E202" s="187" t="s">
        <v>224</v>
      </c>
      <c r="F202" s="188" t="s">
        <v>225</v>
      </c>
      <c r="G202" s="189" t="s">
        <v>226</v>
      </c>
      <c r="H202" s="190">
        <v>0.5</v>
      </c>
      <c r="I202" s="191"/>
      <c r="J202" s="192">
        <f>ROUND(I202*H202,2)</f>
        <v>0</v>
      </c>
      <c r="K202" s="188" t="s">
        <v>144</v>
      </c>
      <c r="L202" s="39"/>
      <c r="M202" s="193" t="s">
        <v>1</v>
      </c>
      <c r="N202" s="194" t="s">
        <v>43</v>
      </c>
      <c r="O202" s="71"/>
      <c r="P202" s="195">
        <f>O202*H202</f>
        <v>0</v>
      </c>
      <c r="Q202" s="195">
        <v>2.30102</v>
      </c>
      <c r="R202" s="195">
        <f>Q202*H202</f>
        <v>1.15051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145</v>
      </c>
      <c r="AT202" s="197" t="s">
        <v>140</v>
      </c>
      <c r="AU202" s="197" t="s">
        <v>87</v>
      </c>
      <c r="AY202" s="17" t="s">
        <v>137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17" t="s">
        <v>85</v>
      </c>
      <c r="BK202" s="198">
        <f>ROUND(I202*H202,2)</f>
        <v>0</v>
      </c>
      <c r="BL202" s="17" t="s">
        <v>145</v>
      </c>
      <c r="BM202" s="197" t="s">
        <v>227</v>
      </c>
    </row>
    <row r="203" spans="1:47" s="2" customFormat="1" ht="28.8">
      <c r="A203" s="34"/>
      <c r="B203" s="35"/>
      <c r="C203" s="36"/>
      <c r="D203" s="199" t="s">
        <v>147</v>
      </c>
      <c r="E203" s="36"/>
      <c r="F203" s="200" t="s">
        <v>228</v>
      </c>
      <c r="G203" s="36"/>
      <c r="H203" s="36"/>
      <c r="I203" s="201"/>
      <c r="J203" s="36"/>
      <c r="K203" s="36"/>
      <c r="L203" s="39"/>
      <c r="M203" s="202"/>
      <c r="N203" s="203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147</v>
      </c>
      <c r="AU203" s="17" t="s">
        <v>87</v>
      </c>
    </row>
    <row r="204" spans="2:51" s="14" customFormat="1" ht="10.2">
      <c r="B204" s="214"/>
      <c r="C204" s="215"/>
      <c r="D204" s="199" t="s">
        <v>149</v>
      </c>
      <c r="E204" s="216" t="s">
        <v>1</v>
      </c>
      <c r="F204" s="217" t="s">
        <v>229</v>
      </c>
      <c r="G204" s="215"/>
      <c r="H204" s="218">
        <v>0.5</v>
      </c>
      <c r="I204" s="219"/>
      <c r="J204" s="215"/>
      <c r="K204" s="215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149</v>
      </c>
      <c r="AU204" s="224" t="s">
        <v>87</v>
      </c>
      <c r="AV204" s="14" t="s">
        <v>87</v>
      </c>
      <c r="AW204" s="14" t="s">
        <v>36</v>
      </c>
      <c r="AX204" s="14" t="s">
        <v>85</v>
      </c>
      <c r="AY204" s="224" t="s">
        <v>137</v>
      </c>
    </row>
    <row r="205" spans="1:65" s="2" customFormat="1" ht="21.75" customHeight="1">
      <c r="A205" s="34"/>
      <c r="B205" s="35"/>
      <c r="C205" s="186" t="s">
        <v>230</v>
      </c>
      <c r="D205" s="186" t="s">
        <v>140</v>
      </c>
      <c r="E205" s="187" t="s">
        <v>231</v>
      </c>
      <c r="F205" s="188" t="s">
        <v>232</v>
      </c>
      <c r="G205" s="189" t="s">
        <v>233</v>
      </c>
      <c r="H205" s="190">
        <v>1</v>
      </c>
      <c r="I205" s="191"/>
      <c r="J205" s="192">
        <f>ROUND(I205*H205,2)</f>
        <v>0</v>
      </c>
      <c r="K205" s="188" t="s">
        <v>144</v>
      </c>
      <c r="L205" s="39"/>
      <c r="M205" s="193" t="s">
        <v>1</v>
      </c>
      <c r="N205" s="194" t="s">
        <v>43</v>
      </c>
      <c r="O205" s="71"/>
      <c r="P205" s="195">
        <f>O205*H205</f>
        <v>0</v>
      </c>
      <c r="Q205" s="195">
        <v>0.04684</v>
      </c>
      <c r="R205" s="195">
        <f>Q205*H205</f>
        <v>0.04684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145</v>
      </c>
      <c r="AT205" s="197" t="s">
        <v>140</v>
      </c>
      <c r="AU205" s="197" t="s">
        <v>87</v>
      </c>
      <c r="AY205" s="17" t="s">
        <v>137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17" t="s">
        <v>85</v>
      </c>
      <c r="BK205" s="198">
        <f>ROUND(I205*H205,2)</f>
        <v>0</v>
      </c>
      <c r="BL205" s="17" t="s">
        <v>145</v>
      </c>
      <c r="BM205" s="197" t="s">
        <v>234</v>
      </c>
    </row>
    <row r="206" spans="1:47" s="2" customFormat="1" ht="28.8">
      <c r="A206" s="34"/>
      <c r="B206" s="35"/>
      <c r="C206" s="36"/>
      <c r="D206" s="199" t="s">
        <v>147</v>
      </c>
      <c r="E206" s="36"/>
      <c r="F206" s="200" t="s">
        <v>235</v>
      </c>
      <c r="G206" s="36"/>
      <c r="H206" s="36"/>
      <c r="I206" s="201"/>
      <c r="J206" s="36"/>
      <c r="K206" s="36"/>
      <c r="L206" s="39"/>
      <c r="M206" s="202"/>
      <c r="N206" s="203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147</v>
      </c>
      <c r="AU206" s="17" t="s">
        <v>87</v>
      </c>
    </row>
    <row r="207" spans="2:51" s="14" customFormat="1" ht="10.2">
      <c r="B207" s="214"/>
      <c r="C207" s="215"/>
      <c r="D207" s="199" t="s">
        <v>149</v>
      </c>
      <c r="E207" s="216" t="s">
        <v>1</v>
      </c>
      <c r="F207" s="217" t="s">
        <v>85</v>
      </c>
      <c r="G207" s="215"/>
      <c r="H207" s="218">
        <v>1</v>
      </c>
      <c r="I207" s="219"/>
      <c r="J207" s="215"/>
      <c r="K207" s="215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149</v>
      </c>
      <c r="AU207" s="224" t="s">
        <v>87</v>
      </c>
      <c r="AV207" s="14" t="s">
        <v>87</v>
      </c>
      <c r="AW207" s="14" t="s">
        <v>36</v>
      </c>
      <c r="AX207" s="14" t="s">
        <v>85</v>
      </c>
      <c r="AY207" s="224" t="s">
        <v>137</v>
      </c>
    </row>
    <row r="208" spans="1:65" s="2" customFormat="1" ht="33" customHeight="1">
      <c r="A208" s="34"/>
      <c r="B208" s="35"/>
      <c r="C208" s="236" t="s">
        <v>236</v>
      </c>
      <c r="D208" s="236" t="s">
        <v>237</v>
      </c>
      <c r="E208" s="237" t="s">
        <v>238</v>
      </c>
      <c r="F208" s="238" t="s">
        <v>239</v>
      </c>
      <c r="G208" s="239" t="s">
        <v>233</v>
      </c>
      <c r="H208" s="240">
        <v>1</v>
      </c>
      <c r="I208" s="241"/>
      <c r="J208" s="242">
        <f>ROUND(I208*H208,2)</f>
        <v>0</v>
      </c>
      <c r="K208" s="238" t="s">
        <v>144</v>
      </c>
      <c r="L208" s="243"/>
      <c r="M208" s="244" t="s">
        <v>1</v>
      </c>
      <c r="N208" s="245" t="s">
        <v>43</v>
      </c>
      <c r="O208" s="71"/>
      <c r="P208" s="195">
        <f>O208*H208</f>
        <v>0</v>
      </c>
      <c r="Q208" s="195">
        <v>0.01521</v>
      </c>
      <c r="R208" s="195">
        <f>Q208*H208</f>
        <v>0.01521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197</v>
      </c>
      <c r="AT208" s="197" t="s">
        <v>237</v>
      </c>
      <c r="AU208" s="197" t="s">
        <v>87</v>
      </c>
      <c r="AY208" s="17" t="s">
        <v>137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17" t="s">
        <v>85</v>
      </c>
      <c r="BK208" s="198">
        <f>ROUND(I208*H208,2)</f>
        <v>0</v>
      </c>
      <c r="BL208" s="17" t="s">
        <v>145</v>
      </c>
      <c r="BM208" s="197" t="s">
        <v>240</v>
      </c>
    </row>
    <row r="209" spans="1:47" s="2" customFormat="1" ht="19.2">
      <c r="A209" s="34"/>
      <c r="B209" s="35"/>
      <c r="C209" s="36"/>
      <c r="D209" s="199" t="s">
        <v>147</v>
      </c>
      <c r="E209" s="36"/>
      <c r="F209" s="200" t="s">
        <v>239</v>
      </c>
      <c r="G209" s="36"/>
      <c r="H209" s="36"/>
      <c r="I209" s="201"/>
      <c r="J209" s="36"/>
      <c r="K209" s="36"/>
      <c r="L209" s="39"/>
      <c r="M209" s="202"/>
      <c r="N209" s="203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147</v>
      </c>
      <c r="AU209" s="17" t="s">
        <v>87</v>
      </c>
    </row>
    <row r="210" spans="2:63" s="12" customFormat="1" ht="22.8" customHeight="1">
      <c r="B210" s="170"/>
      <c r="C210" s="171"/>
      <c r="D210" s="172" t="s">
        <v>77</v>
      </c>
      <c r="E210" s="184" t="s">
        <v>202</v>
      </c>
      <c r="F210" s="184" t="s">
        <v>241</v>
      </c>
      <c r="G210" s="171"/>
      <c r="H210" s="171"/>
      <c r="I210" s="174"/>
      <c r="J210" s="185">
        <f>BK210</f>
        <v>0</v>
      </c>
      <c r="K210" s="171"/>
      <c r="L210" s="176"/>
      <c r="M210" s="177"/>
      <c r="N210" s="178"/>
      <c r="O210" s="178"/>
      <c r="P210" s="179">
        <f>SUM(P211:P247)</f>
        <v>0</v>
      </c>
      <c r="Q210" s="178"/>
      <c r="R210" s="179">
        <f>SUM(R211:R247)</f>
        <v>0.0012964</v>
      </c>
      <c r="S210" s="178"/>
      <c r="T210" s="180">
        <f>SUM(T211:T247)</f>
        <v>3.2362400000000004</v>
      </c>
      <c r="AR210" s="181" t="s">
        <v>85</v>
      </c>
      <c r="AT210" s="182" t="s">
        <v>77</v>
      </c>
      <c r="AU210" s="182" t="s">
        <v>85</v>
      </c>
      <c r="AY210" s="181" t="s">
        <v>137</v>
      </c>
      <c r="BK210" s="183">
        <f>SUM(BK211:BK247)</f>
        <v>0</v>
      </c>
    </row>
    <row r="211" spans="1:65" s="2" customFormat="1" ht="33" customHeight="1">
      <c r="A211" s="34"/>
      <c r="B211" s="35"/>
      <c r="C211" s="186" t="s">
        <v>8</v>
      </c>
      <c r="D211" s="186" t="s">
        <v>140</v>
      </c>
      <c r="E211" s="187" t="s">
        <v>242</v>
      </c>
      <c r="F211" s="188" t="s">
        <v>243</v>
      </c>
      <c r="G211" s="189" t="s">
        <v>154</v>
      </c>
      <c r="H211" s="190">
        <v>5.32</v>
      </c>
      <c r="I211" s="191"/>
      <c r="J211" s="192">
        <f>ROUND(I211*H211,2)</f>
        <v>0</v>
      </c>
      <c r="K211" s="188" t="s">
        <v>144</v>
      </c>
      <c r="L211" s="39"/>
      <c r="M211" s="193" t="s">
        <v>1</v>
      </c>
      <c r="N211" s="194" t="s">
        <v>43</v>
      </c>
      <c r="O211" s="71"/>
      <c r="P211" s="195">
        <f>O211*H211</f>
        <v>0</v>
      </c>
      <c r="Q211" s="195">
        <v>0.00013</v>
      </c>
      <c r="R211" s="195">
        <f>Q211*H211</f>
        <v>0.0006916</v>
      </c>
      <c r="S211" s="195">
        <v>0</v>
      </c>
      <c r="T211" s="19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7" t="s">
        <v>145</v>
      </c>
      <c r="AT211" s="197" t="s">
        <v>140</v>
      </c>
      <c r="AU211" s="197" t="s">
        <v>87</v>
      </c>
      <c r="AY211" s="17" t="s">
        <v>137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17" t="s">
        <v>85</v>
      </c>
      <c r="BK211" s="198">
        <f>ROUND(I211*H211,2)</f>
        <v>0</v>
      </c>
      <c r="BL211" s="17" t="s">
        <v>145</v>
      </c>
      <c r="BM211" s="197" t="s">
        <v>244</v>
      </c>
    </row>
    <row r="212" spans="1:47" s="2" customFormat="1" ht="19.2">
      <c r="A212" s="34"/>
      <c r="B212" s="35"/>
      <c r="C212" s="36"/>
      <c r="D212" s="199" t="s">
        <v>147</v>
      </c>
      <c r="E212" s="36"/>
      <c r="F212" s="200" t="s">
        <v>245</v>
      </c>
      <c r="G212" s="36"/>
      <c r="H212" s="36"/>
      <c r="I212" s="201"/>
      <c r="J212" s="36"/>
      <c r="K212" s="36"/>
      <c r="L212" s="39"/>
      <c r="M212" s="202"/>
      <c r="N212" s="203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147</v>
      </c>
      <c r="AU212" s="17" t="s">
        <v>87</v>
      </c>
    </row>
    <row r="213" spans="2:51" s="14" customFormat="1" ht="10.2">
      <c r="B213" s="214"/>
      <c r="C213" s="215"/>
      <c r="D213" s="199" t="s">
        <v>149</v>
      </c>
      <c r="E213" s="216" t="s">
        <v>1</v>
      </c>
      <c r="F213" s="217" t="s">
        <v>246</v>
      </c>
      <c r="G213" s="215"/>
      <c r="H213" s="218">
        <v>5.32</v>
      </c>
      <c r="I213" s="219"/>
      <c r="J213" s="215"/>
      <c r="K213" s="215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149</v>
      </c>
      <c r="AU213" s="224" t="s">
        <v>87</v>
      </c>
      <c r="AV213" s="14" t="s">
        <v>87</v>
      </c>
      <c r="AW213" s="14" t="s">
        <v>36</v>
      </c>
      <c r="AX213" s="14" t="s">
        <v>85</v>
      </c>
      <c r="AY213" s="224" t="s">
        <v>137</v>
      </c>
    </row>
    <row r="214" spans="1:65" s="2" customFormat="1" ht="24.15" customHeight="1">
      <c r="A214" s="34"/>
      <c r="B214" s="35"/>
      <c r="C214" s="186" t="s">
        <v>247</v>
      </c>
      <c r="D214" s="186" t="s">
        <v>140</v>
      </c>
      <c r="E214" s="187" t="s">
        <v>248</v>
      </c>
      <c r="F214" s="188" t="s">
        <v>249</v>
      </c>
      <c r="G214" s="189" t="s">
        <v>154</v>
      </c>
      <c r="H214" s="190">
        <v>5.32</v>
      </c>
      <c r="I214" s="191"/>
      <c r="J214" s="192">
        <f>ROUND(I214*H214,2)</f>
        <v>0</v>
      </c>
      <c r="K214" s="188" t="s">
        <v>144</v>
      </c>
      <c r="L214" s="39"/>
      <c r="M214" s="193" t="s">
        <v>1</v>
      </c>
      <c r="N214" s="194" t="s">
        <v>43</v>
      </c>
      <c r="O214" s="71"/>
      <c r="P214" s="195">
        <f>O214*H214</f>
        <v>0</v>
      </c>
      <c r="Q214" s="195">
        <v>4E-05</v>
      </c>
      <c r="R214" s="195">
        <f>Q214*H214</f>
        <v>0.00021280000000000002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145</v>
      </c>
      <c r="AT214" s="197" t="s">
        <v>140</v>
      </c>
      <c r="AU214" s="197" t="s">
        <v>87</v>
      </c>
      <c r="AY214" s="17" t="s">
        <v>137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7" t="s">
        <v>85</v>
      </c>
      <c r="BK214" s="198">
        <f>ROUND(I214*H214,2)</f>
        <v>0</v>
      </c>
      <c r="BL214" s="17" t="s">
        <v>145</v>
      </c>
      <c r="BM214" s="197" t="s">
        <v>250</v>
      </c>
    </row>
    <row r="215" spans="1:47" s="2" customFormat="1" ht="19.2">
      <c r="A215" s="34"/>
      <c r="B215" s="35"/>
      <c r="C215" s="36"/>
      <c r="D215" s="199" t="s">
        <v>147</v>
      </c>
      <c r="E215" s="36"/>
      <c r="F215" s="200" t="s">
        <v>251</v>
      </c>
      <c r="G215" s="36"/>
      <c r="H215" s="36"/>
      <c r="I215" s="201"/>
      <c r="J215" s="36"/>
      <c r="K215" s="36"/>
      <c r="L215" s="39"/>
      <c r="M215" s="202"/>
      <c r="N215" s="203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147</v>
      </c>
      <c r="AU215" s="17" t="s">
        <v>87</v>
      </c>
    </row>
    <row r="216" spans="2:51" s="14" customFormat="1" ht="10.2">
      <c r="B216" s="214"/>
      <c r="C216" s="215"/>
      <c r="D216" s="199" t="s">
        <v>149</v>
      </c>
      <c r="E216" s="216" t="s">
        <v>1</v>
      </c>
      <c r="F216" s="217" t="s">
        <v>246</v>
      </c>
      <c r="G216" s="215"/>
      <c r="H216" s="218">
        <v>5.32</v>
      </c>
      <c r="I216" s="219"/>
      <c r="J216" s="215"/>
      <c r="K216" s="215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149</v>
      </c>
      <c r="AU216" s="224" t="s">
        <v>87</v>
      </c>
      <c r="AV216" s="14" t="s">
        <v>87</v>
      </c>
      <c r="AW216" s="14" t="s">
        <v>36</v>
      </c>
      <c r="AX216" s="14" t="s">
        <v>85</v>
      </c>
      <c r="AY216" s="224" t="s">
        <v>137</v>
      </c>
    </row>
    <row r="217" spans="1:65" s="2" customFormat="1" ht="21.75" customHeight="1">
      <c r="A217" s="34"/>
      <c r="B217" s="35"/>
      <c r="C217" s="186" t="s">
        <v>252</v>
      </c>
      <c r="D217" s="186" t="s">
        <v>140</v>
      </c>
      <c r="E217" s="187" t="s">
        <v>253</v>
      </c>
      <c r="F217" s="188" t="s">
        <v>254</v>
      </c>
      <c r="G217" s="189" t="s">
        <v>154</v>
      </c>
      <c r="H217" s="190">
        <v>4.3</v>
      </c>
      <c r="I217" s="191"/>
      <c r="J217" s="192">
        <f>ROUND(I217*H217,2)</f>
        <v>0</v>
      </c>
      <c r="K217" s="188" t="s">
        <v>144</v>
      </c>
      <c r="L217" s="39"/>
      <c r="M217" s="193" t="s">
        <v>1</v>
      </c>
      <c r="N217" s="194" t="s">
        <v>43</v>
      </c>
      <c r="O217" s="71"/>
      <c r="P217" s="195">
        <f>O217*H217</f>
        <v>0</v>
      </c>
      <c r="Q217" s="195">
        <v>0</v>
      </c>
      <c r="R217" s="195">
        <f>Q217*H217</f>
        <v>0</v>
      </c>
      <c r="S217" s="195">
        <v>0.131</v>
      </c>
      <c r="T217" s="196">
        <f>S217*H217</f>
        <v>0.5633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7" t="s">
        <v>145</v>
      </c>
      <c r="AT217" s="197" t="s">
        <v>140</v>
      </c>
      <c r="AU217" s="197" t="s">
        <v>87</v>
      </c>
      <c r="AY217" s="17" t="s">
        <v>137</v>
      </c>
      <c r="BE217" s="198">
        <f>IF(N217="základní",J217,0)</f>
        <v>0</v>
      </c>
      <c r="BF217" s="198">
        <f>IF(N217="snížená",J217,0)</f>
        <v>0</v>
      </c>
      <c r="BG217" s="198">
        <f>IF(N217="zákl. přenesená",J217,0)</f>
        <v>0</v>
      </c>
      <c r="BH217" s="198">
        <f>IF(N217="sníž. přenesená",J217,0)</f>
        <v>0</v>
      </c>
      <c r="BI217" s="198">
        <f>IF(N217="nulová",J217,0)</f>
        <v>0</v>
      </c>
      <c r="BJ217" s="17" t="s">
        <v>85</v>
      </c>
      <c r="BK217" s="198">
        <f>ROUND(I217*H217,2)</f>
        <v>0</v>
      </c>
      <c r="BL217" s="17" t="s">
        <v>145</v>
      </c>
      <c r="BM217" s="197" t="s">
        <v>255</v>
      </c>
    </row>
    <row r="218" spans="1:47" s="2" customFormat="1" ht="28.8">
      <c r="A218" s="34"/>
      <c r="B218" s="35"/>
      <c r="C218" s="36"/>
      <c r="D218" s="199" t="s">
        <v>147</v>
      </c>
      <c r="E218" s="36"/>
      <c r="F218" s="200" t="s">
        <v>256</v>
      </c>
      <c r="G218" s="36"/>
      <c r="H218" s="36"/>
      <c r="I218" s="201"/>
      <c r="J218" s="36"/>
      <c r="K218" s="36"/>
      <c r="L218" s="39"/>
      <c r="M218" s="202"/>
      <c r="N218" s="203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147</v>
      </c>
      <c r="AU218" s="17" t="s">
        <v>87</v>
      </c>
    </row>
    <row r="219" spans="2:51" s="13" customFormat="1" ht="10.2">
      <c r="B219" s="204"/>
      <c r="C219" s="205"/>
      <c r="D219" s="199" t="s">
        <v>149</v>
      </c>
      <c r="E219" s="206" t="s">
        <v>1</v>
      </c>
      <c r="F219" s="207" t="s">
        <v>257</v>
      </c>
      <c r="G219" s="205"/>
      <c r="H219" s="206" t="s">
        <v>1</v>
      </c>
      <c r="I219" s="208"/>
      <c r="J219" s="205"/>
      <c r="K219" s="205"/>
      <c r="L219" s="209"/>
      <c r="M219" s="210"/>
      <c r="N219" s="211"/>
      <c r="O219" s="211"/>
      <c r="P219" s="211"/>
      <c r="Q219" s="211"/>
      <c r="R219" s="211"/>
      <c r="S219" s="211"/>
      <c r="T219" s="212"/>
      <c r="AT219" s="213" t="s">
        <v>149</v>
      </c>
      <c r="AU219" s="213" t="s">
        <v>87</v>
      </c>
      <c r="AV219" s="13" t="s">
        <v>85</v>
      </c>
      <c r="AW219" s="13" t="s">
        <v>36</v>
      </c>
      <c r="AX219" s="13" t="s">
        <v>12</v>
      </c>
      <c r="AY219" s="213" t="s">
        <v>137</v>
      </c>
    </row>
    <row r="220" spans="2:51" s="14" customFormat="1" ht="10.2">
      <c r="B220" s="214"/>
      <c r="C220" s="215"/>
      <c r="D220" s="199" t="s">
        <v>149</v>
      </c>
      <c r="E220" s="216" t="s">
        <v>1</v>
      </c>
      <c r="F220" s="217" t="s">
        <v>258</v>
      </c>
      <c r="G220" s="215"/>
      <c r="H220" s="218">
        <v>4.3</v>
      </c>
      <c r="I220" s="219"/>
      <c r="J220" s="215"/>
      <c r="K220" s="215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149</v>
      </c>
      <c r="AU220" s="224" t="s">
        <v>87</v>
      </c>
      <c r="AV220" s="14" t="s">
        <v>87</v>
      </c>
      <c r="AW220" s="14" t="s">
        <v>36</v>
      </c>
      <c r="AX220" s="14" t="s">
        <v>85</v>
      </c>
      <c r="AY220" s="224" t="s">
        <v>137</v>
      </c>
    </row>
    <row r="221" spans="1:65" s="2" customFormat="1" ht="24.15" customHeight="1">
      <c r="A221" s="34"/>
      <c r="B221" s="35"/>
      <c r="C221" s="186" t="s">
        <v>259</v>
      </c>
      <c r="D221" s="186" t="s">
        <v>140</v>
      </c>
      <c r="E221" s="187" t="s">
        <v>260</v>
      </c>
      <c r="F221" s="188" t="s">
        <v>261</v>
      </c>
      <c r="G221" s="189" t="s">
        <v>154</v>
      </c>
      <c r="H221" s="190">
        <v>5.32</v>
      </c>
      <c r="I221" s="191"/>
      <c r="J221" s="192">
        <f>ROUND(I221*H221,2)</f>
        <v>0</v>
      </c>
      <c r="K221" s="188" t="s">
        <v>144</v>
      </c>
      <c r="L221" s="39"/>
      <c r="M221" s="193" t="s">
        <v>1</v>
      </c>
      <c r="N221" s="194" t="s">
        <v>43</v>
      </c>
      <c r="O221" s="71"/>
      <c r="P221" s="195">
        <f>O221*H221</f>
        <v>0</v>
      </c>
      <c r="Q221" s="195">
        <v>0</v>
      </c>
      <c r="R221" s="195">
        <f>Q221*H221</f>
        <v>0</v>
      </c>
      <c r="S221" s="195">
        <v>0.035</v>
      </c>
      <c r="T221" s="196">
        <f>S221*H221</f>
        <v>0.18620000000000003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145</v>
      </c>
      <c r="AT221" s="197" t="s">
        <v>140</v>
      </c>
      <c r="AU221" s="197" t="s">
        <v>87</v>
      </c>
      <c r="AY221" s="17" t="s">
        <v>137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17" t="s">
        <v>85</v>
      </c>
      <c r="BK221" s="198">
        <f>ROUND(I221*H221,2)</f>
        <v>0</v>
      </c>
      <c r="BL221" s="17" t="s">
        <v>145</v>
      </c>
      <c r="BM221" s="197" t="s">
        <v>262</v>
      </c>
    </row>
    <row r="222" spans="1:47" s="2" customFormat="1" ht="28.8">
      <c r="A222" s="34"/>
      <c r="B222" s="35"/>
      <c r="C222" s="36"/>
      <c r="D222" s="199" t="s">
        <v>147</v>
      </c>
      <c r="E222" s="36"/>
      <c r="F222" s="200" t="s">
        <v>263</v>
      </c>
      <c r="G222" s="36"/>
      <c r="H222" s="36"/>
      <c r="I222" s="201"/>
      <c r="J222" s="36"/>
      <c r="K222" s="36"/>
      <c r="L222" s="39"/>
      <c r="M222" s="202"/>
      <c r="N222" s="203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147</v>
      </c>
      <c r="AU222" s="17" t="s">
        <v>87</v>
      </c>
    </row>
    <row r="223" spans="2:51" s="13" customFormat="1" ht="10.2">
      <c r="B223" s="204"/>
      <c r="C223" s="205"/>
      <c r="D223" s="199" t="s">
        <v>149</v>
      </c>
      <c r="E223" s="206" t="s">
        <v>1</v>
      </c>
      <c r="F223" s="207" t="s">
        <v>264</v>
      </c>
      <c r="G223" s="205"/>
      <c r="H223" s="206" t="s">
        <v>1</v>
      </c>
      <c r="I223" s="208"/>
      <c r="J223" s="205"/>
      <c r="K223" s="205"/>
      <c r="L223" s="209"/>
      <c r="M223" s="210"/>
      <c r="N223" s="211"/>
      <c r="O223" s="211"/>
      <c r="P223" s="211"/>
      <c r="Q223" s="211"/>
      <c r="R223" s="211"/>
      <c r="S223" s="211"/>
      <c r="T223" s="212"/>
      <c r="AT223" s="213" t="s">
        <v>149</v>
      </c>
      <c r="AU223" s="213" t="s">
        <v>87</v>
      </c>
      <c r="AV223" s="13" t="s">
        <v>85</v>
      </c>
      <c r="AW223" s="13" t="s">
        <v>36</v>
      </c>
      <c r="AX223" s="13" t="s">
        <v>12</v>
      </c>
      <c r="AY223" s="213" t="s">
        <v>137</v>
      </c>
    </row>
    <row r="224" spans="2:51" s="14" customFormat="1" ht="10.2">
      <c r="B224" s="214"/>
      <c r="C224" s="215"/>
      <c r="D224" s="199" t="s">
        <v>149</v>
      </c>
      <c r="E224" s="216" t="s">
        <v>1</v>
      </c>
      <c r="F224" s="217" t="s">
        <v>246</v>
      </c>
      <c r="G224" s="215"/>
      <c r="H224" s="218">
        <v>5.32</v>
      </c>
      <c r="I224" s="219"/>
      <c r="J224" s="215"/>
      <c r="K224" s="215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149</v>
      </c>
      <c r="AU224" s="224" t="s">
        <v>87</v>
      </c>
      <c r="AV224" s="14" t="s">
        <v>87</v>
      </c>
      <c r="AW224" s="14" t="s">
        <v>36</v>
      </c>
      <c r="AX224" s="14" t="s">
        <v>85</v>
      </c>
      <c r="AY224" s="224" t="s">
        <v>137</v>
      </c>
    </row>
    <row r="225" spans="1:65" s="2" customFormat="1" ht="24.15" customHeight="1">
      <c r="A225" s="34"/>
      <c r="B225" s="35"/>
      <c r="C225" s="186" t="s">
        <v>265</v>
      </c>
      <c r="D225" s="186" t="s">
        <v>140</v>
      </c>
      <c r="E225" s="187" t="s">
        <v>266</v>
      </c>
      <c r="F225" s="188" t="s">
        <v>267</v>
      </c>
      <c r="G225" s="189" t="s">
        <v>154</v>
      </c>
      <c r="H225" s="190">
        <v>1.8</v>
      </c>
      <c r="I225" s="191"/>
      <c r="J225" s="192">
        <f>ROUND(I225*H225,2)</f>
        <v>0</v>
      </c>
      <c r="K225" s="188" t="s">
        <v>144</v>
      </c>
      <c r="L225" s="39"/>
      <c r="M225" s="193" t="s">
        <v>1</v>
      </c>
      <c r="N225" s="194" t="s">
        <v>43</v>
      </c>
      <c r="O225" s="71"/>
      <c r="P225" s="195">
        <f>O225*H225</f>
        <v>0</v>
      </c>
      <c r="Q225" s="195">
        <v>0</v>
      </c>
      <c r="R225" s="195">
        <f>Q225*H225</f>
        <v>0</v>
      </c>
      <c r="S225" s="195">
        <v>0.27</v>
      </c>
      <c r="T225" s="196">
        <f>S225*H225</f>
        <v>0.48600000000000004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7" t="s">
        <v>145</v>
      </c>
      <c r="AT225" s="197" t="s">
        <v>140</v>
      </c>
      <c r="AU225" s="197" t="s">
        <v>87</v>
      </c>
      <c r="AY225" s="17" t="s">
        <v>137</v>
      </c>
      <c r="BE225" s="198">
        <f>IF(N225="základní",J225,0)</f>
        <v>0</v>
      </c>
      <c r="BF225" s="198">
        <f>IF(N225="snížená",J225,0)</f>
        <v>0</v>
      </c>
      <c r="BG225" s="198">
        <f>IF(N225="zákl. přenesená",J225,0)</f>
        <v>0</v>
      </c>
      <c r="BH225" s="198">
        <f>IF(N225="sníž. přenesená",J225,0)</f>
        <v>0</v>
      </c>
      <c r="BI225" s="198">
        <f>IF(N225="nulová",J225,0)</f>
        <v>0</v>
      </c>
      <c r="BJ225" s="17" t="s">
        <v>85</v>
      </c>
      <c r="BK225" s="198">
        <f>ROUND(I225*H225,2)</f>
        <v>0</v>
      </c>
      <c r="BL225" s="17" t="s">
        <v>145</v>
      </c>
      <c r="BM225" s="197" t="s">
        <v>268</v>
      </c>
    </row>
    <row r="226" spans="1:47" s="2" customFormat="1" ht="28.8">
      <c r="A226" s="34"/>
      <c r="B226" s="35"/>
      <c r="C226" s="36"/>
      <c r="D226" s="199" t="s">
        <v>147</v>
      </c>
      <c r="E226" s="36"/>
      <c r="F226" s="200" t="s">
        <v>269</v>
      </c>
      <c r="G226" s="36"/>
      <c r="H226" s="36"/>
      <c r="I226" s="201"/>
      <c r="J226" s="36"/>
      <c r="K226" s="36"/>
      <c r="L226" s="39"/>
      <c r="M226" s="202"/>
      <c r="N226" s="203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147</v>
      </c>
      <c r="AU226" s="17" t="s">
        <v>87</v>
      </c>
    </row>
    <row r="227" spans="2:51" s="13" customFormat="1" ht="10.2">
      <c r="B227" s="204"/>
      <c r="C227" s="205"/>
      <c r="D227" s="199" t="s">
        <v>149</v>
      </c>
      <c r="E227" s="206" t="s">
        <v>1</v>
      </c>
      <c r="F227" s="207" t="s">
        <v>270</v>
      </c>
      <c r="G227" s="205"/>
      <c r="H227" s="206" t="s">
        <v>1</v>
      </c>
      <c r="I227" s="208"/>
      <c r="J227" s="205"/>
      <c r="K227" s="205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149</v>
      </c>
      <c r="AU227" s="213" t="s">
        <v>87</v>
      </c>
      <c r="AV227" s="13" t="s">
        <v>85</v>
      </c>
      <c r="AW227" s="13" t="s">
        <v>36</v>
      </c>
      <c r="AX227" s="13" t="s">
        <v>12</v>
      </c>
      <c r="AY227" s="213" t="s">
        <v>137</v>
      </c>
    </row>
    <row r="228" spans="2:51" s="14" customFormat="1" ht="10.2">
      <c r="B228" s="214"/>
      <c r="C228" s="215"/>
      <c r="D228" s="199" t="s">
        <v>149</v>
      </c>
      <c r="E228" s="216" t="s">
        <v>1</v>
      </c>
      <c r="F228" s="217" t="s">
        <v>271</v>
      </c>
      <c r="G228" s="215"/>
      <c r="H228" s="218">
        <v>1.8</v>
      </c>
      <c r="I228" s="219"/>
      <c r="J228" s="215"/>
      <c r="K228" s="215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149</v>
      </c>
      <c r="AU228" s="224" t="s">
        <v>87</v>
      </c>
      <c r="AV228" s="14" t="s">
        <v>87</v>
      </c>
      <c r="AW228" s="14" t="s">
        <v>36</v>
      </c>
      <c r="AX228" s="14" t="s">
        <v>85</v>
      </c>
      <c r="AY228" s="224" t="s">
        <v>137</v>
      </c>
    </row>
    <row r="229" spans="1:65" s="2" customFormat="1" ht="24.15" customHeight="1">
      <c r="A229" s="34"/>
      <c r="B229" s="35"/>
      <c r="C229" s="186" t="s">
        <v>272</v>
      </c>
      <c r="D229" s="186" t="s">
        <v>140</v>
      </c>
      <c r="E229" s="187" t="s">
        <v>273</v>
      </c>
      <c r="F229" s="188" t="s">
        <v>274</v>
      </c>
      <c r="G229" s="189" t="s">
        <v>218</v>
      </c>
      <c r="H229" s="190">
        <v>6.1</v>
      </c>
      <c r="I229" s="191"/>
      <c r="J229" s="192">
        <f>ROUND(I229*H229,2)</f>
        <v>0</v>
      </c>
      <c r="K229" s="188" t="s">
        <v>144</v>
      </c>
      <c r="L229" s="39"/>
      <c r="M229" s="193" t="s">
        <v>1</v>
      </c>
      <c r="N229" s="194" t="s">
        <v>43</v>
      </c>
      <c r="O229" s="71"/>
      <c r="P229" s="195">
        <f>O229*H229</f>
        <v>0</v>
      </c>
      <c r="Q229" s="195">
        <v>0</v>
      </c>
      <c r="R229" s="195">
        <f>Q229*H229</f>
        <v>0</v>
      </c>
      <c r="S229" s="195">
        <v>0.025</v>
      </c>
      <c r="T229" s="196">
        <f>S229*H229</f>
        <v>0.1525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145</v>
      </c>
      <c r="AT229" s="197" t="s">
        <v>140</v>
      </c>
      <c r="AU229" s="197" t="s">
        <v>87</v>
      </c>
      <c r="AY229" s="17" t="s">
        <v>137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7" t="s">
        <v>85</v>
      </c>
      <c r="BK229" s="198">
        <f>ROUND(I229*H229,2)</f>
        <v>0</v>
      </c>
      <c r="BL229" s="17" t="s">
        <v>145</v>
      </c>
      <c r="BM229" s="197" t="s">
        <v>275</v>
      </c>
    </row>
    <row r="230" spans="1:47" s="2" customFormat="1" ht="19.2">
      <c r="A230" s="34"/>
      <c r="B230" s="35"/>
      <c r="C230" s="36"/>
      <c r="D230" s="199" t="s">
        <v>147</v>
      </c>
      <c r="E230" s="36"/>
      <c r="F230" s="200" t="s">
        <v>276</v>
      </c>
      <c r="G230" s="36"/>
      <c r="H230" s="36"/>
      <c r="I230" s="201"/>
      <c r="J230" s="36"/>
      <c r="K230" s="36"/>
      <c r="L230" s="39"/>
      <c r="M230" s="202"/>
      <c r="N230" s="203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147</v>
      </c>
      <c r="AU230" s="17" t="s">
        <v>87</v>
      </c>
    </row>
    <row r="231" spans="2:51" s="13" customFormat="1" ht="10.2">
      <c r="B231" s="204"/>
      <c r="C231" s="205"/>
      <c r="D231" s="199" t="s">
        <v>149</v>
      </c>
      <c r="E231" s="206" t="s">
        <v>1</v>
      </c>
      <c r="F231" s="207" t="s">
        <v>277</v>
      </c>
      <c r="G231" s="205"/>
      <c r="H231" s="206" t="s">
        <v>1</v>
      </c>
      <c r="I231" s="208"/>
      <c r="J231" s="205"/>
      <c r="K231" s="205"/>
      <c r="L231" s="209"/>
      <c r="M231" s="210"/>
      <c r="N231" s="211"/>
      <c r="O231" s="211"/>
      <c r="P231" s="211"/>
      <c r="Q231" s="211"/>
      <c r="R231" s="211"/>
      <c r="S231" s="211"/>
      <c r="T231" s="212"/>
      <c r="AT231" s="213" t="s">
        <v>149</v>
      </c>
      <c r="AU231" s="213" t="s">
        <v>87</v>
      </c>
      <c r="AV231" s="13" t="s">
        <v>85</v>
      </c>
      <c r="AW231" s="13" t="s">
        <v>36</v>
      </c>
      <c r="AX231" s="13" t="s">
        <v>12</v>
      </c>
      <c r="AY231" s="213" t="s">
        <v>137</v>
      </c>
    </row>
    <row r="232" spans="2:51" s="14" customFormat="1" ht="10.2">
      <c r="B232" s="214"/>
      <c r="C232" s="215"/>
      <c r="D232" s="199" t="s">
        <v>149</v>
      </c>
      <c r="E232" s="216" t="s">
        <v>1</v>
      </c>
      <c r="F232" s="217" t="s">
        <v>278</v>
      </c>
      <c r="G232" s="215"/>
      <c r="H232" s="218">
        <v>6.1</v>
      </c>
      <c r="I232" s="219"/>
      <c r="J232" s="215"/>
      <c r="K232" s="215"/>
      <c r="L232" s="220"/>
      <c r="M232" s="221"/>
      <c r="N232" s="222"/>
      <c r="O232" s="222"/>
      <c r="P232" s="222"/>
      <c r="Q232" s="222"/>
      <c r="R232" s="222"/>
      <c r="S232" s="222"/>
      <c r="T232" s="223"/>
      <c r="AT232" s="224" t="s">
        <v>149</v>
      </c>
      <c r="AU232" s="224" t="s">
        <v>87</v>
      </c>
      <c r="AV232" s="14" t="s">
        <v>87</v>
      </c>
      <c r="AW232" s="14" t="s">
        <v>36</v>
      </c>
      <c r="AX232" s="14" t="s">
        <v>85</v>
      </c>
      <c r="AY232" s="224" t="s">
        <v>137</v>
      </c>
    </row>
    <row r="233" spans="1:65" s="2" customFormat="1" ht="33" customHeight="1">
      <c r="A233" s="34"/>
      <c r="B233" s="35"/>
      <c r="C233" s="186" t="s">
        <v>7</v>
      </c>
      <c r="D233" s="186" t="s">
        <v>140</v>
      </c>
      <c r="E233" s="187" t="s">
        <v>279</v>
      </c>
      <c r="F233" s="188" t="s">
        <v>280</v>
      </c>
      <c r="G233" s="189" t="s">
        <v>218</v>
      </c>
      <c r="H233" s="190">
        <v>2</v>
      </c>
      <c r="I233" s="191"/>
      <c r="J233" s="192">
        <f>ROUND(I233*H233,2)</f>
        <v>0</v>
      </c>
      <c r="K233" s="188" t="s">
        <v>144</v>
      </c>
      <c r="L233" s="39"/>
      <c r="M233" s="193" t="s">
        <v>1</v>
      </c>
      <c r="N233" s="194" t="s">
        <v>43</v>
      </c>
      <c r="O233" s="71"/>
      <c r="P233" s="195">
        <f>O233*H233</f>
        <v>0</v>
      </c>
      <c r="Q233" s="195">
        <v>0</v>
      </c>
      <c r="R233" s="195">
        <f>Q233*H233</f>
        <v>0</v>
      </c>
      <c r="S233" s="195">
        <v>0.027</v>
      </c>
      <c r="T233" s="196">
        <f>S233*H233</f>
        <v>0.054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145</v>
      </c>
      <c r="AT233" s="197" t="s">
        <v>140</v>
      </c>
      <c r="AU233" s="197" t="s">
        <v>87</v>
      </c>
      <c r="AY233" s="17" t="s">
        <v>137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7" t="s">
        <v>85</v>
      </c>
      <c r="BK233" s="198">
        <f>ROUND(I233*H233,2)</f>
        <v>0</v>
      </c>
      <c r="BL233" s="17" t="s">
        <v>145</v>
      </c>
      <c r="BM233" s="197" t="s">
        <v>281</v>
      </c>
    </row>
    <row r="234" spans="1:47" s="2" customFormat="1" ht="28.8">
      <c r="A234" s="34"/>
      <c r="B234" s="35"/>
      <c r="C234" s="36"/>
      <c r="D234" s="199" t="s">
        <v>147</v>
      </c>
      <c r="E234" s="36"/>
      <c r="F234" s="200" t="s">
        <v>282</v>
      </c>
      <c r="G234" s="36"/>
      <c r="H234" s="36"/>
      <c r="I234" s="201"/>
      <c r="J234" s="36"/>
      <c r="K234" s="36"/>
      <c r="L234" s="39"/>
      <c r="M234" s="202"/>
      <c r="N234" s="203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147</v>
      </c>
      <c r="AU234" s="17" t="s">
        <v>87</v>
      </c>
    </row>
    <row r="235" spans="2:51" s="14" customFormat="1" ht="10.2">
      <c r="B235" s="214"/>
      <c r="C235" s="215"/>
      <c r="D235" s="199" t="s">
        <v>149</v>
      </c>
      <c r="E235" s="216" t="s">
        <v>1</v>
      </c>
      <c r="F235" s="217" t="s">
        <v>283</v>
      </c>
      <c r="G235" s="215"/>
      <c r="H235" s="218">
        <v>2</v>
      </c>
      <c r="I235" s="219"/>
      <c r="J235" s="215"/>
      <c r="K235" s="215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149</v>
      </c>
      <c r="AU235" s="224" t="s">
        <v>87</v>
      </c>
      <c r="AV235" s="14" t="s">
        <v>87</v>
      </c>
      <c r="AW235" s="14" t="s">
        <v>36</v>
      </c>
      <c r="AX235" s="14" t="s">
        <v>85</v>
      </c>
      <c r="AY235" s="224" t="s">
        <v>137</v>
      </c>
    </row>
    <row r="236" spans="1:65" s="2" customFormat="1" ht="24.15" customHeight="1">
      <c r="A236" s="34"/>
      <c r="B236" s="35"/>
      <c r="C236" s="186" t="s">
        <v>284</v>
      </c>
      <c r="D236" s="186" t="s">
        <v>140</v>
      </c>
      <c r="E236" s="187" t="s">
        <v>285</v>
      </c>
      <c r="F236" s="188" t="s">
        <v>286</v>
      </c>
      <c r="G236" s="189" t="s">
        <v>218</v>
      </c>
      <c r="H236" s="190">
        <v>1.5</v>
      </c>
      <c r="I236" s="191"/>
      <c r="J236" s="192">
        <f>ROUND(I236*H236,2)</f>
        <v>0</v>
      </c>
      <c r="K236" s="188" t="s">
        <v>144</v>
      </c>
      <c r="L236" s="39"/>
      <c r="M236" s="193" t="s">
        <v>1</v>
      </c>
      <c r="N236" s="194" t="s">
        <v>43</v>
      </c>
      <c r="O236" s="71"/>
      <c r="P236" s="195">
        <f>O236*H236</f>
        <v>0</v>
      </c>
      <c r="Q236" s="195">
        <v>0</v>
      </c>
      <c r="R236" s="195">
        <f>Q236*H236</f>
        <v>0</v>
      </c>
      <c r="S236" s="195">
        <v>0.066</v>
      </c>
      <c r="T236" s="196">
        <f>S236*H236</f>
        <v>0.099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7" t="s">
        <v>145</v>
      </c>
      <c r="AT236" s="197" t="s">
        <v>140</v>
      </c>
      <c r="AU236" s="197" t="s">
        <v>87</v>
      </c>
      <c r="AY236" s="17" t="s">
        <v>137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7" t="s">
        <v>85</v>
      </c>
      <c r="BK236" s="198">
        <f>ROUND(I236*H236,2)</f>
        <v>0</v>
      </c>
      <c r="BL236" s="17" t="s">
        <v>145</v>
      </c>
      <c r="BM236" s="197" t="s">
        <v>287</v>
      </c>
    </row>
    <row r="237" spans="1:47" s="2" customFormat="1" ht="19.2">
      <c r="A237" s="34"/>
      <c r="B237" s="35"/>
      <c r="C237" s="36"/>
      <c r="D237" s="199" t="s">
        <v>147</v>
      </c>
      <c r="E237" s="36"/>
      <c r="F237" s="200" t="s">
        <v>288</v>
      </c>
      <c r="G237" s="36"/>
      <c r="H237" s="36"/>
      <c r="I237" s="201"/>
      <c r="J237" s="36"/>
      <c r="K237" s="36"/>
      <c r="L237" s="39"/>
      <c r="M237" s="202"/>
      <c r="N237" s="203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147</v>
      </c>
      <c r="AU237" s="17" t="s">
        <v>87</v>
      </c>
    </row>
    <row r="238" spans="2:51" s="13" customFormat="1" ht="10.2">
      <c r="B238" s="204"/>
      <c r="C238" s="205"/>
      <c r="D238" s="199" t="s">
        <v>149</v>
      </c>
      <c r="E238" s="206" t="s">
        <v>1</v>
      </c>
      <c r="F238" s="207" t="s">
        <v>277</v>
      </c>
      <c r="G238" s="205"/>
      <c r="H238" s="206" t="s">
        <v>1</v>
      </c>
      <c r="I238" s="208"/>
      <c r="J238" s="205"/>
      <c r="K238" s="205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149</v>
      </c>
      <c r="AU238" s="213" t="s">
        <v>87</v>
      </c>
      <c r="AV238" s="13" t="s">
        <v>85</v>
      </c>
      <c r="AW238" s="13" t="s">
        <v>36</v>
      </c>
      <c r="AX238" s="13" t="s">
        <v>12</v>
      </c>
      <c r="AY238" s="213" t="s">
        <v>137</v>
      </c>
    </row>
    <row r="239" spans="2:51" s="14" customFormat="1" ht="10.2">
      <c r="B239" s="214"/>
      <c r="C239" s="215"/>
      <c r="D239" s="199" t="s">
        <v>149</v>
      </c>
      <c r="E239" s="216" t="s">
        <v>1</v>
      </c>
      <c r="F239" s="217" t="s">
        <v>289</v>
      </c>
      <c r="G239" s="215"/>
      <c r="H239" s="218">
        <v>1.5</v>
      </c>
      <c r="I239" s="219"/>
      <c r="J239" s="215"/>
      <c r="K239" s="215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149</v>
      </c>
      <c r="AU239" s="224" t="s">
        <v>87</v>
      </c>
      <c r="AV239" s="14" t="s">
        <v>87</v>
      </c>
      <c r="AW239" s="14" t="s">
        <v>36</v>
      </c>
      <c r="AX239" s="14" t="s">
        <v>85</v>
      </c>
      <c r="AY239" s="224" t="s">
        <v>137</v>
      </c>
    </row>
    <row r="240" spans="1:65" s="2" customFormat="1" ht="24.15" customHeight="1">
      <c r="A240" s="34"/>
      <c r="B240" s="35"/>
      <c r="C240" s="186" t="s">
        <v>290</v>
      </c>
      <c r="D240" s="186" t="s">
        <v>140</v>
      </c>
      <c r="E240" s="187" t="s">
        <v>291</v>
      </c>
      <c r="F240" s="188" t="s">
        <v>292</v>
      </c>
      <c r="G240" s="189" t="s">
        <v>218</v>
      </c>
      <c r="H240" s="190">
        <v>4.9</v>
      </c>
      <c r="I240" s="191"/>
      <c r="J240" s="192">
        <f>ROUND(I240*H240,2)</f>
        <v>0</v>
      </c>
      <c r="K240" s="188" t="s">
        <v>144</v>
      </c>
      <c r="L240" s="39"/>
      <c r="M240" s="193" t="s">
        <v>1</v>
      </c>
      <c r="N240" s="194" t="s">
        <v>43</v>
      </c>
      <c r="O240" s="71"/>
      <c r="P240" s="195">
        <f>O240*H240</f>
        <v>0</v>
      </c>
      <c r="Q240" s="195">
        <v>8E-05</v>
      </c>
      <c r="R240" s="195">
        <f>Q240*H240</f>
        <v>0.00039200000000000004</v>
      </c>
      <c r="S240" s="195">
        <v>0</v>
      </c>
      <c r="T240" s="196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7" t="s">
        <v>145</v>
      </c>
      <c r="AT240" s="197" t="s">
        <v>140</v>
      </c>
      <c r="AU240" s="197" t="s">
        <v>87</v>
      </c>
      <c r="AY240" s="17" t="s">
        <v>137</v>
      </c>
      <c r="BE240" s="198">
        <f>IF(N240="základní",J240,0)</f>
        <v>0</v>
      </c>
      <c r="BF240" s="198">
        <f>IF(N240="snížená",J240,0)</f>
        <v>0</v>
      </c>
      <c r="BG240" s="198">
        <f>IF(N240="zákl. přenesená",J240,0)</f>
        <v>0</v>
      </c>
      <c r="BH240" s="198">
        <f>IF(N240="sníž. přenesená",J240,0)</f>
        <v>0</v>
      </c>
      <c r="BI240" s="198">
        <f>IF(N240="nulová",J240,0)</f>
        <v>0</v>
      </c>
      <c r="BJ240" s="17" t="s">
        <v>85</v>
      </c>
      <c r="BK240" s="198">
        <f>ROUND(I240*H240,2)</f>
        <v>0</v>
      </c>
      <c r="BL240" s="17" t="s">
        <v>145</v>
      </c>
      <c r="BM240" s="197" t="s">
        <v>293</v>
      </c>
    </row>
    <row r="241" spans="1:47" s="2" customFormat="1" ht="19.2">
      <c r="A241" s="34"/>
      <c r="B241" s="35"/>
      <c r="C241" s="36"/>
      <c r="D241" s="199" t="s">
        <v>147</v>
      </c>
      <c r="E241" s="36"/>
      <c r="F241" s="200" t="s">
        <v>294</v>
      </c>
      <c r="G241" s="36"/>
      <c r="H241" s="36"/>
      <c r="I241" s="201"/>
      <c r="J241" s="36"/>
      <c r="K241" s="36"/>
      <c r="L241" s="39"/>
      <c r="M241" s="202"/>
      <c r="N241" s="203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147</v>
      </c>
      <c r="AU241" s="17" t="s">
        <v>87</v>
      </c>
    </row>
    <row r="242" spans="2:51" s="13" customFormat="1" ht="10.2">
      <c r="B242" s="204"/>
      <c r="C242" s="205"/>
      <c r="D242" s="199" t="s">
        <v>149</v>
      </c>
      <c r="E242" s="206" t="s">
        <v>1</v>
      </c>
      <c r="F242" s="207" t="s">
        <v>295</v>
      </c>
      <c r="G242" s="205"/>
      <c r="H242" s="206" t="s">
        <v>1</v>
      </c>
      <c r="I242" s="208"/>
      <c r="J242" s="205"/>
      <c r="K242" s="205"/>
      <c r="L242" s="209"/>
      <c r="M242" s="210"/>
      <c r="N242" s="211"/>
      <c r="O242" s="211"/>
      <c r="P242" s="211"/>
      <c r="Q242" s="211"/>
      <c r="R242" s="211"/>
      <c r="S242" s="211"/>
      <c r="T242" s="212"/>
      <c r="AT242" s="213" t="s">
        <v>149</v>
      </c>
      <c r="AU242" s="213" t="s">
        <v>87</v>
      </c>
      <c r="AV242" s="13" t="s">
        <v>85</v>
      </c>
      <c r="AW242" s="13" t="s">
        <v>36</v>
      </c>
      <c r="AX242" s="13" t="s">
        <v>12</v>
      </c>
      <c r="AY242" s="213" t="s">
        <v>137</v>
      </c>
    </row>
    <row r="243" spans="2:51" s="14" customFormat="1" ht="10.2">
      <c r="B243" s="214"/>
      <c r="C243" s="215"/>
      <c r="D243" s="199" t="s">
        <v>149</v>
      </c>
      <c r="E243" s="216" t="s">
        <v>1</v>
      </c>
      <c r="F243" s="217" t="s">
        <v>296</v>
      </c>
      <c r="G243" s="215"/>
      <c r="H243" s="218">
        <v>4.9</v>
      </c>
      <c r="I243" s="219"/>
      <c r="J243" s="215"/>
      <c r="K243" s="215"/>
      <c r="L243" s="220"/>
      <c r="M243" s="221"/>
      <c r="N243" s="222"/>
      <c r="O243" s="222"/>
      <c r="P243" s="222"/>
      <c r="Q243" s="222"/>
      <c r="R243" s="222"/>
      <c r="S243" s="222"/>
      <c r="T243" s="223"/>
      <c r="AT243" s="224" t="s">
        <v>149</v>
      </c>
      <c r="AU243" s="224" t="s">
        <v>87</v>
      </c>
      <c r="AV243" s="14" t="s">
        <v>87</v>
      </c>
      <c r="AW243" s="14" t="s">
        <v>36</v>
      </c>
      <c r="AX243" s="14" t="s">
        <v>85</v>
      </c>
      <c r="AY243" s="224" t="s">
        <v>137</v>
      </c>
    </row>
    <row r="244" spans="1:65" s="2" customFormat="1" ht="24.15" customHeight="1">
      <c r="A244" s="34"/>
      <c r="B244" s="35"/>
      <c r="C244" s="186" t="s">
        <v>297</v>
      </c>
      <c r="D244" s="186" t="s">
        <v>140</v>
      </c>
      <c r="E244" s="187" t="s">
        <v>298</v>
      </c>
      <c r="F244" s="188" t="s">
        <v>299</v>
      </c>
      <c r="G244" s="189" t="s">
        <v>154</v>
      </c>
      <c r="H244" s="190">
        <v>24.93</v>
      </c>
      <c r="I244" s="191"/>
      <c r="J244" s="192">
        <f>ROUND(I244*H244,2)</f>
        <v>0</v>
      </c>
      <c r="K244" s="188" t="s">
        <v>144</v>
      </c>
      <c r="L244" s="39"/>
      <c r="M244" s="193" t="s">
        <v>1</v>
      </c>
      <c r="N244" s="194" t="s">
        <v>43</v>
      </c>
      <c r="O244" s="71"/>
      <c r="P244" s="195">
        <f>O244*H244</f>
        <v>0</v>
      </c>
      <c r="Q244" s="195">
        <v>0</v>
      </c>
      <c r="R244" s="195">
        <f>Q244*H244</f>
        <v>0</v>
      </c>
      <c r="S244" s="195">
        <v>0.068</v>
      </c>
      <c r="T244" s="196">
        <f>S244*H244</f>
        <v>1.69524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7" t="s">
        <v>145</v>
      </c>
      <c r="AT244" s="197" t="s">
        <v>140</v>
      </c>
      <c r="AU244" s="197" t="s">
        <v>87</v>
      </c>
      <c r="AY244" s="17" t="s">
        <v>137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17" t="s">
        <v>85</v>
      </c>
      <c r="BK244" s="198">
        <f>ROUND(I244*H244,2)</f>
        <v>0</v>
      </c>
      <c r="BL244" s="17" t="s">
        <v>145</v>
      </c>
      <c r="BM244" s="197" t="s">
        <v>300</v>
      </c>
    </row>
    <row r="245" spans="1:47" s="2" customFormat="1" ht="28.8">
      <c r="A245" s="34"/>
      <c r="B245" s="35"/>
      <c r="C245" s="36"/>
      <c r="D245" s="199" t="s">
        <v>147</v>
      </c>
      <c r="E245" s="36"/>
      <c r="F245" s="200" t="s">
        <v>301</v>
      </c>
      <c r="G245" s="36"/>
      <c r="H245" s="36"/>
      <c r="I245" s="201"/>
      <c r="J245" s="36"/>
      <c r="K245" s="36"/>
      <c r="L245" s="39"/>
      <c r="M245" s="202"/>
      <c r="N245" s="203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147</v>
      </c>
      <c r="AU245" s="17" t="s">
        <v>87</v>
      </c>
    </row>
    <row r="246" spans="2:51" s="13" customFormat="1" ht="10.2">
      <c r="B246" s="204"/>
      <c r="C246" s="205"/>
      <c r="D246" s="199" t="s">
        <v>149</v>
      </c>
      <c r="E246" s="206" t="s">
        <v>1</v>
      </c>
      <c r="F246" s="207" t="s">
        <v>302</v>
      </c>
      <c r="G246" s="205"/>
      <c r="H246" s="206" t="s">
        <v>1</v>
      </c>
      <c r="I246" s="208"/>
      <c r="J246" s="205"/>
      <c r="K246" s="205"/>
      <c r="L246" s="209"/>
      <c r="M246" s="210"/>
      <c r="N246" s="211"/>
      <c r="O246" s="211"/>
      <c r="P246" s="211"/>
      <c r="Q246" s="211"/>
      <c r="R246" s="211"/>
      <c r="S246" s="211"/>
      <c r="T246" s="212"/>
      <c r="AT246" s="213" t="s">
        <v>149</v>
      </c>
      <c r="AU246" s="213" t="s">
        <v>87</v>
      </c>
      <c r="AV246" s="13" t="s">
        <v>85</v>
      </c>
      <c r="AW246" s="13" t="s">
        <v>36</v>
      </c>
      <c r="AX246" s="13" t="s">
        <v>12</v>
      </c>
      <c r="AY246" s="213" t="s">
        <v>137</v>
      </c>
    </row>
    <row r="247" spans="2:51" s="14" customFormat="1" ht="10.2">
      <c r="B247" s="214"/>
      <c r="C247" s="215"/>
      <c r="D247" s="199" t="s">
        <v>149</v>
      </c>
      <c r="E247" s="216" t="s">
        <v>1</v>
      </c>
      <c r="F247" s="217" t="s">
        <v>303</v>
      </c>
      <c r="G247" s="215"/>
      <c r="H247" s="218">
        <v>24.93</v>
      </c>
      <c r="I247" s="219"/>
      <c r="J247" s="215"/>
      <c r="K247" s="215"/>
      <c r="L247" s="220"/>
      <c r="M247" s="221"/>
      <c r="N247" s="222"/>
      <c r="O247" s="222"/>
      <c r="P247" s="222"/>
      <c r="Q247" s="222"/>
      <c r="R247" s="222"/>
      <c r="S247" s="222"/>
      <c r="T247" s="223"/>
      <c r="AT247" s="224" t="s">
        <v>149</v>
      </c>
      <c r="AU247" s="224" t="s">
        <v>87</v>
      </c>
      <c r="AV247" s="14" t="s">
        <v>87</v>
      </c>
      <c r="AW247" s="14" t="s">
        <v>36</v>
      </c>
      <c r="AX247" s="14" t="s">
        <v>85</v>
      </c>
      <c r="AY247" s="224" t="s">
        <v>137</v>
      </c>
    </row>
    <row r="248" spans="2:63" s="12" customFormat="1" ht="22.8" customHeight="1">
      <c r="B248" s="170"/>
      <c r="C248" s="171"/>
      <c r="D248" s="172" t="s">
        <v>77</v>
      </c>
      <c r="E248" s="184" t="s">
        <v>304</v>
      </c>
      <c r="F248" s="184" t="s">
        <v>305</v>
      </c>
      <c r="G248" s="171"/>
      <c r="H248" s="171"/>
      <c r="I248" s="174"/>
      <c r="J248" s="185">
        <f>BK248</f>
        <v>0</v>
      </c>
      <c r="K248" s="171"/>
      <c r="L248" s="176"/>
      <c r="M248" s="177"/>
      <c r="N248" s="178"/>
      <c r="O248" s="178"/>
      <c r="P248" s="179">
        <f>SUM(P249:P259)</f>
        <v>0</v>
      </c>
      <c r="Q248" s="178"/>
      <c r="R248" s="179">
        <f>SUM(R249:R259)</f>
        <v>0</v>
      </c>
      <c r="S248" s="178"/>
      <c r="T248" s="180">
        <f>SUM(T249:T259)</f>
        <v>0</v>
      </c>
      <c r="AR248" s="181" t="s">
        <v>85</v>
      </c>
      <c r="AT248" s="182" t="s">
        <v>77</v>
      </c>
      <c r="AU248" s="182" t="s">
        <v>85</v>
      </c>
      <c r="AY248" s="181" t="s">
        <v>137</v>
      </c>
      <c r="BK248" s="183">
        <f>SUM(BK249:BK259)</f>
        <v>0</v>
      </c>
    </row>
    <row r="249" spans="1:65" s="2" customFormat="1" ht="24.15" customHeight="1">
      <c r="A249" s="34"/>
      <c r="B249" s="35"/>
      <c r="C249" s="186" t="s">
        <v>306</v>
      </c>
      <c r="D249" s="186" t="s">
        <v>140</v>
      </c>
      <c r="E249" s="187" t="s">
        <v>307</v>
      </c>
      <c r="F249" s="188" t="s">
        <v>308</v>
      </c>
      <c r="G249" s="189" t="s">
        <v>143</v>
      </c>
      <c r="H249" s="190">
        <v>3.40063725</v>
      </c>
      <c r="I249" s="191"/>
      <c r="J249" s="192">
        <f>ROUND(I249*H249,2)</f>
        <v>0</v>
      </c>
      <c r="K249" s="188" t="s">
        <v>144</v>
      </c>
      <c r="L249" s="39"/>
      <c r="M249" s="193" t="s">
        <v>1</v>
      </c>
      <c r="N249" s="194" t="s">
        <v>43</v>
      </c>
      <c r="O249" s="71"/>
      <c r="P249" s="195">
        <f>O249*H249</f>
        <v>0</v>
      </c>
      <c r="Q249" s="195">
        <v>0</v>
      </c>
      <c r="R249" s="195">
        <f>Q249*H249</f>
        <v>0</v>
      </c>
      <c r="S249" s="195">
        <v>0</v>
      </c>
      <c r="T249" s="196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7" t="s">
        <v>145</v>
      </c>
      <c r="AT249" s="197" t="s">
        <v>140</v>
      </c>
      <c r="AU249" s="197" t="s">
        <v>87</v>
      </c>
      <c r="AY249" s="17" t="s">
        <v>137</v>
      </c>
      <c r="BE249" s="198">
        <f>IF(N249="základní",J249,0)</f>
        <v>0</v>
      </c>
      <c r="BF249" s="198">
        <f>IF(N249="snížená",J249,0)</f>
        <v>0</v>
      </c>
      <c r="BG249" s="198">
        <f>IF(N249="zákl. přenesená",J249,0)</f>
        <v>0</v>
      </c>
      <c r="BH249" s="198">
        <f>IF(N249="sníž. přenesená",J249,0)</f>
        <v>0</v>
      </c>
      <c r="BI249" s="198">
        <f>IF(N249="nulová",J249,0)</f>
        <v>0</v>
      </c>
      <c r="BJ249" s="17" t="s">
        <v>85</v>
      </c>
      <c r="BK249" s="198">
        <f>ROUND(I249*H249,2)</f>
        <v>0</v>
      </c>
      <c r="BL249" s="17" t="s">
        <v>145</v>
      </c>
      <c r="BM249" s="197" t="s">
        <v>309</v>
      </c>
    </row>
    <row r="250" spans="1:47" s="2" customFormat="1" ht="19.2">
      <c r="A250" s="34"/>
      <c r="B250" s="35"/>
      <c r="C250" s="36"/>
      <c r="D250" s="199" t="s">
        <v>147</v>
      </c>
      <c r="E250" s="36"/>
      <c r="F250" s="200" t="s">
        <v>310</v>
      </c>
      <c r="G250" s="36"/>
      <c r="H250" s="36"/>
      <c r="I250" s="201"/>
      <c r="J250" s="36"/>
      <c r="K250" s="36"/>
      <c r="L250" s="39"/>
      <c r="M250" s="202"/>
      <c r="N250" s="203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147</v>
      </c>
      <c r="AU250" s="17" t="s">
        <v>87</v>
      </c>
    </row>
    <row r="251" spans="1:65" s="2" customFormat="1" ht="33" customHeight="1">
      <c r="A251" s="34"/>
      <c r="B251" s="35"/>
      <c r="C251" s="186" t="s">
        <v>311</v>
      </c>
      <c r="D251" s="186" t="s">
        <v>140</v>
      </c>
      <c r="E251" s="187" t="s">
        <v>312</v>
      </c>
      <c r="F251" s="188" t="s">
        <v>313</v>
      </c>
      <c r="G251" s="189" t="s">
        <v>143</v>
      </c>
      <c r="H251" s="190">
        <v>3.40063725</v>
      </c>
      <c r="I251" s="191"/>
      <c r="J251" s="192">
        <f>ROUND(I251*H251,2)</f>
        <v>0</v>
      </c>
      <c r="K251" s="188" t="s">
        <v>144</v>
      </c>
      <c r="L251" s="39"/>
      <c r="M251" s="193" t="s">
        <v>1</v>
      </c>
      <c r="N251" s="194" t="s">
        <v>43</v>
      </c>
      <c r="O251" s="71"/>
      <c r="P251" s="195">
        <f>O251*H251</f>
        <v>0</v>
      </c>
      <c r="Q251" s="195">
        <v>0</v>
      </c>
      <c r="R251" s="195">
        <f>Q251*H251</f>
        <v>0</v>
      </c>
      <c r="S251" s="195">
        <v>0</v>
      </c>
      <c r="T251" s="196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7" t="s">
        <v>145</v>
      </c>
      <c r="AT251" s="197" t="s">
        <v>140</v>
      </c>
      <c r="AU251" s="197" t="s">
        <v>87</v>
      </c>
      <c r="AY251" s="17" t="s">
        <v>137</v>
      </c>
      <c r="BE251" s="198">
        <f>IF(N251="základní",J251,0)</f>
        <v>0</v>
      </c>
      <c r="BF251" s="198">
        <f>IF(N251="snížená",J251,0)</f>
        <v>0</v>
      </c>
      <c r="BG251" s="198">
        <f>IF(N251="zákl. přenesená",J251,0)</f>
        <v>0</v>
      </c>
      <c r="BH251" s="198">
        <f>IF(N251="sníž. přenesená",J251,0)</f>
        <v>0</v>
      </c>
      <c r="BI251" s="198">
        <f>IF(N251="nulová",J251,0)</f>
        <v>0</v>
      </c>
      <c r="BJ251" s="17" t="s">
        <v>85</v>
      </c>
      <c r="BK251" s="198">
        <f>ROUND(I251*H251,2)</f>
        <v>0</v>
      </c>
      <c r="BL251" s="17" t="s">
        <v>145</v>
      </c>
      <c r="BM251" s="197" t="s">
        <v>314</v>
      </c>
    </row>
    <row r="252" spans="1:47" s="2" customFormat="1" ht="38.4">
      <c r="A252" s="34"/>
      <c r="B252" s="35"/>
      <c r="C252" s="36"/>
      <c r="D252" s="199" t="s">
        <v>147</v>
      </c>
      <c r="E252" s="36"/>
      <c r="F252" s="200" t="s">
        <v>315</v>
      </c>
      <c r="G252" s="36"/>
      <c r="H252" s="36"/>
      <c r="I252" s="201"/>
      <c r="J252" s="36"/>
      <c r="K252" s="36"/>
      <c r="L252" s="39"/>
      <c r="M252" s="202"/>
      <c r="N252" s="203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147</v>
      </c>
      <c r="AU252" s="17" t="s">
        <v>87</v>
      </c>
    </row>
    <row r="253" spans="1:65" s="2" customFormat="1" ht="24.15" customHeight="1">
      <c r="A253" s="34"/>
      <c r="B253" s="35"/>
      <c r="C253" s="186" t="s">
        <v>316</v>
      </c>
      <c r="D253" s="186" t="s">
        <v>140</v>
      </c>
      <c r="E253" s="187" t="s">
        <v>317</v>
      </c>
      <c r="F253" s="188" t="s">
        <v>318</v>
      </c>
      <c r="G253" s="189" t="s">
        <v>143</v>
      </c>
      <c r="H253" s="190">
        <v>3.40063725</v>
      </c>
      <c r="I253" s="191"/>
      <c r="J253" s="192">
        <f>ROUND(I253*H253,2)</f>
        <v>0</v>
      </c>
      <c r="K253" s="188" t="s">
        <v>144</v>
      </c>
      <c r="L253" s="39"/>
      <c r="M253" s="193" t="s">
        <v>1</v>
      </c>
      <c r="N253" s="194" t="s">
        <v>43</v>
      </c>
      <c r="O253" s="71"/>
      <c r="P253" s="195">
        <f>O253*H253</f>
        <v>0</v>
      </c>
      <c r="Q253" s="195">
        <v>0</v>
      </c>
      <c r="R253" s="195">
        <f>Q253*H253</f>
        <v>0</v>
      </c>
      <c r="S253" s="195">
        <v>0</v>
      </c>
      <c r="T253" s="196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7" t="s">
        <v>145</v>
      </c>
      <c r="AT253" s="197" t="s">
        <v>140</v>
      </c>
      <c r="AU253" s="197" t="s">
        <v>87</v>
      </c>
      <c r="AY253" s="17" t="s">
        <v>137</v>
      </c>
      <c r="BE253" s="198">
        <f>IF(N253="základní",J253,0)</f>
        <v>0</v>
      </c>
      <c r="BF253" s="198">
        <f>IF(N253="snížená",J253,0)</f>
        <v>0</v>
      </c>
      <c r="BG253" s="198">
        <f>IF(N253="zákl. přenesená",J253,0)</f>
        <v>0</v>
      </c>
      <c r="BH253" s="198">
        <f>IF(N253="sníž. přenesená",J253,0)</f>
        <v>0</v>
      </c>
      <c r="BI253" s="198">
        <f>IF(N253="nulová",J253,0)</f>
        <v>0</v>
      </c>
      <c r="BJ253" s="17" t="s">
        <v>85</v>
      </c>
      <c r="BK253" s="198">
        <f>ROUND(I253*H253,2)</f>
        <v>0</v>
      </c>
      <c r="BL253" s="17" t="s">
        <v>145</v>
      </c>
      <c r="BM253" s="197" t="s">
        <v>319</v>
      </c>
    </row>
    <row r="254" spans="1:47" s="2" customFormat="1" ht="19.2">
      <c r="A254" s="34"/>
      <c r="B254" s="35"/>
      <c r="C254" s="36"/>
      <c r="D254" s="199" t="s">
        <v>147</v>
      </c>
      <c r="E254" s="36"/>
      <c r="F254" s="200" t="s">
        <v>320</v>
      </c>
      <c r="G254" s="36"/>
      <c r="H254" s="36"/>
      <c r="I254" s="201"/>
      <c r="J254" s="36"/>
      <c r="K254" s="36"/>
      <c r="L254" s="39"/>
      <c r="M254" s="202"/>
      <c r="N254" s="203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147</v>
      </c>
      <c r="AU254" s="17" t="s">
        <v>87</v>
      </c>
    </row>
    <row r="255" spans="1:65" s="2" customFormat="1" ht="24.15" customHeight="1">
      <c r="A255" s="34"/>
      <c r="B255" s="35"/>
      <c r="C255" s="186" t="s">
        <v>14</v>
      </c>
      <c r="D255" s="186" t="s">
        <v>140</v>
      </c>
      <c r="E255" s="187" t="s">
        <v>321</v>
      </c>
      <c r="F255" s="188" t="s">
        <v>322</v>
      </c>
      <c r="G255" s="189" t="s">
        <v>143</v>
      </c>
      <c r="H255" s="190">
        <v>51.0096</v>
      </c>
      <c r="I255" s="191"/>
      <c r="J255" s="192">
        <f>ROUND(I255*H255,2)</f>
        <v>0</v>
      </c>
      <c r="K255" s="188" t="s">
        <v>144</v>
      </c>
      <c r="L255" s="39"/>
      <c r="M255" s="193" t="s">
        <v>1</v>
      </c>
      <c r="N255" s="194" t="s">
        <v>43</v>
      </c>
      <c r="O255" s="71"/>
      <c r="P255" s="195">
        <f>O255*H255</f>
        <v>0</v>
      </c>
      <c r="Q255" s="195">
        <v>0</v>
      </c>
      <c r="R255" s="195">
        <f>Q255*H255</f>
        <v>0</v>
      </c>
      <c r="S255" s="195">
        <v>0</v>
      </c>
      <c r="T255" s="196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7" t="s">
        <v>145</v>
      </c>
      <c r="AT255" s="197" t="s">
        <v>140</v>
      </c>
      <c r="AU255" s="197" t="s">
        <v>87</v>
      </c>
      <c r="AY255" s="17" t="s">
        <v>137</v>
      </c>
      <c r="BE255" s="198">
        <f>IF(N255="základní",J255,0)</f>
        <v>0</v>
      </c>
      <c r="BF255" s="198">
        <f>IF(N255="snížená",J255,0)</f>
        <v>0</v>
      </c>
      <c r="BG255" s="198">
        <f>IF(N255="zákl. přenesená",J255,0)</f>
        <v>0</v>
      </c>
      <c r="BH255" s="198">
        <f>IF(N255="sníž. přenesená",J255,0)</f>
        <v>0</v>
      </c>
      <c r="BI255" s="198">
        <f>IF(N255="nulová",J255,0)</f>
        <v>0</v>
      </c>
      <c r="BJ255" s="17" t="s">
        <v>85</v>
      </c>
      <c r="BK255" s="198">
        <f>ROUND(I255*H255,2)</f>
        <v>0</v>
      </c>
      <c r="BL255" s="17" t="s">
        <v>145</v>
      </c>
      <c r="BM255" s="197" t="s">
        <v>323</v>
      </c>
    </row>
    <row r="256" spans="1:47" s="2" customFormat="1" ht="28.8">
      <c r="A256" s="34"/>
      <c r="B256" s="35"/>
      <c r="C256" s="36"/>
      <c r="D256" s="199" t="s">
        <v>147</v>
      </c>
      <c r="E256" s="36"/>
      <c r="F256" s="200" t="s">
        <v>324</v>
      </c>
      <c r="G256" s="36"/>
      <c r="H256" s="36"/>
      <c r="I256" s="201"/>
      <c r="J256" s="36"/>
      <c r="K256" s="36"/>
      <c r="L256" s="39"/>
      <c r="M256" s="202"/>
      <c r="N256" s="203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147</v>
      </c>
      <c r="AU256" s="17" t="s">
        <v>87</v>
      </c>
    </row>
    <row r="257" spans="2:51" s="14" customFormat="1" ht="10.2">
      <c r="B257" s="214"/>
      <c r="C257" s="215"/>
      <c r="D257" s="199" t="s">
        <v>149</v>
      </c>
      <c r="E257" s="216" t="s">
        <v>1</v>
      </c>
      <c r="F257" s="217" t="s">
        <v>325</v>
      </c>
      <c r="G257" s="215"/>
      <c r="H257" s="218">
        <v>51.0096</v>
      </c>
      <c r="I257" s="219"/>
      <c r="J257" s="215"/>
      <c r="K257" s="215"/>
      <c r="L257" s="220"/>
      <c r="M257" s="221"/>
      <c r="N257" s="222"/>
      <c r="O257" s="222"/>
      <c r="P257" s="222"/>
      <c r="Q257" s="222"/>
      <c r="R257" s="222"/>
      <c r="S257" s="222"/>
      <c r="T257" s="223"/>
      <c r="AT257" s="224" t="s">
        <v>149</v>
      </c>
      <c r="AU257" s="224" t="s">
        <v>87</v>
      </c>
      <c r="AV257" s="14" t="s">
        <v>87</v>
      </c>
      <c r="AW257" s="14" t="s">
        <v>36</v>
      </c>
      <c r="AX257" s="14" t="s">
        <v>85</v>
      </c>
      <c r="AY257" s="224" t="s">
        <v>137</v>
      </c>
    </row>
    <row r="258" spans="1:65" s="2" customFormat="1" ht="33" customHeight="1">
      <c r="A258" s="34"/>
      <c r="B258" s="35"/>
      <c r="C258" s="186" t="s">
        <v>326</v>
      </c>
      <c r="D258" s="186" t="s">
        <v>140</v>
      </c>
      <c r="E258" s="187" t="s">
        <v>327</v>
      </c>
      <c r="F258" s="188" t="s">
        <v>328</v>
      </c>
      <c r="G258" s="189" t="s">
        <v>143</v>
      </c>
      <c r="H258" s="190">
        <v>3.36315</v>
      </c>
      <c r="I258" s="191"/>
      <c r="J258" s="192">
        <f>ROUND(I258*H258,2)</f>
        <v>0</v>
      </c>
      <c r="K258" s="188" t="s">
        <v>144</v>
      </c>
      <c r="L258" s="39"/>
      <c r="M258" s="193" t="s">
        <v>1</v>
      </c>
      <c r="N258" s="194" t="s">
        <v>43</v>
      </c>
      <c r="O258" s="71"/>
      <c r="P258" s="195">
        <f>O258*H258</f>
        <v>0</v>
      </c>
      <c r="Q258" s="195">
        <v>0</v>
      </c>
      <c r="R258" s="195">
        <f>Q258*H258</f>
        <v>0</v>
      </c>
      <c r="S258" s="195">
        <v>0</v>
      </c>
      <c r="T258" s="19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7" t="s">
        <v>145</v>
      </c>
      <c r="AT258" s="197" t="s">
        <v>140</v>
      </c>
      <c r="AU258" s="197" t="s">
        <v>87</v>
      </c>
      <c r="AY258" s="17" t="s">
        <v>137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17" t="s">
        <v>85</v>
      </c>
      <c r="BK258" s="198">
        <f>ROUND(I258*H258,2)</f>
        <v>0</v>
      </c>
      <c r="BL258" s="17" t="s">
        <v>145</v>
      </c>
      <c r="BM258" s="197" t="s">
        <v>329</v>
      </c>
    </row>
    <row r="259" spans="1:47" s="2" customFormat="1" ht="28.8">
      <c r="A259" s="34"/>
      <c r="B259" s="35"/>
      <c r="C259" s="36"/>
      <c r="D259" s="199" t="s">
        <v>147</v>
      </c>
      <c r="E259" s="36"/>
      <c r="F259" s="200" t="s">
        <v>330</v>
      </c>
      <c r="G259" s="36"/>
      <c r="H259" s="36"/>
      <c r="I259" s="201"/>
      <c r="J259" s="36"/>
      <c r="K259" s="36"/>
      <c r="L259" s="39"/>
      <c r="M259" s="202"/>
      <c r="N259" s="203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147</v>
      </c>
      <c r="AU259" s="17" t="s">
        <v>87</v>
      </c>
    </row>
    <row r="260" spans="2:63" s="12" customFormat="1" ht="22.8" customHeight="1">
      <c r="B260" s="170"/>
      <c r="C260" s="171"/>
      <c r="D260" s="172" t="s">
        <v>77</v>
      </c>
      <c r="E260" s="184" t="s">
        <v>331</v>
      </c>
      <c r="F260" s="184" t="s">
        <v>332</v>
      </c>
      <c r="G260" s="171"/>
      <c r="H260" s="171"/>
      <c r="I260" s="174"/>
      <c r="J260" s="185">
        <f>BK260</f>
        <v>0</v>
      </c>
      <c r="K260" s="171"/>
      <c r="L260" s="176"/>
      <c r="M260" s="177"/>
      <c r="N260" s="178"/>
      <c r="O260" s="178"/>
      <c r="P260" s="179">
        <f>SUM(P261:P262)</f>
        <v>0</v>
      </c>
      <c r="Q260" s="178"/>
      <c r="R260" s="179">
        <f>SUM(R261:R262)</f>
        <v>0</v>
      </c>
      <c r="S260" s="178"/>
      <c r="T260" s="180">
        <f>SUM(T261:T262)</f>
        <v>0</v>
      </c>
      <c r="AR260" s="181" t="s">
        <v>85</v>
      </c>
      <c r="AT260" s="182" t="s">
        <v>77</v>
      </c>
      <c r="AU260" s="182" t="s">
        <v>85</v>
      </c>
      <c r="AY260" s="181" t="s">
        <v>137</v>
      </c>
      <c r="BK260" s="183">
        <f>SUM(BK261:BK262)</f>
        <v>0</v>
      </c>
    </row>
    <row r="261" spans="1:65" s="2" customFormat="1" ht="21.75" customHeight="1">
      <c r="A261" s="34"/>
      <c r="B261" s="35"/>
      <c r="C261" s="186" t="s">
        <v>333</v>
      </c>
      <c r="D261" s="186" t="s">
        <v>140</v>
      </c>
      <c r="E261" s="187" t="s">
        <v>334</v>
      </c>
      <c r="F261" s="188" t="s">
        <v>335</v>
      </c>
      <c r="G261" s="189" t="s">
        <v>143</v>
      </c>
      <c r="H261" s="190">
        <v>2.4691911</v>
      </c>
      <c r="I261" s="191"/>
      <c r="J261" s="192">
        <f>ROUND(I261*H261,2)</f>
        <v>0</v>
      </c>
      <c r="K261" s="188" t="s">
        <v>144</v>
      </c>
      <c r="L261" s="39"/>
      <c r="M261" s="193" t="s">
        <v>1</v>
      </c>
      <c r="N261" s="194" t="s">
        <v>43</v>
      </c>
      <c r="O261" s="71"/>
      <c r="P261" s="195">
        <f>O261*H261</f>
        <v>0</v>
      </c>
      <c r="Q261" s="195">
        <v>0</v>
      </c>
      <c r="R261" s="195">
        <f>Q261*H261</f>
        <v>0</v>
      </c>
      <c r="S261" s="195">
        <v>0</v>
      </c>
      <c r="T261" s="196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7" t="s">
        <v>145</v>
      </c>
      <c r="AT261" s="197" t="s">
        <v>140</v>
      </c>
      <c r="AU261" s="197" t="s">
        <v>87</v>
      </c>
      <c r="AY261" s="17" t="s">
        <v>137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17" t="s">
        <v>85</v>
      </c>
      <c r="BK261" s="198">
        <f>ROUND(I261*H261,2)</f>
        <v>0</v>
      </c>
      <c r="BL261" s="17" t="s">
        <v>145</v>
      </c>
      <c r="BM261" s="197" t="s">
        <v>336</v>
      </c>
    </row>
    <row r="262" spans="1:47" s="2" customFormat="1" ht="38.4">
      <c r="A262" s="34"/>
      <c r="B262" s="35"/>
      <c r="C262" s="36"/>
      <c r="D262" s="199" t="s">
        <v>147</v>
      </c>
      <c r="E262" s="36"/>
      <c r="F262" s="200" t="s">
        <v>337</v>
      </c>
      <c r="G262" s="36"/>
      <c r="H262" s="36"/>
      <c r="I262" s="201"/>
      <c r="J262" s="36"/>
      <c r="K262" s="36"/>
      <c r="L262" s="39"/>
      <c r="M262" s="202"/>
      <c r="N262" s="203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147</v>
      </c>
      <c r="AU262" s="17" t="s">
        <v>87</v>
      </c>
    </row>
    <row r="263" spans="2:63" s="12" customFormat="1" ht="25.95" customHeight="1">
      <c r="B263" s="170"/>
      <c r="C263" s="171"/>
      <c r="D263" s="172" t="s">
        <v>77</v>
      </c>
      <c r="E263" s="173" t="s">
        <v>338</v>
      </c>
      <c r="F263" s="173" t="s">
        <v>339</v>
      </c>
      <c r="G263" s="171"/>
      <c r="H263" s="171"/>
      <c r="I263" s="174"/>
      <c r="J263" s="175">
        <f>BK263</f>
        <v>0</v>
      </c>
      <c r="K263" s="171"/>
      <c r="L263" s="176"/>
      <c r="M263" s="177"/>
      <c r="N263" s="178"/>
      <c r="O263" s="178"/>
      <c r="P263" s="179">
        <f>P264+P275+P297+P323+P379+P387+P395+P406+P435+P442+P475+P516</f>
        <v>0</v>
      </c>
      <c r="Q263" s="178"/>
      <c r="R263" s="179">
        <f>R264+R275+R297+R323+R379+R387+R395+R406+R435+R442+R475+R516</f>
        <v>0.74124991</v>
      </c>
      <c r="S263" s="178"/>
      <c r="T263" s="180">
        <f>T264+T275+T297+T323+T379+T387+T395+T406+T435+T442+T475+T516</f>
        <v>0.16439725000000002</v>
      </c>
      <c r="AR263" s="181" t="s">
        <v>87</v>
      </c>
      <c r="AT263" s="182" t="s">
        <v>77</v>
      </c>
      <c r="AU263" s="182" t="s">
        <v>12</v>
      </c>
      <c r="AY263" s="181" t="s">
        <v>137</v>
      </c>
      <c r="BK263" s="183">
        <f>BK264+BK275+BK297+BK323+BK379+BK387+BK395+BK406+BK435+BK442+BK475+BK516</f>
        <v>0</v>
      </c>
    </row>
    <row r="264" spans="2:63" s="12" customFormat="1" ht="22.8" customHeight="1">
      <c r="B264" s="170"/>
      <c r="C264" s="171"/>
      <c r="D264" s="172" t="s">
        <v>77</v>
      </c>
      <c r="E264" s="184" t="s">
        <v>340</v>
      </c>
      <c r="F264" s="184" t="s">
        <v>341</v>
      </c>
      <c r="G264" s="171"/>
      <c r="H264" s="171"/>
      <c r="I264" s="174"/>
      <c r="J264" s="185">
        <f>BK264</f>
        <v>0</v>
      </c>
      <c r="K264" s="171"/>
      <c r="L264" s="176"/>
      <c r="M264" s="177"/>
      <c r="N264" s="178"/>
      <c r="O264" s="178"/>
      <c r="P264" s="179">
        <f>SUM(P265:P274)</f>
        <v>0</v>
      </c>
      <c r="Q264" s="178"/>
      <c r="R264" s="179">
        <f>SUM(R265:R274)</f>
        <v>0.005386500000000001</v>
      </c>
      <c r="S264" s="178"/>
      <c r="T264" s="180">
        <f>SUM(T265:T274)</f>
        <v>0</v>
      </c>
      <c r="AR264" s="181" t="s">
        <v>87</v>
      </c>
      <c r="AT264" s="182" t="s">
        <v>77</v>
      </c>
      <c r="AU264" s="182" t="s">
        <v>85</v>
      </c>
      <c r="AY264" s="181" t="s">
        <v>137</v>
      </c>
      <c r="BK264" s="183">
        <f>SUM(BK265:BK274)</f>
        <v>0</v>
      </c>
    </row>
    <row r="265" spans="1:65" s="2" customFormat="1" ht="24.15" customHeight="1">
      <c r="A265" s="34"/>
      <c r="B265" s="35"/>
      <c r="C265" s="186" t="s">
        <v>342</v>
      </c>
      <c r="D265" s="186" t="s">
        <v>140</v>
      </c>
      <c r="E265" s="187" t="s">
        <v>343</v>
      </c>
      <c r="F265" s="188" t="s">
        <v>344</v>
      </c>
      <c r="G265" s="189" t="s">
        <v>154</v>
      </c>
      <c r="H265" s="190">
        <v>0.855</v>
      </c>
      <c r="I265" s="191"/>
      <c r="J265" s="192">
        <f>ROUND(I265*H265,2)</f>
        <v>0</v>
      </c>
      <c r="K265" s="188" t="s">
        <v>144</v>
      </c>
      <c r="L265" s="39"/>
      <c r="M265" s="193" t="s">
        <v>1</v>
      </c>
      <c r="N265" s="194" t="s">
        <v>43</v>
      </c>
      <c r="O265" s="71"/>
      <c r="P265" s="195">
        <f>O265*H265</f>
        <v>0</v>
      </c>
      <c r="Q265" s="195">
        <v>0</v>
      </c>
      <c r="R265" s="195">
        <f>Q265*H265</f>
        <v>0</v>
      </c>
      <c r="S265" s="195">
        <v>0</v>
      </c>
      <c r="T265" s="196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7" t="s">
        <v>247</v>
      </c>
      <c r="AT265" s="197" t="s">
        <v>140</v>
      </c>
      <c r="AU265" s="197" t="s">
        <v>87</v>
      </c>
      <c r="AY265" s="17" t="s">
        <v>137</v>
      </c>
      <c r="BE265" s="198">
        <f>IF(N265="základní",J265,0)</f>
        <v>0</v>
      </c>
      <c r="BF265" s="198">
        <f>IF(N265="snížená",J265,0)</f>
        <v>0</v>
      </c>
      <c r="BG265" s="198">
        <f>IF(N265="zákl. přenesená",J265,0)</f>
        <v>0</v>
      </c>
      <c r="BH265" s="198">
        <f>IF(N265="sníž. přenesená",J265,0)</f>
        <v>0</v>
      </c>
      <c r="BI265" s="198">
        <f>IF(N265="nulová",J265,0)</f>
        <v>0</v>
      </c>
      <c r="BJ265" s="17" t="s">
        <v>85</v>
      </c>
      <c r="BK265" s="198">
        <f>ROUND(I265*H265,2)</f>
        <v>0</v>
      </c>
      <c r="BL265" s="17" t="s">
        <v>247</v>
      </c>
      <c r="BM265" s="197" t="s">
        <v>345</v>
      </c>
    </row>
    <row r="266" spans="1:47" s="2" customFormat="1" ht="28.8">
      <c r="A266" s="34"/>
      <c r="B266" s="35"/>
      <c r="C266" s="36"/>
      <c r="D266" s="199" t="s">
        <v>147</v>
      </c>
      <c r="E266" s="36"/>
      <c r="F266" s="200" t="s">
        <v>346</v>
      </c>
      <c r="G266" s="36"/>
      <c r="H266" s="36"/>
      <c r="I266" s="201"/>
      <c r="J266" s="36"/>
      <c r="K266" s="36"/>
      <c r="L266" s="39"/>
      <c r="M266" s="202"/>
      <c r="N266" s="203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147</v>
      </c>
      <c r="AU266" s="17" t="s">
        <v>87</v>
      </c>
    </row>
    <row r="267" spans="2:51" s="14" customFormat="1" ht="10.2">
      <c r="B267" s="214"/>
      <c r="C267" s="215"/>
      <c r="D267" s="199" t="s">
        <v>149</v>
      </c>
      <c r="E267" s="216" t="s">
        <v>1</v>
      </c>
      <c r="F267" s="217" t="s">
        <v>347</v>
      </c>
      <c r="G267" s="215"/>
      <c r="H267" s="218">
        <v>0.855</v>
      </c>
      <c r="I267" s="219"/>
      <c r="J267" s="215"/>
      <c r="K267" s="215"/>
      <c r="L267" s="220"/>
      <c r="M267" s="221"/>
      <c r="N267" s="222"/>
      <c r="O267" s="222"/>
      <c r="P267" s="222"/>
      <c r="Q267" s="222"/>
      <c r="R267" s="222"/>
      <c r="S267" s="222"/>
      <c r="T267" s="223"/>
      <c r="AT267" s="224" t="s">
        <v>149</v>
      </c>
      <c r="AU267" s="224" t="s">
        <v>87</v>
      </c>
      <c r="AV267" s="14" t="s">
        <v>87</v>
      </c>
      <c r="AW267" s="14" t="s">
        <v>36</v>
      </c>
      <c r="AX267" s="14" t="s">
        <v>85</v>
      </c>
      <c r="AY267" s="224" t="s">
        <v>137</v>
      </c>
    </row>
    <row r="268" spans="1:65" s="2" customFormat="1" ht="24.15" customHeight="1">
      <c r="A268" s="34"/>
      <c r="B268" s="35"/>
      <c r="C268" s="236" t="s">
        <v>348</v>
      </c>
      <c r="D268" s="236" t="s">
        <v>237</v>
      </c>
      <c r="E268" s="237" t="s">
        <v>349</v>
      </c>
      <c r="F268" s="238" t="s">
        <v>350</v>
      </c>
      <c r="G268" s="239" t="s">
        <v>154</v>
      </c>
      <c r="H268" s="240">
        <v>0.89775</v>
      </c>
      <c r="I268" s="241"/>
      <c r="J268" s="242">
        <f>ROUND(I268*H268,2)</f>
        <v>0</v>
      </c>
      <c r="K268" s="238" t="s">
        <v>144</v>
      </c>
      <c r="L268" s="243"/>
      <c r="M268" s="244" t="s">
        <v>1</v>
      </c>
      <c r="N268" s="245" t="s">
        <v>43</v>
      </c>
      <c r="O268" s="71"/>
      <c r="P268" s="195">
        <f>O268*H268</f>
        <v>0</v>
      </c>
      <c r="Q268" s="195">
        <v>0.006</v>
      </c>
      <c r="R268" s="195">
        <f>Q268*H268</f>
        <v>0.005386500000000001</v>
      </c>
      <c r="S268" s="195">
        <v>0</v>
      </c>
      <c r="T268" s="196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7" t="s">
        <v>348</v>
      </c>
      <c r="AT268" s="197" t="s">
        <v>237</v>
      </c>
      <c r="AU268" s="197" t="s">
        <v>87</v>
      </c>
      <c r="AY268" s="17" t="s">
        <v>137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17" t="s">
        <v>85</v>
      </c>
      <c r="BK268" s="198">
        <f>ROUND(I268*H268,2)</f>
        <v>0</v>
      </c>
      <c r="BL268" s="17" t="s">
        <v>247</v>
      </c>
      <c r="BM268" s="197" t="s">
        <v>351</v>
      </c>
    </row>
    <row r="269" spans="1:47" s="2" customFormat="1" ht="19.2">
      <c r="A269" s="34"/>
      <c r="B269" s="35"/>
      <c r="C269" s="36"/>
      <c r="D269" s="199" t="s">
        <v>147</v>
      </c>
      <c r="E269" s="36"/>
      <c r="F269" s="200" t="s">
        <v>352</v>
      </c>
      <c r="G269" s="36"/>
      <c r="H269" s="36"/>
      <c r="I269" s="201"/>
      <c r="J269" s="36"/>
      <c r="K269" s="36"/>
      <c r="L269" s="39"/>
      <c r="M269" s="202"/>
      <c r="N269" s="203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147</v>
      </c>
      <c r="AU269" s="17" t="s">
        <v>87</v>
      </c>
    </row>
    <row r="270" spans="2:51" s="14" customFormat="1" ht="10.2">
      <c r="B270" s="214"/>
      <c r="C270" s="215"/>
      <c r="D270" s="199" t="s">
        <v>149</v>
      </c>
      <c r="E270" s="215"/>
      <c r="F270" s="217" t="s">
        <v>353</v>
      </c>
      <c r="G270" s="215"/>
      <c r="H270" s="218">
        <v>0.89775</v>
      </c>
      <c r="I270" s="219"/>
      <c r="J270" s="215"/>
      <c r="K270" s="215"/>
      <c r="L270" s="220"/>
      <c r="M270" s="221"/>
      <c r="N270" s="222"/>
      <c r="O270" s="222"/>
      <c r="P270" s="222"/>
      <c r="Q270" s="222"/>
      <c r="R270" s="222"/>
      <c r="S270" s="222"/>
      <c r="T270" s="223"/>
      <c r="AT270" s="224" t="s">
        <v>149</v>
      </c>
      <c r="AU270" s="224" t="s">
        <v>87</v>
      </c>
      <c r="AV270" s="14" t="s">
        <v>87</v>
      </c>
      <c r="AW270" s="14" t="s">
        <v>4</v>
      </c>
      <c r="AX270" s="14" t="s">
        <v>85</v>
      </c>
      <c r="AY270" s="224" t="s">
        <v>137</v>
      </c>
    </row>
    <row r="271" spans="1:65" s="2" customFormat="1" ht="24.15" customHeight="1">
      <c r="A271" s="34"/>
      <c r="B271" s="35"/>
      <c r="C271" s="186" t="s">
        <v>354</v>
      </c>
      <c r="D271" s="186" t="s">
        <v>140</v>
      </c>
      <c r="E271" s="187" t="s">
        <v>355</v>
      </c>
      <c r="F271" s="188" t="s">
        <v>356</v>
      </c>
      <c r="G271" s="189" t="s">
        <v>143</v>
      </c>
      <c r="H271" s="190">
        <v>0.0053865</v>
      </c>
      <c r="I271" s="191"/>
      <c r="J271" s="192">
        <f>ROUND(I271*H271,2)</f>
        <v>0</v>
      </c>
      <c r="K271" s="188" t="s">
        <v>144</v>
      </c>
      <c r="L271" s="39"/>
      <c r="M271" s="193" t="s">
        <v>1</v>
      </c>
      <c r="N271" s="194" t="s">
        <v>43</v>
      </c>
      <c r="O271" s="71"/>
      <c r="P271" s="195">
        <f>O271*H271</f>
        <v>0</v>
      </c>
      <c r="Q271" s="195">
        <v>0</v>
      </c>
      <c r="R271" s="195">
        <f>Q271*H271</f>
        <v>0</v>
      </c>
      <c r="S271" s="195">
        <v>0</v>
      </c>
      <c r="T271" s="196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7" t="s">
        <v>247</v>
      </c>
      <c r="AT271" s="197" t="s">
        <v>140</v>
      </c>
      <c r="AU271" s="197" t="s">
        <v>87</v>
      </c>
      <c r="AY271" s="17" t="s">
        <v>137</v>
      </c>
      <c r="BE271" s="198">
        <f>IF(N271="základní",J271,0)</f>
        <v>0</v>
      </c>
      <c r="BF271" s="198">
        <f>IF(N271="snížená",J271,0)</f>
        <v>0</v>
      </c>
      <c r="BG271" s="198">
        <f>IF(N271="zákl. přenesená",J271,0)</f>
        <v>0</v>
      </c>
      <c r="BH271" s="198">
        <f>IF(N271="sníž. přenesená",J271,0)</f>
        <v>0</v>
      </c>
      <c r="BI271" s="198">
        <f>IF(N271="nulová",J271,0)</f>
        <v>0</v>
      </c>
      <c r="BJ271" s="17" t="s">
        <v>85</v>
      </c>
      <c r="BK271" s="198">
        <f>ROUND(I271*H271,2)</f>
        <v>0</v>
      </c>
      <c r="BL271" s="17" t="s">
        <v>247</v>
      </c>
      <c r="BM271" s="197" t="s">
        <v>357</v>
      </c>
    </row>
    <row r="272" spans="1:47" s="2" customFormat="1" ht="28.8">
      <c r="A272" s="34"/>
      <c r="B272" s="35"/>
      <c r="C272" s="36"/>
      <c r="D272" s="199" t="s">
        <v>147</v>
      </c>
      <c r="E272" s="36"/>
      <c r="F272" s="200" t="s">
        <v>358</v>
      </c>
      <c r="G272" s="36"/>
      <c r="H272" s="36"/>
      <c r="I272" s="201"/>
      <c r="J272" s="36"/>
      <c r="K272" s="36"/>
      <c r="L272" s="39"/>
      <c r="M272" s="202"/>
      <c r="N272" s="203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147</v>
      </c>
      <c r="AU272" s="17" t="s">
        <v>87</v>
      </c>
    </row>
    <row r="273" spans="1:65" s="2" customFormat="1" ht="24.15" customHeight="1">
      <c r="A273" s="34"/>
      <c r="B273" s="35"/>
      <c r="C273" s="186" t="s">
        <v>359</v>
      </c>
      <c r="D273" s="186" t="s">
        <v>140</v>
      </c>
      <c r="E273" s="187" t="s">
        <v>360</v>
      </c>
      <c r="F273" s="188" t="s">
        <v>361</v>
      </c>
      <c r="G273" s="189" t="s">
        <v>143</v>
      </c>
      <c r="H273" s="190">
        <v>0.0053865</v>
      </c>
      <c r="I273" s="191"/>
      <c r="J273" s="192">
        <f>ROUND(I273*H273,2)</f>
        <v>0</v>
      </c>
      <c r="K273" s="188" t="s">
        <v>144</v>
      </c>
      <c r="L273" s="39"/>
      <c r="M273" s="193" t="s">
        <v>1</v>
      </c>
      <c r="N273" s="194" t="s">
        <v>43</v>
      </c>
      <c r="O273" s="71"/>
      <c r="P273" s="195">
        <f>O273*H273</f>
        <v>0</v>
      </c>
      <c r="Q273" s="195">
        <v>0</v>
      </c>
      <c r="R273" s="195">
        <f>Q273*H273</f>
        <v>0</v>
      </c>
      <c r="S273" s="195">
        <v>0</v>
      </c>
      <c r="T273" s="196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7" t="s">
        <v>247</v>
      </c>
      <c r="AT273" s="197" t="s">
        <v>140</v>
      </c>
      <c r="AU273" s="197" t="s">
        <v>87</v>
      </c>
      <c r="AY273" s="17" t="s">
        <v>137</v>
      </c>
      <c r="BE273" s="198">
        <f>IF(N273="základní",J273,0)</f>
        <v>0</v>
      </c>
      <c r="BF273" s="198">
        <f>IF(N273="snížená",J273,0)</f>
        <v>0</v>
      </c>
      <c r="BG273" s="198">
        <f>IF(N273="zákl. přenesená",J273,0)</f>
        <v>0</v>
      </c>
      <c r="BH273" s="198">
        <f>IF(N273="sníž. přenesená",J273,0)</f>
        <v>0</v>
      </c>
      <c r="BI273" s="198">
        <f>IF(N273="nulová",J273,0)</f>
        <v>0</v>
      </c>
      <c r="BJ273" s="17" t="s">
        <v>85</v>
      </c>
      <c r="BK273" s="198">
        <f>ROUND(I273*H273,2)</f>
        <v>0</v>
      </c>
      <c r="BL273" s="17" t="s">
        <v>247</v>
      </c>
      <c r="BM273" s="197" t="s">
        <v>362</v>
      </c>
    </row>
    <row r="274" spans="1:47" s="2" customFormat="1" ht="38.4">
      <c r="A274" s="34"/>
      <c r="B274" s="35"/>
      <c r="C274" s="36"/>
      <c r="D274" s="199" t="s">
        <v>147</v>
      </c>
      <c r="E274" s="36"/>
      <c r="F274" s="200" t="s">
        <v>363</v>
      </c>
      <c r="G274" s="36"/>
      <c r="H274" s="36"/>
      <c r="I274" s="201"/>
      <c r="J274" s="36"/>
      <c r="K274" s="36"/>
      <c r="L274" s="39"/>
      <c r="M274" s="202"/>
      <c r="N274" s="203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147</v>
      </c>
      <c r="AU274" s="17" t="s">
        <v>87</v>
      </c>
    </row>
    <row r="275" spans="2:63" s="12" customFormat="1" ht="22.8" customHeight="1">
      <c r="B275" s="170"/>
      <c r="C275" s="171"/>
      <c r="D275" s="172" t="s">
        <v>77</v>
      </c>
      <c r="E275" s="184" t="s">
        <v>364</v>
      </c>
      <c r="F275" s="184" t="s">
        <v>365</v>
      </c>
      <c r="G275" s="171"/>
      <c r="H275" s="171"/>
      <c r="I275" s="174"/>
      <c r="J275" s="185">
        <f>BK275</f>
        <v>0</v>
      </c>
      <c r="K275" s="171"/>
      <c r="L275" s="176"/>
      <c r="M275" s="177"/>
      <c r="N275" s="178"/>
      <c r="O275" s="178"/>
      <c r="P275" s="179">
        <f>SUM(P276:P296)</f>
        <v>0</v>
      </c>
      <c r="Q275" s="178"/>
      <c r="R275" s="179">
        <f>SUM(R276:R296)</f>
        <v>0.007447999999999999</v>
      </c>
      <c r="S275" s="178"/>
      <c r="T275" s="180">
        <f>SUM(T276:T296)</f>
        <v>0</v>
      </c>
      <c r="AR275" s="181" t="s">
        <v>87</v>
      </c>
      <c r="AT275" s="182" t="s">
        <v>77</v>
      </c>
      <c r="AU275" s="182" t="s">
        <v>85</v>
      </c>
      <c r="AY275" s="181" t="s">
        <v>137</v>
      </c>
      <c r="BK275" s="183">
        <f>SUM(BK276:BK296)</f>
        <v>0</v>
      </c>
    </row>
    <row r="276" spans="1:65" s="2" customFormat="1" ht="16.5" customHeight="1">
      <c r="A276" s="34"/>
      <c r="B276" s="35"/>
      <c r="C276" s="186" t="s">
        <v>366</v>
      </c>
      <c r="D276" s="186" t="s">
        <v>140</v>
      </c>
      <c r="E276" s="187" t="s">
        <v>367</v>
      </c>
      <c r="F276" s="188" t="s">
        <v>368</v>
      </c>
      <c r="G276" s="189" t="s">
        <v>369</v>
      </c>
      <c r="H276" s="190">
        <v>1</v>
      </c>
      <c r="I276" s="191"/>
      <c r="J276" s="192">
        <f>ROUND(I276*H276,2)</f>
        <v>0</v>
      </c>
      <c r="K276" s="188" t="s">
        <v>1</v>
      </c>
      <c r="L276" s="39"/>
      <c r="M276" s="193" t="s">
        <v>1</v>
      </c>
      <c r="N276" s="194" t="s">
        <v>43</v>
      </c>
      <c r="O276" s="71"/>
      <c r="P276" s="195">
        <f>O276*H276</f>
        <v>0</v>
      </c>
      <c r="Q276" s="195">
        <v>0</v>
      </c>
      <c r="R276" s="195">
        <f>Q276*H276</f>
        <v>0</v>
      </c>
      <c r="S276" s="195">
        <v>0</v>
      </c>
      <c r="T276" s="196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7" t="s">
        <v>247</v>
      </c>
      <c r="AT276" s="197" t="s">
        <v>140</v>
      </c>
      <c r="AU276" s="197" t="s">
        <v>87</v>
      </c>
      <c r="AY276" s="17" t="s">
        <v>137</v>
      </c>
      <c r="BE276" s="198">
        <f>IF(N276="základní",J276,0)</f>
        <v>0</v>
      </c>
      <c r="BF276" s="198">
        <f>IF(N276="snížená",J276,0)</f>
        <v>0</v>
      </c>
      <c r="BG276" s="198">
        <f>IF(N276="zákl. přenesená",J276,0)</f>
        <v>0</v>
      </c>
      <c r="BH276" s="198">
        <f>IF(N276="sníž. přenesená",J276,0)</f>
        <v>0</v>
      </c>
      <c r="BI276" s="198">
        <f>IF(N276="nulová",J276,0)</f>
        <v>0</v>
      </c>
      <c r="BJ276" s="17" t="s">
        <v>85</v>
      </c>
      <c r="BK276" s="198">
        <f>ROUND(I276*H276,2)</f>
        <v>0</v>
      </c>
      <c r="BL276" s="17" t="s">
        <v>247</v>
      </c>
      <c r="BM276" s="197" t="s">
        <v>370</v>
      </c>
    </row>
    <row r="277" spans="1:47" s="2" customFormat="1" ht="10.2">
      <c r="A277" s="34"/>
      <c r="B277" s="35"/>
      <c r="C277" s="36"/>
      <c r="D277" s="199" t="s">
        <v>147</v>
      </c>
      <c r="E277" s="36"/>
      <c r="F277" s="200" t="s">
        <v>368</v>
      </c>
      <c r="G277" s="36"/>
      <c r="H277" s="36"/>
      <c r="I277" s="201"/>
      <c r="J277" s="36"/>
      <c r="K277" s="36"/>
      <c r="L277" s="39"/>
      <c r="M277" s="202"/>
      <c r="N277" s="203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147</v>
      </c>
      <c r="AU277" s="17" t="s">
        <v>87</v>
      </c>
    </row>
    <row r="278" spans="1:65" s="2" customFormat="1" ht="16.5" customHeight="1">
      <c r="A278" s="34"/>
      <c r="B278" s="35"/>
      <c r="C278" s="186" t="s">
        <v>371</v>
      </c>
      <c r="D278" s="186" t="s">
        <v>140</v>
      </c>
      <c r="E278" s="187" t="s">
        <v>372</v>
      </c>
      <c r="F278" s="188" t="s">
        <v>373</v>
      </c>
      <c r="G278" s="189" t="s">
        <v>218</v>
      </c>
      <c r="H278" s="190">
        <v>3.85</v>
      </c>
      <c r="I278" s="191"/>
      <c r="J278" s="192">
        <f>ROUND(I278*H278,2)</f>
        <v>0</v>
      </c>
      <c r="K278" s="188" t="s">
        <v>144</v>
      </c>
      <c r="L278" s="39"/>
      <c r="M278" s="193" t="s">
        <v>1</v>
      </c>
      <c r="N278" s="194" t="s">
        <v>43</v>
      </c>
      <c r="O278" s="71"/>
      <c r="P278" s="195">
        <f>O278*H278</f>
        <v>0</v>
      </c>
      <c r="Q278" s="195">
        <v>0.00048</v>
      </c>
      <c r="R278" s="195">
        <f>Q278*H278</f>
        <v>0.001848</v>
      </c>
      <c r="S278" s="195">
        <v>0</v>
      </c>
      <c r="T278" s="196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7" t="s">
        <v>247</v>
      </c>
      <c r="AT278" s="197" t="s">
        <v>140</v>
      </c>
      <c r="AU278" s="197" t="s">
        <v>87</v>
      </c>
      <c r="AY278" s="17" t="s">
        <v>137</v>
      </c>
      <c r="BE278" s="198">
        <f>IF(N278="základní",J278,0)</f>
        <v>0</v>
      </c>
      <c r="BF278" s="198">
        <f>IF(N278="snížená",J278,0)</f>
        <v>0</v>
      </c>
      <c r="BG278" s="198">
        <f>IF(N278="zákl. přenesená",J278,0)</f>
        <v>0</v>
      </c>
      <c r="BH278" s="198">
        <f>IF(N278="sníž. přenesená",J278,0)</f>
        <v>0</v>
      </c>
      <c r="BI278" s="198">
        <f>IF(N278="nulová",J278,0)</f>
        <v>0</v>
      </c>
      <c r="BJ278" s="17" t="s">
        <v>85</v>
      </c>
      <c r="BK278" s="198">
        <f>ROUND(I278*H278,2)</f>
        <v>0</v>
      </c>
      <c r="BL278" s="17" t="s">
        <v>247</v>
      </c>
      <c r="BM278" s="197" t="s">
        <v>374</v>
      </c>
    </row>
    <row r="279" spans="1:47" s="2" customFormat="1" ht="10.2">
      <c r="A279" s="34"/>
      <c r="B279" s="35"/>
      <c r="C279" s="36"/>
      <c r="D279" s="199" t="s">
        <v>147</v>
      </c>
      <c r="E279" s="36"/>
      <c r="F279" s="200" t="s">
        <v>375</v>
      </c>
      <c r="G279" s="36"/>
      <c r="H279" s="36"/>
      <c r="I279" s="201"/>
      <c r="J279" s="36"/>
      <c r="K279" s="36"/>
      <c r="L279" s="39"/>
      <c r="M279" s="202"/>
      <c r="N279" s="203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147</v>
      </c>
      <c r="AU279" s="17" t="s">
        <v>87</v>
      </c>
    </row>
    <row r="280" spans="2:51" s="14" customFormat="1" ht="10.2">
      <c r="B280" s="214"/>
      <c r="C280" s="215"/>
      <c r="D280" s="199" t="s">
        <v>149</v>
      </c>
      <c r="E280" s="216" t="s">
        <v>1</v>
      </c>
      <c r="F280" s="217" t="s">
        <v>376</v>
      </c>
      <c r="G280" s="215"/>
      <c r="H280" s="218">
        <v>3.85</v>
      </c>
      <c r="I280" s="219"/>
      <c r="J280" s="215"/>
      <c r="K280" s="215"/>
      <c r="L280" s="220"/>
      <c r="M280" s="221"/>
      <c r="N280" s="222"/>
      <c r="O280" s="222"/>
      <c r="P280" s="222"/>
      <c r="Q280" s="222"/>
      <c r="R280" s="222"/>
      <c r="S280" s="222"/>
      <c r="T280" s="223"/>
      <c r="AT280" s="224" t="s">
        <v>149</v>
      </c>
      <c r="AU280" s="224" t="s">
        <v>87</v>
      </c>
      <c r="AV280" s="14" t="s">
        <v>87</v>
      </c>
      <c r="AW280" s="14" t="s">
        <v>36</v>
      </c>
      <c r="AX280" s="14" t="s">
        <v>85</v>
      </c>
      <c r="AY280" s="224" t="s">
        <v>137</v>
      </c>
    </row>
    <row r="281" spans="1:65" s="2" customFormat="1" ht="16.5" customHeight="1">
      <c r="A281" s="34"/>
      <c r="B281" s="35"/>
      <c r="C281" s="186" t="s">
        <v>377</v>
      </c>
      <c r="D281" s="186" t="s">
        <v>140</v>
      </c>
      <c r="E281" s="187" t="s">
        <v>378</v>
      </c>
      <c r="F281" s="188" t="s">
        <v>379</v>
      </c>
      <c r="G281" s="189" t="s">
        <v>218</v>
      </c>
      <c r="H281" s="190">
        <v>2.5</v>
      </c>
      <c r="I281" s="191"/>
      <c r="J281" s="192">
        <f>ROUND(I281*H281,2)</f>
        <v>0</v>
      </c>
      <c r="K281" s="188" t="s">
        <v>144</v>
      </c>
      <c r="L281" s="39"/>
      <c r="M281" s="193" t="s">
        <v>1</v>
      </c>
      <c r="N281" s="194" t="s">
        <v>43</v>
      </c>
      <c r="O281" s="71"/>
      <c r="P281" s="195">
        <f>O281*H281</f>
        <v>0</v>
      </c>
      <c r="Q281" s="195">
        <v>0.00224</v>
      </c>
      <c r="R281" s="195">
        <f>Q281*H281</f>
        <v>0.005599999999999999</v>
      </c>
      <c r="S281" s="195">
        <v>0</v>
      </c>
      <c r="T281" s="196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7" t="s">
        <v>247</v>
      </c>
      <c r="AT281" s="197" t="s">
        <v>140</v>
      </c>
      <c r="AU281" s="197" t="s">
        <v>87</v>
      </c>
      <c r="AY281" s="17" t="s">
        <v>137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17" t="s">
        <v>85</v>
      </c>
      <c r="BK281" s="198">
        <f>ROUND(I281*H281,2)</f>
        <v>0</v>
      </c>
      <c r="BL281" s="17" t="s">
        <v>247</v>
      </c>
      <c r="BM281" s="197" t="s">
        <v>380</v>
      </c>
    </row>
    <row r="282" spans="1:47" s="2" customFormat="1" ht="10.2">
      <c r="A282" s="34"/>
      <c r="B282" s="35"/>
      <c r="C282" s="36"/>
      <c r="D282" s="199" t="s">
        <v>147</v>
      </c>
      <c r="E282" s="36"/>
      <c r="F282" s="200" t="s">
        <v>381</v>
      </c>
      <c r="G282" s="36"/>
      <c r="H282" s="36"/>
      <c r="I282" s="201"/>
      <c r="J282" s="36"/>
      <c r="K282" s="36"/>
      <c r="L282" s="39"/>
      <c r="M282" s="202"/>
      <c r="N282" s="203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147</v>
      </c>
      <c r="AU282" s="17" t="s">
        <v>87</v>
      </c>
    </row>
    <row r="283" spans="2:51" s="14" customFormat="1" ht="10.2">
      <c r="B283" s="214"/>
      <c r="C283" s="215"/>
      <c r="D283" s="199" t="s">
        <v>149</v>
      </c>
      <c r="E283" s="216" t="s">
        <v>1</v>
      </c>
      <c r="F283" s="217" t="s">
        <v>382</v>
      </c>
      <c r="G283" s="215"/>
      <c r="H283" s="218">
        <v>2.5</v>
      </c>
      <c r="I283" s="219"/>
      <c r="J283" s="215"/>
      <c r="K283" s="215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149</v>
      </c>
      <c r="AU283" s="224" t="s">
        <v>87</v>
      </c>
      <c r="AV283" s="14" t="s">
        <v>87</v>
      </c>
      <c r="AW283" s="14" t="s">
        <v>36</v>
      </c>
      <c r="AX283" s="14" t="s">
        <v>85</v>
      </c>
      <c r="AY283" s="224" t="s">
        <v>137</v>
      </c>
    </row>
    <row r="284" spans="1:65" s="2" customFormat="1" ht="16.5" customHeight="1">
      <c r="A284" s="34"/>
      <c r="B284" s="35"/>
      <c r="C284" s="186" t="s">
        <v>383</v>
      </c>
      <c r="D284" s="186" t="s">
        <v>140</v>
      </c>
      <c r="E284" s="187" t="s">
        <v>384</v>
      </c>
      <c r="F284" s="188" t="s">
        <v>385</v>
      </c>
      <c r="G284" s="189" t="s">
        <v>233</v>
      </c>
      <c r="H284" s="190">
        <v>1</v>
      </c>
      <c r="I284" s="191"/>
      <c r="J284" s="192">
        <f>ROUND(I284*H284,2)</f>
        <v>0</v>
      </c>
      <c r="K284" s="188" t="s">
        <v>144</v>
      </c>
      <c r="L284" s="39"/>
      <c r="M284" s="193" t="s">
        <v>1</v>
      </c>
      <c r="N284" s="194" t="s">
        <v>43</v>
      </c>
      <c r="O284" s="71"/>
      <c r="P284" s="195">
        <f>O284*H284</f>
        <v>0</v>
      </c>
      <c r="Q284" s="195">
        <v>0</v>
      </c>
      <c r="R284" s="195">
        <f>Q284*H284</f>
        <v>0</v>
      </c>
      <c r="S284" s="195">
        <v>0</v>
      </c>
      <c r="T284" s="196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7" t="s">
        <v>247</v>
      </c>
      <c r="AT284" s="197" t="s">
        <v>140</v>
      </c>
      <c r="AU284" s="197" t="s">
        <v>87</v>
      </c>
      <c r="AY284" s="17" t="s">
        <v>137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17" t="s">
        <v>85</v>
      </c>
      <c r="BK284" s="198">
        <f>ROUND(I284*H284,2)</f>
        <v>0</v>
      </c>
      <c r="BL284" s="17" t="s">
        <v>247</v>
      </c>
      <c r="BM284" s="197" t="s">
        <v>386</v>
      </c>
    </row>
    <row r="285" spans="1:47" s="2" customFormat="1" ht="19.2">
      <c r="A285" s="34"/>
      <c r="B285" s="35"/>
      <c r="C285" s="36"/>
      <c r="D285" s="199" t="s">
        <v>147</v>
      </c>
      <c r="E285" s="36"/>
      <c r="F285" s="200" t="s">
        <v>387</v>
      </c>
      <c r="G285" s="36"/>
      <c r="H285" s="36"/>
      <c r="I285" s="201"/>
      <c r="J285" s="36"/>
      <c r="K285" s="36"/>
      <c r="L285" s="39"/>
      <c r="M285" s="202"/>
      <c r="N285" s="203"/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147</v>
      </c>
      <c r="AU285" s="17" t="s">
        <v>87</v>
      </c>
    </row>
    <row r="286" spans="2:51" s="14" customFormat="1" ht="10.2">
      <c r="B286" s="214"/>
      <c r="C286" s="215"/>
      <c r="D286" s="199" t="s">
        <v>149</v>
      </c>
      <c r="E286" s="216" t="s">
        <v>1</v>
      </c>
      <c r="F286" s="217" t="s">
        <v>85</v>
      </c>
      <c r="G286" s="215"/>
      <c r="H286" s="218">
        <v>1</v>
      </c>
      <c r="I286" s="219"/>
      <c r="J286" s="215"/>
      <c r="K286" s="215"/>
      <c r="L286" s="220"/>
      <c r="M286" s="221"/>
      <c r="N286" s="222"/>
      <c r="O286" s="222"/>
      <c r="P286" s="222"/>
      <c r="Q286" s="222"/>
      <c r="R286" s="222"/>
      <c r="S286" s="222"/>
      <c r="T286" s="223"/>
      <c r="AT286" s="224" t="s">
        <v>149</v>
      </c>
      <c r="AU286" s="224" t="s">
        <v>87</v>
      </c>
      <c r="AV286" s="14" t="s">
        <v>87</v>
      </c>
      <c r="AW286" s="14" t="s">
        <v>36</v>
      </c>
      <c r="AX286" s="14" t="s">
        <v>85</v>
      </c>
      <c r="AY286" s="224" t="s">
        <v>137</v>
      </c>
    </row>
    <row r="287" spans="1:65" s="2" customFormat="1" ht="21.75" customHeight="1">
      <c r="A287" s="34"/>
      <c r="B287" s="35"/>
      <c r="C287" s="186" t="s">
        <v>388</v>
      </c>
      <c r="D287" s="186" t="s">
        <v>140</v>
      </c>
      <c r="E287" s="187" t="s">
        <v>389</v>
      </c>
      <c r="F287" s="188" t="s">
        <v>390</v>
      </c>
      <c r="G287" s="189" t="s">
        <v>233</v>
      </c>
      <c r="H287" s="190">
        <v>1</v>
      </c>
      <c r="I287" s="191"/>
      <c r="J287" s="192">
        <f>ROUND(I287*H287,2)</f>
        <v>0</v>
      </c>
      <c r="K287" s="188" t="s">
        <v>144</v>
      </c>
      <c r="L287" s="39"/>
      <c r="M287" s="193" t="s">
        <v>1</v>
      </c>
      <c r="N287" s="194" t="s">
        <v>43</v>
      </c>
      <c r="O287" s="71"/>
      <c r="P287" s="195">
        <f>O287*H287</f>
        <v>0</v>
      </c>
      <c r="Q287" s="195">
        <v>0</v>
      </c>
      <c r="R287" s="195">
        <f>Q287*H287</f>
        <v>0</v>
      </c>
      <c r="S287" s="195">
        <v>0</v>
      </c>
      <c r="T287" s="196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7" t="s">
        <v>247</v>
      </c>
      <c r="AT287" s="197" t="s">
        <v>140</v>
      </c>
      <c r="AU287" s="197" t="s">
        <v>87</v>
      </c>
      <c r="AY287" s="17" t="s">
        <v>137</v>
      </c>
      <c r="BE287" s="198">
        <f>IF(N287="základní",J287,0)</f>
        <v>0</v>
      </c>
      <c r="BF287" s="198">
        <f>IF(N287="snížená",J287,0)</f>
        <v>0</v>
      </c>
      <c r="BG287" s="198">
        <f>IF(N287="zákl. přenesená",J287,0)</f>
        <v>0</v>
      </c>
      <c r="BH287" s="198">
        <f>IF(N287="sníž. přenesená",J287,0)</f>
        <v>0</v>
      </c>
      <c r="BI287" s="198">
        <f>IF(N287="nulová",J287,0)</f>
        <v>0</v>
      </c>
      <c r="BJ287" s="17" t="s">
        <v>85</v>
      </c>
      <c r="BK287" s="198">
        <f>ROUND(I287*H287,2)</f>
        <v>0</v>
      </c>
      <c r="BL287" s="17" t="s">
        <v>247</v>
      </c>
      <c r="BM287" s="197" t="s">
        <v>391</v>
      </c>
    </row>
    <row r="288" spans="1:47" s="2" customFormat="1" ht="19.2">
      <c r="A288" s="34"/>
      <c r="B288" s="35"/>
      <c r="C288" s="36"/>
      <c r="D288" s="199" t="s">
        <v>147</v>
      </c>
      <c r="E288" s="36"/>
      <c r="F288" s="200" t="s">
        <v>392</v>
      </c>
      <c r="G288" s="36"/>
      <c r="H288" s="36"/>
      <c r="I288" s="201"/>
      <c r="J288" s="36"/>
      <c r="K288" s="36"/>
      <c r="L288" s="39"/>
      <c r="M288" s="202"/>
      <c r="N288" s="203"/>
      <c r="O288" s="71"/>
      <c r="P288" s="71"/>
      <c r="Q288" s="71"/>
      <c r="R288" s="71"/>
      <c r="S288" s="71"/>
      <c r="T288" s="72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7" t="s">
        <v>147</v>
      </c>
      <c r="AU288" s="17" t="s">
        <v>87</v>
      </c>
    </row>
    <row r="289" spans="2:51" s="14" customFormat="1" ht="10.2">
      <c r="B289" s="214"/>
      <c r="C289" s="215"/>
      <c r="D289" s="199" t="s">
        <v>149</v>
      </c>
      <c r="E289" s="216" t="s">
        <v>1</v>
      </c>
      <c r="F289" s="217" t="s">
        <v>85</v>
      </c>
      <c r="G289" s="215"/>
      <c r="H289" s="218">
        <v>1</v>
      </c>
      <c r="I289" s="219"/>
      <c r="J289" s="215"/>
      <c r="K289" s="215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149</v>
      </c>
      <c r="AU289" s="224" t="s">
        <v>87</v>
      </c>
      <c r="AV289" s="14" t="s">
        <v>87</v>
      </c>
      <c r="AW289" s="14" t="s">
        <v>36</v>
      </c>
      <c r="AX289" s="14" t="s">
        <v>85</v>
      </c>
      <c r="AY289" s="224" t="s">
        <v>137</v>
      </c>
    </row>
    <row r="290" spans="1:65" s="2" customFormat="1" ht="21.75" customHeight="1">
      <c r="A290" s="34"/>
      <c r="B290" s="35"/>
      <c r="C290" s="186" t="s">
        <v>393</v>
      </c>
      <c r="D290" s="186" t="s">
        <v>140</v>
      </c>
      <c r="E290" s="187" t="s">
        <v>394</v>
      </c>
      <c r="F290" s="188" t="s">
        <v>395</v>
      </c>
      <c r="G290" s="189" t="s">
        <v>218</v>
      </c>
      <c r="H290" s="190">
        <v>6.35</v>
      </c>
      <c r="I290" s="191"/>
      <c r="J290" s="192">
        <f>ROUND(I290*H290,2)</f>
        <v>0</v>
      </c>
      <c r="K290" s="188" t="s">
        <v>144</v>
      </c>
      <c r="L290" s="39"/>
      <c r="M290" s="193" t="s">
        <v>1</v>
      </c>
      <c r="N290" s="194" t="s">
        <v>43</v>
      </c>
      <c r="O290" s="71"/>
      <c r="P290" s="195">
        <f>O290*H290</f>
        <v>0</v>
      </c>
      <c r="Q290" s="195">
        <v>0</v>
      </c>
      <c r="R290" s="195">
        <f>Q290*H290</f>
        <v>0</v>
      </c>
      <c r="S290" s="195">
        <v>0</v>
      </c>
      <c r="T290" s="196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7" t="s">
        <v>247</v>
      </c>
      <c r="AT290" s="197" t="s">
        <v>140</v>
      </c>
      <c r="AU290" s="197" t="s">
        <v>87</v>
      </c>
      <c r="AY290" s="17" t="s">
        <v>137</v>
      </c>
      <c r="BE290" s="198">
        <f>IF(N290="základní",J290,0)</f>
        <v>0</v>
      </c>
      <c r="BF290" s="198">
        <f>IF(N290="snížená",J290,0)</f>
        <v>0</v>
      </c>
      <c r="BG290" s="198">
        <f>IF(N290="zákl. přenesená",J290,0)</f>
        <v>0</v>
      </c>
      <c r="BH290" s="198">
        <f>IF(N290="sníž. přenesená",J290,0)</f>
        <v>0</v>
      </c>
      <c r="BI290" s="198">
        <f>IF(N290="nulová",J290,0)</f>
        <v>0</v>
      </c>
      <c r="BJ290" s="17" t="s">
        <v>85</v>
      </c>
      <c r="BK290" s="198">
        <f>ROUND(I290*H290,2)</f>
        <v>0</v>
      </c>
      <c r="BL290" s="17" t="s">
        <v>247</v>
      </c>
      <c r="BM290" s="197" t="s">
        <v>396</v>
      </c>
    </row>
    <row r="291" spans="1:47" s="2" customFormat="1" ht="10.2">
      <c r="A291" s="34"/>
      <c r="B291" s="35"/>
      <c r="C291" s="36"/>
      <c r="D291" s="199" t="s">
        <v>147</v>
      </c>
      <c r="E291" s="36"/>
      <c r="F291" s="200" t="s">
        <v>397</v>
      </c>
      <c r="G291" s="36"/>
      <c r="H291" s="36"/>
      <c r="I291" s="201"/>
      <c r="J291" s="36"/>
      <c r="K291" s="36"/>
      <c r="L291" s="39"/>
      <c r="M291" s="202"/>
      <c r="N291" s="203"/>
      <c r="O291" s="71"/>
      <c r="P291" s="71"/>
      <c r="Q291" s="71"/>
      <c r="R291" s="71"/>
      <c r="S291" s="71"/>
      <c r="T291" s="72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147</v>
      </c>
      <c r="AU291" s="17" t="s">
        <v>87</v>
      </c>
    </row>
    <row r="292" spans="2:51" s="14" customFormat="1" ht="10.2">
      <c r="B292" s="214"/>
      <c r="C292" s="215"/>
      <c r="D292" s="199" t="s">
        <v>149</v>
      </c>
      <c r="E292" s="216" t="s">
        <v>1</v>
      </c>
      <c r="F292" s="217" t="s">
        <v>398</v>
      </c>
      <c r="G292" s="215"/>
      <c r="H292" s="218">
        <v>6.35</v>
      </c>
      <c r="I292" s="219"/>
      <c r="J292" s="215"/>
      <c r="K292" s="215"/>
      <c r="L292" s="220"/>
      <c r="M292" s="221"/>
      <c r="N292" s="222"/>
      <c r="O292" s="222"/>
      <c r="P292" s="222"/>
      <c r="Q292" s="222"/>
      <c r="R292" s="222"/>
      <c r="S292" s="222"/>
      <c r="T292" s="223"/>
      <c r="AT292" s="224" t="s">
        <v>149</v>
      </c>
      <c r="AU292" s="224" t="s">
        <v>87</v>
      </c>
      <c r="AV292" s="14" t="s">
        <v>87</v>
      </c>
      <c r="AW292" s="14" t="s">
        <v>36</v>
      </c>
      <c r="AX292" s="14" t="s">
        <v>85</v>
      </c>
      <c r="AY292" s="224" t="s">
        <v>137</v>
      </c>
    </row>
    <row r="293" spans="1:65" s="2" customFormat="1" ht="24.15" customHeight="1">
      <c r="A293" s="34"/>
      <c r="B293" s="35"/>
      <c r="C293" s="186" t="s">
        <v>399</v>
      </c>
      <c r="D293" s="186" t="s">
        <v>140</v>
      </c>
      <c r="E293" s="187" t="s">
        <v>400</v>
      </c>
      <c r="F293" s="188" t="s">
        <v>401</v>
      </c>
      <c r="G293" s="189" t="s">
        <v>143</v>
      </c>
      <c r="H293" s="190">
        <v>0.007448</v>
      </c>
      <c r="I293" s="191"/>
      <c r="J293" s="192">
        <f>ROUND(I293*H293,2)</f>
        <v>0</v>
      </c>
      <c r="K293" s="188" t="s">
        <v>144</v>
      </c>
      <c r="L293" s="39"/>
      <c r="M293" s="193" t="s">
        <v>1</v>
      </c>
      <c r="N293" s="194" t="s">
        <v>43</v>
      </c>
      <c r="O293" s="71"/>
      <c r="P293" s="195">
        <f>O293*H293</f>
        <v>0</v>
      </c>
      <c r="Q293" s="195">
        <v>0</v>
      </c>
      <c r="R293" s="195">
        <f>Q293*H293</f>
        <v>0</v>
      </c>
      <c r="S293" s="195">
        <v>0</v>
      </c>
      <c r="T293" s="196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7" t="s">
        <v>247</v>
      </c>
      <c r="AT293" s="197" t="s">
        <v>140</v>
      </c>
      <c r="AU293" s="197" t="s">
        <v>87</v>
      </c>
      <c r="AY293" s="17" t="s">
        <v>137</v>
      </c>
      <c r="BE293" s="198">
        <f>IF(N293="základní",J293,0)</f>
        <v>0</v>
      </c>
      <c r="BF293" s="198">
        <f>IF(N293="snížená",J293,0)</f>
        <v>0</v>
      </c>
      <c r="BG293" s="198">
        <f>IF(N293="zákl. přenesená",J293,0)</f>
        <v>0</v>
      </c>
      <c r="BH293" s="198">
        <f>IF(N293="sníž. přenesená",J293,0)</f>
        <v>0</v>
      </c>
      <c r="BI293" s="198">
        <f>IF(N293="nulová",J293,0)</f>
        <v>0</v>
      </c>
      <c r="BJ293" s="17" t="s">
        <v>85</v>
      </c>
      <c r="BK293" s="198">
        <f>ROUND(I293*H293,2)</f>
        <v>0</v>
      </c>
      <c r="BL293" s="17" t="s">
        <v>247</v>
      </c>
      <c r="BM293" s="197" t="s">
        <v>402</v>
      </c>
    </row>
    <row r="294" spans="1:47" s="2" customFormat="1" ht="28.8">
      <c r="A294" s="34"/>
      <c r="B294" s="35"/>
      <c r="C294" s="36"/>
      <c r="D294" s="199" t="s">
        <v>147</v>
      </c>
      <c r="E294" s="36"/>
      <c r="F294" s="200" t="s">
        <v>403</v>
      </c>
      <c r="G294" s="36"/>
      <c r="H294" s="36"/>
      <c r="I294" s="201"/>
      <c r="J294" s="36"/>
      <c r="K294" s="36"/>
      <c r="L294" s="39"/>
      <c r="M294" s="202"/>
      <c r="N294" s="203"/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147</v>
      </c>
      <c r="AU294" s="17" t="s">
        <v>87</v>
      </c>
    </row>
    <row r="295" spans="1:65" s="2" customFormat="1" ht="24.15" customHeight="1">
      <c r="A295" s="34"/>
      <c r="B295" s="35"/>
      <c r="C295" s="186" t="s">
        <v>404</v>
      </c>
      <c r="D295" s="186" t="s">
        <v>140</v>
      </c>
      <c r="E295" s="187" t="s">
        <v>405</v>
      </c>
      <c r="F295" s="188" t="s">
        <v>406</v>
      </c>
      <c r="G295" s="189" t="s">
        <v>143</v>
      </c>
      <c r="H295" s="190">
        <v>0.007448</v>
      </c>
      <c r="I295" s="191"/>
      <c r="J295" s="192">
        <f>ROUND(I295*H295,2)</f>
        <v>0</v>
      </c>
      <c r="K295" s="188" t="s">
        <v>144</v>
      </c>
      <c r="L295" s="39"/>
      <c r="M295" s="193" t="s">
        <v>1</v>
      </c>
      <c r="N295" s="194" t="s">
        <v>43</v>
      </c>
      <c r="O295" s="71"/>
      <c r="P295" s="195">
        <f>O295*H295</f>
        <v>0</v>
      </c>
      <c r="Q295" s="195">
        <v>0</v>
      </c>
      <c r="R295" s="195">
        <f>Q295*H295</f>
        <v>0</v>
      </c>
      <c r="S295" s="195">
        <v>0</v>
      </c>
      <c r="T295" s="196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7" t="s">
        <v>247</v>
      </c>
      <c r="AT295" s="197" t="s">
        <v>140</v>
      </c>
      <c r="AU295" s="197" t="s">
        <v>87</v>
      </c>
      <c r="AY295" s="17" t="s">
        <v>137</v>
      </c>
      <c r="BE295" s="198">
        <f>IF(N295="základní",J295,0)</f>
        <v>0</v>
      </c>
      <c r="BF295" s="198">
        <f>IF(N295="snížená",J295,0)</f>
        <v>0</v>
      </c>
      <c r="BG295" s="198">
        <f>IF(N295="zákl. přenesená",J295,0)</f>
        <v>0</v>
      </c>
      <c r="BH295" s="198">
        <f>IF(N295="sníž. přenesená",J295,0)</f>
        <v>0</v>
      </c>
      <c r="BI295" s="198">
        <f>IF(N295="nulová",J295,0)</f>
        <v>0</v>
      </c>
      <c r="BJ295" s="17" t="s">
        <v>85</v>
      </c>
      <c r="BK295" s="198">
        <f>ROUND(I295*H295,2)</f>
        <v>0</v>
      </c>
      <c r="BL295" s="17" t="s">
        <v>247</v>
      </c>
      <c r="BM295" s="197" t="s">
        <v>407</v>
      </c>
    </row>
    <row r="296" spans="1:47" s="2" customFormat="1" ht="38.4">
      <c r="A296" s="34"/>
      <c r="B296" s="35"/>
      <c r="C296" s="36"/>
      <c r="D296" s="199" t="s">
        <v>147</v>
      </c>
      <c r="E296" s="36"/>
      <c r="F296" s="200" t="s">
        <v>408</v>
      </c>
      <c r="G296" s="36"/>
      <c r="H296" s="36"/>
      <c r="I296" s="201"/>
      <c r="J296" s="36"/>
      <c r="K296" s="36"/>
      <c r="L296" s="39"/>
      <c r="M296" s="202"/>
      <c r="N296" s="203"/>
      <c r="O296" s="71"/>
      <c r="P296" s="71"/>
      <c r="Q296" s="71"/>
      <c r="R296" s="71"/>
      <c r="S296" s="71"/>
      <c r="T296" s="72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147</v>
      </c>
      <c r="AU296" s="17" t="s">
        <v>87</v>
      </c>
    </row>
    <row r="297" spans="2:63" s="12" customFormat="1" ht="22.8" customHeight="1">
      <c r="B297" s="170"/>
      <c r="C297" s="171"/>
      <c r="D297" s="172" t="s">
        <v>77</v>
      </c>
      <c r="E297" s="184" t="s">
        <v>409</v>
      </c>
      <c r="F297" s="184" t="s">
        <v>410</v>
      </c>
      <c r="G297" s="171"/>
      <c r="H297" s="171"/>
      <c r="I297" s="174"/>
      <c r="J297" s="185">
        <f>BK297</f>
        <v>0</v>
      </c>
      <c r="K297" s="171"/>
      <c r="L297" s="176"/>
      <c r="M297" s="177"/>
      <c r="N297" s="178"/>
      <c r="O297" s="178"/>
      <c r="P297" s="179">
        <f>SUM(P298:P322)</f>
        <v>0</v>
      </c>
      <c r="Q297" s="178"/>
      <c r="R297" s="179">
        <f>SUM(R298:R322)</f>
        <v>0.019426000000000006</v>
      </c>
      <c r="S297" s="178"/>
      <c r="T297" s="180">
        <f>SUM(T298:T322)</f>
        <v>0</v>
      </c>
      <c r="AR297" s="181" t="s">
        <v>87</v>
      </c>
      <c r="AT297" s="182" t="s">
        <v>77</v>
      </c>
      <c r="AU297" s="182" t="s">
        <v>85</v>
      </c>
      <c r="AY297" s="181" t="s">
        <v>137</v>
      </c>
      <c r="BK297" s="183">
        <f>SUM(BK298:BK322)</f>
        <v>0</v>
      </c>
    </row>
    <row r="298" spans="1:65" s="2" customFormat="1" ht="16.5" customHeight="1">
      <c r="A298" s="34"/>
      <c r="B298" s="35"/>
      <c r="C298" s="186" t="s">
        <v>411</v>
      </c>
      <c r="D298" s="186" t="s">
        <v>140</v>
      </c>
      <c r="E298" s="187" t="s">
        <v>412</v>
      </c>
      <c r="F298" s="188" t="s">
        <v>368</v>
      </c>
      <c r="G298" s="189" t="s">
        <v>369</v>
      </c>
      <c r="H298" s="190">
        <v>1</v>
      </c>
      <c r="I298" s="191"/>
      <c r="J298" s="192">
        <f>ROUND(I298*H298,2)</f>
        <v>0</v>
      </c>
      <c r="K298" s="188" t="s">
        <v>1</v>
      </c>
      <c r="L298" s="39"/>
      <c r="M298" s="193" t="s">
        <v>1</v>
      </c>
      <c r="N298" s="194" t="s">
        <v>43</v>
      </c>
      <c r="O298" s="71"/>
      <c r="P298" s="195">
        <f>O298*H298</f>
        <v>0</v>
      </c>
      <c r="Q298" s="195">
        <v>0</v>
      </c>
      <c r="R298" s="195">
        <f>Q298*H298</f>
        <v>0</v>
      </c>
      <c r="S298" s="195">
        <v>0</v>
      </c>
      <c r="T298" s="196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7" t="s">
        <v>247</v>
      </c>
      <c r="AT298" s="197" t="s">
        <v>140</v>
      </c>
      <c r="AU298" s="197" t="s">
        <v>87</v>
      </c>
      <c r="AY298" s="17" t="s">
        <v>137</v>
      </c>
      <c r="BE298" s="198">
        <f>IF(N298="základní",J298,0)</f>
        <v>0</v>
      </c>
      <c r="BF298" s="198">
        <f>IF(N298="snížená",J298,0)</f>
        <v>0</v>
      </c>
      <c r="BG298" s="198">
        <f>IF(N298="zákl. přenesená",J298,0)</f>
        <v>0</v>
      </c>
      <c r="BH298" s="198">
        <f>IF(N298="sníž. přenesená",J298,0)</f>
        <v>0</v>
      </c>
      <c r="BI298" s="198">
        <f>IF(N298="nulová",J298,0)</f>
        <v>0</v>
      </c>
      <c r="BJ298" s="17" t="s">
        <v>85</v>
      </c>
      <c r="BK298" s="198">
        <f>ROUND(I298*H298,2)</f>
        <v>0</v>
      </c>
      <c r="BL298" s="17" t="s">
        <v>247</v>
      </c>
      <c r="BM298" s="197" t="s">
        <v>413</v>
      </c>
    </row>
    <row r="299" spans="1:47" s="2" customFormat="1" ht="10.2">
      <c r="A299" s="34"/>
      <c r="B299" s="35"/>
      <c r="C299" s="36"/>
      <c r="D299" s="199" t="s">
        <v>147</v>
      </c>
      <c r="E299" s="36"/>
      <c r="F299" s="200" t="s">
        <v>368</v>
      </c>
      <c r="G299" s="36"/>
      <c r="H299" s="36"/>
      <c r="I299" s="201"/>
      <c r="J299" s="36"/>
      <c r="K299" s="36"/>
      <c r="L299" s="39"/>
      <c r="M299" s="202"/>
      <c r="N299" s="203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147</v>
      </c>
      <c r="AU299" s="17" t="s">
        <v>87</v>
      </c>
    </row>
    <row r="300" spans="1:65" s="2" customFormat="1" ht="24.15" customHeight="1">
      <c r="A300" s="34"/>
      <c r="B300" s="35"/>
      <c r="C300" s="186" t="s">
        <v>414</v>
      </c>
      <c r="D300" s="186" t="s">
        <v>140</v>
      </c>
      <c r="E300" s="187" t="s">
        <v>415</v>
      </c>
      <c r="F300" s="188" t="s">
        <v>416</v>
      </c>
      <c r="G300" s="189" t="s">
        <v>218</v>
      </c>
      <c r="H300" s="190">
        <v>13.6</v>
      </c>
      <c r="I300" s="191"/>
      <c r="J300" s="192">
        <f>ROUND(I300*H300,2)</f>
        <v>0</v>
      </c>
      <c r="K300" s="188" t="s">
        <v>144</v>
      </c>
      <c r="L300" s="39"/>
      <c r="M300" s="193" t="s">
        <v>1</v>
      </c>
      <c r="N300" s="194" t="s">
        <v>43</v>
      </c>
      <c r="O300" s="71"/>
      <c r="P300" s="195">
        <f>O300*H300</f>
        <v>0</v>
      </c>
      <c r="Q300" s="195">
        <v>0.00126</v>
      </c>
      <c r="R300" s="195">
        <f>Q300*H300</f>
        <v>0.017136000000000002</v>
      </c>
      <c r="S300" s="195">
        <v>0</v>
      </c>
      <c r="T300" s="196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7" t="s">
        <v>247</v>
      </c>
      <c r="AT300" s="197" t="s">
        <v>140</v>
      </c>
      <c r="AU300" s="197" t="s">
        <v>87</v>
      </c>
      <c r="AY300" s="17" t="s">
        <v>137</v>
      </c>
      <c r="BE300" s="198">
        <f>IF(N300="základní",J300,0)</f>
        <v>0</v>
      </c>
      <c r="BF300" s="198">
        <f>IF(N300="snížená",J300,0)</f>
        <v>0</v>
      </c>
      <c r="BG300" s="198">
        <f>IF(N300="zákl. přenesená",J300,0)</f>
        <v>0</v>
      </c>
      <c r="BH300" s="198">
        <f>IF(N300="sníž. přenesená",J300,0)</f>
        <v>0</v>
      </c>
      <c r="BI300" s="198">
        <f>IF(N300="nulová",J300,0)</f>
        <v>0</v>
      </c>
      <c r="BJ300" s="17" t="s">
        <v>85</v>
      </c>
      <c r="BK300" s="198">
        <f>ROUND(I300*H300,2)</f>
        <v>0</v>
      </c>
      <c r="BL300" s="17" t="s">
        <v>247</v>
      </c>
      <c r="BM300" s="197" t="s">
        <v>417</v>
      </c>
    </row>
    <row r="301" spans="1:47" s="2" customFormat="1" ht="19.2">
      <c r="A301" s="34"/>
      <c r="B301" s="35"/>
      <c r="C301" s="36"/>
      <c r="D301" s="199" t="s">
        <v>147</v>
      </c>
      <c r="E301" s="36"/>
      <c r="F301" s="200" t="s">
        <v>418</v>
      </c>
      <c r="G301" s="36"/>
      <c r="H301" s="36"/>
      <c r="I301" s="201"/>
      <c r="J301" s="36"/>
      <c r="K301" s="36"/>
      <c r="L301" s="39"/>
      <c r="M301" s="202"/>
      <c r="N301" s="203"/>
      <c r="O301" s="71"/>
      <c r="P301" s="71"/>
      <c r="Q301" s="71"/>
      <c r="R301" s="71"/>
      <c r="S301" s="71"/>
      <c r="T301" s="72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147</v>
      </c>
      <c r="AU301" s="17" t="s">
        <v>87</v>
      </c>
    </row>
    <row r="302" spans="2:51" s="13" customFormat="1" ht="10.2">
      <c r="B302" s="204"/>
      <c r="C302" s="205"/>
      <c r="D302" s="199" t="s">
        <v>149</v>
      </c>
      <c r="E302" s="206" t="s">
        <v>1</v>
      </c>
      <c r="F302" s="207" t="s">
        <v>419</v>
      </c>
      <c r="G302" s="205"/>
      <c r="H302" s="206" t="s">
        <v>1</v>
      </c>
      <c r="I302" s="208"/>
      <c r="J302" s="205"/>
      <c r="K302" s="205"/>
      <c r="L302" s="209"/>
      <c r="M302" s="210"/>
      <c r="N302" s="211"/>
      <c r="O302" s="211"/>
      <c r="P302" s="211"/>
      <c r="Q302" s="211"/>
      <c r="R302" s="211"/>
      <c r="S302" s="211"/>
      <c r="T302" s="212"/>
      <c r="AT302" s="213" t="s">
        <v>149</v>
      </c>
      <c r="AU302" s="213" t="s">
        <v>87</v>
      </c>
      <c r="AV302" s="13" t="s">
        <v>85</v>
      </c>
      <c r="AW302" s="13" t="s">
        <v>36</v>
      </c>
      <c r="AX302" s="13" t="s">
        <v>12</v>
      </c>
      <c r="AY302" s="213" t="s">
        <v>137</v>
      </c>
    </row>
    <row r="303" spans="2:51" s="14" customFormat="1" ht="10.2">
      <c r="B303" s="214"/>
      <c r="C303" s="215"/>
      <c r="D303" s="199" t="s">
        <v>149</v>
      </c>
      <c r="E303" s="216" t="s">
        <v>1</v>
      </c>
      <c r="F303" s="217" t="s">
        <v>420</v>
      </c>
      <c r="G303" s="215"/>
      <c r="H303" s="218">
        <v>13.6</v>
      </c>
      <c r="I303" s="219"/>
      <c r="J303" s="215"/>
      <c r="K303" s="215"/>
      <c r="L303" s="220"/>
      <c r="M303" s="221"/>
      <c r="N303" s="222"/>
      <c r="O303" s="222"/>
      <c r="P303" s="222"/>
      <c r="Q303" s="222"/>
      <c r="R303" s="222"/>
      <c r="S303" s="222"/>
      <c r="T303" s="223"/>
      <c r="AT303" s="224" t="s">
        <v>149</v>
      </c>
      <c r="AU303" s="224" t="s">
        <v>87</v>
      </c>
      <c r="AV303" s="14" t="s">
        <v>87</v>
      </c>
      <c r="AW303" s="14" t="s">
        <v>36</v>
      </c>
      <c r="AX303" s="14" t="s">
        <v>85</v>
      </c>
      <c r="AY303" s="224" t="s">
        <v>137</v>
      </c>
    </row>
    <row r="304" spans="1:65" s="2" customFormat="1" ht="37.8" customHeight="1">
      <c r="A304" s="34"/>
      <c r="B304" s="35"/>
      <c r="C304" s="186" t="s">
        <v>421</v>
      </c>
      <c r="D304" s="186" t="s">
        <v>140</v>
      </c>
      <c r="E304" s="187" t="s">
        <v>422</v>
      </c>
      <c r="F304" s="188" t="s">
        <v>423</v>
      </c>
      <c r="G304" s="189" t="s">
        <v>218</v>
      </c>
      <c r="H304" s="190">
        <v>13.6</v>
      </c>
      <c r="I304" s="191"/>
      <c r="J304" s="192">
        <f>ROUND(I304*H304,2)</f>
        <v>0</v>
      </c>
      <c r="K304" s="188" t="s">
        <v>144</v>
      </c>
      <c r="L304" s="39"/>
      <c r="M304" s="193" t="s">
        <v>1</v>
      </c>
      <c r="N304" s="194" t="s">
        <v>43</v>
      </c>
      <c r="O304" s="71"/>
      <c r="P304" s="195">
        <f>O304*H304</f>
        <v>0</v>
      </c>
      <c r="Q304" s="195">
        <v>0.00012</v>
      </c>
      <c r="R304" s="195">
        <f>Q304*H304</f>
        <v>0.001632</v>
      </c>
      <c r="S304" s="195">
        <v>0</v>
      </c>
      <c r="T304" s="196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7" t="s">
        <v>247</v>
      </c>
      <c r="AT304" s="197" t="s">
        <v>140</v>
      </c>
      <c r="AU304" s="197" t="s">
        <v>87</v>
      </c>
      <c r="AY304" s="17" t="s">
        <v>137</v>
      </c>
      <c r="BE304" s="198">
        <f>IF(N304="základní",J304,0)</f>
        <v>0</v>
      </c>
      <c r="BF304" s="198">
        <f>IF(N304="snížená",J304,0)</f>
        <v>0</v>
      </c>
      <c r="BG304" s="198">
        <f>IF(N304="zákl. přenesená",J304,0)</f>
        <v>0</v>
      </c>
      <c r="BH304" s="198">
        <f>IF(N304="sníž. přenesená",J304,0)</f>
        <v>0</v>
      </c>
      <c r="BI304" s="198">
        <f>IF(N304="nulová",J304,0)</f>
        <v>0</v>
      </c>
      <c r="BJ304" s="17" t="s">
        <v>85</v>
      </c>
      <c r="BK304" s="198">
        <f>ROUND(I304*H304,2)</f>
        <v>0</v>
      </c>
      <c r="BL304" s="17" t="s">
        <v>247</v>
      </c>
      <c r="BM304" s="197" t="s">
        <v>424</v>
      </c>
    </row>
    <row r="305" spans="1:47" s="2" customFormat="1" ht="38.4">
      <c r="A305" s="34"/>
      <c r="B305" s="35"/>
      <c r="C305" s="36"/>
      <c r="D305" s="199" t="s">
        <v>147</v>
      </c>
      <c r="E305" s="36"/>
      <c r="F305" s="200" t="s">
        <v>425</v>
      </c>
      <c r="G305" s="36"/>
      <c r="H305" s="36"/>
      <c r="I305" s="201"/>
      <c r="J305" s="36"/>
      <c r="K305" s="36"/>
      <c r="L305" s="39"/>
      <c r="M305" s="202"/>
      <c r="N305" s="203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147</v>
      </c>
      <c r="AU305" s="17" t="s">
        <v>87</v>
      </c>
    </row>
    <row r="306" spans="2:51" s="14" customFormat="1" ht="10.2">
      <c r="B306" s="214"/>
      <c r="C306" s="215"/>
      <c r="D306" s="199" t="s">
        <v>149</v>
      </c>
      <c r="E306" s="216" t="s">
        <v>1</v>
      </c>
      <c r="F306" s="217" t="s">
        <v>426</v>
      </c>
      <c r="G306" s="215"/>
      <c r="H306" s="218">
        <v>13.6</v>
      </c>
      <c r="I306" s="219"/>
      <c r="J306" s="215"/>
      <c r="K306" s="215"/>
      <c r="L306" s="220"/>
      <c r="M306" s="221"/>
      <c r="N306" s="222"/>
      <c r="O306" s="222"/>
      <c r="P306" s="222"/>
      <c r="Q306" s="222"/>
      <c r="R306" s="222"/>
      <c r="S306" s="222"/>
      <c r="T306" s="223"/>
      <c r="AT306" s="224" t="s">
        <v>149</v>
      </c>
      <c r="AU306" s="224" t="s">
        <v>87</v>
      </c>
      <c r="AV306" s="14" t="s">
        <v>87</v>
      </c>
      <c r="AW306" s="14" t="s">
        <v>36</v>
      </c>
      <c r="AX306" s="14" t="s">
        <v>85</v>
      </c>
      <c r="AY306" s="224" t="s">
        <v>137</v>
      </c>
    </row>
    <row r="307" spans="1:65" s="2" customFormat="1" ht="16.5" customHeight="1">
      <c r="A307" s="34"/>
      <c r="B307" s="35"/>
      <c r="C307" s="186" t="s">
        <v>427</v>
      </c>
      <c r="D307" s="186" t="s">
        <v>140</v>
      </c>
      <c r="E307" s="187" t="s">
        <v>428</v>
      </c>
      <c r="F307" s="188" t="s">
        <v>429</v>
      </c>
      <c r="G307" s="189" t="s">
        <v>233</v>
      </c>
      <c r="H307" s="190">
        <v>3</v>
      </c>
      <c r="I307" s="191"/>
      <c r="J307" s="192">
        <f>ROUND(I307*H307,2)</f>
        <v>0</v>
      </c>
      <c r="K307" s="188" t="s">
        <v>144</v>
      </c>
      <c r="L307" s="39"/>
      <c r="M307" s="193" t="s">
        <v>1</v>
      </c>
      <c r="N307" s="194" t="s">
        <v>43</v>
      </c>
      <c r="O307" s="71"/>
      <c r="P307" s="195">
        <f>O307*H307</f>
        <v>0</v>
      </c>
      <c r="Q307" s="195">
        <v>0</v>
      </c>
      <c r="R307" s="195">
        <f>Q307*H307</f>
        <v>0</v>
      </c>
      <c r="S307" s="195">
        <v>0</v>
      </c>
      <c r="T307" s="196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7" t="s">
        <v>247</v>
      </c>
      <c r="AT307" s="197" t="s">
        <v>140</v>
      </c>
      <c r="AU307" s="197" t="s">
        <v>87</v>
      </c>
      <c r="AY307" s="17" t="s">
        <v>137</v>
      </c>
      <c r="BE307" s="198">
        <f>IF(N307="základní",J307,0)</f>
        <v>0</v>
      </c>
      <c r="BF307" s="198">
        <f>IF(N307="snížená",J307,0)</f>
        <v>0</v>
      </c>
      <c r="BG307" s="198">
        <f>IF(N307="zákl. přenesená",J307,0)</f>
        <v>0</v>
      </c>
      <c r="BH307" s="198">
        <f>IF(N307="sníž. přenesená",J307,0)</f>
        <v>0</v>
      </c>
      <c r="BI307" s="198">
        <f>IF(N307="nulová",J307,0)</f>
        <v>0</v>
      </c>
      <c r="BJ307" s="17" t="s">
        <v>85</v>
      </c>
      <c r="BK307" s="198">
        <f>ROUND(I307*H307,2)</f>
        <v>0</v>
      </c>
      <c r="BL307" s="17" t="s">
        <v>247</v>
      </c>
      <c r="BM307" s="197" t="s">
        <v>430</v>
      </c>
    </row>
    <row r="308" spans="1:47" s="2" customFormat="1" ht="19.2">
      <c r="A308" s="34"/>
      <c r="B308" s="35"/>
      <c r="C308" s="36"/>
      <c r="D308" s="199" t="s">
        <v>147</v>
      </c>
      <c r="E308" s="36"/>
      <c r="F308" s="200" t="s">
        <v>431</v>
      </c>
      <c r="G308" s="36"/>
      <c r="H308" s="36"/>
      <c r="I308" s="201"/>
      <c r="J308" s="36"/>
      <c r="K308" s="36"/>
      <c r="L308" s="39"/>
      <c r="M308" s="202"/>
      <c r="N308" s="203"/>
      <c r="O308" s="71"/>
      <c r="P308" s="71"/>
      <c r="Q308" s="71"/>
      <c r="R308" s="71"/>
      <c r="S308" s="71"/>
      <c r="T308" s="72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147</v>
      </c>
      <c r="AU308" s="17" t="s">
        <v>87</v>
      </c>
    </row>
    <row r="309" spans="2:51" s="14" customFormat="1" ht="10.2">
      <c r="B309" s="214"/>
      <c r="C309" s="215"/>
      <c r="D309" s="199" t="s">
        <v>149</v>
      </c>
      <c r="E309" s="216" t="s">
        <v>1</v>
      </c>
      <c r="F309" s="217" t="s">
        <v>138</v>
      </c>
      <c r="G309" s="215"/>
      <c r="H309" s="218">
        <v>3</v>
      </c>
      <c r="I309" s="219"/>
      <c r="J309" s="215"/>
      <c r="K309" s="215"/>
      <c r="L309" s="220"/>
      <c r="M309" s="221"/>
      <c r="N309" s="222"/>
      <c r="O309" s="222"/>
      <c r="P309" s="222"/>
      <c r="Q309" s="222"/>
      <c r="R309" s="222"/>
      <c r="S309" s="222"/>
      <c r="T309" s="223"/>
      <c r="AT309" s="224" t="s">
        <v>149</v>
      </c>
      <c r="AU309" s="224" t="s">
        <v>87</v>
      </c>
      <c r="AV309" s="14" t="s">
        <v>87</v>
      </c>
      <c r="AW309" s="14" t="s">
        <v>36</v>
      </c>
      <c r="AX309" s="14" t="s">
        <v>85</v>
      </c>
      <c r="AY309" s="224" t="s">
        <v>137</v>
      </c>
    </row>
    <row r="310" spans="1:65" s="2" customFormat="1" ht="16.5" customHeight="1">
      <c r="A310" s="34"/>
      <c r="B310" s="35"/>
      <c r="C310" s="186" t="s">
        <v>432</v>
      </c>
      <c r="D310" s="186" t="s">
        <v>140</v>
      </c>
      <c r="E310" s="187" t="s">
        <v>433</v>
      </c>
      <c r="F310" s="188" t="s">
        <v>434</v>
      </c>
      <c r="G310" s="189" t="s">
        <v>435</v>
      </c>
      <c r="H310" s="190">
        <v>1</v>
      </c>
      <c r="I310" s="191"/>
      <c r="J310" s="192">
        <f>ROUND(I310*H310,2)</f>
        <v>0</v>
      </c>
      <c r="K310" s="188" t="s">
        <v>144</v>
      </c>
      <c r="L310" s="39"/>
      <c r="M310" s="193" t="s">
        <v>1</v>
      </c>
      <c r="N310" s="194" t="s">
        <v>43</v>
      </c>
      <c r="O310" s="71"/>
      <c r="P310" s="195">
        <f>O310*H310</f>
        <v>0</v>
      </c>
      <c r="Q310" s="195">
        <v>0.00025</v>
      </c>
      <c r="R310" s="195">
        <f>Q310*H310</f>
        <v>0.00025</v>
      </c>
      <c r="S310" s="195">
        <v>0</v>
      </c>
      <c r="T310" s="196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7" t="s">
        <v>247</v>
      </c>
      <c r="AT310" s="197" t="s">
        <v>140</v>
      </c>
      <c r="AU310" s="197" t="s">
        <v>87</v>
      </c>
      <c r="AY310" s="17" t="s">
        <v>137</v>
      </c>
      <c r="BE310" s="198">
        <f>IF(N310="základní",J310,0)</f>
        <v>0</v>
      </c>
      <c r="BF310" s="198">
        <f>IF(N310="snížená",J310,0)</f>
        <v>0</v>
      </c>
      <c r="BG310" s="198">
        <f>IF(N310="zákl. přenesená",J310,0)</f>
        <v>0</v>
      </c>
      <c r="BH310" s="198">
        <f>IF(N310="sníž. přenesená",J310,0)</f>
        <v>0</v>
      </c>
      <c r="BI310" s="198">
        <f>IF(N310="nulová",J310,0)</f>
        <v>0</v>
      </c>
      <c r="BJ310" s="17" t="s">
        <v>85</v>
      </c>
      <c r="BK310" s="198">
        <f>ROUND(I310*H310,2)</f>
        <v>0</v>
      </c>
      <c r="BL310" s="17" t="s">
        <v>247</v>
      </c>
      <c r="BM310" s="197" t="s">
        <v>436</v>
      </c>
    </row>
    <row r="311" spans="1:47" s="2" customFormat="1" ht="10.2">
      <c r="A311" s="34"/>
      <c r="B311" s="35"/>
      <c r="C311" s="36"/>
      <c r="D311" s="199" t="s">
        <v>147</v>
      </c>
      <c r="E311" s="36"/>
      <c r="F311" s="200" t="s">
        <v>437</v>
      </c>
      <c r="G311" s="36"/>
      <c r="H311" s="36"/>
      <c r="I311" s="201"/>
      <c r="J311" s="36"/>
      <c r="K311" s="36"/>
      <c r="L311" s="39"/>
      <c r="M311" s="202"/>
      <c r="N311" s="203"/>
      <c r="O311" s="71"/>
      <c r="P311" s="71"/>
      <c r="Q311" s="71"/>
      <c r="R311" s="71"/>
      <c r="S311" s="71"/>
      <c r="T311" s="72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147</v>
      </c>
      <c r="AU311" s="17" t="s">
        <v>87</v>
      </c>
    </row>
    <row r="312" spans="2:51" s="14" customFormat="1" ht="10.2">
      <c r="B312" s="214"/>
      <c r="C312" s="215"/>
      <c r="D312" s="199" t="s">
        <v>149</v>
      </c>
      <c r="E312" s="216" t="s">
        <v>1</v>
      </c>
      <c r="F312" s="217" t="s">
        <v>85</v>
      </c>
      <c r="G312" s="215"/>
      <c r="H312" s="218">
        <v>1</v>
      </c>
      <c r="I312" s="219"/>
      <c r="J312" s="215"/>
      <c r="K312" s="215"/>
      <c r="L312" s="220"/>
      <c r="M312" s="221"/>
      <c r="N312" s="222"/>
      <c r="O312" s="222"/>
      <c r="P312" s="222"/>
      <c r="Q312" s="222"/>
      <c r="R312" s="222"/>
      <c r="S312" s="222"/>
      <c r="T312" s="223"/>
      <c r="AT312" s="224" t="s">
        <v>149</v>
      </c>
      <c r="AU312" s="224" t="s">
        <v>87</v>
      </c>
      <c r="AV312" s="14" t="s">
        <v>87</v>
      </c>
      <c r="AW312" s="14" t="s">
        <v>36</v>
      </c>
      <c r="AX312" s="14" t="s">
        <v>85</v>
      </c>
      <c r="AY312" s="224" t="s">
        <v>137</v>
      </c>
    </row>
    <row r="313" spans="1:65" s="2" customFormat="1" ht="21.75" customHeight="1">
      <c r="A313" s="34"/>
      <c r="B313" s="35"/>
      <c r="C313" s="186" t="s">
        <v>438</v>
      </c>
      <c r="D313" s="186" t="s">
        <v>140</v>
      </c>
      <c r="E313" s="187" t="s">
        <v>439</v>
      </c>
      <c r="F313" s="188" t="s">
        <v>440</v>
      </c>
      <c r="G313" s="189" t="s">
        <v>218</v>
      </c>
      <c r="H313" s="190">
        <v>13.6</v>
      </c>
      <c r="I313" s="191"/>
      <c r="J313" s="192">
        <f>ROUND(I313*H313,2)</f>
        <v>0</v>
      </c>
      <c r="K313" s="188" t="s">
        <v>144</v>
      </c>
      <c r="L313" s="39"/>
      <c r="M313" s="193" t="s">
        <v>1</v>
      </c>
      <c r="N313" s="194" t="s">
        <v>43</v>
      </c>
      <c r="O313" s="71"/>
      <c r="P313" s="195">
        <f>O313*H313</f>
        <v>0</v>
      </c>
      <c r="Q313" s="195">
        <v>1E-05</v>
      </c>
      <c r="R313" s="195">
        <f>Q313*H313</f>
        <v>0.000136</v>
      </c>
      <c r="S313" s="195">
        <v>0</v>
      </c>
      <c r="T313" s="196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7" t="s">
        <v>247</v>
      </c>
      <c r="AT313" s="197" t="s">
        <v>140</v>
      </c>
      <c r="AU313" s="197" t="s">
        <v>87</v>
      </c>
      <c r="AY313" s="17" t="s">
        <v>137</v>
      </c>
      <c r="BE313" s="198">
        <f>IF(N313="základní",J313,0)</f>
        <v>0</v>
      </c>
      <c r="BF313" s="198">
        <f>IF(N313="snížená",J313,0)</f>
        <v>0</v>
      </c>
      <c r="BG313" s="198">
        <f>IF(N313="zákl. přenesená",J313,0)</f>
        <v>0</v>
      </c>
      <c r="BH313" s="198">
        <f>IF(N313="sníž. přenesená",J313,0)</f>
        <v>0</v>
      </c>
      <c r="BI313" s="198">
        <f>IF(N313="nulová",J313,0)</f>
        <v>0</v>
      </c>
      <c r="BJ313" s="17" t="s">
        <v>85</v>
      </c>
      <c r="BK313" s="198">
        <f>ROUND(I313*H313,2)</f>
        <v>0</v>
      </c>
      <c r="BL313" s="17" t="s">
        <v>247</v>
      </c>
      <c r="BM313" s="197" t="s">
        <v>441</v>
      </c>
    </row>
    <row r="314" spans="1:47" s="2" customFormat="1" ht="19.2">
      <c r="A314" s="34"/>
      <c r="B314" s="35"/>
      <c r="C314" s="36"/>
      <c r="D314" s="199" t="s">
        <v>147</v>
      </c>
      <c r="E314" s="36"/>
      <c r="F314" s="200" t="s">
        <v>442</v>
      </c>
      <c r="G314" s="36"/>
      <c r="H314" s="36"/>
      <c r="I314" s="201"/>
      <c r="J314" s="36"/>
      <c r="K314" s="36"/>
      <c r="L314" s="39"/>
      <c r="M314" s="202"/>
      <c r="N314" s="203"/>
      <c r="O314" s="71"/>
      <c r="P314" s="71"/>
      <c r="Q314" s="71"/>
      <c r="R314" s="71"/>
      <c r="S314" s="71"/>
      <c r="T314" s="72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147</v>
      </c>
      <c r="AU314" s="17" t="s">
        <v>87</v>
      </c>
    </row>
    <row r="315" spans="2:51" s="14" customFormat="1" ht="10.2">
      <c r="B315" s="214"/>
      <c r="C315" s="215"/>
      <c r="D315" s="199" t="s">
        <v>149</v>
      </c>
      <c r="E315" s="216" t="s">
        <v>1</v>
      </c>
      <c r="F315" s="217" t="s">
        <v>426</v>
      </c>
      <c r="G315" s="215"/>
      <c r="H315" s="218">
        <v>13.6</v>
      </c>
      <c r="I315" s="219"/>
      <c r="J315" s="215"/>
      <c r="K315" s="215"/>
      <c r="L315" s="220"/>
      <c r="M315" s="221"/>
      <c r="N315" s="222"/>
      <c r="O315" s="222"/>
      <c r="P315" s="222"/>
      <c r="Q315" s="222"/>
      <c r="R315" s="222"/>
      <c r="S315" s="222"/>
      <c r="T315" s="223"/>
      <c r="AT315" s="224" t="s">
        <v>149</v>
      </c>
      <c r="AU315" s="224" t="s">
        <v>87</v>
      </c>
      <c r="AV315" s="14" t="s">
        <v>87</v>
      </c>
      <c r="AW315" s="14" t="s">
        <v>36</v>
      </c>
      <c r="AX315" s="14" t="s">
        <v>85</v>
      </c>
      <c r="AY315" s="224" t="s">
        <v>137</v>
      </c>
    </row>
    <row r="316" spans="1:65" s="2" customFormat="1" ht="24.15" customHeight="1">
      <c r="A316" s="34"/>
      <c r="B316" s="35"/>
      <c r="C316" s="186" t="s">
        <v>443</v>
      </c>
      <c r="D316" s="186" t="s">
        <v>140</v>
      </c>
      <c r="E316" s="187" t="s">
        <v>444</v>
      </c>
      <c r="F316" s="188" t="s">
        <v>445</v>
      </c>
      <c r="G316" s="189" t="s">
        <v>218</v>
      </c>
      <c r="H316" s="190">
        <v>13.6</v>
      </c>
      <c r="I316" s="191"/>
      <c r="J316" s="192">
        <f>ROUND(I316*H316,2)</f>
        <v>0</v>
      </c>
      <c r="K316" s="188" t="s">
        <v>144</v>
      </c>
      <c r="L316" s="39"/>
      <c r="M316" s="193" t="s">
        <v>1</v>
      </c>
      <c r="N316" s="194" t="s">
        <v>43</v>
      </c>
      <c r="O316" s="71"/>
      <c r="P316" s="195">
        <f>O316*H316</f>
        <v>0</v>
      </c>
      <c r="Q316" s="195">
        <v>2E-05</v>
      </c>
      <c r="R316" s="195">
        <f>Q316*H316</f>
        <v>0.000272</v>
      </c>
      <c r="S316" s="195">
        <v>0</v>
      </c>
      <c r="T316" s="196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7" t="s">
        <v>247</v>
      </c>
      <c r="AT316" s="197" t="s">
        <v>140</v>
      </c>
      <c r="AU316" s="197" t="s">
        <v>87</v>
      </c>
      <c r="AY316" s="17" t="s">
        <v>137</v>
      </c>
      <c r="BE316" s="198">
        <f>IF(N316="základní",J316,0)</f>
        <v>0</v>
      </c>
      <c r="BF316" s="198">
        <f>IF(N316="snížená",J316,0)</f>
        <v>0</v>
      </c>
      <c r="BG316" s="198">
        <f>IF(N316="zákl. přenesená",J316,0)</f>
        <v>0</v>
      </c>
      <c r="BH316" s="198">
        <f>IF(N316="sníž. přenesená",J316,0)</f>
        <v>0</v>
      </c>
      <c r="BI316" s="198">
        <f>IF(N316="nulová",J316,0)</f>
        <v>0</v>
      </c>
      <c r="BJ316" s="17" t="s">
        <v>85</v>
      </c>
      <c r="BK316" s="198">
        <f>ROUND(I316*H316,2)</f>
        <v>0</v>
      </c>
      <c r="BL316" s="17" t="s">
        <v>247</v>
      </c>
      <c r="BM316" s="197" t="s">
        <v>446</v>
      </c>
    </row>
    <row r="317" spans="1:47" s="2" customFormat="1" ht="19.2">
      <c r="A317" s="34"/>
      <c r="B317" s="35"/>
      <c r="C317" s="36"/>
      <c r="D317" s="199" t="s">
        <v>147</v>
      </c>
      <c r="E317" s="36"/>
      <c r="F317" s="200" t="s">
        <v>447</v>
      </c>
      <c r="G317" s="36"/>
      <c r="H317" s="36"/>
      <c r="I317" s="201"/>
      <c r="J317" s="36"/>
      <c r="K317" s="36"/>
      <c r="L317" s="39"/>
      <c r="M317" s="202"/>
      <c r="N317" s="203"/>
      <c r="O317" s="71"/>
      <c r="P317" s="71"/>
      <c r="Q317" s="71"/>
      <c r="R317" s="71"/>
      <c r="S317" s="71"/>
      <c r="T317" s="72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147</v>
      </c>
      <c r="AU317" s="17" t="s">
        <v>87</v>
      </c>
    </row>
    <row r="318" spans="2:51" s="14" customFormat="1" ht="10.2">
      <c r="B318" s="214"/>
      <c r="C318" s="215"/>
      <c r="D318" s="199" t="s">
        <v>149</v>
      </c>
      <c r="E318" s="216" t="s">
        <v>1</v>
      </c>
      <c r="F318" s="217" t="s">
        <v>426</v>
      </c>
      <c r="G318" s="215"/>
      <c r="H318" s="218">
        <v>13.6</v>
      </c>
      <c r="I318" s="219"/>
      <c r="J318" s="215"/>
      <c r="K318" s="215"/>
      <c r="L318" s="220"/>
      <c r="M318" s="221"/>
      <c r="N318" s="222"/>
      <c r="O318" s="222"/>
      <c r="P318" s="222"/>
      <c r="Q318" s="222"/>
      <c r="R318" s="222"/>
      <c r="S318" s="222"/>
      <c r="T318" s="223"/>
      <c r="AT318" s="224" t="s">
        <v>149</v>
      </c>
      <c r="AU318" s="224" t="s">
        <v>87</v>
      </c>
      <c r="AV318" s="14" t="s">
        <v>87</v>
      </c>
      <c r="AW318" s="14" t="s">
        <v>36</v>
      </c>
      <c r="AX318" s="14" t="s">
        <v>85</v>
      </c>
      <c r="AY318" s="224" t="s">
        <v>137</v>
      </c>
    </row>
    <row r="319" spans="1:65" s="2" customFormat="1" ht="24.15" customHeight="1">
      <c r="A319" s="34"/>
      <c r="B319" s="35"/>
      <c r="C319" s="186" t="s">
        <v>448</v>
      </c>
      <c r="D319" s="186" t="s">
        <v>140</v>
      </c>
      <c r="E319" s="187" t="s">
        <v>449</v>
      </c>
      <c r="F319" s="188" t="s">
        <v>450</v>
      </c>
      <c r="G319" s="189" t="s">
        <v>143</v>
      </c>
      <c r="H319" s="190">
        <v>0.019426</v>
      </c>
      <c r="I319" s="191"/>
      <c r="J319" s="192">
        <f>ROUND(I319*H319,2)</f>
        <v>0</v>
      </c>
      <c r="K319" s="188" t="s">
        <v>144</v>
      </c>
      <c r="L319" s="39"/>
      <c r="M319" s="193" t="s">
        <v>1</v>
      </c>
      <c r="N319" s="194" t="s">
        <v>43</v>
      </c>
      <c r="O319" s="71"/>
      <c r="P319" s="195">
        <f>O319*H319</f>
        <v>0</v>
      </c>
      <c r="Q319" s="195">
        <v>0</v>
      </c>
      <c r="R319" s="195">
        <f>Q319*H319</f>
        <v>0</v>
      </c>
      <c r="S319" s="195">
        <v>0</v>
      </c>
      <c r="T319" s="196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7" t="s">
        <v>247</v>
      </c>
      <c r="AT319" s="197" t="s">
        <v>140</v>
      </c>
      <c r="AU319" s="197" t="s">
        <v>87</v>
      </c>
      <c r="AY319" s="17" t="s">
        <v>137</v>
      </c>
      <c r="BE319" s="198">
        <f>IF(N319="základní",J319,0)</f>
        <v>0</v>
      </c>
      <c r="BF319" s="198">
        <f>IF(N319="snížená",J319,0)</f>
        <v>0</v>
      </c>
      <c r="BG319" s="198">
        <f>IF(N319="zákl. přenesená",J319,0)</f>
        <v>0</v>
      </c>
      <c r="BH319" s="198">
        <f>IF(N319="sníž. přenesená",J319,0)</f>
        <v>0</v>
      </c>
      <c r="BI319" s="198">
        <f>IF(N319="nulová",J319,0)</f>
        <v>0</v>
      </c>
      <c r="BJ319" s="17" t="s">
        <v>85</v>
      </c>
      <c r="BK319" s="198">
        <f>ROUND(I319*H319,2)</f>
        <v>0</v>
      </c>
      <c r="BL319" s="17" t="s">
        <v>247</v>
      </c>
      <c r="BM319" s="197" t="s">
        <v>451</v>
      </c>
    </row>
    <row r="320" spans="1:47" s="2" customFormat="1" ht="28.8">
      <c r="A320" s="34"/>
      <c r="B320" s="35"/>
      <c r="C320" s="36"/>
      <c r="D320" s="199" t="s">
        <v>147</v>
      </c>
      <c r="E320" s="36"/>
      <c r="F320" s="200" t="s">
        <v>452</v>
      </c>
      <c r="G320" s="36"/>
      <c r="H320" s="36"/>
      <c r="I320" s="201"/>
      <c r="J320" s="36"/>
      <c r="K320" s="36"/>
      <c r="L320" s="39"/>
      <c r="M320" s="202"/>
      <c r="N320" s="203"/>
      <c r="O320" s="71"/>
      <c r="P320" s="71"/>
      <c r="Q320" s="71"/>
      <c r="R320" s="71"/>
      <c r="S320" s="71"/>
      <c r="T320" s="72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147</v>
      </c>
      <c r="AU320" s="17" t="s">
        <v>87</v>
      </c>
    </row>
    <row r="321" spans="1:65" s="2" customFormat="1" ht="24.15" customHeight="1">
      <c r="A321" s="34"/>
      <c r="B321" s="35"/>
      <c r="C321" s="186" t="s">
        <v>453</v>
      </c>
      <c r="D321" s="186" t="s">
        <v>140</v>
      </c>
      <c r="E321" s="187" t="s">
        <v>454</v>
      </c>
      <c r="F321" s="188" t="s">
        <v>455</v>
      </c>
      <c r="G321" s="189" t="s">
        <v>143</v>
      </c>
      <c r="H321" s="190">
        <v>0.019426</v>
      </c>
      <c r="I321" s="191"/>
      <c r="J321" s="192">
        <f>ROUND(I321*H321,2)</f>
        <v>0</v>
      </c>
      <c r="K321" s="188" t="s">
        <v>144</v>
      </c>
      <c r="L321" s="39"/>
      <c r="M321" s="193" t="s">
        <v>1</v>
      </c>
      <c r="N321" s="194" t="s">
        <v>43</v>
      </c>
      <c r="O321" s="71"/>
      <c r="P321" s="195">
        <f>O321*H321</f>
        <v>0</v>
      </c>
      <c r="Q321" s="195">
        <v>0</v>
      </c>
      <c r="R321" s="195">
        <f>Q321*H321</f>
        <v>0</v>
      </c>
      <c r="S321" s="195">
        <v>0</v>
      </c>
      <c r="T321" s="196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7" t="s">
        <v>247</v>
      </c>
      <c r="AT321" s="197" t="s">
        <v>140</v>
      </c>
      <c r="AU321" s="197" t="s">
        <v>87</v>
      </c>
      <c r="AY321" s="17" t="s">
        <v>137</v>
      </c>
      <c r="BE321" s="198">
        <f>IF(N321="základní",J321,0)</f>
        <v>0</v>
      </c>
      <c r="BF321" s="198">
        <f>IF(N321="snížená",J321,0)</f>
        <v>0</v>
      </c>
      <c r="BG321" s="198">
        <f>IF(N321="zákl. přenesená",J321,0)</f>
        <v>0</v>
      </c>
      <c r="BH321" s="198">
        <f>IF(N321="sníž. přenesená",J321,0)</f>
        <v>0</v>
      </c>
      <c r="BI321" s="198">
        <f>IF(N321="nulová",J321,0)</f>
        <v>0</v>
      </c>
      <c r="BJ321" s="17" t="s">
        <v>85</v>
      </c>
      <c r="BK321" s="198">
        <f>ROUND(I321*H321,2)</f>
        <v>0</v>
      </c>
      <c r="BL321" s="17" t="s">
        <v>247</v>
      </c>
      <c r="BM321" s="197" t="s">
        <v>456</v>
      </c>
    </row>
    <row r="322" spans="1:47" s="2" customFormat="1" ht="38.4">
      <c r="A322" s="34"/>
      <c r="B322" s="35"/>
      <c r="C322" s="36"/>
      <c r="D322" s="199" t="s">
        <v>147</v>
      </c>
      <c r="E322" s="36"/>
      <c r="F322" s="200" t="s">
        <v>457</v>
      </c>
      <c r="G322" s="36"/>
      <c r="H322" s="36"/>
      <c r="I322" s="201"/>
      <c r="J322" s="36"/>
      <c r="K322" s="36"/>
      <c r="L322" s="39"/>
      <c r="M322" s="202"/>
      <c r="N322" s="203"/>
      <c r="O322" s="71"/>
      <c r="P322" s="71"/>
      <c r="Q322" s="71"/>
      <c r="R322" s="71"/>
      <c r="S322" s="71"/>
      <c r="T322" s="72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147</v>
      </c>
      <c r="AU322" s="17" t="s">
        <v>87</v>
      </c>
    </row>
    <row r="323" spans="2:63" s="12" customFormat="1" ht="22.8" customHeight="1">
      <c r="B323" s="170"/>
      <c r="C323" s="171"/>
      <c r="D323" s="172" t="s">
        <v>77</v>
      </c>
      <c r="E323" s="184" t="s">
        <v>458</v>
      </c>
      <c r="F323" s="184" t="s">
        <v>459</v>
      </c>
      <c r="G323" s="171"/>
      <c r="H323" s="171"/>
      <c r="I323" s="174"/>
      <c r="J323" s="185">
        <f>BK323</f>
        <v>0</v>
      </c>
      <c r="K323" s="171"/>
      <c r="L323" s="176"/>
      <c r="M323" s="177"/>
      <c r="N323" s="178"/>
      <c r="O323" s="178"/>
      <c r="P323" s="179">
        <f>SUM(P324:P378)</f>
        <v>0</v>
      </c>
      <c r="Q323" s="178"/>
      <c r="R323" s="179">
        <f>SUM(R324:R378)</f>
        <v>0.038099999999999995</v>
      </c>
      <c r="S323" s="178"/>
      <c r="T323" s="180">
        <f>SUM(T324:T378)</f>
        <v>0.08591000000000001</v>
      </c>
      <c r="AR323" s="181" t="s">
        <v>87</v>
      </c>
      <c r="AT323" s="182" t="s">
        <v>77</v>
      </c>
      <c r="AU323" s="182" t="s">
        <v>85</v>
      </c>
      <c r="AY323" s="181" t="s">
        <v>137</v>
      </c>
      <c r="BK323" s="183">
        <f>SUM(BK324:BK378)</f>
        <v>0</v>
      </c>
    </row>
    <row r="324" spans="1:65" s="2" customFormat="1" ht="16.5" customHeight="1">
      <c r="A324" s="34"/>
      <c r="B324" s="35"/>
      <c r="C324" s="186" t="s">
        <v>460</v>
      </c>
      <c r="D324" s="186" t="s">
        <v>140</v>
      </c>
      <c r="E324" s="187" t="s">
        <v>461</v>
      </c>
      <c r="F324" s="188" t="s">
        <v>462</v>
      </c>
      <c r="G324" s="189" t="s">
        <v>463</v>
      </c>
      <c r="H324" s="190">
        <v>1</v>
      </c>
      <c r="I324" s="191"/>
      <c r="J324" s="192">
        <f>ROUND(I324*H324,2)</f>
        <v>0</v>
      </c>
      <c r="K324" s="188" t="s">
        <v>144</v>
      </c>
      <c r="L324" s="39"/>
      <c r="M324" s="193" t="s">
        <v>1</v>
      </c>
      <c r="N324" s="194" t="s">
        <v>43</v>
      </c>
      <c r="O324" s="71"/>
      <c r="P324" s="195">
        <f>O324*H324</f>
        <v>0</v>
      </c>
      <c r="Q324" s="195">
        <v>0</v>
      </c>
      <c r="R324" s="195">
        <f>Q324*H324</f>
        <v>0</v>
      </c>
      <c r="S324" s="195">
        <v>0.0342</v>
      </c>
      <c r="T324" s="196">
        <f>S324*H324</f>
        <v>0.0342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7" t="s">
        <v>247</v>
      </c>
      <c r="AT324" s="197" t="s">
        <v>140</v>
      </c>
      <c r="AU324" s="197" t="s">
        <v>87</v>
      </c>
      <c r="AY324" s="17" t="s">
        <v>137</v>
      </c>
      <c r="BE324" s="198">
        <f>IF(N324="základní",J324,0)</f>
        <v>0</v>
      </c>
      <c r="BF324" s="198">
        <f>IF(N324="snížená",J324,0)</f>
        <v>0</v>
      </c>
      <c r="BG324" s="198">
        <f>IF(N324="zákl. přenesená",J324,0)</f>
        <v>0</v>
      </c>
      <c r="BH324" s="198">
        <f>IF(N324="sníž. přenesená",J324,0)</f>
        <v>0</v>
      </c>
      <c r="BI324" s="198">
        <f>IF(N324="nulová",J324,0)</f>
        <v>0</v>
      </c>
      <c r="BJ324" s="17" t="s">
        <v>85</v>
      </c>
      <c r="BK324" s="198">
        <f>ROUND(I324*H324,2)</f>
        <v>0</v>
      </c>
      <c r="BL324" s="17" t="s">
        <v>247</v>
      </c>
      <c r="BM324" s="197" t="s">
        <v>464</v>
      </c>
    </row>
    <row r="325" spans="1:47" s="2" customFormat="1" ht="10.2">
      <c r="A325" s="34"/>
      <c r="B325" s="35"/>
      <c r="C325" s="36"/>
      <c r="D325" s="199" t="s">
        <v>147</v>
      </c>
      <c r="E325" s="36"/>
      <c r="F325" s="200" t="s">
        <v>465</v>
      </c>
      <c r="G325" s="36"/>
      <c r="H325" s="36"/>
      <c r="I325" s="201"/>
      <c r="J325" s="36"/>
      <c r="K325" s="36"/>
      <c r="L325" s="39"/>
      <c r="M325" s="202"/>
      <c r="N325" s="203"/>
      <c r="O325" s="71"/>
      <c r="P325" s="71"/>
      <c r="Q325" s="71"/>
      <c r="R325" s="71"/>
      <c r="S325" s="71"/>
      <c r="T325" s="72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147</v>
      </c>
      <c r="AU325" s="17" t="s">
        <v>87</v>
      </c>
    </row>
    <row r="326" spans="2:51" s="14" customFormat="1" ht="10.2">
      <c r="B326" s="214"/>
      <c r="C326" s="215"/>
      <c r="D326" s="199" t="s">
        <v>149</v>
      </c>
      <c r="E326" s="216" t="s">
        <v>1</v>
      </c>
      <c r="F326" s="217" t="s">
        <v>85</v>
      </c>
      <c r="G326" s="215"/>
      <c r="H326" s="218">
        <v>1</v>
      </c>
      <c r="I326" s="219"/>
      <c r="J326" s="215"/>
      <c r="K326" s="215"/>
      <c r="L326" s="220"/>
      <c r="M326" s="221"/>
      <c r="N326" s="222"/>
      <c r="O326" s="222"/>
      <c r="P326" s="222"/>
      <c r="Q326" s="222"/>
      <c r="R326" s="222"/>
      <c r="S326" s="222"/>
      <c r="T326" s="223"/>
      <c r="AT326" s="224" t="s">
        <v>149</v>
      </c>
      <c r="AU326" s="224" t="s">
        <v>87</v>
      </c>
      <c r="AV326" s="14" t="s">
        <v>87</v>
      </c>
      <c r="AW326" s="14" t="s">
        <v>36</v>
      </c>
      <c r="AX326" s="14" t="s">
        <v>85</v>
      </c>
      <c r="AY326" s="224" t="s">
        <v>137</v>
      </c>
    </row>
    <row r="327" spans="1:65" s="2" customFormat="1" ht="33" customHeight="1">
      <c r="A327" s="34"/>
      <c r="B327" s="35"/>
      <c r="C327" s="186" t="s">
        <v>466</v>
      </c>
      <c r="D327" s="186" t="s">
        <v>140</v>
      </c>
      <c r="E327" s="187" t="s">
        <v>467</v>
      </c>
      <c r="F327" s="188" t="s">
        <v>468</v>
      </c>
      <c r="G327" s="189" t="s">
        <v>463</v>
      </c>
      <c r="H327" s="190">
        <v>1</v>
      </c>
      <c r="I327" s="191"/>
      <c r="J327" s="192">
        <f>ROUND(I327*H327,2)</f>
        <v>0</v>
      </c>
      <c r="K327" s="188" t="s">
        <v>1</v>
      </c>
      <c r="L327" s="39"/>
      <c r="M327" s="193" t="s">
        <v>1</v>
      </c>
      <c r="N327" s="194" t="s">
        <v>43</v>
      </c>
      <c r="O327" s="71"/>
      <c r="P327" s="195">
        <f>O327*H327</f>
        <v>0</v>
      </c>
      <c r="Q327" s="195">
        <v>0.01697</v>
      </c>
      <c r="R327" s="195">
        <f>Q327*H327</f>
        <v>0.01697</v>
      </c>
      <c r="S327" s="195">
        <v>0</v>
      </c>
      <c r="T327" s="196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7" t="s">
        <v>247</v>
      </c>
      <c r="AT327" s="197" t="s">
        <v>140</v>
      </c>
      <c r="AU327" s="197" t="s">
        <v>87</v>
      </c>
      <c r="AY327" s="17" t="s">
        <v>137</v>
      </c>
      <c r="BE327" s="198">
        <f>IF(N327="základní",J327,0)</f>
        <v>0</v>
      </c>
      <c r="BF327" s="198">
        <f>IF(N327="snížená",J327,0)</f>
        <v>0</v>
      </c>
      <c r="BG327" s="198">
        <f>IF(N327="zákl. přenesená",J327,0)</f>
        <v>0</v>
      </c>
      <c r="BH327" s="198">
        <f>IF(N327="sníž. přenesená",J327,0)</f>
        <v>0</v>
      </c>
      <c r="BI327" s="198">
        <f>IF(N327="nulová",J327,0)</f>
        <v>0</v>
      </c>
      <c r="BJ327" s="17" t="s">
        <v>85</v>
      </c>
      <c r="BK327" s="198">
        <f>ROUND(I327*H327,2)</f>
        <v>0</v>
      </c>
      <c r="BL327" s="17" t="s">
        <v>247</v>
      </c>
      <c r="BM327" s="197" t="s">
        <v>469</v>
      </c>
    </row>
    <row r="328" spans="1:47" s="2" customFormat="1" ht="19.2">
      <c r="A328" s="34"/>
      <c r="B328" s="35"/>
      <c r="C328" s="36"/>
      <c r="D328" s="199" t="s">
        <v>147</v>
      </c>
      <c r="E328" s="36"/>
      <c r="F328" s="200" t="s">
        <v>468</v>
      </c>
      <c r="G328" s="36"/>
      <c r="H328" s="36"/>
      <c r="I328" s="201"/>
      <c r="J328" s="36"/>
      <c r="K328" s="36"/>
      <c r="L328" s="39"/>
      <c r="M328" s="202"/>
      <c r="N328" s="203"/>
      <c r="O328" s="71"/>
      <c r="P328" s="71"/>
      <c r="Q328" s="71"/>
      <c r="R328" s="71"/>
      <c r="S328" s="71"/>
      <c r="T328" s="72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7" t="s">
        <v>147</v>
      </c>
      <c r="AU328" s="17" t="s">
        <v>87</v>
      </c>
    </row>
    <row r="329" spans="2:51" s="14" customFormat="1" ht="10.2">
      <c r="B329" s="214"/>
      <c r="C329" s="215"/>
      <c r="D329" s="199" t="s">
        <v>149</v>
      </c>
      <c r="E329" s="216" t="s">
        <v>1</v>
      </c>
      <c r="F329" s="217" t="s">
        <v>85</v>
      </c>
      <c r="G329" s="215"/>
      <c r="H329" s="218">
        <v>1</v>
      </c>
      <c r="I329" s="219"/>
      <c r="J329" s="215"/>
      <c r="K329" s="215"/>
      <c r="L329" s="220"/>
      <c r="M329" s="221"/>
      <c r="N329" s="222"/>
      <c r="O329" s="222"/>
      <c r="P329" s="222"/>
      <c r="Q329" s="222"/>
      <c r="R329" s="222"/>
      <c r="S329" s="222"/>
      <c r="T329" s="223"/>
      <c r="AT329" s="224" t="s">
        <v>149</v>
      </c>
      <c r="AU329" s="224" t="s">
        <v>87</v>
      </c>
      <c r="AV329" s="14" t="s">
        <v>87</v>
      </c>
      <c r="AW329" s="14" t="s">
        <v>36</v>
      </c>
      <c r="AX329" s="14" t="s">
        <v>85</v>
      </c>
      <c r="AY329" s="224" t="s">
        <v>137</v>
      </c>
    </row>
    <row r="330" spans="1:65" s="2" customFormat="1" ht="24.15" customHeight="1">
      <c r="A330" s="34"/>
      <c r="B330" s="35"/>
      <c r="C330" s="186" t="s">
        <v>470</v>
      </c>
      <c r="D330" s="186" t="s">
        <v>140</v>
      </c>
      <c r="E330" s="187" t="s">
        <v>471</v>
      </c>
      <c r="F330" s="188" t="s">
        <v>472</v>
      </c>
      <c r="G330" s="189" t="s">
        <v>463</v>
      </c>
      <c r="H330" s="190">
        <v>1</v>
      </c>
      <c r="I330" s="191"/>
      <c r="J330" s="192">
        <f>ROUND(I330*H330,2)</f>
        <v>0</v>
      </c>
      <c r="K330" s="188" t="s">
        <v>144</v>
      </c>
      <c r="L330" s="39"/>
      <c r="M330" s="193" t="s">
        <v>1</v>
      </c>
      <c r="N330" s="194" t="s">
        <v>43</v>
      </c>
      <c r="O330" s="71"/>
      <c r="P330" s="195">
        <f>O330*H330</f>
        <v>0</v>
      </c>
      <c r="Q330" s="195">
        <v>0</v>
      </c>
      <c r="R330" s="195">
        <f>Q330*H330</f>
        <v>0</v>
      </c>
      <c r="S330" s="195">
        <v>0.01107</v>
      </c>
      <c r="T330" s="196">
        <f>S330*H330</f>
        <v>0.01107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7" t="s">
        <v>247</v>
      </c>
      <c r="AT330" s="197" t="s">
        <v>140</v>
      </c>
      <c r="AU330" s="197" t="s">
        <v>87</v>
      </c>
      <c r="AY330" s="17" t="s">
        <v>137</v>
      </c>
      <c r="BE330" s="198">
        <f>IF(N330="základní",J330,0)</f>
        <v>0</v>
      </c>
      <c r="BF330" s="198">
        <f>IF(N330="snížená",J330,0)</f>
        <v>0</v>
      </c>
      <c r="BG330" s="198">
        <f>IF(N330="zákl. přenesená",J330,0)</f>
        <v>0</v>
      </c>
      <c r="BH330" s="198">
        <f>IF(N330="sníž. přenesená",J330,0)</f>
        <v>0</v>
      </c>
      <c r="BI330" s="198">
        <f>IF(N330="nulová",J330,0)</f>
        <v>0</v>
      </c>
      <c r="BJ330" s="17" t="s">
        <v>85</v>
      </c>
      <c r="BK330" s="198">
        <f>ROUND(I330*H330,2)</f>
        <v>0</v>
      </c>
      <c r="BL330" s="17" t="s">
        <v>247</v>
      </c>
      <c r="BM330" s="197" t="s">
        <v>473</v>
      </c>
    </row>
    <row r="331" spans="1:47" s="2" customFormat="1" ht="19.2">
      <c r="A331" s="34"/>
      <c r="B331" s="35"/>
      <c r="C331" s="36"/>
      <c r="D331" s="199" t="s">
        <v>147</v>
      </c>
      <c r="E331" s="36"/>
      <c r="F331" s="200" t="s">
        <v>474</v>
      </c>
      <c r="G331" s="36"/>
      <c r="H331" s="36"/>
      <c r="I331" s="201"/>
      <c r="J331" s="36"/>
      <c r="K331" s="36"/>
      <c r="L331" s="39"/>
      <c r="M331" s="202"/>
      <c r="N331" s="203"/>
      <c r="O331" s="71"/>
      <c r="P331" s="71"/>
      <c r="Q331" s="71"/>
      <c r="R331" s="71"/>
      <c r="S331" s="71"/>
      <c r="T331" s="72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147</v>
      </c>
      <c r="AU331" s="17" t="s">
        <v>87</v>
      </c>
    </row>
    <row r="332" spans="2:51" s="14" customFormat="1" ht="10.2">
      <c r="B332" s="214"/>
      <c r="C332" s="215"/>
      <c r="D332" s="199" t="s">
        <v>149</v>
      </c>
      <c r="E332" s="216" t="s">
        <v>1</v>
      </c>
      <c r="F332" s="217" t="s">
        <v>85</v>
      </c>
      <c r="G332" s="215"/>
      <c r="H332" s="218">
        <v>1</v>
      </c>
      <c r="I332" s="219"/>
      <c r="J332" s="215"/>
      <c r="K332" s="215"/>
      <c r="L332" s="220"/>
      <c r="M332" s="221"/>
      <c r="N332" s="222"/>
      <c r="O332" s="222"/>
      <c r="P332" s="222"/>
      <c r="Q332" s="222"/>
      <c r="R332" s="222"/>
      <c r="S332" s="222"/>
      <c r="T332" s="223"/>
      <c r="AT332" s="224" t="s">
        <v>149</v>
      </c>
      <c r="AU332" s="224" t="s">
        <v>87</v>
      </c>
      <c r="AV332" s="14" t="s">
        <v>87</v>
      </c>
      <c r="AW332" s="14" t="s">
        <v>36</v>
      </c>
      <c r="AX332" s="14" t="s">
        <v>85</v>
      </c>
      <c r="AY332" s="224" t="s">
        <v>137</v>
      </c>
    </row>
    <row r="333" spans="1:65" s="2" customFormat="1" ht="16.5" customHeight="1">
      <c r="A333" s="34"/>
      <c r="B333" s="35"/>
      <c r="C333" s="186" t="s">
        <v>475</v>
      </c>
      <c r="D333" s="186" t="s">
        <v>140</v>
      </c>
      <c r="E333" s="187" t="s">
        <v>476</v>
      </c>
      <c r="F333" s="188" t="s">
        <v>477</v>
      </c>
      <c r="G333" s="189" t="s">
        <v>463</v>
      </c>
      <c r="H333" s="190">
        <v>2</v>
      </c>
      <c r="I333" s="191"/>
      <c r="J333" s="192">
        <f>ROUND(I333*H333,2)</f>
        <v>0</v>
      </c>
      <c r="K333" s="188" t="s">
        <v>144</v>
      </c>
      <c r="L333" s="39"/>
      <c r="M333" s="193" t="s">
        <v>1</v>
      </c>
      <c r="N333" s="194" t="s">
        <v>43</v>
      </c>
      <c r="O333" s="71"/>
      <c r="P333" s="195">
        <f>O333*H333</f>
        <v>0</v>
      </c>
      <c r="Q333" s="195">
        <v>0</v>
      </c>
      <c r="R333" s="195">
        <f>Q333*H333</f>
        <v>0</v>
      </c>
      <c r="S333" s="195">
        <v>0.01946</v>
      </c>
      <c r="T333" s="196">
        <f>S333*H333</f>
        <v>0.03892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7" t="s">
        <v>247</v>
      </c>
      <c r="AT333" s="197" t="s">
        <v>140</v>
      </c>
      <c r="AU333" s="197" t="s">
        <v>87</v>
      </c>
      <c r="AY333" s="17" t="s">
        <v>137</v>
      </c>
      <c r="BE333" s="198">
        <f>IF(N333="základní",J333,0)</f>
        <v>0</v>
      </c>
      <c r="BF333" s="198">
        <f>IF(N333="snížená",J333,0)</f>
        <v>0</v>
      </c>
      <c r="BG333" s="198">
        <f>IF(N333="zákl. přenesená",J333,0)</f>
        <v>0</v>
      </c>
      <c r="BH333" s="198">
        <f>IF(N333="sníž. přenesená",J333,0)</f>
        <v>0</v>
      </c>
      <c r="BI333" s="198">
        <f>IF(N333="nulová",J333,0)</f>
        <v>0</v>
      </c>
      <c r="BJ333" s="17" t="s">
        <v>85</v>
      </c>
      <c r="BK333" s="198">
        <f>ROUND(I333*H333,2)</f>
        <v>0</v>
      </c>
      <c r="BL333" s="17" t="s">
        <v>247</v>
      </c>
      <c r="BM333" s="197" t="s">
        <v>478</v>
      </c>
    </row>
    <row r="334" spans="1:47" s="2" customFormat="1" ht="10.2">
      <c r="A334" s="34"/>
      <c r="B334" s="35"/>
      <c r="C334" s="36"/>
      <c r="D334" s="199" t="s">
        <v>147</v>
      </c>
      <c r="E334" s="36"/>
      <c r="F334" s="200" t="s">
        <v>479</v>
      </c>
      <c r="G334" s="36"/>
      <c r="H334" s="36"/>
      <c r="I334" s="201"/>
      <c r="J334" s="36"/>
      <c r="K334" s="36"/>
      <c r="L334" s="39"/>
      <c r="M334" s="202"/>
      <c r="N334" s="203"/>
      <c r="O334" s="71"/>
      <c r="P334" s="71"/>
      <c r="Q334" s="71"/>
      <c r="R334" s="71"/>
      <c r="S334" s="71"/>
      <c r="T334" s="72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147</v>
      </c>
      <c r="AU334" s="17" t="s">
        <v>87</v>
      </c>
    </row>
    <row r="335" spans="2:51" s="14" customFormat="1" ht="10.2">
      <c r="B335" s="214"/>
      <c r="C335" s="215"/>
      <c r="D335" s="199" t="s">
        <v>149</v>
      </c>
      <c r="E335" s="216" t="s">
        <v>1</v>
      </c>
      <c r="F335" s="217" t="s">
        <v>87</v>
      </c>
      <c r="G335" s="215"/>
      <c r="H335" s="218">
        <v>2</v>
      </c>
      <c r="I335" s="219"/>
      <c r="J335" s="215"/>
      <c r="K335" s="215"/>
      <c r="L335" s="220"/>
      <c r="M335" s="221"/>
      <c r="N335" s="222"/>
      <c r="O335" s="222"/>
      <c r="P335" s="222"/>
      <c r="Q335" s="222"/>
      <c r="R335" s="222"/>
      <c r="S335" s="222"/>
      <c r="T335" s="223"/>
      <c r="AT335" s="224" t="s">
        <v>149</v>
      </c>
      <c r="AU335" s="224" t="s">
        <v>87</v>
      </c>
      <c r="AV335" s="14" t="s">
        <v>87</v>
      </c>
      <c r="AW335" s="14" t="s">
        <v>36</v>
      </c>
      <c r="AX335" s="14" t="s">
        <v>85</v>
      </c>
      <c r="AY335" s="224" t="s">
        <v>137</v>
      </c>
    </row>
    <row r="336" spans="1:65" s="2" customFormat="1" ht="33" customHeight="1">
      <c r="A336" s="34"/>
      <c r="B336" s="35"/>
      <c r="C336" s="186" t="s">
        <v>480</v>
      </c>
      <c r="D336" s="186" t="s">
        <v>140</v>
      </c>
      <c r="E336" s="187" t="s">
        <v>481</v>
      </c>
      <c r="F336" s="188" t="s">
        <v>482</v>
      </c>
      <c r="G336" s="189" t="s">
        <v>463</v>
      </c>
      <c r="H336" s="190">
        <v>1</v>
      </c>
      <c r="I336" s="191"/>
      <c r="J336" s="192">
        <f>ROUND(I336*H336,2)</f>
        <v>0</v>
      </c>
      <c r="K336" s="188" t="s">
        <v>1</v>
      </c>
      <c r="L336" s="39"/>
      <c r="M336" s="193" t="s">
        <v>1</v>
      </c>
      <c r="N336" s="194" t="s">
        <v>43</v>
      </c>
      <c r="O336" s="71"/>
      <c r="P336" s="195">
        <f>O336*H336</f>
        <v>0</v>
      </c>
      <c r="Q336" s="195">
        <v>0.01647</v>
      </c>
      <c r="R336" s="195">
        <f>Q336*H336</f>
        <v>0.01647</v>
      </c>
      <c r="S336" s="195">
        <v>0</v>
      </c>
      <c r="T336" s="196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7" t="s">
        <v>247</v>
      </c>
      <c r="AT336" s="197" t="s">
        <v>140</v>
      </c>
      <c r="AU336" s="197" t="s">
        <v>87</v>
      </c>
      <c r="AY336" s="17" t="s">
        <v>137</v>
      </c>
      <c r="BE336" s="198">
        <f>IF(N336="základní",J336,0)</f>
        <v>0</v>
      </c>
      <c r="BF336" s="198">
        <f>IF(N336="snížená",J336,0)</f>
        <v>0</v>
      </c>
      <c r="BG336" s="198">
        <f>IF(N336="zákl. přenesená",J336,0)</f>
        <v>0</v>
      </c>
      <c r="BH336" s="198">
        <f>IF(N336="sníž. přenesená",J336,0)</f>
        <v>0</v>
      </c>
      <c r="BI336" s="198">
        <f>IF(N336="nulová",J336,0)</f>
        <v>0</v>
      </c>
      <c r="BJ336" s="17" t="s">
        <v>85</v>
      </c>
      <c r="BK336" s="198">
        <f>ROUND(I336*H336,2)</f>
        <v>0</v>
      </c>
      <c r="BL336" s="17" t="s">
        <v>247</v>
      </c>
      <c r="BM336" s="197" t="s">
        <v>483</v>
      </c>
    </row>
    <row r="337" spans="1:47" s="2" customFormat="1" ht="19.2">
      <c r="A337" s="34"/>
      <c r="B337" s="35"/>
      <c r="C337" s="36"/>
      <c r="D337" s="199" t="s">
        <v>147</v>
      </c>
      <c r="E337" s="36"/>
      <c r="F337" s="200" t="s">
        <v>482</v>
      </c>
      <c r="G337" s="36"/>
      <c r="H337" s="36"/>
      <c r="I337" s="201"/>
      <c r="J337" s="36"/>
      <c r="K337" s="36"/>
      <c r="L337" s="39"/>
      <c r="M337" s="202"/>
      <c r="N337" s="203"/>
      <c r="O337" s="71"/>
      <c r="P337" s="71"/>
      <c r="Q337" s="71"/>
      <c r="R337" s="71"/>
      <c r="S337" s="71"/>
      <c r="T337" s="72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147</v>
      </c>
      <c r="AU337" s="17" t="s">
        <v>87</v>
      </c>
    </row>
    <row r="338" spans="2:51" s="14" customFormat="1" ht="10.2">
      <c r="B338" s="214"/>
      <c r="C338" s="215"/>
      <c r="D338" s="199" t="s">
        <v>149</v>
      </c>
      <c r="E338" s="216" t="s">
        <v>1</v>
      </c>
      <c r="F338" s="217" t="s">
        <v>85</v>
      </c>
      <c r="G338" s="215"/>
      <c r="H338" s="218">
        <v>1</v>
      </c>
      <c r="I338" s="219"/>
      <c r="J338" s="215"/>
      <c r="K338" s="215"/>
      <c r="L338" s="220"/>
      <c r="M338" s="221"/>
      <c r="N338" s="222"/>
      <c r="O338" s="222"/>
      <c r="P338" s="222"/>
      <c r="Q338" s="222"/>
      <c r="R338" s="222"/>
      <c r="S338" s="222"/>
      <c r="T338" s="223"/>
      <c r="AT338" s="224" t="s">
        <v>149</v>
      </c>
      <c r="AU338" s="224" t="s">
        <v>87</v>
      </c>
      <c r="AV338" s="14" t="s">
        <v>87</v>
      </c>
      <c r="AW338" s="14" t="s">
        <v>36</v>
      </c>
      <c r="AX338" s="14" t="s">
        <v>85</v>
      </c>
      <c r="AY338" s="224" t="s">
        <v>137</v>
      </c>
    </row>
    <row r="339" spans="1:65" s="2" customFormat="1" ht="24.15" customHeight="1">
      <c r="A339" s="34"/>
      <c r="B339" s="35"/>
      <c r="C339" s="186" t="s">
        <v>484</v>
      </c>
      <c r="D339" s="186" t="s">
        <v>140</v>
      </c>
      <c r="E339" s="187" t="s">
        <v>485</v>
      </c>
      <c r="F339" s="188" t="s">
        <v>486</v>
      </c>
      <c r="G339" s="189" t="s">
        <v>463</v>
      </c>
      <c r="H339" s="190">
        <v>1</v>
      </c>
      <c r="I339" s="191"/>
      <c r="J339" s="192">
        <f>ROUND(I339*H339,2)</f>
        <v>0</v>
      </c>
      <c r="K339" s="188" t="s">
        <v>144</v>
      </c>
      <c r="L339" s="39"/>
      <c r="M339" s="193" t="s">
        <v>1</v>
      </c>
      <c r="N339" s="194" t="s">
        <v>43</v>
      </c>
      <c r="O339" s="71"/>
      <c r="P339" s="195">
        <f>O339*H339</f>
        <v>0</v>
      </c>
      <c r="Q339" s="195">
        <v>0.00052</v>
      </c>
      <c r="R339" s="195">
        <f>Q339*H339</f>
        <v>0.00052</v>
      </c>
      <c r="S339" s="195">
        <v>0</v>
      </c>
      <c r="T339" s="196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7" t="s">
        <v>247</v>
      </c>
      <c r="AT339" s="197" t="s">
        <v>140</v>
      </c>
      <c r="AU339" s="197" t="s">
        <v>87</v>
      </c>
      <c r="AY339" s="17" t="s">
        <v>137</v>
      </c>
      <c r="BE339" s="198">
        <f>IF(N339="základní",J339,0)</f>
        <v>0</v>
      </c>
      <c r="BF339" s="198">
        <f>IF(N339="snížená",J339,0)</f>
        <v>0</v>
      </c>
      <c r="BG339" s="198">
        <f>IF(N339="zákl. přenesená",J339,0)</f>
        <v>0</v>
      </c>
      <c r="BH339" s="198">
        <f>IF(N339="sníž. přenesená",J339,0)</f>
        <v>0</v>
      </c>
      <c r="BI339" s="198">
        <f>IF(N339="nulová",J339,0)</f>
        <v>0</v>
      </c>
      <c r="BJ339" s="17" t="s">
        <v>85</v>
      </c>
      <c r="BK339" s="198">
        <f>ROUND(I339*H339,2)</f>
        <v>0</v>
      </c>
      <c r="BL339" s="17" t="s">
        <v>247</v>
      </c>
      <c r="BM339" s="197" t="s">
        <v>487</v>
      </c>
    </row>
    <row r="340" spans="1:47" s="2" customFormat="1" ht="19.2">
      <c r="A340" s="34"/>
      <c r="B340" s="35"/>
      <c r="C340" s="36"/>
      <c r="D340" s="199" t="s">
        <v>147</v>
      </c>
      <c r="E340" s="36"/>
      <c r="F340" s="200" t="s">
        <v>488</v>
      </c>
      <c r="G340" s="36"/>
      <c r="H340" s="36"/>
      <c r="I340" s="201"/>
      <c r="J340" s="36"/>
      <c r="K340" s="36"/>
      <c r="L340" s="39"/>
      <c r="M340" s="202"/>
      <c r="N340" s="203"/>
      <c r="O340" s="71"/>
      <c r="P340" s="71"/>
      <c r="Q340" s="71"/>
      <c r="R340" s="71"/>
      <c r="S340" s="71"/>
      <c r="T340" s="72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147</v>
      </c>
      <c r="AU340" s="17" t="s">
        <v>87</v>
      </c>
    </row>
    <row r="341" spans="1:47" s="2" customFormat="1" ht="19.2">
      <c r="A341" s="34"/>
      <c r="B341" s="35"/>
      <c r="C341" s="36"/>
      <c r="D341" s="199" t="s">
        <v>489</v>
      </c>
      <c r="E341" s="36"/>
      <c r="F341" s="246" t="s">
        <v>490</v>
      </c>
      <c r="G341" s="36"/>
      <c r="H341" s="36"/>
      <c r="I341" s="201"/>
      <c r="J341" s="36"/>
      <c r="K341" s="36"/>
      <c r="L341" s="39"/>
      <c r="M341" s="202"/>
      <c r="N341" s="203"/>
      <c r="O341" s="71"/>
      <c r="P341" s="71"/>
      <c r="Q341" s="71"/>
      <c r="R341" s="71"/>
      <c r="S341" s="71"/>
      <c r="T341" s="72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489</v>
      </c>
      <c r="AU341" s="17" t="s">
        <v>87</v>
      </c>
    </row>
    <row r="342" spans="2:51" s="14" customFormat="1" ht="10.2">
      <c r="B342" s="214"/>
      <c r="C342" s="215"/>
      <c r="D342" s="199" t="s">
        <v>149</v>
      </c>
      <c r="E342" s="216" t="s">
        <v>1</v>
      </c>
      <c r="F342" s="217" t="s">
        <v>85</v>
      </c>
      <c r="G342" s="215"/>
      <c r="H342" s="218">
        <v>1</v>
      </c>
      <c r="I342" s="219"/>
      <c r="J342" s="215"/>
      <c r="K342" s="215"/>
      <c r="L342" s="220"/>
      <c r="M342" s="221"/>
      <c r="N342" s="222"/>
      <c r="O342" s="222"/>
      <c r="P342" s="222"/>
      <c r="Q342" s="222"/>
      <c r="R342" s="222"/>
      <c r="S342" s="222"/>
      <c r="T342" s="223"/>
      <c r="AT342" s="224" t="s">
        <v>149</v>
      </c>
      <c r="AU342" s="224" t="s">
        <v>87</v>
      </c>
      <c r="AV342" s="14" t="s">
        <v>87</v>
      </c>
      <c r="AW342" s="14" t="s">
        <v>36</v>
      </c>
      <c r="AX342" s="14" t="s">
        <v>85</v>
      </c>
      <c r="AY342" s="224" t="s">
        <v>137</v>
      </c>
    </row>
    <row r="343" spans="1:65" s="2" customFormat="1" ht="24.15" customHeight="1">
      <c r="A343" s="34"/>
      <c r="B343" s="35"/>
      <c r="C343" s="186" t="s">
        <v>491</v>
      </c>
      <c r="D343" s="186" t="s">
        <v>140</v>
      </c>
      <c r="E343" s="187" t="s">
        <v>492</v>
      </c>
      <c r="F343" s="188" t="s">
        <v>493</v>
      </c>
      <c r="G343" s="189" t="s">
        <v>463</v>
      </c>
      <c r="H343" s="190">
        <v>1</v>
      </c>
      <c r="I343" s="191"/>
      <c r="J343" s="192">
        <f>ROUND(I343*H343,2)</f>
        <v>0</v>
      </c>
      <c r="K343" s="188" t="s">
        <v>144</v>
      </c>
      <c r="L343" s="39"/>
      <c r="M343" s="193" t="s">
        <v>1</v>
      </c>
      <c r="N343" s="194" t="s">
        <v>43</v>
      </c>
      <c r="O343" s="71"/>
      <c r="P343" s="195">
        <f>O343*H343</f>
        <v>0</v>
      </c>
      <c r="Q343" s="195">
        <v>0.00052</v>
      </c>
      <c r="R343" s="195">
        <f>Q343*H343</f>
        <v>0.00052</v>
      </c>
      <c r="S343" s="195">
        <v>0</v>
      </c>
      <c r="T343" s="196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7" t="s">
        <v>247</v>
      </c>
      <c r="AT343" s="197" t="s">
        <v>140</v>
      </c>
      <c r="AU343" s="197" t="s">
        <v>87</v>
      </c>
      <c r="AY343" s="17" t="s">
        <v>137</v>
      </c>
      <c r="BE343" s="198">
        <f>IF(N343="základní",J343,0)</f>
        <v>0</v>
      </c>
      <c r="BF343" s="198">
        <f>IF(N343="snížená",J343,0)</f>
        <v>0</v>
      </c>
      <c r="BG343" s="198">
        <f>IF(N343="zákl. přenesená",J343,0)</f>
        <v>0</v>
      </c>
      <c r="BH343" s="198">
        <f>IF(N343="sníž. přenesená",J343,0)</f>
        <v>0</v>
      </c>
      <c r="BI343" s="198">
        <f>IF(N343="nulová",J343,0)</f>
        <v>0</v>
      </c>
      <c r="BJ343" s="17" t="s">
        <v>85</v>
      </c>
      <c r="BK343" s="198">
        <f>ROUND(I343*H343,2)</f>
        <v>0</v>
      </c>
      <c r="BL343" s="17" t="s">
        <v>247</v>
      </c>
      <c r="BM343" s="197" t="s">
        <v>494</v>
      </c>
    </row>
    <row r="344" spans="1:47" s="2" customFormat="1" ht="19.2">
      <c r="A344" s="34"/>
      <c r="B344" s="35"/>
      <c r="C344" s="36"/>
      <c r="D344" s="199" t="s">
        <v>147</v>
      </c>
      <c r="E344" s="36"/>
      <c r="F344" s="200" t="s">
        <v>493</v>
      </c>
      <c r="G344" s="36"/>
      <c r="H344" s="36"/>
      <c r="I344" s="201"/>
      <c r="J344" s="36"/>
      <c r="K344" s="36"/>
      <c r="L344" s="39"/>
      <c r="M344" s="202"/>
      <c r="N344" s="203"/>
      <c r="O344" s="71"/>
      <c r="P344" s="71"/>
      <c r="Q344" s="71"/>
      <c r="R344" s="71"/>
      <c r="S344" s="71"/>
      <c r="T344" s="72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7" t="s">
        <v>147</v>
      </c>
      <c r="AU344" s="17" t="s">
        <v>87</v>
      </c>
    </row>
    <row r="345" spans="1:47" s="2" customFormat="1" ht="19.2">
      <c r="A345" s="34"/>
      <c r="B345" s="35"/>
      <c r="C345" s="36"/>
      <c r="D345" s="199" t="s">
        <v>489</v>
      </c>
      <c r="E345" s="36"/>
      <c r="F345" s="246" t="s">
        <v>495</v>
      </c>
      <c r="G345" s="36"/>
      <c r="H345" s="36"/>
      <c r="I345" s="201"/>
      <c r="J345" s="36"/>
      <c r="K345" s="36"/>
      <c r="L345" s="39"/>
      <c r="M345" s="202"/>
      <c r="N345" s="203"/>
      <c r="O345" s="71"/>
      <c r="P345" s="71"/>
      <c r="Q345" s="71"/>
      <c r="R345" s="71"/>
      <c r="S345" s="71"/>
      <c r="T345" s="72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489</v>
      </c>
      <c r="AU345" s="17" t="s">
        <v>87</v>
      </c>
    </row>
    <row r="346" spans="2:51" s="14" customFormat="1" ht="10.2">
      <c r="B346" s="214"/>
      <c r="C346" s="215"/>
      <c r="D346" s="199" t="s">
        <v>149</v>
      </c>
      <c r="E346" s="216" t="s">
        <v>1</v>
      </c>
      <c r="F346" s="217" t="s">
        <v>85</v>
      </c>
      <c r="G346" s="215"/>
      <c r="H346" s="218">
        <v>1</v>
      </c>
      <c r="I346" s="219"/>
      <c r="J346" s="215"/>
      <c r="K346" s="215"/>
      <c r="L346" s="220"/>
      <c r="M346" s="221"/>
      <c r="N346" s="222"/>
      <c r="O346" s="222"/>
      <c r="P346" s="222"/>
      <c r="Q346" s="222"/>
      <c r="R346" s="222"/>
      <c r="S346" s="222"/>
      <c r="T346" s="223"/>
      <c r="AT346" s="224" t="s">
        <v>149</v>
      </c>
      <c r="AU346" s="224" t="s">
        <v>87</v>
      </c>
      <c r="AV346" s="14" t="s">
        <v>87</v>
      </c>
      <c r="AW346" s="14" t="s">
        <v>36</v>
      </c>
      <c r="AX346" s="14" t="s">
        <v>85</v>
      </c>
      <c r="AY346" s="224" t="s">
        <v>137</v>
      </c>
    </row>
    <row r="347" spans="1:65" s="2" customFormat="1" ht="24.15" customHeight="1">
      <c r="A347" s="34"/>
      <c r="B347" s="35"/>
      <c r="C347" s="186" t="s">
        <v>496</v>
      </c>
      <c r="D347" s="186" t="s">
        <v>140</v>
      </c>
      <c r="E347" s="187" t="s">
        <v>497</v>
      </c>
      <c r="F347" s="188" t="s">
        <v>498</v>
      </c>
      <c r="G347" s="189" t="s">
        <v>463</v>
      </c>
      <c r="H347" s="190">
        <v>1</v>
      </c>
      <c r="I347" s="191"/>
      <c r="J347" s="192">
        <f>ROUND(I347*H347,2)</f>
        <v>0</v>
      </c>
      <c r="K347" s="188" t="s">
        <v>1</v>
      </c>
      <c r="L347" s="39"/>
      <c r="M347" s="193" t="s">
        <v>1</v>
      </c>
      <c r="N347" s="194" t="s">
        <v>43</v>
      </c>
      <c r="O347" s="71"/>
      <c r="P347" s="195">
        <f>O347*H347</f>
        <v>0</v>
      </c>
      <c r="Q347" s="195">
        <v>0.0011</v>
      </c>
      <c r="R347" s="195">
        <f>Q347*H347</f>
        <v>0.0011</v>
      </c>
      <c r="S347" s="195">
        <v>0</v>
      </c>
      <c r="T347" s="196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7" t="s">
        <v>247</v>
      </c>
      <c r="AT347" s="197" t="s">
        <v>140</v>
      </c>
      <c r="AU347" s="197" t="s">
        <v>87</v>
      </c>
      <c r="AY347" s="17" t="s">
        <v>137</v>
      </c>
      <c r="BE347" s="198">
        <f>IF(N347="základní",J347,0)</f>
        <v>0</v>
      </c>
      <c r="BF347" s="198">
        <f>IF(N347="snížená",J347,0)</f>
        <v>0</v>
      </c>
      <c r="BG347" s="198">
        <f>IF(N347="zákl. přenesená",J347,0)</f>
        <v>0</v>
      </c>
      <c r="BH347" s="198">
        <f>IF(N347="sníž. přenesená",J347,0)</f>
        <v>0</v>
      </c>
      <c r="BI347" s="198">
        <f>IF(N347="nulová",J347,0)</f>
        <v>0</v>
      </c>
      <c r="BJ347" s="17" t="s">
        <v>85</v>
      </c>
      <c r="BK347" s="198">
        <f>ROUND(I347*H347,2)</f>
        <v>0</v>
      </c>
      <c r="BL347" s="17" t="s">
        <v>247</v>
      </c>
      <c r="BM347" s="197" t="s">
        <v>499</v>
      </c>
    </row>
    <row r="348" spans="1:47" s="2" customFormat="1" ht="19.2">
      <c r="A348" s="34"/>
      <c r="B348" s="35"/>
      <c r="C348" s="36"/>
      <c r="D348" s="199" t="s">
        <v>147</v>
      </c>
      <c r="E348" s="36"/>
      <c r="F348" s="200" t="s">
        <v>498</v>
      </c>
      <c r="G348" s="36"/>
      <c r="H348" s="36"/>
      <c r="I348" s="201"/>
      <c r="J348" s="36"/>
      <c r="K348" s="36"/>
      <c r="L348" s="39"/>
      <c r="M348" s="202"/>
      <c r="N348" s="203"/>
      <c r="O348" s="71"/>
      <c r="P348" s="71"/>
      <c r="Q348" s="71"/>
      <c r="R348" s="71"/>
      <c r="S348" s="71"/>
      <c r="T348" s="72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7" t="s">
        <v>147</v>
      </c>
      <c r="AU348" s="17" t="s">
        <v>87</v>
      </c>
    </row>
    <row r="349" spans="1:47" s="2" customFormat="1" ht="19.2">
      <c r="A349" s="34"/>
      <c r="B349" s="35"/>
      <c r="C349" s="36"/>
      <c r="D349" s="199" t="s">
        <v>489</v>
      </c>
      <c r="E349" s="36"/>
      <c r="F349" s="246" t="s">
        <v>500</v>
      </c>
      <c r="G349" s="36"/>
      <c r="H349" s="36"/>
      <c r="I349" s="201"/>
      <c r="J349" s="36"/>
      <c r="K349" s="36"/>
      <c r="L349" s="39"/>
      <c r="M349" s="202"/>
      <c r="N349" s="203"/>
      <c r="O349" s="71"/>
      <c r="P349" s="71"/>
      <c r="Q349" s="71"/>
      <c r="R349" s="71"/>
      <c r="S349" s="71"/>
      <c r="T349" s="72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489</v>
      </c>
      <c r="AU349" s="17" t="s">
        <v>87</v>
      </c>
    </row>
    <row r="350" spans="2:51" s="14" customFormat="1" ht="10.2">
      <c r="B350" s="214"/>
      <c r="C350" s="215"/>
      <c r="D350" s="199" t="s">
        <v>149</v>
      </c>
      <c r="E350" s="216" t="s">
        <v>1</v>
      </c>
      <c r="F350" s="217" t="s">
        <v>85</v>
      </c>
      <c r="G350" s="215"/>
      <c r="H350" s="218">
        <v>1</v>
      </c>
      <c r="I350" s="219"/>
      <c r="J350" s="215"/>
      <c r="K350" s="215"/>
      <c r="L350" s="220"/>
      <c r="M350" s="221"/>
      <c r="N350" s="222"/>
      <c r="O350" s="222"/>
      <c r="P350" s="222"/>
      <c r="Q350" s="222"/>
      <c r="R350" s="222"/>
      <c r="S350" s="222"/>
      <c r="T350" s="223"/>
      <c r="AT350" s="224" t="s">
        <v>149</v>
      </c>
      <c r="AU350" s="224" t="s">
        <v>87</v>
      </c>
      <c r="AV350" s="14" t="s">
        <v>87</v>
      </c>
      <c r="AW350" s="14" t="s">
        <v>36</v>
      </c>
      <c r="AX350" s="14" t="s">
        <v>85</v>
      </c>
      <c r="AY350" s="224" t="s">
        <v>137</v>
      </c>
    </row>
    <row r="351" spans="1:65" s="2" customFormat="1" ht="24.15" customHeight="1">
      <c r="A351" s="34"/>
      <c r="B351" s="35"/>
      <c r="C351" s="186" t="s">
        <v>501</v>
      </c>
      <c r="D351" s="186" t="s">
        <v>140</v>
      </c>
      <c r="E351" s="187" t="s">
        <v>502</v>
      </c>
      <c r="F351" s="188" t="s">
        <v>503</v>
      </c>
      <c r="G351" s="189" t="s">
        <v>463</v>
      </c>
      <c r="H351" s="190">
        <v>2</v>
      </c>
      <c r="I351" s="191"/>
      <c r="J351" s="192">
        <f>ROUND(I351*H351,2)</f>
        <v>0</v>
      </c>
      <c r="K351" s="188" t="s">
        <v>144</v>
      </c>
      <c r="L351" s="39"/>
      <c r="M351" s="193" t="s">
        <v>1</v>
      </c>
      <c r="N351" s="194" t="s">
        <v>43</v>
      </c>
      <c r="O351" s="71"/>
      <c r="P351" s="195">
        <f>O351*H351</f>
        <v>0</v>
      </c>
      <c r="Q351" s="195">
        <v>0.00024</v>
      </c>
      <c r="R351" s="195">
        <f>Q351*H351</f>
        <v>0.00048</v>
      </c>
      <c r="S351" s="195">
        <v>0</v>
      </c>
      <c r="T351" s="196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7" t="s">
        <v>247</v>
      </c>
      <c r="AT351" s="197" t="s">
        <v>140</v>
      </c>
      <c r="AU351" s="197" t="s">
        <v>87</v>
      </c>
      <c r="AY351" s="17" t="s">
        <v>137</v>
      </c>
      <c r="BE351" s="198">
        <f>IF(N351="základní",J351,0)</f>
        <v>0</v>
      </c>
      <c r="BF351" s="198">
        <f>IF(N351="snížená",J351,0)</f>
        <v>0</v>
      </c>
      <c r="BG351" s="198">
        <f>IF(N351="zákl. přenesená",J351,0)</f>
        <v>0</v>
      </c>
      <c r="BH351" s="198">
        <f>IF(N351="sníž. přenesená",J351,0)</f>
        <v>0</v>
      </c>
      <c r="BI351" s="198">
        <f>IF(N351="nulová",J351,0)</f>
        <v>0</v>
      </c>
      <c r="BJ351" s="17" t="s">
        <v>85</v>
      </c>
      <c r="BK351" s="198">
        <f>ROUND(I351*H351,2)</f>
        <v>0</v>
      </c>
      <c r="BL351" s="17" t="s">
        <v>247</v>
      </c>
      <c r="BM351" s="197" t="s">
        <v>504</v>
      </c>
    </row>
    <row r="352" spans="1:47" s="2" customFormat="1" ht="10.2">
      <c r="A352" s="34"/>
      <c r="B352" s="35"/>
      <c r="C352" s="36"/>
      <c r="D352" s="199" t="s">
        <v>147</v>
      </c>
      <c r="E352" s="36"/>
      <c r="F352" s="200" t="s">
        <v>505</v>
      </c>
      <c r="G352" s="36"/>
      <c r="H352" s="36"/>
      <c r="I352" s="201"/>
      <c r="J352" s="36"/>
      <c r="K352" s="36"/>
      <c r="L352" s="39"/>
      <c r="M352" s="202"/>
      <c r="N352" s="203"/>
      <c r="O352" s="71"/>
      <c r="P352" s="71"/>
      <c r="Q352" s="71"/>
      <c r="R352" s="71"/>
      <c r="S352" s="71"/>
      <c r="T352" s="72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T352" s="17" t="s">
        <v>147</v>
      </c>
      <c r="AU352" s="17" t="s">
        <v>87</v>
      </c>
    </row>
    <row r="353" spans="2:51" s="14" customFormat="1" ht="10.2">
      <c r="B353" s="214"/>
      <c r="C353" s="215"/>
      <c r="D353" s="199" t="s">
        <v>149</v>
      </c>
      <c r="E353" s="216" t="s">
        <v>1</v>
      </c>
      <c r="F353" s="217" t="s">
        <v>87</v>
      </c>
      <c r="G353" s="215"/>
      <c r="H353" s="218">
        <v>2</v>
      </c>
      <c r="I353" s="219"/>
      <c r="J353" s="215"/>
      <c r="K353" s="215"/>
      <c r="L353" s="220"/>
      <c r="M353" s="221"/>
      <c r="N353" s="222"/>
      <c r="O353" s="222"/>
      <c r="P353" s="222"/>
      <c r="Q353" s="222"/>
      <c r="R353" s="222"/>
      <c r="S353" s="222"/>
      <c r="T353" s="223"/>
      <c r="AT353" s="224" t="s">
        <v>149</v>
      </c>
      <c r="AU353" s="224" t="s">
        <v>87</v>
      </c>
      <c r="AV353" s="14" t="s">
        <v>87</v>
      </c>
      <c r="AW353" s="14" t="s">
        <v>36</v>
      </c>
      <c r="AX353" s="14" t="s">
        <v>85</v>
      </c>
      <c r="AY353" s="224" t="s">
        <v>137</v>
      </c>
    </row>
    <row r="354" spans="1:65" s="2" customFormat="1" ht="16.5" customHeight="1">
      <c r="A354" s="34"/>
      <c r="B354" s="35"/>
      <c r="C354" s="186" t="s">
        <v>506</v>
      </c>
      <c r="D354" s="186" t="s">
        <v>140</v>
      </c>
      <c r="E354" s="187" t="s">
        <v>507</v>
      </c>
      <c r="F354" s="188" t="s">
        <v>508</v>
      </c>
      <c r="G354" s="189" t="s">
        <v>463</v>
      </c>
      <c r="H354" s="190">
        <v>2</v>
      </c>
      <c r="I354" s="191"/>
      <c r="J354" s="192">
        <f>ROUND(I354*H354,2)</f>
        <v>0</v>
      </c>
      <c r="K354" s="188" t="s">
        <v>144</v>
      </c>
      <c r="L354" s="39"/>
      <c r="M354" s="193" t="s">
        <v>1</v>
      </c>
      <c r="N354" s="194" t="s">
        <v>43</v>
      </c>
      <c r="O354" s="71"/>
      <c r="P354" s="195">
        <f>O354*H354</f>
        <v>0</v>
      </c>
      <c r="Q354" s="195">
        <v>0</v>
      </c>
      <c r="R354" s="195">
        <f>Q354*H354</f>
        <v>0</v>
      </c>
      <c r="S354" s="195">
        <v>0.00086</v>
      </c>
      <c r="T354" s="196">
        <f>S354*H354</f>
        <v>0.00172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7" t="s">
        <v>247</v>
      </c>
      <c r="AT354" s="197" t="s">
        <v>140</v>
      </c>
      <c r="AU354" s="197" t="s">
        <v>87</v>
      </c>
      <c r="AY354" s="17" t="s">
        <v>137</v>
      </c>
      <c r="BE354" s="198">
        <f>IF(N354="základní",J354,0)</f>
        <v>0</v>
      </c>
      <c r="BF354" s="198">
        <f>IF(N354="snížená",J354,0)</f>
        <v>0</v>
      </c>
      <c r="BG354" s="198">
        <f>IF(N354="zákl. přenesená",J354,0)</f>
        <v>0</v>
      </c>
      <c r="BH354" s="198">
        <f>IF(N354="sníž. přenesená",J354,0)</f>
        <v>0</v>
      </c>
      <c r="BI354" s="198">
        <f>IF(N354="nulová",J354,0)</f>
        <v>0</v>
      </c>
      <c r="BJ354" s="17" t="s">
        <v>85</v>
      </c>
      <c r="BK354" s="198">
        <f>ROUND(I354*H354,2)</f>
        <v>0</v>
      </c>
      <c r="BL354" s="17" t="s">
        <v>247</v>
      </c>
      <c r="BM354" s="197" t="s">
        <v>509</v>
      </c>
    </row>
    <row r="355" spans="1:47" s="2" customFormat="1" ht="10.2">
      <c r="A355" s="34"/>
      <c r="B355" s="35"/>
      <c r="C355" s="36"/>
      <c r="D355" s="199" t="s">
        <v>147</v>
      </c>
      <c r="E355" s="36"/>
      <c r="F355" s="200" t="s">
        <v>510</v>
      </c>
      <c r="G355" s="36"/>
      <c r="H355" s="36"/>
      <c r="I355" s="201"/>
      <c r="J355" s="36"/>
      <c r="K355" s="36"/>
      <c r="L355" s="39"/>
      <c r="M355" s="202"/>
      <c r="N355" s="203"/>
      <c r="O355" s="71"/>
      <c r="P355" s="71"/>
      <c r="Q355" s="71"/>
      <c r="R355" s="71"/>
      <c r="S355" s="71"/>
      <c r="T355" s="72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147</v>
      </c>
      <c r="AU355" s="17" t="s">
        <v>87</v>
      </c>
    </row>
    <row r="356" spans="2:51" s="14" customFormat="1" ht="10.2">
      <c r="B356" s="214"/>
      <c r="C356" s="215"/>
      <c r="D356" s="199" t="s">
        <v>149</v>
      </c>
      <c r="E356" s="216" t="s">
        <v>1</v>
      </c>
      <c r="F356" s="217" t="s">
        <v>87</v>
      </c>
      <c r="G356" s="215"/>
      <c r="H356" s="218">
        <v>2</v>
      </c>
      <c r="I356" s="219"/>
      <c r="J356" s="215"/>
      <c r="K356" s="215"/>
      <c r="L356" s="220"/>
      <c r="M356" s="221"/>
      <c r="N356" s="222"/>
      <c r="O356" s="222"/>
      <c r="P356" s="222"/>
      <c r="Q356" s="222"/>
      <c r="R356" s="222"/>
      <c r="S356" s="222"/>
      <c r="T356" s="223"/>
      <c r="AT356" s="224" t="s">
        <v>149</v>
      </c>
      <c r="AU356" s="224" t="s">
        <v>87</v>
      </c>
      <c r="AV356" s="14" t="s">
        <v>87</v>
      </c>
      <c r="AW356" s="14" t="s">
        <v>36</v>
      </c>
      <c r="AX356" s="14" t="s">
        <v>85</v>
      </c>
      <c r="AY356" s="224" t="s">
        <v>137</v>
      </c>
    </row>
    <row r="357" spans="1:65" s="2" customFormat="1" ht="24.15" customHeight="1">
      <c r="A357" s="34"/>
      <c r="B357" s="35"/>
      <c r="C357" s="186" t="s">
        <v>511</v>
      </c>
      <c r="D357" s="186" t="s">
        <v>140</v>
      </c>
      <c r="E357" s="187" t="s">
        <v>512</v>
      </c>
      <c r="F357" s="188" t="s">
        <v>513</v>
      </c>
      <c r="G357" s="189" t="s">
        <v>463</v>
      </c>
      <c r="H357" s="190">
        <v>1</v>
      </c>
      <c r="I357" s="191"/>
      <c r="J357" s="192">
        <f>ROUND(I357*H357,2)</f>
        <v>0</v>
      </c>
      <c r="K357" s="188" t="s">
        <v>1</v>
      </c>
      <c r="L357" s="39"/>
      <c r="M357" s="193" t="s">
        <v>1</v>
      </c>
      <c r="N357" s="194" t="s">
        <v>43</v>
      </c>
      <c r="O357" s="71"/>
      <c r="P357" s="195">
        <f>O357*H357</f>
        <v>0</v>
      </c>
      <c r="Q357" s="195">
        <v>0.0018</v>
      </c>
      <c r="R357" s="195">
        <f>Q357*H357</f>
        <v>0.0018</v>
      </c>
      <c r="S357" s="195">
        <v>0</v>
      </c>
      <c r="T357" s="196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97" t="s">
        <v>247</v>
      </c>
      <c r="AT357" s="197" t="s">
        <v>140</v>
      </c>
      <c r="AU357" s="197" t="s">
        <v>87</v>
      </c>
      <c r="AY357" s="17" t="s">
        <v>137</v>
      </c>
      <c r="BE357" s="198">
        <f>IF(N357="základní",J357,0)</f>
        <v>0</v>
      </c>
      <c r="BF357" s="198">
        <f>IF(N357="snížená",J357,0)</f>
        <v>0</v>
      </c>
      <c r="BG357" s="198">
        <f>IF(N357="zákl. přenesená",J357,0)</f>
        <v>0</v>
      </c>
      <c r="BH357" s="198">
        <f>IF(N357="sníž. přenesená",J357,0)</f>
        <v>0</v>
      </c>
      <c r="BI357" s="198">
        <f>IF(N357="nulová",J357,0)</f>
        <v>0</v>
      </c>
      <c r="BJ357" s="17" t="s">
        <v>85</v>
      </c>
      <c r="BK357" s="198">
        <f>ROUND(I357*H357,2)</f>
        <v>0</v>
      </c>
      <c r="BL357" s="17" t="s">
        <v>247</v>
      </c>
      <c r="BM357" s="197" t="s">
        <v>514</v>
      </c>
    </row>
    <row r="358" spans="1:47" s="2" customFormat="1" ht="10.2">
      <c r="A358" s="34"/>
      <c r="B358" s="35"/>
      <c r="C358" s="36"/>
      <c r="D358" s="199" t="s">
        <v>147</v>
      </c>
      <c r="E358" s="36"/>
      <c r="F358" s="200" t="s">
        <v>513</v>
      </c>
      <c r="G358" s="36"/>
      <c r="H358" s="36"/>
      <c r="I358" s="201"/>
      <c r="J358" s="36"/>
      <c r="K358" s="36"/>
      <c r="L358" s="39"/>
      <c r="M358" s="202"/>
      <c r="N358" s="203"/>
      <c r="O358" s="71"/>
      <c r="P358" s="71"/>
      <c r="Q358" s="71"/>
      <c r="R358" s="71"/>
      <c r="S358" s="71"/>
      <c r="T358" s="72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7" t="s">
        <v>147</v>
      </c>
      <c r="AU358" s="17" t="s">
        <v>87</v>
      </c>
    </row>
    <row r="359" spans="2:51" s="14" customFormat="1" ht="10.2">
      <c r="B359" s="214"/>
      <c r="C359" s="215"/>
      <c r="D359" s="199" t="s">
        <v>149</v>
      </c>
      <c r="E359" s="216" t="s">
        <v>1</v>
      </c>
      <c r="F359" s="217" t="s">
        <v>85</v>
      </c>
      <c r="G359" s="215"/>
      <c r="H359" s="218">
        <v>1</v>
      </c>
      <c r="I359" s="219"/>
      <c r="J359" s="215"/>
      <c r="K359" s="215"/>
      <c r="L359" s="220"/>
      <c r="M359" s="221"/>
      <c r="N359" s="222"/>
      <c r="O359" s="222"/>
      <c r="P359" s="222"/>
      <c r="Q359" s="222"/>
      <c r="R359" s="222"/>
      <c r="S359" s="222"/>
      <c r="T359" s="223"/>
      <c r="AT359" s="224" t="s">
        <v>149</v>
      </c>
      <c r="AU359" s="224" t="s">
        <v>87</v>
      </c>
      <c r="AV359" s="14" t="s">
        <v>87</v>
      </c>
      <c r="AW359" s="14" t="s">
        <v>36</v>
      </c>
      <c r="AX359" s="14" t="s">
        <v>85</v>
      </c>
      <c r="AY359" s="224" t="s">
        <v>137</v>
      </c>
    </row>
    <row r="360" spans="1:65" s="2" customFormat="1" ht="16.5" customHeight="1">
      <c r="A360" s="34"/>
      <c r="B360" s="35"/>
      <c r="C360" s="186" t="s">
        <v>515</v>
      </c>
      <c r="D360" s="186" t="s">
        <v>140</v>
      </c>
      <c r="E360" s="187" t="s">
        <v>516</v>
      </c>
      <c r="F360" s="188" t="s">
        <v>517</v>
      </c>
      <c r="G360" s="189" t="s">
        <v>233</v>
      </c>
      <c r="H360" s="190">
        <v>1</v>
      </c>
      <c r="I360" s="191"/>
      <c r="J360" s="192">
        <f>ROUND(I360*H360,2)</f>
        <v>0</v>
      </c>
      <c r="K360" s="188" t="s">
        <v>144</v>
      </c>
      <c r="L360" s="39"/>
      <c r="M360" s="193" t="s">
        <v>1</v>
      </c>
      <c r="N360" s="194" t="s">
        <v>43</v>
      </c>
      <c r="O360" s="71"/>
      <c r="P360" s="195">
        <f>O360*H360</f>
        <v>0</v>
      </c>
      <c r="Q360" s="195">
        <v>0.00024</v>
      </c>
      <c r="R360" s="195">
        <f>Q360*H360</f>
        <v>0.00024</v>
      </c>
      <c r="S360" s="195">
        <v>0</v>
      </c>
      <c r="T360" s="196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7" t="s">
        <v>247</v>
      </c>
      <c r="AT360" s="197" t="s">
        <v>140</v>
      </c>
      <c r="AU360" s="197" t="s">
        <v>87</v>
      </c>
      <c r="AY360" s="17" t="s">
        <v>137</v>
      </c>
      <c r="BE360" s="198">
        <f>IF(N360="základní",J360,0)</f>
        <v>0</v>
      </c>
      <c r="BF360" s="198">
        <f>IF(N360="snížená",J360,0)</f>
        <v>0</v>
      </c>
      <c r="BG360" s="198">
        <f>IF(N360="zákl. přenesená",J360,0)</f>
        <v>0</v>
      </c>
      <c r="BH360" s="198">
        <f>IF(N360="sníž. přenesená",J360,0)</f>
        <v>0</v>
      </c>
      <c r="BI360" s="198">
        <f>IF(N360="nulová",J360,0)</f>
        <v>0</v>
      </c>
      <c r="BJ360" s="17" t="s">
        <v>85</v>
      </c>
      <c r="BK360" s="198">
        <f>ROUND(I360*H360,2)</f>
        <v>0</v>
      </c>
      <c r="BL360" s="17" t="s">
        <v>247</v>
      </c>
      <c r="BM360" s="197" t="s">
        <v>518</v>
      </c>
    </row>
    <row r="361" spans="1:47" s="2" customFormat="1" ht="19.2">
      <c r="A361" s="34"/>
      <c r="B361" s="35"/>
      <c r="C361" s="36"/>
      <c r="D361" s="199" t="s">
        <v>147</v>
      </c>
      <c r="E361" s="36"/>
      <c r="F361" s="200" t="s">
        <v>519</v>
      </c>
      <c r="G361" s="36"/>
      <c r="H361" s="36"/>
      <c r="I361" s="201"/>
      <c r="J361" s="36"/>
      <c r="K361" s="36"/>
      <c r="L361" s="39"/>
      <c r="M361" s="202"/>
      <c r="N361" s="203"/>
      <c r="O361" s="71"/>
      <c r="P361" s="71"/>
      <c r="Q361" s="71"/>
      <c r="R361" s="71"/>
      <c r="S361" s="71"/>
      <c r="T361" s="72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147</v>
      </c>
      <c r="AU361" s="17" t="s">
        <v>87</v>
      </c>
    </row>
    <row r="362" spans="2:51" s="14" customFormat="1" ht="10.2">
      <c r="B362" s="214"/>
      <c r="C362" s="215"/>
      <c r="D362" s="199" t="s">
        <v>149</v>
      </c>
      <c r="E362" s="216" t="s">
        <v>1</v>
      </c>
      <c r="F362" s="217" t="s">
        <v>85</v>
      </c>
      <c r="G362" s="215"/>
      <c r="H362" s="218">
        <v>1</v>
      </c>
      <c r="I362" s="219"/>
      <c r="J362" s="215"/>
      <c r="K362" s="215"/>
      <c r="L362" s="220"/>
      <c r="M362" s="221"/>
      <c r="N362" s="222"/>
      <c r="O362" s="222"/>
      <c r="P362" s="222"/>
      <c r="Q362" s="222"/>
      <c r="R362" s="222"/>
      <c r="S362" s="222"/>
      <c r="T362" s="223"/>
      <c r="AT362" s="224" t="s">
        <v>149</v>
      </c>
      <c r="AU362" s="224" t="s">
        <v>87</v>
      </c>
      <c r="AV362" s="14" t="s">
        <v>87</v>
      </c>
      <c r="AW362" s="14" t="s">
        <v>36</v>
      </c>
      <c r="AX362" s="14" t="s">
        <v>85</v>
      </c>
      <c r="AY362" s="224" t="s">
        <v>137</v>
      </c>
    </row>
    <row r="363" spans="1:65" s="2" customFormat="1" ht="24.15" customHeight="1">
      <c r="A363" s="34"/>
      <c r="B363" s="35"/>
      <c r="C363" s="186" t="s">
        <v>520</v>
      </c>
      <c r="D363" s="186" t="s">
        <v>140</v>
      </c>
      <c r="E363" s="187" t="s">
        <v>521</v>
      </c>
      <c r="F363" s="188" t="s">
        <v>522</v>
      </c>
      <c r="G363" s="189" t="s">
        <v>233</v>
      </c>
      <c r="H363" s="190">
        <v>1</v>
      </c>
      <c r="I363" s="191"/>
      <c r="J363" s="192">
        <f>ROUND(I363*H363,2)</f>
        <v>0</v>
      </c>
      <c r="K363" s="188" t="s">
        <v>1</v>
      </c>
      <c r="L363" s="39"/>
      <c r="M363" s="193" t="s">
        <v>1</v>
      </c>
      <c r="N363" s="194" t="s">
        <v>43</v>
      </c>
      <c r="O363" s="71"/>
      <c r="P363" s="195">
        <f>O363*H363</f>
        <v>0</v>
      </c>
      <c r="Q363" s="195">
        <v>0</v>
      </c>
      <c r="R363" s="195">
        <f>Q363*H363</f>
        <v>0</v>
      </c>
      <c r="S363" s="195">
        <v>0</v>
      </c>
      <c r="T363" s="196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97" t="s">
        <v>247</v>
      </c>
      <c r="AT363" s="197" t="s">
        <v>140</v>
      </c>
      <c r="AU363" s="197" t="s">
        <v>87</v>
      </c>
      <c r="AY363" s="17" t="s">
        <v>137</v>
      </c>
      <c r="BE363" s="198">
        <f>IF(N363="základní",J363,0)</f>
        <v>0</v>
      </c>
      <c r="BF363" s="198">
        <f>IF(N363="snížená",J363,0)</f>
        <v>0</v>
      </c>
      <c r="BG363" s="198">
        <f>IF(N363="zákl. přenesená",J363,0)</f>
        <v>0</v>
      </c>
      <c r="BH363" s="198">
        <f>IF(N363="sníž. přenesená",J363,0)</f>
        <v>0</v>
      </c>
      <c r="BI363" s="198">
        <f>IF(N363="nulová",J363,0)</f>
        <v>0</v>
      </c>
      <c r="BJ363" s="17" t="s">
        <v>85</v>
      </c>
      <c r="BK363" s="198">
        <f>ROUND(I363*H363,2)</f>
        <v>0</v>
      </c>
      <c r="BL363" s="17" t="s">
        <v>247</v>
      </c>
      <c r="BM363" s="197" t="s">
        <v>523</v>
      </c>
    </row>
    <row r="364" spans="1:47" s="2" customFormat="1" ht="19.2">
      <c r="A364" s="34"/>
      <c r="B364" s="35"/>
      <c r="C364" s="36"/>
      <c r="D364" s="199" t="s">
        <v>147</v>
      </c>
      <c r="E364" s="36"/>
      <c r="F364" s="200" t="s">
        <v>522</v>
      </c>
      <c r="G364" s="36"/>
      <c r="H364" s="36"/>
      <c r="I364" s="201"/>
      <c r="J364" s="36"/>
      <c r="K364" s="36"/>
      <c r="L364" s="39"/>
      <c r="M364" s="202"/>
      <c r="N364" s="203"/>
      <c r="O364" s="71"/>
      <c r="P364" s="71"/>
      <c r="Q364" s="71"/>
      <c r="R364" s="71"/>
      <c r="S364" s="71"/>
      <c r="T364" s="72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147</v>
      </c>
      <c r="AU364" s="17" t="s">
        <v>87</v>
      </c>
    </row>
    <row r="365" spans="1:47" s="2" customFormat="1" ht="48">
      <c r="A365" s="34"/>
      <c r="B365" s="35"/>
      <c r="C365" s="36"/>
      <c r="D365" s="199" t="s">
        <v>489</v>
      </c>
      <c r="E365" s="36"/>
      <c r="F365" s="246" t="s">
        <v>524</v>
      </c>
      <c r="G365" s="36"/>
      <c r="H365" s="36"/>
      <c r="I365" s="201"/>
      <c r="J365" s="36"/>
      <c r="K365" s="36"/>
      <c r="L365" s="39"/>
      <c r="M365" s="202"/>
      <c r="N365" s="203"/>
      <c r="O365" s="71"/>
      <c r="P365" s="71"/>
      <c r="Q365" s="71"/>
      <c r="R365" s="71"/>
      <c r="S365" s="71"/>
      <c r="T365" s="72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7" t="s">
        <v>489</v>
      </c>
      <c r="AU365" s="17" t="s">
        <v>87</v>
      </c>
    </row>
    <row r="366" spans="1:65" s="2" customFormat="1" ht="24.15" customHeight="1">
      <c r="A366" s="34"/>
      <c r="B366" s="35"/>
      <c r="C366" s="186" t="s">
        <v>525</v>
      </c>
      <c r="D366" s="186" t="s">
        <v>140</v>
      </c>
      <c r="E366" s="187" t="s">
        <v>526</v>
      </c>
      <c r="F366" s="188" t="s">
        <v>527</v>
      </c>
      <c r="G366" s="189" t="s">
        <v>1</v>
      </c>
      <c r="H366" s="190">
        <v>1</v>
      </c>
      <c r="I366" s="191"/>
      <c r="J366" s="192">
        <f>ROUND(I366*H366,2)</f>
        <v>0</v>
      </c>
      <c r="K366" s="188" t="s">
        <v>1</v>
      </c>
      <c r="L366" s="39"/>
      <c r="M366" s="193" t="s">
        <v>1</v>
      </c>
      <c r="N366" s="194" t="s">
        <v>43</v>
      </c>
      <c r="O366" s="71"/>
      <c r="P366" s="195">
        <f>O366*H366</f>
        <v>0</v>
      </c>
      <c r="Q366" s="195">
        <v>0</v>
      </c>
      <c r="R366" s="195">
        <f>Q366*H366</f>
        <v>0</v>
      </c>
      <c r="S366" s="195">
        <v>0</v>
      </c>
      <c r="T366" s="196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7" t="s">
        <v>247</v>
      </c>
      <c r="AT366" s="197" t="s">
        <v>140</v>
      </c>
      <c r="AU366" s="197" t="s">
        <v>87</v>
      </c>
      <c r="AY366" s="17" t="s">
        <v>137</v>
      </c>
      <c r="BE366" s="198">
        <f>IF(N366="základní",J366,0)</f>
        <v>0</v>
      </c>
      <c r="BF366" s="198">
        <f>IF(N366="snížená",J366,0)</f>
        <v>0</v>
      </c>
      <c r="BG366" s="198">
        <f>IF(N366="zákl. přenesená",J366,0)</f>
        <v>0</v>
      </c>
      <c r="BH366" s="198">
        <f>IF(N366="sníž. přenesená",J366,0)</f>
        <v>0</v>
      </c>
      <c r="BI366" s="198">
        <f>IF(N366="nulová",J366,0)</f>
        <v>0</v>
      </c>
      <c r="BJ366" s="17" t="s">
        <v>85</v>
      </c>
      <c r="BK366" s="198">
        <f>ROUND(I366*H366,2)</f>
        <v>0</v>
      </c>
      <c r="BL366" s="17" t="s">
        <v>247</v>
      </c>
      <c r="BM366" s="197" t="s">
        <v>528</v>
      </c>
    </row>
    <row r="367" spans="1:47" s="2" customFormat="1" ht="19.2">
      <c r="A367" s="34"/>
      <c r="B367" s="35"/>
      <c r="C367" s="36"/>
      <c r="D367" s="199" t="s">
        <v>147</v>
      </c>
      <c r="E367" s="36"/>
      <c r="F367" s="200" t="s">
        <v>527</v>
      </c>
      <c r="G367" s="36"/>
      <c r="H367" s="36"/>
      <c r="I367" s="201"/>
      <c r="J367" s="36"/>
      <c r="K367" s="36"/>
      <c r="L367" s="39"/>
      <c r="M367" s="202"/>
      <c r="N367" s="203"/>
      <c r="O367" s="71"/>
      <c r="P367" s="71"/>
      <c r="Q367" s="71"/>
      <c r="R367" s="71"/>
      <c r="S367" s="71"/>
      <c r="T367" s="72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7" t="s">
        <v>147</v>
      </c>
      <c r="AU367" s="17" t="s">
        <v>87</v>
      </c>
    </row>
    <row r="368" spans="1:47" s="2" customFormat="1" ht="38.4">
      <c r="A368" s="34"/>
      <c r="B368" s="35"/>
      <c r="C368" s="36"/>
      <c r="D368" s="199" t="s">
        <v>489</v>
      </c>
      <c r="E368" s="36"/>
      <c r="F368" s="246" t="s">
        <v>529</v>
      </c>
      <c r="G368" s="36"/>
      <c r="H368" s="36"/>
      <c r="I368" s="201"/>
      <c r="J368" s="36"/>
      <c r="K368" s="36"/>
      <c r="L368" s="39"/>
      <c r="M368" s="202"/>
      <c r="N368" s="203"/>
      <c r="O368" s="71"/>
      <c r="P368" s="71"/>
      <c r="Q368" s="71"/>
      <c r="R368" s="71"/>
      <c r="S368" s="71"/>
      <c r="T368" s="72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489</v>
      </c>
      <c r="AU368" s="17" t="s">
        <v>87</v>
      </c>
    </row>
    <row r="369" spans="1:65" s="2" customFormat="1" ht="24.15" customHeight="1">
      <c r="A369" s="34"/>
      <c r="B369" s="35"/>
      <c r="C369" s="186" t="s">
        <v>530</v>
      </c>
      <c r="D369" s="186" t="s">
        <v>140</v>
      </c>
      <c r="E369" s="187" t="s">
        <v>531</v>
      </c>
      <c r="F369" s="188" t="s">
        <v>532</v>
      </c>
      <c r="G369" s="189" t="s">
        <v>233</v>
      </c>
      <c r="H369" s="190">
        <v>1</v>
      </c>
      <c r="I369" s="191"/>
      <c r="J369" s="192">
        <f>ROUND(I369*H369,2)</f>
        <v>0</v>
      </c>
      <c r="K369" s="188" t="s">
        <v>1</v>
      </c>
      <c r="L369" s="39"/>
      <c r="M369" s="193" t="s">
        <v>1</v>
      </c>
      <c r="N369" s="194" t="s">
        <v>43</v>
      </c>
      <c r="O369" s="71"/>
      <c r="P369" s="195">
        <f>O369*H369</f>
        <v>0</v>
      </c>
      <c r="Q369" s="195">
        <v>0</v>
      </c>
      <c r="R369" s="195">
        <f>Q369*H369</f>
        <v>0</v>
      </c>
      <c r="S369" s="195">
        <v>0</v>
      </c>
      <c r="T369" s="196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7" t="s">
        <v>247</v>
      </c>
      <c r="AT369" s="197" t="s">
        <v>140</v>
      </c>
      <c r="AU369" s="197" t="s">
        <v>87</v>
      </c>
      <c r="AY369" s="17" t="s">
        <v>137</v>
      </c>
      <c r="BE369" s="198">
        <f>IF(N369="základní",J369,0)</f>
        <v>0</v>
      </c>
      <c r="BF369" s="198">
        <f>IF(N369="snížená",J369,0)</f>
        <v>0</v>
      </c>
      <c r="BG369" s="198">
        <f>IF(N369="zákl. přenesená",J369,0)</f>
        <v>0</v>
      </c>
      <c r="BH369" s="198">
        <f>IF(N369="sníž. přenesená",J369,0)</f>
        <v>0</v>
      </c>
      <c r="BI369" s="198">
        <f>IF(N369="nulová",J369,0)</f>
        <v>0</v>
      </c>
      <c r="BJ369" s="17" t="s">
        <v>85</v>
      </c>
      <c r="BK369" s="198">
        <f>ROUND(I369*H369,2)</f>
        <v>0</v>
      </c>
      <c r="BL369" s="17" t="s">
        <v>247</v>
      </c>
      <c r="BM369" s="197" t="s">
        <v>533</v>
      </c>
    </row>
    <row r="370" spans="1:47" s="2" customFormat="1" ht="19.2">
      <c r="A370" s="34"/>
      <c r="B370" s="35"/>
      <c r="C370" s="36"/>
      <c r="D370" s="199" t="s">
        <v>147</v>
      </c>
      <c r="E370" s="36"/>
      <c r="F370" s="200" t="s">
        <v>532</v>
      </c>
      <c r="G370" s="36"/>
      <c r="H370" s="36"/>
      <c r="I370" s="201"/>
      <c r="J370" s="36"/>
      <c r="K370" s="36"/>
      <c r="L370" s="39"/>
      <c r="M370" s="202"/>
      <c r="N370" s="203"/>
      <c r="O370" s="71"/>
      <c r="P370" s="71"/>
      <c r="Q370" s="71"/>
      <c r="R370" s="71"/>
      <c r="S370" s="71"/>
      <c r="T370" s="72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147</v>
      </c>
      <c r="AU370" s="17" t="s">
        <v>87</v>
      </c>
    </row>
    <row r="371" spans="1:47" s="2" customFormat="1" ht="57.6">
      <c r="A371" s="34"/>
      <c r="B371" s="35"/>
      <c r="C371" s="36"/>
      <c r="D371" s="199" t="s">
        <v>489</v>
      </c>
      <c r="E371" s="36"/>
      <c r="F371" s="246" t="s">
        <v>534</v>
      </c>
      <c r="G371" s="36"/>
      <c r="H371" s="36"/>
      <c r="I371" s="201"/>
      <c r="J371" s="36"/>
      <c r="K371" s="36"/>
      <c r="L371" s="39"/>
      <c r="M371" s="202"/>
      <c r="N371" s="203"/>
      <c r="O371" s="71"/>
      <c r="P371" s="71"/>
      <c r="Q371" s="71"/>
      <c r="R371" s="71"/>
      <c r="S371" s="71"/>
      <c r="T371" s="72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489</v>
      </c>
      <c r="AU371" s="17" t="s">
        <v>87</v>
      </c>
    </row>
    <row r="372" spans="1:65" s="2" customFormat="1" ht="24.15" customHeight="1">
      <c r="A372" s="34"/>
      <c r="B372" s="35"/>
      <c r="C372" s="186" t="s">
        <v>535</v>
      </c>
      <c r="D372" s="186" t="s">
        <v>140</v>
      </c>
      <c r="E372" s="187" t="s">
        <v>536</v>
      </c>
      <c r="F372" s="188" t="s">
        <v>537</v>
      </c>
      <c r="G372" s="189" t="s">
        <v>233</v>
      </c>
      <c r="H372" s="190">
        <v>1</v>
      </c>
      <c r="I372" s="191"/>
      <c r="J372" s="192">
        <f>ROUND(I372*H372,2)</f>
        <v>0</v>
      </c>
      <c r="K372" s="188" t="s">
        <v>1</v>
      </c>
      <c r="L372" s="39"/>
      <c r="M372" s="193" t="s">
        <v>1</v>
      </c>
      <c r="N372" s="194" t="s">
        <v>43</v>
      </c>
      <c r="O372" s="71"/>
      <c r="P372" s="195">
        <f>O372*H372</f>
        <v>0</v>
      </c>
      <c r="Q372" s="195">
        <v>0</v>
      </c>
      <c r="R372" s="195">
        <f>Q372*H372</f>
        <v>0</v>
      </c>
      <c r="S372" s="195">
        <v>0</v>
      </c>
      <c r="T372" s="196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97" t="s">
        <v>247</v>
      </c>
      <c r="AT372" s="197" t="s">
        <v>140</v>
      </c>
      <c r="AU372" s="197" t="s">
        <v>87</v>
      </c>
      <c r="AY372" s="17" t="s">
        <v>137</v>
      </c>
      <c r="BE372" s="198">
        <f>IF(N372="základní",J372,0)</f>
        <v>0</v>
      </c>
      <c r="BF372" s="198">
        <f>IF(N372="snížená",J372,0)</f>
        <v>0</v>
      </c>
      <c r="BG372" s="198">
        <f>IF(N372="zákl. přenesená",J372,0)</f>
        <v>0</v>
      </c>
      <c r="BH372" s="198">
        <f>IF(N372="sníž. přenesená",J372,0)</f>
        <v>0</v>
      </c>
      <c r="BI372" s="198">
        <f>IF(N372="nulová",J372,0)</f>
        <v>0</v>
      </c>
      <c r="BJ372" s="17" t="s">
        <v>85</v>
      </c>
      <c r="BK372" s="198">
        <f>ROUND(I372*H372,2)</f>
        <v>0</v>
      </c>
      <c r="BL372" s="17" t="s">
        <v>247</v>
      </c>
      <c r="BM372" s="197" t="s">
        <v>538</v>
      </c>
    </row>
    <row r="373" spans="1:47" s="2" customFormat="1" ht="19.2">
      <c r="A373" s="34"/>
      <c r="B373" s="35"/>
      <c r="C373" s="36"/>
      <c r="D373" s="199" t="s">
        <v>147</v>
      </c>
      <c r="E373" s="36"/>
      <c r="F373" s="200" t="s">
        <v>537</v>
      </c>
      <c r="G373" s="36"/>
      <c r="H373" s="36"/>
      <c r="I373" s="201"/>
      <c r="J373" s="36"/>
      <c r="K373" s="36"/>
      <c r="L373" s="39"/>
      <c r="M373" s="202"/>
      <c r="N373" s="203"/>
      <c r="O373" s="71"/>
      <c r="P373" s="71"/>
      <c r="Q373" s="71"/>
      <c r="R373" s="71"/>
      <c r="S373" s="71"/>
      <c r="T373" s="72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T373" s="17" t="s">
        <v>147</v>
      </c>
      <c r="AU373" s="17" t="s">
        <v>87</v>
      </c>
    </row>
    <row r="374" spans="1:47" s="2" customFormat="1" ht="57.6">
      <c r="A374" s="34"/>
      <c r="B374" s="35"/>
      <c r="C374" s="36"/>
      <c r="D374" s="199" t="s">
        <v>489</v>
      </c>
      <c r="E374" s="36"/>
      <c r="F374" s="246" t="s">
        <v>539</v>
      </c>
      <c r="G374" s="36"/>
      <c r="H374" s="36"/>
      <c r="I374" s="201"/>
      <c r="J374" s="36"/>
      <c r="K374" s="36"/>
      <c r="L374" s="39"/>
      <c r="M374" s="202"/>
      <c r="N374" s="203"/>
      <c r="O374" s="71"/>
      <c r="P374" s="71"/>
      <c r="Q374" s="71"/>
      <c r="R374" s="71"/>
      <c r="S374" s="71"/>
      <c r="T374" s="72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T374" s="17" t="s">
        <v>489</v>
      </c>
      <c r="AU374" s="17" t="s">
        <v>87</v>
      </c>
    </row>
    <row r="375" spans="1:65" s="2" customFormat="1" ht="24.15" customHeight="1">
      <c r="A375" s="34"/>
      <c r="B375" s="35"/>
      <c r="C375" s="186" t="s">
        <v>540</v>
      </c>
      <c r="D375" s="186" t="s">
        <v>140</v>
      </c>
      <c r="E375" s="187" t="s">
        <v>541</v>
      </c>
      <c r="F375" s="188" t="s">
        <v>542</v>
      </c>
      <c r="G375" s="189" t="s">
        <v>143</v>
      </c>
      <c r="H375" s="190">
        <v>0.0381</v>
      </c>
      <c r="I375" s="191"/>
      <c r="J375" s="192">
        <f>ROUND(I375*H375,2)</f>
        <v>0</v>
      </c>
      <c r="K375" s="188" t="s">
        <v>144</v>
      </c>
      <c r="L375" s="39"/>
      <c r="M375" s="193" t="s">
        <v>1</v>
      </c>
      <c r="N375" s="194" t="s">
        <v>43</v>
      </c>
      <c r="O375" s="71"/>
      <c r="P375" s="195">
        <f>O375*H375</f>
        <v>0</v>
      </c>
      <c r="Q375" s="195">
        <v>0</v>
      </c>
      <c r="R375" s="195">
        <f>Q375*H375</f>
        <v>0</v>
      </c>
      <c r="S375" s="195">
        <v>0</v>
      </c>
      <c r="T375" s="196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7" t="s">
        <v>247</v>
      </c>
      <c r="AT375" s="197" t="s">
        <v>140</v>
      </c>
      <c r="AU375" s="197" t="s">
        <v>87</v>
      </c>
      <c r="AY375" s="17" t="s">
        <v>137</v>
      </c>
      <c r="BE375" s="198">
        <f>IF(N375="základní",J375,0)</f>
        <v>0</v>
      </c>
      <c r="BF375" s="198">
        <f>IF(N375="snížená",J375,0)</f>
        <v>0</v>
      </c>
      <c r="BG375" s="198">
        <f>IF(N375="zákl. přenesená",J375,0)</f>
        <v>0</v>
      </c>
      <c r="BH375" s="198">
        <f>IF(N375="sníž. přenesená",J375,0)</f>
        <v>0</v>
      </c>
      <c r="BI375" s="198">
        <f>IF(N375="nulová",J375,0)</f>
        <v>0</v>
      </c>
      <c r="BJ375" s="17" t="s">
        <v>85</v>
      </c>
      <c r="BK375" s="198">
        <f>ROUND(I375*H375,2)</f>
        <v>0</v>
      </c>
      <c r="BL375" s="17" t="s">
        <v>247</v>
      </c>
      <c r="BM375" s="197" t="s">
        <v>543</v>
      </c>
    </row>
    <row r="376" spans="1:47" s="2" customFormat="1" ht="28.8">
      <c r="A376" s="34"/>
      <c r="B376" s="35"/>
      <c r="C376" s="36"/>
      <c r="D376" s="199" t="s">
        <v>147</v>
      </c>
      <c r="E376" s="36"/>
      <c r="F376" s="200" t="s">
        <v>544</v>
      </c>
      <c r="G376" s="36"/>
      <c r="H376" s="36"/>
      <c r="I376" s="201"/>
      <c r="J376" s="36"/>
      <c r="K376" s="36"/>
      <c r="L376" s="39"/>
      <c r="M376" s="202"/>
      <c r="N376" s="203"/>
      <c r="O376" s="71"/>
      <c r="P376" s="71"/>
      <c r="Q376" s="71"/>
      <c r="R376" s="71"/>
      <c r="S376" s="71"/>
      <c r="T376" s="72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147</v>
      </c>
      <c r="AU376" s="17" t="s">
        <v>87</v>
      </c>
    </row>
    <row r="377" spans="1:65" s="2" customFormat="1" ht="24.15" customHeight="1">
      <c r="A377" s="34"/>
      <c r="B377" s="35"/>
      <c r="C377" s="186" t="s">
        <v>545</v>
      </c>
      <c r="D377" s="186" t="s">
        <v>140</v>
      </c>
      <c r="E377" s="187" t="s">
        <v>546</v>
      </c>
      <c r="F377" s="188" t="s">
        <v>547</v>
      </c>
      <c r="G377" s="189" t="s">
        <v>143</v>
      </c>
      <c r="H377" s="190">
        <v>0.0381</v>
      </c>
      <c r="I377" s="191"/>
      <c r="J377" s="192">
        <f>ROUND(I377*H377,2)</f>
        <v>0</v>
      </c>
      <c r="K377" s="188" t="s">
        <v>144</v>
      </c>
      <c r="L377" s="39"/>
      <c r="M377" s="193" t="s">
        <v>1</v>
      </c>
      <c r="N377" s="194" t="s">
        <v>43</v>
      </c>
      <c r="O377" s="71"/>
      <c r="P377" s="195">
        <f>O377*H377</f>
        <v>0</v>
      </c>
      <c r="Q377" s="195">
        <v>0</v>
      </c>
      <c r="R377" s="195">
        <f>Q377*H377</f>
        <v>0</v>
      </c>
      <c r="S377" s="195">
        <v>0</v>
      </c>
      <c r="T377" s="196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97" t="s">
        <v>247</v>
      </c>
      <c r="AT377" s="197" t="s">
        <v>140</v>
      </c>
      <c r="AU377" s="197" t="s">
        <v>87</v>
      </c>
      <c r="AY377" s="17" t="s">
        <v>137</v>
      </c>
      <c r="BE377" s="198">
        <f>IF(N377="základní",J377,0)</f>
        <v>0</v>
      </c>
      <c r="BF377" s="198">
        <f>IF(N377="snížená",J377,0)</f>
        <v>0</v>
      </c>
      <c r="BG377" s="198">
        <f>IF(N377="zákl. přenesená",J377,0)</f>
        <v>0</v>
      </c>
      <c r="BH377" s="198">
        <f>IF(N377="sníž. přenesená",J377,0)</f>
        <v>0</v>
      </c>
      <c r="BI377" s="198">
        <f>IF(N377="nulová",J377,0)</f>
        <v>0</v>
      </c>
      <c r="BJ377" s="17" t="s">
        <v>85</v>
      </c>
      <c r="BK377" s="198">
        <f>ROUND(I377*H377,2)</f>
        <v>0</v>
      </c>
      <c r="BL377" s="17" t="s">
        <v>247</v>
      </c>
      <c r="BM377" s="197" t="s">
        <v>548</v>
      </c>
    </row>
    <row r="378" spans="1:47" s="2" customFormat="1" ht="38.4">
      <c r="A378" s="34"/>
      <c r="B378" s="35"/>
      <c r="C378" s="36"/>
      <c r="D378" s="199" t="s">
        <v>147</v>
      </c>
      <c r="E378" s="36"/>
      <c r="F378" s="200" t="s">
        <v>549</v>
      </c>
      <c r="G378" s="36"/>
      <c r="H378" s="36"/>
      <c r="I378" s="201"/>
      <c r="J378" s="36"/>
      <c r="K378" s="36"/>
      <c r="L378" s="39"/>
      <c r="M378" s="202"/>
      <c r="N378" s="203"/>
      <c r="O378" s="71"/>
      <c r="P378" s="71"/>
      <c r="Q378" s="71"/>
      <c r="R378" s="71"/>
      <c r="S378" s="71"/>
      <c r="T378" s="72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7" t="s">
        <v>147</v>
      </c>
      <c r="AU378" s="17" t="s">
        <v>87</v>
      </c>
    </row>
    <row r="379" spans="2:63" s="12" customFormat="1" ht="22.8" customHeight="1">
      <c r="B379" s="170"/>
      <c r="C379" s="171"/>
      <c r="D379" s="172" t="s">
        <v>77</v>
      </c>
      <c r="E379" s="184" t="s">
        <v>550</v>
      </c>
      <c r="F379" s="184" t="s">
        <v>551</v>
      </c>
      <c r="G379" s="171"/>
      <c r="H379" s="171"/>
      <c r="I379" s="174"/>
      <c r="J379" s="185">
        <f>BK379</f>
        <v>0</v>
      </c>
      <c r="K379" s="171"/>
      <c r="L379" s="176"/>
      <c r="M379" s="177"/>
      <c r="N379" s="178"/>
      <c r="O379" s="178"/>
      <c r="P379" s="179">
        <f>SUM(P380:P386)</f>
        <v>0</v>
      </c>
      <c r="Q379" s="178"/>
      <c r="R379" s="179">
        <f>SUM(R380:R386)</f>
        <v>0.0092</v>
      </c>
      <c r="S379" s="178"/>
      <c r="T379" s="180">
        <f>SUM(T380:T386)</f>
        <v>0</v>
      </c>
      <c r="AR379" s="181" t="s">
        <v>87</v>
      </c>
      <c r="AT379" s="182" t="s">
        <v>77</v>
      </c>
      <c r="AU379" s="182" t="s">
        <v>85</v>
      </c>
      <c r="AY379" s="181" t="s">
        <v>137</v>
      </c>
      <c r="BK379" s="183">
        <f>SUM(BK380:BK386)</f>
        <v>0</v>
      </c>
    </row>
    <row r="380" spans="1:65" s="2" customFormat="1" ht="33" customHeight="1">
      <c r="A380" s="34"/>
      <c r="B380" s="35"/>
      <c r="C380" s="186" t="s">
        <v>552</v>
      </c>
      <c r="D380" s="186" t="s">
        <v>140</v>
      </c>
      <c r="E380" s="187" t="s">
        <v>553</v>
      </c>
      <c r="F380" s="188" t="s">
        <v>554</v>
      </c>
      <c r="G380" s="189" t="s">
        <v>463</v>
      </c>
      <c r="H380" s="190">
        <v>1</v>
      </c>
      <c r="I380" s="191"/>
      <c r="J380" s="192">
        <f>ROUND(I380*H380,2)</f>
        <v>0</v>
      </c>
      <c r="K380" s="188" t="s">
        <v>144</v>
      </c>
      <c r="L380" s="39"/>
      <c r="M380" s="193" t="s">
        <v>1</v>
      </c>
      <c r="N380" s="194" t="s">
        <v>43</v>
      </c>
      <c r="O380" s="71"/>
      <c r="P380" s="195">
        <f>O380*H380</f>
        <v>0</v>
      </c>
      <c r="Q380" s="195">
        <v>0.0092</v>
      </c>
      <c r="R380" s="195">
        <f>Q380*H380</f>
        <v>0.0092</v>
      </c>
      <c r="S380" s="195">
        <v>0</v>
      </c>
      <c r="T380" s="196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97" t="s">
        <v>247</v>
      </c>
      <c r="AT380" s="197" t="s">
        <v>140</v>
      </c>
      <c r="AU380" s="197" t="s">
        <v>87</v>
      </c>
      <c r="AY380" s="17" t="s">
        <v>137</v>
      </c>
      <c r="BE380" s="198">
        <f>IF(N380="základní",J380,0)</f>
        <v>0</v>
      </c>
      <c r="BF380" s="198">
        <f>IF(N380="snížená",J380,0)</f>
        <v>0</v>
      </c>
      <c r="BG380" s="198">
        <f>IF(N380="zákl. přenesená",J380,0)</f>
        <v>0</v>
      </c>
      <c r="BH380" s="198">
        <f>IF(N380="sníž. přenesená",J380,0)</f>
        <v>0</v>
      </c>
      <c r="BI380" s="198">
        <f>IF(N380="nulová",J380,0)</f>
        <v>0</v>
      </c>
      <c r="BJ380" s="17" t="s">
        <v>85</v>
      </c>
      <c r="BK380" s="198">
        <f>ROUND(I380*H380,2)</f>
        <v>0</v>
      </c>
      <c r="BL380" s="17" t="s">
        <v>247</v>
      </c>
      <c r="BM380" s="197" t="s">
        <v>555</v>
      </c>
    </row>
    <row r="381" spans="1:47" s="2" customFormat="1" ht="28.8">
      <c r="A381" s="34"/>
      <c r="B381" s="35"/>
      <c r="C381" s="36"/>
      <c r="D381" s="199" t="s">
        <v>147</v>
      </c>
      <c r="E381" s="36"/>
      <c r="F381" s="200" t="s">
        <v>556</v>
      </c>
      <c r="G381" s="36"/>
      <c r="H381" s="36"/>
      <c r="I381" s="201"/>
      <c r="J381" s="36"/>
      <c r="K381" s="36"/>
      <c r="L381" s="39"/>
      <c r="M381" s="202"/>
      <c r="N381" s="203"/>
      <c r="O381" s="71"/>
      <c r="P381" s="71"/>
      <c r="Q381" s="71"/>
      <c r="R381" s="71"/>
      <c r="S381" s="71"/>
      <c r="T381" s="72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7" t="s">
        <v>147</v>
      </c>
      <c r="AU381" s="17" t="s">
        <v>87</v>
      </c>
    </row>
    <row r="382" spans="2:51" s="14" customFormat="1" ht="10.2">
      <c r="B382" s="214"/>
      <c r="C382" s="215"/>
      <c r="D382" s="199" t="s">
        <v>149</v>
      </c>
      <c r="E382" s="216" t="s">
        <v>1</v>
      </c>
      <c r="F382" s="217" t="s">
        <v>85</v>
      </c>
      <c r="G382" s="215"/>
      <c r="H382" s="218">
        <v>1</v>
      </c>
      <c r="I382" s="219"/>
      <c r="J382" s="215"/>
      <c r="K382" s="215"/>
      <c r="L382" s="220"/>
      <c r="M382" s="221"/>
      <c r="N382" s="222"/>
      <c r="O382" s="222"/>
      <c r="P382" s="222"/>
      <c r="Q382" s="222"/>
      <c r="R382" s="222"/>
      <c r="S382" s="222"/>
      <c r="T382" s="223"/>
      <c r="AT382" s="224" t="s">
        <v>149</v>
      </c>
      <c r="AU382" s="224" t="s">
        <v>87</v>
      </c>
      <c r="AV382" s="14" t="s">
        <v>87</v>
      </c>
      <c r="AW382" s="14" t="s">
        <v>36</v>
      </c>
      <c r="AX382" s="14" t="s">
        <v>85</v>
      </c>
      <c r="AY382" s="224" t="s">
        <v>137</v>
      </c>
    </row>
    <row r="383" spans="1:65" s="2" customFormat="1" ht="24.15" customHeight="1">
      <c r="A383" s="34"/>
      <c r="B383" s="35"/>
      <c r="C383" s="186" t="s">
        <v>557</v>
      </c>
      <c r="D383" s="186" t="s">
        <v>140</v>
      </c>
      <c r="E383" s="187" t="s">
        <v>558</v>
      </c>
      <c r="F383" s="188" t="s">
        <v>559</v>
      </c>
      <c r="G383" s="189" t="s">
        <v>143</v>
      </c>
      <c r="H383" s="190">
        <v>0.0092</v>
      </c>
      <c r="I383" s="191"/>
      <c r="J383" s="192">
        <f>ROUND(I383*H383,2)</f>
        <v>0</v>
      </c>
      <c r="K383" s="188" t="s">
        <v>144</v>
      </c>
      <c r="L383" s="39"/>
      <c r="M383" s="193" t="s">
        <v>1</v>
      </c>
      <c r="N383" s="194" t="s">
        <v>43</v>
      </c>
      <c r="O383" s="71"/>
      <c r="P383" s="195">
        <f>O383*H383</f>
        <v>0</v>
      </c>
      <c r="Q383" s="195">
        <v>0</v>
      </c>
      <c r="R383" s="195">
        <f>Q383*H383</f>
        <v>0</v>
      </c>
      <c r="S383" s="195">
        <v>0</v>
      </c>
      <c r="T383" s="196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197" t="s">
        <v>247</v>
      </c>
      <c r="AT383" s="197" t="s">
        <v>140</v>
      </c>
      <c r="AU383" s="197" t="s">
        <v>87</v>
      </c>
      <c r="AY383" s="17" t="s">
        <v>137</v>
      </c>
      <c r="BE383" s="198">
        <f>IF(N383="základní",J383,0)</f>
        <v>0</v>
      </c>
      <c r="BF383" s="198">
        <f>IF(N383="snížená",J383,0)</f>
        <v>0</v>
      </c>
      <c r="BG383" s="198">
        <f>IF(N383="zákl. přenesená",J383,0)</f>
        <v>0</v>
      </c>
      <c r="BH383" s="198">
        <f>IF(N383="sníž. přenesená",J383,0)</f>
        <v>0</v>
      </c>
      <c r="BI383" s="198">
        <f>IF(N383="nulová",J383,0)</f>
        <v>0</v>
      </c>
      <c r="BJ383" s="17" t="s">
        <v>85</v>
      </c>
      <c r="BK383" s="198">
        <f>ROUND(I383*H383,2)</f>
        <v>0</v>
      </c>
      <c r="BL383" s="17" t="s">
        <v>247</v>
      </c>
      <c r="BM383" s="197" t="s">
        <v>560</v>
      </c>
    </row>
    <row r="384" spans="1:47" s="2" customFormat="1" ht="28.8">
      <c r="A384" s="34"/>
      <c r="B384" s="35"/>
      <c r="C384" s="36"/>
      <c r="D384" s="199" t="s">
        <v>147</v>
      </c>
      <c r="E384" s="36"/>
      <c r="F384" s="200" t="s">
        <v>561</v>
      </c>
      <c r="G384" s="36"/>
      <c r="H384" s="36"/>
      <c r="I384" s="201"/>
      <c r="J384" s="36"/>
      <c r="K384" s="36"/>
      <c r="L384" s="39"/>
      <c r="M384" s="202"/>
      <c r="N384" s="203"/>
      <c r="O384" s="71"/>
      <c r="P384" s="71"/>
      <c r="Q384" s="71"/>
      <c r="R384" s="71"/>
      <c r="S384" s="71"/>
      <c r="T384" s="72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T384" s="17" t="s">
        <v>147</v>
      </c>
      <c r="AU384" s="17" t="s">
        <v>87</v>
      </c>
    </row>
    <row r="385" spans="1:65" s="2" customFormat="1" ht="24.15" customHeight="1">
      <c r="A385" s="34"/>
      <c r="B385" s="35"/>
      <c r="C385" s="186" t="s">
        <v>562</v>
      </c>
      <c r="D385" s="186" t="s">
        <v>140</v>
      </c>
      <c r="E385" s="187" t="s">
        <v>563</v>
      </c>
      <c r="F385" s="188" t="s">
        <v>564</v>
      </c>
      <c r="G385" s="189" t="s">
        <v>143</v>
      </c>
      <c r="H385" s="190">
        <v>0.0092</v>
      </c>
      <c r="I385" s="191"/>
      <c r="J385" s="192">
        <f>ROUND(I385*H385,2)</f>
        <v>0</v>
      </c>
      <c r="K385" s="188" t="s">
        <v>144</v>
      </c>
      <c r="L385" s="39"/>
      <c r="M385" s="193" t="s">
        <v>1</v>
      </c>
      <c r="N385" s="194" t="s">
        <v>43</v>
      </c>
      <c r="O385" s="71"/>
      <c r="P385" s="195">
        <f>O385*H385</f>
        <v>0</v>
      </c>
      <c r="Q385" s="195">
        <v>0</v>
      </c>
      <c r="R385" s="195">
        <f>Q385*H385</f>
        <v>0</v>
      </c>
      <c r="S385" s="195">
        <v>0</v>
      </c>
      <c r="T385" s="196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97" t="s">
        <v>247</v>
      </c>
      <c r="AT385" s="197" t="s">
        <v>140</v>
      </c>
      <c r="AU385" s="197" t="s">
        <v>87</v>
      </c>
      <c r="AY385" s="17" t="s">
        <v>137</v>
      </c>
      <c r="BE385" s="198">
        <f>IF(N385="základní",J385,0)</f>
        <v>0</v>
      </c>
      <c r="BF385" s="198">
        <f>IF(N385="snížená",J385,0)</f>
        <v>0</v>
      </c>
      <c r="BG385" s="198">
        <f>IF(N385="zákl. přenesená",J385,0)</f>
        <v>0</v>
      </c>
      <c r="BH385" s="198">
        <f>IF(N385="sníž. přenesená",J385,0)</f>
        <v>0</v>
      </c>
      <c r="BI385" s="198">
        <f>IF(N385="nulová",J385,0)</f>
        <v>0</v>
      </c>
      <c r="BJ385" s="17" t="s">
        <v>85</v>
      </c>
      <c r="BK385" s="198">
        <f>ROUND(I385*H385,2)</f>
        <v>0</v>
      </c>
      <c r="BL385" s="17" t="s">
        <v>247</v>
      </c>
      <c r="BM385" s="197" t="s">
        <v>565</v>
      </c>
    </row>
    <row r="386" spans="1:47" s="2" customFormat="1" ht="38.4">
      <c r="A386" s="34"/>
      <c r="B386" s="35"/>
      <c r="C386" s="36"/>
      <c r="D386" s="199" t="s">
        <v>147</v>
      </c>
      <c r="E386" s="36"/>
      <c r="F386" s="200" t="s">
        <v>566</v>
      </c>
      <c r="G386" s="36"/>
      <c r="H386" s="36"/>
      <c r="I386" s="201"/>
      <c r="J386" s="36"/>
      <c r="K386" s="36"/>
      <c r="L386" s="39"/>
      <c r="M386" s="202"/>
      <c r="N386" s="203"/>
      <c r="O386" s="71"/>
      <c r="P386" s="71"/>
      <c r="Q386" s="71"/>
      <c r="R386" s="71"/>
      <c r="S386" s="71"/>
      <c r="T386" s="72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7" t="s">
        <v>147</v>
      </c>
      <c r="AU386" s="17" t="s">
        <v>87</v>
      </c>
    </row>
    <row r="387" spans="2:63" s="12" customFormat="1" ht="22.8" customHeight="1">
      <c r="B387" s="170"/>
      <c r="C387" s="171"/>
      <c r="D387" s="172" t="s">
        <v>77</v>
      </c>
      <c r="E387" s="184" t="s">
        <v>567</v>
      </c>
      <c r="F387" s="184" t="s">
        <v>568</v>
      </c>
      <c r="G387" s="171"/>
      <c r="H387" s="171"/>
      <c r="I387" s="174"/>
      <c r="J387" s="185">
        <f>BK387</f>
        <v>0</v>
      </c>
      <c r="K387" s="171"/>
      <c r="L387" s="176"/>
      <c r="M387" s="177"/>
      <c r="N387" s="178"/>
      <c r="O387" s="178"/>
      <c r="P387" s="179">
        <f>SUM(P388:P394)</f>
        <v>0</v>
      </c>
      <c r="Q387" s="178"/>
      <c r="R387" s="179">
        <f>SUM(R388:R394)</f>
        <v>0.0036</v>
      </c>
      <c r="S387" s="178"/>
      <c r="T387" s="180">
        <f>SUM(T388:T394)</f>
        <v>0</v>
      </c>
      <c r="AR387" s="181" t="s">
        <v>87</v>
      </c>
      <c r="AT387" s="182" t="s">
        <v>77</v>
      </c>
      <c r="AU387" s="182" t="s">
        <v>85</v>
      </c>
      <c r="AY387" s="181" t="s">
        <v>137</v>
      </c>
      <c r="BK387" s="183">
        <f>SUM(BK388:BK394)</f>
        <v>0</v>
      </c>
    </row>
    <row r="388" spans="1:65" s="2" customFormat="1" ht="24.15" customHeight="1">
      <c r="A388" s="34"/>
      <c r="B388" s="35"/>
      <c r="C388" s="186" t="s">
        <v>569</v>
      </c>
      <c r="D388" s="186" t="s">
        <v>140</v>
      </c>
      <c r="E388" s="187" t="s">
        <v>570</v>
      </c>
      <c r="F388" s="188" t="s">
        <v>571</v>
      </c>
      <c r="G388" s="189" t="s">
        <v>233</v>
      </c>
      <c r="H388" s="190">
        <v>1</v>
      </c>
      <c r="I388" s="191"/>
      <c r="J388" s="192">
        <f>ROUND(I388*H388,2)</f>
        <v>0</v>
      </c>
      <c r="K388" s="188" t="s">
        <v>1</v>
      </c>
      <c r="L388" s="39"/>
      <c r="M388" s="193" t="s">
        <v>1</v>
      </c>
      <c r="N388" s="194" t="s">
        <v>43</v>
      </c>
      <c r="O388" s="71"/>
      <c r="P388" s="195">
        <f>O388*H388</f>
        <v>0</v>
      </c>
      <c r="Q388" s="195">
        <v>0</v>
      </c>
      <c r="R388" s="195">
        <f>Q388*H388</f>
        <v>0</v>
      </c>
      <c r="S388" s="195">
        <v>0</v>
      </c>
      <c r="T388" s="196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97" t="s">
        <v>247</v>
      </c>
      <c r="AT388" s="197" t="s">
        <v>140</v>
      </c>
      <c r="AU388" s="197" t="s">
        <v>87</v>
      </c>
      <c r="AY388" s="17" t="s">
        <v>137</v>
      </c>
      <c r="BE388" s="198">
        <f>IF(N388="základní",J388,0)</f>
        <v>0</v>
      </c>
      <c r="BF388" s="198">
        <f>IF(N388="snížená",J388,0)</f>
        <v>0</v>
      </c>
      <c r="BG388" s="198">
        <f>IF(N388="zákl. přenesená",J388,0)</f>
        <v>0</v>
      </c>
      <c r="BH388" s="198">
        <f>IF(N388="sníž. přenesená",J388,0)</f>
        <v>0</v>
      </c>
      <c r="BI388" s="198">
        <f>IF(N388="nulová",J388,0)</f>
        <v>0</v>
      </c>
      <c r="BJ388" s="17" t="s">
        <v>85</v>
      </c>
      <c r="BK388" s="198">
        <f>ROUND(I388*H388,2)</f>
        <v>0</v>
      </c>
      <c r="BL388" s="17" t="s">
        <v>247</v>
      </c>
      <c r="BM388" s="197" t="s">
        <v>572</v>
      </c>
    </row>
    <row r="389" spans="1:47" s="2" customFormat="1" ht="19.2">
      <c r="A389" s="34"/>
      <c r="B389" s="35"/>
      <c r="C389" s="36"/>
      <c r="D389" s="199" t="s">
        <v>147</v>
      </c>
      <c r="E389" s="36"/>
      <c r="F389" s="200" t="s">
        <v>571</v>
      </c>
      <c r="G389" s="36"/>
      <c r="H389" s="36"/>
      <c r="I389" s="201"/>
      <c r="J389" s="36"/>
      <c r="K389" s="36"/>
      <c r="L389" s="39"/>
      <c r="M389" s="202"/>
      <c r="N389" s="203"/>
      <c r="O389" s="71"/>
      <c r="P389" s="71"/>
      <c r="Q389" s="71"/>
      <c r="R389" s="71"/>
      <c r="S389" s="71"/>
      <c r="T389" s="72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7" t="s">
        <v>147</v>
      </c>
      <c r="AU389" s="17" t="s">
        <v>87</v>
      </c>
    </row>
    <row r="390" spans="2:51" s="14" customFormat="1" ht="10.2">
      <c r="B390" s="214"/>
      <c r="C390" s="215"/>
      <c r="D390" s="199" t="s">
        <v>149</v>
      </c>
      <c r="E390" s="216" t="s">
        <v>1</v>
      </c>
      <c r="F390" s="217" t="s">
        <v>85</v>
      </c>
      <c r="G390" s="215"/>
      <c r="H390" s="218">
        <v>1</v>
      </c>
      <c r="I390" s="219"/>
      <c r="J390" s="215"/>
      <c r="K390" s="215"/>
      <c r="L390" s="220"/>
      <c r="M390" s="221"/>
      <c r="N390" s="222"/>
      <c r="O390" s="222"/>
      <c r="P390" s="222"/>
      <c r="Q390" s="222"/>
      <c r="R390" s="222"/>
      <c r="S390" s="222"/>
      <c r="T390" s="223"/>
      <c r="AT390" s="224" t="s">
        <v>149</v>
      </c>
      <c r="AU390" s="224" t="s">
        <v>87</v>
      </c>
      <c r="AV390" s="14" t="s">
        <v>87</v>
      </c>
      <c r="AW390" s="14" t="s">
        <v>36</v>
      </c>
      <c r="AX390" s="14" t="s">
        <v>85</v>
      </c>
      <c r="AY390" s="224" t="s">
        <v>137</v>
      </c>
    </row>
    <row r="391" spans="1:65" s="2" customFormat="1" ht="16.5" customHeight="1">
      <c r="A391" s="34"/>
      <c r="B391" s="35"/>
      <c r="C391" s="236" t="s">
        <v>573</v>
      </c>
      <c r="D391" s="236" t="s">
        <v>237</v>
      </c>
      <c r="E391" s="237" t="s">
        <v>574</v>
      </c>
      <c r="F391" s="238" t="s">
        <v>575</v>
      </c>
      <c r="G391" s="239" t="s">
        <v>233</v>
      </c>
      <c r="H391" s="240">
        <v>1</v>
      </c>
      <c r="I391" s="241"/>
      <c r="J391" s="242">
        <f>ROUND(I391*H391,2)</f>
        <v>0</v>
      </c>
      <c r="K391" s="238" t="s">
        <v>1</v>
      </c>
      <c r="L391" s="243"/>
      <c r="M391" s="244" t="s">
        <v>1</v>
      </c>
      <c r="N391" s="245" t="s">
        <v>43</v>
      </c>
      <c r="O391" s="71"/>
      <c r="P391" s="195">
        <f>O391*H391</f>
        <v>0</v>
      </c>
      <c r="Q391" s="195">
        <v>0.0036</v>
      </c>
      <c r="R391" s="195">
        <f>Q391*H391</f>
        <v>0.0036</v>
      </c>
      <c r="S391" s="195">
        <v>0</v>
      </c>
      <c r="T391" s="196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197" t="s">
        <v>348</v>
      </c>
      <c r="AT391" s="197" t="s">
        <v>237</v>
      </c>
      <c r="AU391" s="197" t="s">
        <v>87</v>
      </c>
      <c r="AY391" s="17" t="s">
        <v>137</v>
      </c>
      <c r="BE391" s="198">
        <f>IF(N391="základní",J391,0)</f>
        <v>0</v>
      </c>
      <c r="BF391" s="198">
        <f>IF(N391="snížená",J391,0)</f>
        <v>0</v>
      </c>
      <c r="BG391" s="198">
        <f>IF(N391="zákl. přenesená",J391,0)</f>
        <v>0</v>
      </c>
      <c r="BH391" s="198">
        <f>IF(N391="sníž. přenesená",J391,0)</f>
        <v>0</v>
      </c>
      <c r="BI391" s="198">
        <f>IF(N391="nulová",J391,0)</f>
        <v>0</v>
      </c>
      <c r="BJ391" s="17" t="s">
        <v>85</v>
      </c>
      <c r="BK391" s="198">
        <f>ROUND(I391*H391,2)</f>
        <v>0</v>
      </c>
      <c r="BL391" s="17" t="s">
        <v>247</v>
      </c>
      <c r="BM391" s="197" t="s">
        <v>576</v>
      </c>
    </row>
    <row r="392" spans="1:47" s="2" customFormat="1" ht="10.2">
      <c r="A392" s="34"/>
      <c r="B392" s="35"/>
      <c r="C392" s="36"/>
      <c r="D392" s="199" t="s">
        <v>147</v>
      </c>
      <c r="E392" s="36"/>
      <c r="F392" s="200" t="s">
        <v>577</v>
      </c>
      <c r="G392" s="36"/>
      <c r="H392" s="36"/>
      <c r="I392" s="201"/>
      <c r="J392" s="36"/>
      <c r="K392" s="36"/>
      <c r="L392" s="39"/>
      <c r="M392" s="202"/>
      <c r="N392" s="203"/>
      <c r="O392" s="71"/>
      <c r="P392" s="71"/>
      <c r="Q392" s="71"/>
      <c r="R392" s="71"/>
      <c r="S392" s="71"/>
      <c r="T392" s="72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T392" s="17" t="s">
        <v>147</v>
      </c>
      <c r="AU392" s="17" t="s">
        <v>87</v>
      </c>
    </row>
    <row r="393" spans="1:65" s="2" customFormat="1" ht="37.8" customHeight="1">
      <c r="A393" s="34"/>
      <c r="B393" s="35"/>
      <c r="C393" s="186" t="s">
        <v>578</v>
      </c>
      <c r="D393" s="186" t="s">
        <v>140</v>
      </c>
      <c r="E393" s="187" t="s">
        <v>579</v>
      </c>
      <c r="F393" s="188" t="s">
        <v>580</v>
      </c>
      <c r="G393" s="189" t="s">
        <v>369</v>
      </c>
      <c r="H393" s="190">
        <v>1</v>
      </c>
      <c r="I393" s="191"/>
      <c r="J393" s="192">
        <f>ROUND(I393*H393,2)</f>
        <v>0</v>
      </c>
      <c r="K393" s="188" t="s">
        <v>1</v>
      </c>
      <c r="L393" s="39"/>
      <c r="M393" s="193" t="s">
        <v>1</v>
      </c>
      <c r="N393" s="194" t="s">
        <v>43</v>
      </c>
      <c r="O393" s="71"/>
      <c r="P393" s="195">
        <f>O393*H393</f>
        <v>0</v>
      </c>
      <c r="Q393" s="195">
        <v>0</v>
      </c>
      <c r="R393" s="195">
        <f>Q393*H393</f>
        <v>0</v>
      </c>
      <c r="S393" s="195">
        <v>0</v>
      </c>
      <c r="T393" s="196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97" t="s">
        <v>247</v>
      </c>
      <c r="AT393" s="197" t="s">
        <v>140</v>
      </c>
      <c r="AU393" s="197" t="s">
        <v>87</v>
      </c>
      <c r="AY393" s="17" t="s">
        <v>137</v>
      </c>
      <c r="BE393" s="198">
        <f>IF(N393="základní",J393,0)</f>
        <v>0</v>
      </c>
      <c r="BF393" s="198">
        <f>IF(N393="snížená",J393,0)</f>
        <v>0</v>
      </c>
      <c r="BG393" s="198">
        <f>IF(N393="zákl. přenesená",J393,0)</f>
        <v>0</v>
      </c>
      <c r="BH393" s="198">
        <f>IF(N393="sníž. přenesená",J393,0)</f>
        <v>0</v>
      </c>
      <c r="BI393" s="198">
        <f>IF(N393="nulová",J393,0)</f>
        <v>0</v>
      </c>
      <c r="BJ393" s="17" t="s">
        <v>85</v>
      </c>
      <c r="BK393" s="198">
        <f>ROUND(I393*H393,2)</f>
        <v>0</v>
      </c>
      <c r="BL393" s="17" t="s">
        <v>247</v>
      </c>
      <c r="BM393" s="197" t="s">
        <v>581</v>
      </c>
    </row>
    <row r="394" spans="1:47" s="2" customFormat="1" ht="28.8">
      <c r="A394" s="34"/>
      <c r="B394" s="35"/>
      <c r="C394" s="36"/>
      <c r="D394" s="199" t="s">
        <v>147</v>
      </c>
      <c r="E394" s="36"/>
      <c r="F394" s="200" t="s">
        <v>580</v>
      </c>
      <c r="G394" s="36"/>
      <c r="H394" s="36"/>
      <c r="I394" s="201"/>
      <c r="J394" s="36"/>
      <c r="K394" s="36"/>
      <c r="L394" s="39"/>
      <c r="M394" s="202"/>
      <c r="N394" s="203"/>
      <c r="O394" s="71"/>
      <c r="P394" s="71"/>
      <c r="Q394" s="71"/>
      <c r="R394" s="71"/>
      <c r="S394" s="71"/>
      <c r="T394" s="72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7" t="s">
        <v>147</v>
      </c>
      <c r="AU394" s="17" t="s">
        <v>87</v>
      </c>
    </row>
    <row r="395" spans="2:63" s="12" customFormat="1" ht="22.8" customHeight="1">
      <c r="B395" s="170"/>
      <c r="C395" s="171"/>
      <c r="D395" s="172" t="s">
        <v>77</v>
      </c>
      <c r="E395" s="184" t="s">
        <v>582</v>
      </c>
      <c r="F395" s="184" t="s">
        <v>583</v>
      </c>
      <c r="G395" s="171"/>
      <c r="H395" s="171"/>
      <c r="I395" s="174"/>
      <c r="J395" s="185">
        <f>BK395</f>
        <v>0</v>
      </c>
      <c r="K395" s="171"/>
      <c r="L395" s="176"/>
      <c r="M395" s="177"/>
      <c r="N395" s="178"/>
      <c r="O395" s="178"/>
      <c r="P395" s="179">
        <f>SUM(P396:P405)</f>
        <v>0</v>
      </c>
      <c r="Q395" s="178"/>
      <c r="R395" s="179">
        <f>SUM(R396:R405)</f>
        <v>0.06543600000000001</v>
      </c>
      <c r="S395" s="178"/>
      <c r="T395" s="180">
        <f>SUM(T396:T405)</f>
        <v>0</v>
      </c>
      <c r="AR395" s="181" t="s">
        <v>87</v>
      </c>
      <c r="AT395" s="182" t="s">
        <v>77</v>
      </c>
      <c r="AU395" s="182" t="s">
        <v>85</v>
      </c>
      <c r="AY395" s="181" t="s">
        <v>137</v>
      </c>
      <c r="BK395" s="183">
        <f>SUM(BK396:BK405)</f>
        <v>0</v>
      </c>
    </row>
    <row r="396" spans="1:65" s="2" customFormat="1" ht="24.15" customHeight="1">
      <c r="A396" s="34"/>
      <c r="B396" s="35"/>
      <c r="C396" s="186" t="s">
        <v>584</v>
      </c>
      <c r="D396" s="186" t="s">
        <v>140</v>
      </c>
      <c r="E396" s="187" t="s">
        <v>585</v>
      </c>
      <c r="F396" s="188" t="s">
        <v>586</v>
      </c>
      <c r="G396" s="189" t="s">
        <v>154</v>
      </c>
      <c r="H396" s="190">
        <v>5.32</v>
      </c>
      <c r="I396" s="191"/>
      <c r="J396" s="192">
        <f>ROUND(I396*H396,2)</f>
        <v>0</v>
      </c>
      <c r="K396" s="188" t="s">
        <v>144</v>
      </c>
      <c r="L396" s="39"/>
      <c r="M396" s="193" t="s">
        <v>1</v>
      </c>
      <c r="N396" s="194" t="s">
        <v>43</v>
      </c>
      <c r="O396" s="71"/>
      <c r="P396" s="195">
        <f>O396*H396</f>
        <v>0</v>
      </c>
      <c r="Q396" s="195">
        <v>0.0122</v>
      </c>
      <c r="R396" s="195">
        <f>Q396*H396</f>
        <v>0.064904</v>
      </c>
      <c r="S396" s="195">
        <v>0</v>
      </c>
      <c r="T396" s="196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97" t="s">
        <v>247</v>
      </c>
      <c r="AT396" s="197" t="s">
        <v>140</v>
      </c>
      <c r="AU396" s="197" t="s">
        <v>87</v>
      </c>
      <c r="AY396" s="17" t="s">
        <v>137</v>
      </c>
      <c r="BE396" s="198">
        <f>IF(N396="základní",J396,0)</f>
        <v>0</v>
      </c>
      <c r="BF396" s="198">
        <f>IF(N396="snížená",J396,0)</f>
        <v>0</v>
      </c>
      <c r="BG396" s="198">
        <f>IF(N396="zákl. přenesená",J396,0)</f>
        <v>0</v>
      </c>
      <c r="BH396" s="198">
        <f>IF(N396="sníž. přenesená",J396,0)</f>
        <v>0</v>
      </c>
      <c r="BI396" s="198">
        <f>IF(N396="nulová",J396,0)</f>
        <v>0</v>
      </c>
      <c r="BJ396" s="17" t="s">
        <v>85</v>
      </c>
      <c r="BK396" s="198">
        <f>ROUND(I396*H396,2)</f>
        <v>0</v>
      </c>
      <c r="BL396" s="17" t="s">
        <v>247</v>
      </c>
      <c r="BM396" s="197" t="s">
        <v>587</v>
      </c>
    </row>
    <row r="397" spans="1:47" s="2" customFormat="1" ht="28.8">
      <c r="A397" s="34"/>
      <c r="B397" s="35"/>
      <c r="C397" s="36"/>
      <c r="D397" s="199" t="s">
        <v>147</v>
      </c>
      <c r="E397" s="36"/>
      <c r="F397" s="200" t="s">
        <v>588</v>
      </c>
      <c r="G397" s="36"/>
      <c r="H397" s="36"/>
      <c r="I397" s="201"/>
      <c r="J397" s="36"/>
      <c r="K397" s="36"/>
      <c r="L397" s="39"/>
      <c r="M397" s="202"/>
      <c r="N397" s="203"/>
      <c r="O397" s="71"/>
      <c r="P397" s="71"/>
      <c r="Q397" s="71"/>
      <c r="R397" s="71"/>
      <c r="S397" s="71"/>
      <c r="T397" s="72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7" t="s">
        <v>147</v>
      </c>
      <c r="AU397" s="17" t="s">
        <v>87</v>
      </c>
    </row>
    <row r="398" spans="2:51" s="14" customFormat="1" ht="10.2">
      <c r="B398" s="214"/>
      <c r="C398" s="215"/>
      <c r="D398" s="199" t="s">
        <v>149</v>
      </c>
      <c r="E398" s="216" t="s">
        <v>1</v>
      </c>
      <c r="F398" s="217" t="s">
        <v>246</v>
      </c>
      <c r="G398" s="215"/>
      <c r="H398" s="218">
        <v>5.32</v>
      </c>
      <c r="I398" s="219"/>
      <c r="J398" s="215"/>
      <c r="K398" s="215"/>
      <c r="L398" s="220"/>
      <c r="M398" s="221"/>
      <c r="N398" s="222"/>
      <c r="O398" s="222"/>
      <c r="P398" s="222"/>
      <c r="Q398" s="222"/>
      <c r="R398" s="222"/>
      <c r="S398" s="222"/>
      <c r="T398" s="223"/>
      <c r="AT398" s="224" t="s">
        <v>149</v>
      </c>
      <c r="AU398" s="224" t="s">
        <v>87</v>
      </c>
      <c r="AV398" s="14" t="s">
        <v>87</v>
      </c>
      <c r="AW398" s="14" t="s">
        <v>36</v>
      </c>
      <c r="AX398" s="14" t="s">
        <v>85</v>
      </c>
      <c r="AY398" s="224" t="s">
        <v>137</v>
      </c>
    </row>
    <row r="399" spans="1:65" s="2" customFormat="1" ht="16.5" customHeight="1">
      <c r="A399" s="34"/>
      <c r="B399" s="35"/>
      <c r="C399" s="186" t="s">
        <v>589</v>
      </c>
      <c r="D399" s="186" t="s">
        <v>140</v>
      </c>
      <c r="E399" s="187" t="s">
        <v>590</v>
      </c>
      <c r="F399" s="188" t="s">
        <v>591</v>
      </c>
      <c r="G399" s="189" t="s">
        <v>154</v>
      </c>
      <c r="H399" s="190">
        <v>5.32</v>
      </c>
      <c r="I399" s="191"/>
      <c r="J399" s="192">
        <f>ROUND(I399*H399,2)</f>
        <v>0</v>
      </c>
      <c r="K399" s="188" t="s">
        <v>144</v>
      </c>
      <c r="L399" s="39"/>
      <c r="M399" s="193" t="s">
        <v>1</v>
      </c>
      <c r="N399" s="194" t="s">
        <v>43</v>
      </c>
      <c r="O399" s="71"/>
      <c r="P399" s="195">
        <f>O399*H399</f>
        <v>0</v>
      </c>
      <c r="Q399" s="195">
        <v>0.0001</v>
      </c>
      <c r="R399" s="195">
        <f>Q399*H399</f>
        <v>0.000532</v>
      </c>
      <c r="S399" s="195">
        <v>0</v>
      </c>
      <c r="T399" s="196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97" t="s">
        <v>247</v>
      </c>
      <c r="AT399" s="197" t="s">
        <v>140</v>
      </c>
      <c r="AU399" s="197" t="s">
        <v>87</v>
      </c>
      <c r="AY399" s="17" t="s">
        <v>137</v>
      </c>
      <c r="BE399" s="198">
        <f>IF(N399="základní",J399,0)</f>
        <v>0</v>
      </c>
      <c r="BF399" s="198">
        <f>IF(N399="snížená",J399,0)</f>
        <v>0</v>
      </c>
      <c r="BG399" s="198">
        <f>IF(N399="zákl. přenesená",J399,0)</f>
        <v>0</v>
      </c>
      <c r="BH399" s="198">
        <f>IF(N399="sníž. přenesená",J399,0)</f>
        <v>0</v>
      </c>
      <c r="BI399" s="198">
        <f>IF(N399="nulová",J399,0)</f>
        <v>0</v>
      </c>
      <c r="BJ399" s="17" t="s">
        <v>85</v>
      </c>
      <c r="BK399" s="198">
        <f>ROUND(I399*H399,2)</f>
        <v>0</v>
      </c>
      <c r="BL399" s="17" t="s">
        <v>247</v>
      </c>
      <c r="BM399" s="197" t="s">
        <v>592</v>
      </c>
    </row>
    <row r="400" spans="1:47" s="2" customFormat="1" ht="28.8">
      <c r="A400" s="34"/>
      <c r="B400" s="35"/>
      <c r="C400" s="36"/>
      <c r="D400" s="199" t="s">
        <v>147</v>
      </c>
      <c r="E400" s="36"/>
      <c r="F400" s="200" t="s">
        <v>593</v>
      </c>
      <c r="G400" s="36"/>
      <c r="H400" s="36"/>
      <c r="I400" s="201"/>
      <c r="J400" s="36"/>
      <c r="K400" s="36"/>
      <c r="L400" s="39"/>
      <c r="M400" s="202"/>
      <c r="N400" s="203"/>
      <c r="O400" s="71"/>
      <c r="P400" s="71"/>
      <c r="Q400" s="71"/>
      <c r="R400" s="71"/>
      <c r="S400" s="71"/>
      <c r="T400" s="72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T400" s="17" t="s">
        <v>147</v>
      </c>
      <c r="AU400" s="17" t="s">
        <v>87</v>
      </c>
    </row>
    <row r="401" spans="2:51" s="14" customFormat="1" ht="10.2">
      <c r="B401" s="214"/>
      <c r="C401" s="215"/>
      <c r="D401" s="199" t="s">
        <v>149</v>
      </c>
      <c r="E401" s="216" t="s">
        <v>1</v>
      </c>
      <c r="F401" s="217" t="s">
        <v>246</v>
      </c>
      <c r="G401" s="215"/>
      <c r="H401" s="218">
        <v>5.32</v>
      </c>
      <c r="I401" s="219"/>
      <c r="J401" s="215"/>
      <c r="K401" s="215"/>
      <c r="L401" s="220"/>
      <c r="M401" s="221"/>
      <c r="N401" s="222"/>
      <c r="O401" s="222"/>
      <c r="P401" s="222"/>
      <c r="Q401" s="222"/>
      <c r="R401" s="222"/>
      <c r="S401" s="222"/>
      <c r="T401" s="223"/>
      <c r="AT401" s="224" t="s">
        <v>149</v>
      </c>
      <c r="AU401" s="224" t="s">
        <v>87</v>
      </c>
      <c r="AV401" s="14" t="s">
        <v>87</v>
      </c>
      <c r="AW401" s="14" t="s">
        <v>36</v>
      </c>
      <c r="AX401" s="14" t="s">
        <v>85</v>
      </c>
      <c r="AY401" s="224" t="s">
        <v>137</v>
      </c>
    </row>
    <row r="402" spans="1:65" s="2" customFormat="1" ht="24.15" customHeight="1">
      <c r="A402" s="34"/>
      <c r="B402" s="35"/>
      <c r="C402" s="186" t="s">
        <v>594</v>
      </c>
      <c r="D402" s="186" t="s">
        <v>140</v>
      </c>
      <c r="E402" s="187" t="s">
        <v>595</v>
      </c>
      <c r="F402" s="188" t="s">
        <v>596</v>
      </c>
      <c r="G402" s="189" t="s">
        <v>143</v>
      </c>
      <c r="H402" s="190">
        <v>0.065436</v>
      </c>
      <c r="I402" s="191"/>
      <c r="J402" s="192">
        <f>ROUND(I402*H402,2)</f>
        <v>0</v>
      </c>
      <c r="K402" s="188" t="s">
        <v>144</v>
      </c>
      <c r="L402" s="39"/>
      <c r="M402" s="193" t="s">
        <v>1</v>
      </c>
      <c r="N402" s="194" t="s">
        <v>43</v>
      </c>
      <c r="O402" s="71"/>
      <c r="P402" s="195">
        <f>O402*H402</f>
        <v>0</v>
      </c>
      <c r="Q402" s="195">
        <v>0</v>
      </c>
      <c r="R402" s="195">
        <f>Q402*H402</f>
        <v>0</v>
      </c>
      <c r="S402" s="195">
        <v>0</v>
      </c>
      <c r="T402" s="196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97" t="s">
        <v>247</v>
      </c>
      <c r="AT402" s="197" t="s">
        <v>140</v>
      </c>
      <c r="AU402" s="197" t="s">
        <v>87</v>
      </c>
      <c r="AY402" s="17" t="s">
        <v>137</v>
      </c>
      <c r="BE402" s="198">
        <f>IF(N402="základní",J402,0)</f>
        <v>0</v>
      </c>
      <c r="BF402" s="198">
        <f>IF(N402="snížená",J402,0)</f>
        <v>0</v>
      </c>
      <c r="BG402" s="198">
        <f>IF(N402="zákl. přenesená",J402,0)</f>
        <v>0</v>
      </c>
      <c r="BH402" s="198">
        <f>IF(N402="sníž. přenesená",J402,0)</f>
        <v>0</v>
      </c>
      <c r="BI402" s="198">
        <f>IF(N402="nulová",J402,0)</f>
        <v>0</v>
      </c>
      <c r="BJ402" s="17" t="s">
        <v>85</v>
      </c>
      <c r="BK402" s="198">
        <f>ROUND(I402*H402,2)</f>
        <v>0</v>
      </c>
      <c r="BL402" s="17" t="s">
        <v>247</v>
      </c>
      <c r="BM402" s="197" t="s">
        <v>597</v>
      </c>
    </row>
    <row r="403" spans="1:47" s="2" customFormat="1" ht="48">
      <c r="A403" s="34"/>
      <c r="B403" s="35"/>
      <c r="C403" s="36"/>
      <c r="D403" s="199" t="s">
        <v>147</v>
      </c>
      <c r="E403" s="36"/>
      <c r="F403" s="200" t="s">
        <v>598</v>
      </c>
      <c r="G403" s="36"/>
      <c r="H403" s="36"/>
      <c r="I403" s="201"/>
      <c r="J403" s="36"/>
      <c r="K403" s="36"/>
      <c r="L403" s="39"/>
      <c r="M403" s="202"/>
      <c r="N403" s="203"/>
      <c r="O403" s="71"/>
      <c r="P403" s="71"/>
      <c r="Q403" s="71"/>
      <c r="R403" s="71"/>
      <c r="S403" s="71"/>
      <c r="T403" s="72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7" t="s">
        <v>147</v>
      </c>
      <c r="AU403" s="17" t="s">
        <v>87</v>
      </c>
    </row>
    <row r="404" spans="1:65" s="2" customFormat="1" ht="24.15" customHeight="1">
      <c r="A404" s="34"/>
      <c r="B404" s="35"/>
      <c r="C404" s="186" t="s">
        <v>599</v>
      </c>
      <c r="D404" s="186" t="s">
        <v>140</v>
      </c>
      <c r="E404" s="187" t="s">
        <v>600</v>
      </c>
      <c r="F404" s="188" t="s">
        <v>601</v>
      </c>
      <c r="G404" s="189" t="s">
        <v>143</v>
      </c>
      <c r="H404" s="190">
        <v>0.065436</v>
      </c>
      <c r="I404" s="191"/>
      <c r="J404" s="192">
        <f>ROUND(I404*H404,2)</f>
        <v>0</v>
      </c>
      <c r="K404" s="188" t="s">
        <v>144</v>
      </c>
      <c r="L404" s="39"/>
      <c r="M404" s="193" t="s">
        <v>1</v>
      </c>
      <c r="N404" s="194" t="s">
        <v>43</v>
      </c>
      <c r="O404" s="71"/>
      <c r="P404" s="195">
        <f>O404*H404</f>
        <v>0</v>
      </c>
      <c r="Q404" s="195">
        <v>0</v>
      </c>
      <c r="R404" s="195">
        <f>Q404*H404</f>
        <v>0</v>
      </c>
      <c r="S404" s="195">
        <v>0</v>
      </c>
      <c r="T404" s="196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97" t="s">
        <v>247</v>
      </c>
      <c r="AT404" s="197" t="s">
        <v>140</v>
      </c>
      <c r="AU404" s="197" t="s">
        <v>87</v>
      </c>
      <c r="AY404" s="17" t="s">
        <v>137</v>
      </c>
      <c r="BE404" s="198">
        <f>IF(N404="základní",J404,0)</f>
        <v>0</v>
      </c>
      <c r="BF404" s="198">
        <f>IF(N404="snížená",J404,0)</f>
        <v>0</v>
      </c>
      <c r="BG404" s="198">
        <f>IF(N404="zákl. přenesená",J404,0)</f>
        <v>0</v>
      </c>
      <c r="BH404" s="198">
        <f>IF(N404="sníž. přenesená",J404,0)</f>
        <v>0</v>
      </c>
      <c r="BI404" s="198">
        <f>IF(N404="nulová",J404,0)</f>
        <v>0</v>
      </c>
      <c r="BJ404" s="17" t="s">
        <v>85</v>
      </c>
      <c r="BK404" s="198">
        <f>ROUND(I404*H404,2)</f>
        <v>0</v>
      </c>
      <c r="BL404" s="17" t="s">
        <v>247</v>
      </c>
      <c r="BM404" s="197" t="s">
        <v>602</v>
      </c>
    </row>
    <row r="405" spans="1:47" s="2" customFormat="1" ht="38.4">
      <c r="A405" s="34"/>
      <c r="B405" s="35"/>
      <c r="C405" s="36"/>
      <c r="D405" s="199" t="s">
        <v>147</v>
      </c>
      <c r="E405" s="36"/>
      <c r="F405" s="200" t="s">
        <v>603</v>
      </c>
      <c r="G405" s="36"/>
      <c r="H405" s="36"/>
      <c r="I405" s="201"/>
      <c r="J405" s="36"/>
      <c r="K405" s="36"/>
      <c r="L405" s="39"/>
      <c r="M405" s="202"/>
      <c r="N405" s="203"/>
      <c r="O405" s="71"/>
      <c r="P405" s="71"/>
      <c r="Q405" s="71"/>
      <c r="R405" s="71"/>
      <c r="S405" s="71"/>
      <c r="T405" s="72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T405" s="17" t="s">
        <v>147</v>
      </c>
      <c r="AU405" s="17" t="s">
        <v>87</v>
      </c>
    </row>
    <row r="406" spans="2:63" s="12" customFormat="1" ht="22.8" customHeight="1">
      <c r="B406" s="170"/>
      <c r="C406" s="171"/>
      <c r="D406" s="172" t="s">
        <v>77</v>
      </c>
      <c r="E406" s="184" t="s">
        <v>604</v>
      </c>
      <c r="F406" s="184" t="s">
        <v>605</v>
      </c>
      <c r="G406" s="171"/>
      <c r="H406" s="171"/>
      <c r="I406" s="174"/>
      <c r="J406" s="185">
        <f>BK406</f>
        <v>0</v>
      </c>
      <c r="K406" s="171"/>
      <c r="L406" s="176"/>
      <c r="M406" s="177"/>
      <c r="N406" s="178"/>
      <c r="O406" s="178"/>
      <c r="P406" s="179">
        <f>SUM(P407:P434)</f>
        <v>0</v>
      </c>
      <c r="Q406" s="178"/>
      <c r="R406" s="179">
        <f>SUM(R407:R434)</f>
        <v>0.02216</v>
      </c>
      <c r="S406" s="178"/>
      <c r="T406" s="180">
        <f>SUM(T407:T434)</f>
        <v>0.048</v>
      </c>
      <c r="AR406" s="181" t="s">
        <v>87</v>
      </c>
      <c r="AT406" s="182" t="s">
        <v>77</v>
      </c>
      <c r="AU406" s="182" t="s">
        <v>85</v>
      </c>
      <c r="AY406" s="181" t="s">
        <v>137</v>
      </c>
      <c r="BK406" s="183">
        <f>SUM(BK407:BK434)</f>
        <v>0</v>
      </c>
    </row>
    <row r="407" spans="1:65" s="2" customFormat="1" ht="24.15" customHeight="1">
      <c r="A407" s="34"/>
      <c r="B407" s="35"/>
      <c r="C407" s="186" t="s">
        <v>606</v>
      </c>
      <c r="D407" s="186" t="s">
        <v>140</v>
      </c>
      <c r="E407" s="187" t="s">
        <v>607</v>
      </c>
      <c r="F407" s="188" t="s">
        <v>608</v>
      </c>
      <c r="G407" s="189" t="s">
        <v>233</v>
      </c>
      <c r="H407" s="190">
        <v>1</v>
      </c>
      <c r="I407" s="191"/>
      <c r="J407" s="192">
        <f>ROUND(I407*H407,2)</f>
        <v>0</v>
      </c>
      <c r="K407" s="188" t="s">
        <v>144</v>
      </c>
      <c r="L407" s="39"/>
      <c r="M407" s="193" t="s">
        <v>1</v>
      </c>
      <c r="N407" s="194" t="s">
        <v>43</v>
      </c>
      <c r="O407" s="71"/>
      <c r="P407" s="195">
        <f>O407*H407</f>
        <v>0</v>
      </c>
      <c r="Q407" s="195">
        <v>0</v>
      </c>
      <c r="R407" s="195">
        <f>Q407*H407</f>
        <v>0</v>
      </c>
      <c r="S407" s="195">
        <v>0</v>
      </c>
      <c r="T407" s="196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7" t="s">
        <v>247</v>
      </c>
      <c r="AT407" s="197" t="s">
        <v>140</v>
      </c>
      <c r="AU407" s="197" t="s">
        <v>87</v>
      </c>
      <c r="AY407" s="17" t="s">
        <v>137</v>
      </c>
      <c r="BE407" s="198">
        <f>IF(N407="základní",J407,0)</f>
        <v>0</v>
      </c>
      <c r="BF407" s="198">
        <f>IF(N407="snížená",J407,0)</f>
        <v>0</v>
      </c>
      <c r="BG407" s="198">
        <f>IF(N407="zákl. přenesená",J407,0)</f>
        <v>0</v>
      </c>
      <c r="BH407" s="198">
        <f>IF(N407="sníž. přenesená",J407,0)</f>
        <v>0</v>
      </c>
      <c r="BI407" s="198">
        <f>IF(N407="nulová",J407,0)</f>
        <v>0</v>
      </c>
      <c r="BJ407" s="17" t="s">
        <v>85</v>
      </c>
      <c r="BK407" s="198">
        <f>ROUND(I407*H407,2)</f>
        <v>0</v>
      </c>
      <c r="BL407" s="17" t="s">
        <v>247</v>
      </c>
      <c r="BM407" s="197" t="s">
        <v>609</v>
      </c>
    </row>
    <row r="408" spans="1:47" s="2" customFormat="1" ht="28.8">
      <c r="A408" s="34"/>
      <c r="B408" s="35"/>
      <c r="C408" s="36"/>
      <c r="D408" s="199" t="s">
        <v>147</v>
      </c>
      <c r="E408" s="36"/>
      <c r="F408" s="200" t="s">
        <v>610</v>
      </c>
      <c r="G408" s="36"/>
      <c r="H408" s="36"/>
      <c r="I408" s="201"/>
      <c r="J408" s="36"/>
      <c r="K408" s="36"/>
      <c r="L408" s="39"/>
      <c r="M408" s="202"/>
      <c r="N408" s="203"/>
      <c r="O408" s="71"/>
      <c r="P408" s="71"/>
      <c r="Q408" s="71"/>
      <c r="R408" s="71"/>
      <c r="S408" s="71"/>
      <c r="T408" s="72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7" t="s">
        <v>147</v>
      </c>
      <c r="AU408" s="17" t="s">
        <v>87</v>
      </c>
    </row>
    <row r="409" spans="2:51" s="14" customFormat="1" ht="10.2">
      <c r="B409" s="214"/>
      <c r="C409" s="215"/>
      <c r="D409" s="199" t="s">
        <v>149</v>
      </c>
      <c r="E409" s="216" t="s">
        <v>1</v>
      </c>
      <c r="F409" s="217" t="s">
        <v>85</v>
      </c>
      <c r="G409" s="215"/>
      <c r="H409" s="218">
        <v>1</v>
      </c>
      <c r="I409" s="219"/>
      <c r="J409" s="215"/>
      <c r="K409" s="215"/>
      <c r="L409" s="220"/>
      <c r="M409" s="221"/>
      <c r="N409" s="222"/>
      <c r="O409" s="222"/>
      <c r="P409" s="222"/>
      <c r="Q409" s="222"/>
      <c r="R409" s="222"/>
      <c r="S409" s="222"/>
      <c r="T409" s="223"/>
      <c r="AT409" s="224" t="s">
        <v>149</v>
      </c>
      <c r="AU409" s="224" t="s">
        <v>87</v>
      </c>
      <c r="AV409" s="14" t="s">
        <v>87</v>
      </c>
      <c r="AW409" s="14" t="s">
        <v>36</v>
      </c>
      <c r="AX409" s="14" t="s">
        <v>85</v>
      </c>
      <c r="AY409" s="224" t="s">
        <v>137</v>
      </c>
    </row>
    <row r="410" spans="1:65" s="2" customFormat="1" ht="24.15" customHeight="1">
      <c r="A410" s="34"/>
      <c r="B410" s="35"/>
      <c r="C410" s="236" t="s">
        <v>611</v>
      </c>
      <c r="D410" s="236" t="s">
        <v>237</v>
      </c>
      <c r="E410" s="237" t="s">
        <v>612</v>
      </c>
      <c r="F410" s="238" t="s">
        <v>613</v>
      </c>
      <c r="G410" s="239" t="s">
        <v>233</v>
      </c>
      <c r="H410" s="240">
        <v>1</v>
      </c>
      <c r="I410" s="241"/>
      <c r="J410" s="242">
        <f>ROUND(I410*H410,2)</f>
        <v>0</v>
      </c>
      <c r="K410" s="238" t="s">
        <v>144</v>
      </c>
      <c r="L410" s="243"/>
      <c r="M410" s="244" t="s">
        <v>1</v>
      </c>
      <c r="N410" s="245" t="s">
        <v>43</v>
      </c>
      <c r="O410" s="71"/>
      <c r="P410" s="195">
        <f>O410*H410</f>
        <v>0</v>
      </c>
      <c r="Q410" s="195">
        <v>0.0195</v>
      </c>
      <c r="R410" s="195">
        <f>Q410*H410</f>
        <v>0.0195</v>
      </c>
      <c r="S410" s="195">
        <v>0</v>
      </c>
      <c r="T410" s="196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97" t="s">
        <v>348</v>
      </c>
      <c r="AT410" s="197" t="s">
        <v>237</v>
      </c>
      <c r="AU410" s="197" t="s">
        <v>87</v>
      </c>
      <c r="AY410" s="17" t="s">
        <v>137</v>
      </c>
      <c r="BE410" s="198">
        <f>IF(N410="základní",J410,0)</f>
        <v>0</v>
      </c>
      <c r="BF410" s="198">
        <f>IF(N410="snížená",J410,0)</f>
        <v>0</v>
      </c>
      <c r="BG410" s="198">
        <f>IF(N410="zákl. přenesená",J410,0)</f>
        <v>0</v>
      </c>
      <c r="BH410" s="198">
        <f>IF(N410="sníž. přenesená",J410,0)</f>
        <v>0</v>
      </c>
      <c r="BI410" s="198">
        <f>IF(N410="nulová",J410,0)</f>
        <v>0</v>
      </c>
      <c r="BJ410" s="17" t="s">
        <v>85</v>
      </c>
      <c r="BK410" s="198">
        <f>ROUND(I410*H410,2)</f>
        <v>0</v>
      </c>
      <c r="BL410" s="17" t="s">
        <v>247</v>
      </c>
      <c r="BM410" s="197" t="s">
        <v>614</v>
      </c>
    </row>
    <row r="411" spans="1:47" s="2" customFormat="1" ht="19.2">
      <c r="A411" s="34"/>
      <c r="B411" s="35"/>
      <c r="C411" s="36"/>
      <c r="D411" s="199" t="s">
        <v>147</v>
      </c>
      <c r="E411" s="36"/>
      <c r="F411" s="200" t="s">
        <v>613</v>
      </c>
      <c r="G411" s="36"/>
      <c r="H411" s="36"/>
      <c r="I411" s="201"/>
      <c r="J411" s="36"/>
      <c r="K411" s="36"/>
      <c r="L411" s="39"/>
      <c r="M411" s="202"/>
      <c r="N411" s="203"/>
      <c r="O411" s="71"/>
      <c r="P411" s="71"/>
      <c r="Q411" s="71"/>
      <c r="R411" s="71"/>
      <c r="S411" s="71"/>
      <c r="T411" s="72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7" t="s">
        <v>147</v>
      </c>
      <c r="AU411" s="17" t="s">
        <v>87</v>
      </c>
    </row>
    <row r="412" spans="1:65" s="2" customFormat="1" ht="16.5" customHeight="1">
      <c r="A412" s="34"/>
      <c r="B412" s="35"/>
      <c r="C412" s="186" t="s">
        <v>615</v>
      </c>
      <c r="D412" s="186" t="s">
        <v>140</v>
      </c>
      <c r="E412" s="187" t="s">
        <v>616</v>
      </c>
      <c r="F412" s="188" t="s">
        <v>617</v>
      </c>
      <c r="G412" s="189" t="s">
        <v>233</v>
      </c>
      <c r="H412" s="190">
        <v>1</v>
      </c>
      <c r="I412" s="191"/>
      <c r="J412" s="192">
        <f>ROUND(I412*H412,2)</f>
        <v>0</v>
      </c>
      <c r="K412" s="188" t="s">
        <v>144</v>
      </c>
      <c r="L412" s="39"/>
      <c r="M412" s="193" t="s">
        <v>1</v>
      </c>
      <c r="N412" s="194" t="s">
        <v>43</v>
      </c>
      <c r="O412" s="71"/>
      <c r="P412" s="195">
        <f>O412*H412</f>
        <v>0</v>
      </c>
      <c r="Q412" s="195">
        <v>0</v>
      </c>
      <c r="R412" s="195">
        <f>Q412*H412</f>
        <v>0</v>
      </c>
      <c r="S412" s="195">
        <v>0</v>
      </c>
      <c r="T412" s="196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97" t="s">
        <v>247</v>
      </c>
      <c r="AT412" s="197" t="s">
        <v>140</v>
      </c>
      <c r="AU412" s="197" t="s">
        <v>87</v>
      </c>
      <c r="AY412" s="17" t="s">
        <v>137</v>
      </c>
      <c r="BE412" s="198">
        <f>IF(N412="základní",J412,0)</f>
        <v>0</v>
      </c>
      <c r="BF412" s="198">
        <f>IF(N412="snížená",J412,0)</f>
        <v>0</v>
      </c>
      <c r="BG412" s="198">
        <f>IF(N412="zákl. přenesená",J412,0)</f>
        <v>0</v>
      </c>
      <c r="BH412" s="198">
        <f>IF(N412="sníž. přenesená",J412,0)</f>
        <v>0</v>
      </c>
      <c r="BI412" s="198">
        <f>IF(N412="nulová",J412,0)</f>
        <v>0</v>
      </c>
      <c r="BJ412" s="17" t="s">
        <v>85</v>
      </c>
      <c r="BK412" s="198">
        <f>ROUND(I412*H412,2)</f>
        <v>0</v>
      </c>
      <c r="BL412" s="17" t="s">
        <v>247</v>
      </c>
      <c r="BM412" s="197" t="s">
        <v>618</v>
      </c>
    </row>
    <row r="413" spans="1:47" s="2" customFormat="1" ht="10.2">
      <c r="A413" s="34"/>
      <c r="B413" s="35"/>
      <c r="C413" s="36"/>
      <c r="D413" s="199" t="s">
        <v>147</v>
      </c>
      <c r="E413" s="36"/>
      <c r="F413" s="200" t="s">
        <v>619</v>
      </c>
      <c r="G413" s="36"/>
      <c r="H413" s="36"/>
      <c r="I413" s="201"/>
      <c r="J413" s="36"/>
      <c r="K413" s="36"/>
      <c r="L413" s="39"/>
      <c r="M413" s="202"/>
      <c r="N413" s="203"/>
      <c r="O413" s="71"/>
      <c r="P413" s="71"/>
      <c r="Q413" s="71"/>
      <c r="R413" s="71"/>
      <c r="S413" s="71"/>
      <c r="T413" s="72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7" t="s">
        <v>147</v>
      </c>
      <c r="AU413" s="17" t="s">
        <v>87</v>
      </c>
    </row>
    <row r="414" spans="2:51" s="14" customFormat="1" ht="10.2">
      <c r="B414" s="214"/>
      <c r="C414" s="215"/>
      <c r="D414" s="199" t="s">
        <v>149</v>
      </c>
      <c r="E414" s="216" t="s">
        <v>1</v>
      </c>
      <c r="F414" s="217" t="s">
        <v>85</v>
      </c>
      <c r="G414" s="215"/>
      <c r="H414" s="218">
        <v>1</v>
      </c>
      <c r="I414" s="219"/>
      <c r="J414" s="215"/>
      <c r="K414" s="215"/>
      <c r="L414" s="220"/>
      <c r="M414" s="221"/>
      <c r="N414" s="222"/>
      <c r="O414" s="222"/>
      <c r="P414" s="222"/>
      <c r="Q414" s="222"/>
      <c r="R414" s="222"/>
      <c r="S414" s="222"/>
      <c r="T414" s="223"/>
      <c r="AT414" s="224" t="s">
        <v>149</v>
      </c>
      <c r="AU414" s="224" t="s">
        <v>87</v>
      </c>
      <c r="AV414" s="14" t="s">
        <v>87</v>
      </c>
      <c r="AW414" s="14" t="s">
        <v>36</v>
      </c>
      <c r="AX414" s="14" t="s">
        <v>85</v>
      </c>
      <c r="AY414" s="224" t="s">
        <v>137</v>
      </c>
    </row>
    <row r="415" spans="1:65" s="2" customFormat="1" ht="16.5" customHeight="1">
      <c r="A415" s="34"/>
      <c r="B415" s="35"/>
      <c r="C415" s="236" t="s">
        <v>620</v>
      </c>
      <c r="D415" s="236" t="s">
        <v>237</v>
      </c>
      <c r="E415" s="237" t="s">
        <v>621</v>
      </c>
      <c r="F415" s="238" t="s">
        <v>622</v>
      </c>
      <c r="G415" s="239" t="s">
        <v>233</v>
      </c>
      <c r="H415" s="240">
        <v>1</v>
      </c>
      <c r="I415" s="241"/>
      <c r="J415" s="242">
        <f>ROUND(I415*H415,2)</f>
        <v>0</v>
      </c>
      <c r="K415" s="238" t="s">
        <v>144</v>
      </c>
      <c r="L415" s="243"/>
      <c r="M415" s="244" t="s">
        <v>1</v>
      </c>
      <c r="N415" s="245" t="s">
        <v>43</v>
      </c>
      <c r="O415" s="71"/>
      <c r="P415" s="195">
        <f>O415*H415</f>
        <v>0</v>
      </c>
      <c r="Q415" s="195">
        <v>0.00046</v>
      </c>
      <c r="R415" s="195">
        <f>Q415*H415</f>
        <v>0.00046</v>
      </c>
      <c r="S415" s="195">
        <v>0</v>
      </c>
      <c r="T415" s="196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97" t="s">
        <v>348</v>
      </c>
      <c r="AT415" s="197" t="s">
        <v>237</v>
      </c>
      <c r="AU415" s="197" t="s">
        <v>87</v>
      </c>
      <c r="AY415" s="17" t="s">
        <v>137</v>
      </c>
      <c r="BE415" s="198">
        <f>IF(N415="základní",J415,0)</f>
        <v>0</v>
      </c>
      <c r="BF415" s="198">
        <f>IF(N415="snížená",J415,0)</f>
        <v>0</v>
      </c>
      <c r="BG415" s="198">
        <f>IF(N415="zákl. přenesená",J415,0)</f>
        <v>0</v>
      </c>
      <c r="BH415" s="198">
        <f>IF(N415="sníž. přenesená",J415,0)</f>
        <v>0</v>
      </c>
      <c r="BI415" s="198">
        <f>IF(N415="nulová",J415,0)</f>
        <v>0</v>
      </c>
      <c r="BJ415" s="17" t="s">
        <v>85</v>
      </c>
      <c r="BK415" s="198">
        <f>ROUND(I415*H415,2)</f>
        <v>0</v>
      </c>
      <c r="BL415" s="17" t="s">
        <v>247</v>
      </c>
      <c r="BM415" s="197" t="s">
        <v>623</v>
      </c>
    </row>
    <row r="416" spans="1:47" s="2" customFormat="1" ht="10.2">
      <c r="A416" s="34"/>
      <c r="B416" s="35"/>
      <c r="C416" s="36"/>
      <c r="D416" s="199" t="s">
        <v>147</v>
      </c>
      <c r="E416" s="36"/>
      <c r="F416" s="200" t="s">
        <v>622</v>
      </c>
      <c r="G416" s="36"/>
      <c r="H416" s="36"/>
      <c r="I416" s="201"/>
      <c r="J416" s="36"/>
      <c r="K416" s="36"/>
      <c r="L416" s="39"/>
      <c r="M416" s="202"/>
      <c r="N416" s="203"/>
      <c r="O416" s="71"/>
      <c r="P416" s="71"/>
      <c r="Q416" s="71"/>
      <c r="R416" s="71"/>
      <c r="S416" s="71"/>
      <c r="T416" s="72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T416" s="17" t="s">
        <v>147</v>
      </c>
      <c r="AU416" s="17" t="s">
        <v>87</v>
      </c>
    </row>
    <row r="417" spans="1:65" s="2" customFormat="1" ht="21.75" customHeight="1">
      <c r="A417" s="34"/>
      <c r="B417" s="35"/>
      <c r="C417" s="186" t="s">
        <v>624</v>
      </c>
      <c r="D417" s="186" t="s">
        <v>140</v>
      </c>
      <c r="E417" s="187" t="s">
        <v>625</v>
      </c>
      <c r="F417" s="188" t="s">
        <v>626</v>
      </c>
      <c r="G417" s="189" t="s">
        <v>233</v>
      </c>
      <c r="H417" s="190">
        <v>1</v>
      </c>
      <c r="I417" s="191"/>
      <c r="J417" s="192">
        <f>ROUND(I417*H417,2)</f>
        <v>0</v>
      </c>
      <c r="K417" s="188" t="s">
        <v>144</v>
      </c>
      <c r="L417" s="39"/>
      <c r="M417" s="193" t="s">
        <v>1</v>
      </c>
      <c r="N417" s="194" t="s">
        <v>43</v>
      </c>
      <c r="O417" s="71"/>
      <c r="P417" s="195">
        <f>O417*H417</f>
        <v>0</v>
      </c>
      <c r="Q417" s="195">
        <v>0</v>
      </c>
      <c r="R417" s="195">
        <f>Q417*H417</f>
        <v>0</v>
      </c>
      <c r="S417" s="195">
        <v>0</v>
      </c>
      <c r="T417" s="196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97" t="s">
        <v>247</v>
      </c>
      <c r="AT417" s="197" t="s">
        <v>140</v>
      </c>
      <c r="AU417" s="197" t="s">
        <v>87</v>
      </c>
      <c r="AY417" s="17" t="s">
        <v>137</v>
      </c>
      <c r="BE417" s="198">
        <f>IF(N417="základní",J417,0)</f>
        <v>0</v>
      </c>
      <c r="BF417" s="198">
        <f>IF(N417="snížená",J417,0)</f>
        <v>0</v>
      </c>
      <c r="BG417" s="198">
        <f>IF(N417="zákl. přenesená",J417,0)</f>
        <v>0</v>
      </c>
      <c r="BH417" s="198">
        <f>IF(N417="sníž. přenesená",J417,0)</f>
        <v>0</v>
      </c>
      <c r="BI417" s="198">
        <f>IF(N417="nulová",J417,0)</f>
        <v>0</v>
      </c>
      <c r="BJ417" s="17" t="s">
        <v>85</v>
      </c>
      <c r="BK417" s="198">
        <f>ROUND(I417*H417,2)</f>
        <v>0</v>
      </c>
      <c r="BL417" s="17" t="s">
        <v>247</v>
      </c>
      <c r="BM417" s="197" t="s">
        <v>627</v>
      </c>
    </row>
    <row r="418" spans="1:47" s="2" customFormat="1" ht="19.2">
      <c r="A418" s="34"/>
      <c r="B418" s="35"/>
      <c r="C418" s="36"/>
      <c r="D418" s="199" t="s">
        <v>147</v>
      </c>
      <c r="E418" s="36"/>
      <c r="F418" s="200" t="s">
        <v>628</v>
      </c>
      <c r="G418" s="36"/>
      <c r="H418" s="36"/>
      <c r="I418" s="201"/>
      <c r="J418" s="36"/>
      <c r="K418" s="36"/>
      <c r="L418" s="39"/>
      <c r="M418" s="202"/>
      <c r="N418" s="203"/>
      <c r="O418" s="71"/>
      <c r="P418" s="71"/>
      <c r="Q418" s="71"/>
      <c r="R418" s="71"/>
      <c r="S418" s="71"/>
      <c r="T418" s="72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T418" s="17" t="s">
        <v>147</v>
      </c>
      <c r="AU418" s="17" t="s">
        <v>87</v>
      </c>
    </row>
    <row r="419" spans="2:51" s="14" customFormat="1" ht="10.2">
      <c r="B419" s="214"/>
      <c r="C419" s="215"/>
      <c r="D419" s="199" t="s">
        <v>149</v>
      </c>
      <c r="E419" s="216" t="s">
        <v>1</v>
      </c>
      <c r="F419" s="217" t="s">
        <v>85</v>
      </c>
      <c r="G419" s="215"/>
      <c r="H419" s="218">
        <v>1</v>
      </c>
      <c r="I419" s="219"/>
      <c r="J419" s="215"/>
      <c r="K419" s="215"/>
      <c r="L419" s="220"/>
      <c r="M419" s="221"/>
      <c r="N419" s="222"/>
      <c r="O419" s="222"/>
      <c r="P419" s="222"/>
      <c r="Q419" s="222"/>
      <c r="R419" s="222"/>
      <c r="S419" s="222"/>
      <c r="T419" s="223"/>
      <c r="AT419" s="224" t="s">
        <v>149</v>
      </c>
      <c r="AU419" s="224" t="s">
        <v>87</v>
      </c>
      <c r="AV419" s="14" t="s">
        <v>87</v>
      </c>
      <c r="AW419" s="14" t="s">
        <v>36</v>
      </c>
      <c r="AX419" s="14" t="s">
        <v>85</v>
      </c>
      <c r="AY419" s="224" t="s">
        <v>137</v>
      </c>
    </row>
    <row r="420" spans="1:65" s="2" customFormat="1" ht="16.5" customHeight="1">
      <c r="A420" s="34"/>
      <c r="B420" s="35"/>
      <c r="C420" s="236" t="s">
        <v>629</v>
      </c>
      <c r="D420" s="236" t="s">
        <v>237</v>
      </c>
      <c r="E420" s="237" t="s">
        <v>630</v>
      </c>
      <c r="F420" s="238" t="s">
        <v>631</v>
      </c>
      <c r="G420" s="239" t="s">
        <v>233</v>
      </c>
      <c r="H420" s="240">
        <v>1</v>
      </c>
      <c r="I420" s="241"/>
      <c r="J420" s="242">
        <f>ROUND(I420*H420,2)</f>
        <v>0</v>
      </c>
      <c r="K420" s="238" t="s">
        <v>144</v>
      </c>
      <c r="L420" s="243"/>
      <c r="M420" s="244" t="s">
        <v>1</v>
      </c>
      <c r="N420" s="245" t="s">
        <v>43</v>
      </c>
      <c r="O420" s="71"/>
      <c r="P420" s="195">
        <f>O420*H420</f>
        <v>0</v>
      </c>
      <c r="Q420" s="195">
        <v>0.0022</v>
      </c>
      <c r="R420" s="195">
        <f>Q420*H420</f>
        <v>0.0022</v>
      </c>
      <c r="S420" s="195">
        <v>0</v>
      </c>
      <c r="T420" s="196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97" t="s">
        <v>348</v>
      </c>
      <c r="AT420" s="197" t="s">
        <v>237</v>
      </c>
      <c r="AU420" s="197" t="s">
        <v>87</v>
      </c>
      <c r="AY420" s="17" t="s">
        <v>137</v>
      </c>
      <c r="BE420" s="198">
        <f>IF(N420="základní",J420,0)</f>
        <v>0</v>
      </c>
      <c r="BF420" s="198">
        <f>IF(N420="snížená",J420,0)</f>
        <v>0</v>
      </c>
      <c r="BG420" s="198">
        <f>IF(N420="zákl. přenesená",J420,0)</f>
        <v>0</v>
      </c>
      <c r="BH420" s="198">
        <f>IF(N420="sníž. přenesená",J420,0)</f>
        <v>0</v>
      </c>
      <c r="BI420" s="198">
        <f>IF(N420="nulová",J420,0)</f>
        <v>0</v>
      </c>
      <c r="BJ420" s="17" t="s">
        <v>85</v>
      </c>
      <c r="BK420" s="198">
        <f>ROUND(I420*H420,2)</f>
        <v>0</v>
      </c>
      <c r="BL420" s="17" t="s">
        <v>247</v>
      </c>
      <c r="BM420" s="197" t="s">
        <v>632</v>
      </c>
    </row>
    <row r="421" spans="1:47" s="2" customFormat="1" ht="10.2">
      <c r="A421" s="34"/>
      <c r="B421" s="35"/>
      <c r="C421" s="36"/>
      <c r="D421" s="199" t="s">
        <v>147</v>
      </c>
      <c r="E421" s="36"/>
      <c r="F421" s="200" t="s">
        <v>631</v>
      </c>
      <c r="G421" s="36"/>
      <c r="H421" s="36"/>
      <c r="I421" s="201"/>
      <c r="J421" s="36"/>
      <c r="K421" s="36"/>
      <c r="L421" s="39"/>
      <c r="M421" s="202"/>
      <c r="N421" s="203"/>
      <c r="O421" s="71"/>
      <c r="P421" s="71"/>
      <c r="Q421" s="71"/>
      <c r="R421" s="71"/>
      <c r="S421" s="71"/>
      <c r="T421" s="72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T421" s="17" t="s">
        <v>147</v>
      </c>
      <c r="AU421" s="17" t="s">
        <v>87</v>
      </c>
    </row>
    <row r="422" spans="1:65" s="2" customFormat="1" ht="24.15" customHeight="1">
      <c r="A422" s="34"/>
      <c r="B422" s="35"/>
      <c r="C422" s="186" t="s">
        <v>633</v>
      </c>
      <c r="D422" s="186" t="s">
        <v>140</v>
      </c>
      <c r="E422" s="187" t="s">
        <v>634</v>
      </c>
      <c r="F422" s="188" t="s">
        <v>635</v>
      </c>
      <c r="G422" s="189" t="s">
        <v>233</v>
      </c>
      <c r="H422" s="190">
        <v>1</v>
      </c>
      <c r="I422" s="191"/>
      <c r="J422" s="192">
        <f>ROUND(I422*H422,2)</f>
        <v>0</v>
      </c>
      <c r="K422" s="188" t="s">
        <v>1</v>
      </c>
      <c r="L422" s="39"/>
      <c r="M422" s="193" t="s">
        <v>1</v>
      </c>
      <c r="N422" s="194" t="s">
        <v>43</v>
      </c>
      <c r="O422" s="71"/>
      <c r="P422" s="195">
        <f>O422*H422</f>
        <v>0</v>
      </c>
      <c r="Q422" s="195">
        <v>0</v>
      </c>
      <c r="R422" s="195">
        <f>Q422*H422</f>
        <v>0</v>
      </c>
      <c r="S422" s="195">
        <v>0</v>
      </c>
      <c r="T422" s="196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97" t="s">
        <v>247</v>
      </c>
      <c r="AT422" s="197" t="s">
        <v>140</v>
      </c>
      <c r="AU422" s="197" t="s">
        <v>87</v>
      </c>
      <c r="AY422" s="17" t="s">
        <v>137</v>
      </c>
      <c r="BE422" s="198">
        <f>IF(N422="základní",J422,0)</f>
        <v>0</v>
      </c>
      <c r="BF422" s="198">
        <f>IF(N422="snížená",J422,0)</f>
        <v>0</v>
      </c>
      <c r="BG422" s="198">
        <f>IF(N422="zákl. přenesená",J422,0)</f>
        <v>0</v>
      </c>
      <c r="BH422" s="198">
        <f>IF(N422="sníž. přenesená",J422,0)</f>
        <v>0</v>
      </c>
      <c r="BI422" s="198">
        <f>IF(N422="nulová",J422,0)</f>
        <v>0</v>
      </c>
      <c r="BJ422" s="17" t="s">
        <v>85</v>
      </c>
      <c r="BK422" s="198">
        <f>ROUND(I422*H422,2)</f>
        <v>0</v>
      </c>
      <c r="BL422" s="17" t="s">
        <v>247</v>
      </c>
      <c r="BM422" s="197" t="s">
        <v>636</v>
      </c>
    </row>
    <row r="423" spans="1:47" s="2" customFormat="1" ht="10.2">
      <c r="A423" s="34"/>
      <c r="B423" s="35"/>
      <c r="C423" s="36"/>
      <c r="D423" s="199" t="s">
        <v>147</v>
      </c>
      <c r="E423" s="36"/>
      <c r="F423" s="200" t="s">
        <v>635</v>
      </c>
      <c r="G423" s="36"/>
      <c r="H423" s="36"/>
      <c r="I423" s="201"/>
      <c r="J423" s="36"/>
      <c r="K423" s="36"/>
      <c r="L423" s="39"/>
      <c r="M423" s="202"/>
      <c r="N423" s="203"/>
      <c r="O423" s="71"/>
      <c r="P423" s="71"/>
      <c r="Q423" s="71"/>
      <c r="R423" s="71"/>
      <c r="S423" s="71"/>
      <c r="T423" s="72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7" t="s">
        <v>147</v>
      </c>
      <c r="AU423" s="17" t="s">
        <v>87</v>
      </c>
    </row>
    <row r="424" spans="1:65" s="2" customFormat="1" ht="24.15" customHeight="1">
      <c r="A424" s="34"/>
      <c r="B424" s="35"/>
      <c r="C424" s="186" t="s">
        <v>637</v>
      </c>
      <c r="D424" s="186" t="s">
        <v>140</v>
      </c>
      <c r="E424" s="187" t="s">
        <v>638</v>
      </c>
      <c r="F424" s="188" t="s">
        <v>639</v>
      </c>
      <c r="G424" s="189" t="s">
        <v>233</v>
      </c>
      <c r="H424" s="190">
        <v>1</v>
      </c>
      <c r="I424" s="191"/>
      <c r="J424" s="192">
        <f>ROUND(I424*H424,2)</f>
        <v>0</v>
      </c>
      <c r="K424" s="188" t="s">
        <v>1</v>
      </c>
      <c r="L424" s="39"/>
      <c r="M424" s="193" t="s">
        <v>1</v>
      </c>
      <c r="N424" s="194" t="s">
        <v>43</v>
      </c>
      <c r="O424" s="71"/>
      <c r="P424" s="195">
        <f>O424*H424</f>
        <v>0</v>
      </c>
      <c r="Q424" s="195">
        <v>0</v>
      </c>
      <c r="R424" s="195">
        <f>Q424*H424</f>
        <v>0</v>
      </c>
      <c r="S424" s="195">
        <v>0</v>
      </c>
      <c r="T424" s="196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97" t="s">
        <v>247</v>
      </c>
      <c r="AT424" s="197" t="s">
        <v>140</v>
      </c>
      <c r="AU424" s="197" t="s">
        <v>87</v>
      </c>
      <c r="AY424" s="17" t="s">
        <v>137</v>
      </c>
      <c r="BE424" s="198">
        <f>IF(N424="základní",J424,0)</f>
        <v>0</v>
      </c>
      <c r="BF424" s="198">
        <f>IF(N424="snížená",J424,0)</f>
        <v>0</v>
      </c>
      <c r="BG424" s="198">
        <f>IF(N424="zákl. přenesená",J424,0)</f>
        <v>0</v>
      </c>
      <c r="BH424" s="198">
        <f>IF(N424="sníž. přenesená",J424,0)</f>
        <v>0</v>
      </c>
      <c r="BI424" s="198">
        <f>IF(N424="nulová",J424,0)</f>
        <v>0</v>
      </c>
      <c r="BJ424" s="17" t="s">
        <v>85</v>
      </c>
      <c r="BK424" s="198">
        <f>ROUND(I424*H424,2)</f>
        <v>0</v>
      </c>
      <c r="BL424" s="17" t="s">
        <v>247</v>
      </c>
      <c r="BM424" s="197" t="s">
        <v>640</v>
      </c>
    </row>
    <row r="425" spans="1:47" s="2" customFormat="1" ht="19.2">
      <c r="A425" s="34"/>
      <c r="B425" s="35"/>
      <c r="C425" s="36"/>
      <c r="D425" s="199" t="s">
        <v>147</v>
      </c>
      <c r="E425" s="36"/>
      <c r="F425" s="200" t="s">
        <v>639</v>
      </c>
      <c r="G425" s="36"/>
      <c r="H425" s="36"/>
      <c r="I425" s="201"/>
      <c r="J425" s="36"/>
      <c r="K425" s="36"/>
      <c r="L425" s="39"/>
      <c r="M425" s="202"/>
      <c r="N425" s="203"/>
      <c r="O425" s="71"/>
      <c r="P425" s="71"/>
      <c r="Q425" s="71"/>
      <c r="R425" s="71"/>
      <c r="S425" s="71"/>
      <c r="T425" s="72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T425" s="17" t="s">
        <v>147</v>
      </c>
      <c r="AU425" s="17" t="s">
        <v>87</v>
      </c>
    </row>
    <row r="426" spans="1:65" s="2" customFormat="1" ht="24.15" customHeight="1">
      <c r="A426" s="34"/>
      <c r="B426" s="35"/>
      <c r="C426" s="186" t="s">
        <v>641</v>
      </c>
      <c r="D426" s="186" t="s">
        <v>140</v>
      </c>
      <c r="E426" s="187" t="s">
        <v>642</v>
      </c>
      <c r="F426" s="188" t="s">
        <v>643</v>
      </c>
      <c r="G426" s="189" t="s">
        <v>233</v>
      </c>
      <c r="H426" s="190">
        <v>2</v>
      </c>
      <c r="I426" s="191"/>
      <c r="J426" s="192">
        <f>ROUND(I426*H426,2)</f>
        <v>0</v>
      </c>
      <c r="K426" s="188" t="s">
        <v>144</v>
      </c>
      <c r="L426" s="39"/>
      <c r="M426" s="193" t="s">
        <v>1</v>
      </c>
      <c r="N426" s="194" t="s">
        <v>43</v>
      </c>
      <c r="O426" s="71"/>
      <c r="P426" s="195">
        <f>O426*H426</f>
        <v>0</v>
      </c>
      <c r="Q426" s="195">
        <v>0</v>
      </c>
      <c r="R426" s="195">
        <f>Q426*H426</f>
        <v>0</v>
      </c>
      <c r="S426" s="195">
        <v>0.024</v>
      </c>
      <c r="T426" s="196">
        <f>S426*H426</f>
        <v>0.048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97" t="s">
        <v>247</v>
      </c>
      <c r="AT426" s="197" t="s">
        <v>140</v>
      </c>
      <c r="AU426" s="197" t="s">
        <v>87</v>
      </c>
      <c r="AY426" s="17" t="s">
        <v>137</v>
      </c>
      <c r="BE426" s="198">
        <f>IF(N426="základní",J426,0)</f>
        <v>0</v>
      </c>
      <c r="BF426" s="198">
        <f>IF(N426="snížená",J426,0)</f>
        <v>0</v>
      </c>
      <c r="BG426" s="198">
        <f>IF(N426="zákl. přenesená",J426,0)</f>
        <v>0</v>
      </c>
      <c r="BH426" s="198">
        <f>IF(N426="sníž. přenesená",J426,0)</f>
        <v>0</v>
      </c>
      <c r="BI426" s="198">
        <f>IF(N426="nulová",J426,0)</f>
        <v>0</v>
      </c>
      <c r="BJ426" s="17" t="s">
        <v>85</v>
      </c>
      <c r="BK426" s="198">
        <f>ROUND(I426*H426,2)</f>
        <v>0</v>
      </c>
      <c r="BL426" s="17" t="s">
        <v>247</v>
      </c>
      <c r="BM426" s="197" t="s">
        <v>644</v>
      </c>
    </row>
    <row r="427" spans="1:47" s="2" customFormat="1" ht="19.2">
      <c r="A427" s="34"/>
      <c r="B427" s="35"/>
      <c r="C427" s="36"/>
      <c r="D427" s="199" t="s">
        <v>147</v>
      </c>
      <c r="E427" s="36"/>
      <c r="F427" s="200" t="s">
        <v>645</v>
      </c>
      <c r="G427" s="36"/>
      <c r="H427" s="36"/>
      <c r="I427" s="201"/>
      <c r="J427" s="36"/>
      <c r="K427" s="36"/>
      <c r="L427" s="39"/>
      <c r="M427" s="202"/>
      <c r="N427" s="203"/>
      <c r="O427" s="71"/>
      <c r="P427" s="71"/>
      <c r="Q427" s="71"/>
      <c r="R427" s="71"/>
      <c r="S427" s="71"/>
      <c r="T427" s="72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T427" s="17" t="s">
        <v>147</v>
      </c>
      <c r="AU427" s="17" t="s">
        <v>87</v>
      </c>
    </row>
    <row r="428" spans="2:51" s="14" customFormat="1" ht="10.2">
      <c r="B428" s="214"/>
      <c r="C428" s="215"/>
      <c r="D428" s="199" t="s">
        <v>149</v>
      </c>
      <c r="E428" s="216" t="s">
        <v>1</v>
      </c>
      <c r="F428" s="217" t="s">
        <v>646</v>
      </c>
      <c r="G428" s="215"/>
      <c r="H428" s="218">
        <v>2</v>
      </c>
      <c r="I428" s="219"/>
      <c r="J428" s="215"/>
      <c r="K428" s="215"/>
      <c r="L428" s="220"/>
      <c r="M428" s="221"/>
      <c r="N428" s="222"/>
      <c r="O428" s="222"/>
      <c r="P428" s="222"/>
      <c r="Q428" s="222"/>
      <c r="R428" s="222"/>
      <c r="S428" s="222"/>
      <c r="T428" s="223"/>
      <c r="AT428" s="224" t="s">
        <v>149</v>
      </c>
      <c r="AU428" s="224" t="s">
        <v>87</v>
      </c>
      <c r="AV428" s="14" t="s">
        <v>87</v>
      </c>
      <c r="AW428" s="14" t="s">
        <v>36</v>
      </c>
      <c r="AX428" s="14" t="s">
        <v>85</v>
      </c>
      <c r="AY428" s="224" t="s">
        <v>137</v>
      </c>
    </row>
    <row r="429" spans="1:65" s="2" customFormat="1" ht="24.15" customHeight="1">
      <c r="A429" s="34"/>
      <c r="B429" s="35"/>
      <c r="C429" s="186" t="s">
        <v>647</v>
      </c>
      <c r="D429" s="186" t="s">
        <v>140</v>
      </c>
      <c r="E429" s="187" t="s">
        <v>648</v>
      </c>
      <c r="F429" s="188" t="s">
        <v>649</v>
      </c>
      <c r="G429" s="189" t="s">
        <v>233</v>
      </c>
      <c r="H429" s="190">
        <v>1</v>
      </c>
      <c r="I429" s="191"/>
      <c r="J429" s="192">
        <f>ROUND(I429*H429,2)</f>
        <v>0</v>
      </c>
      <c r="K429" s="188" t="s">
        <v>1</v>
      </c>
      <c r="L429" s="39"/>
      <c r="M429" s="193" t="s">
        <v>1</v>
      </c>
      <c r="N429" s="194" t="s">
        <v>43</v>
      </c>
      <c r="O429" s="71"/>
      <c r="P429" s="195">
        <f>O429*H429</f>
        <v>0</v>
      </c>
      <c r="Q429" s="195">
        <v>0</v>
      </c>
      <c r="R429" s="195">
        <f>Q429*H429</f>
        <v>0</v>
      </c>
      <c r="S429" s="195">
        <v>0</v>
      </c>
      <c r="T429" s="196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97" t="s">
        <v>247</v>
      </c>
      <c r="AT429" s="197" t="s">
        <v>140</v>
      </c>
      <c r="AU429" s="197" t="s">
        <v>87</v>
      </c>
      <c r="AY429" s="17" t="s">
        <v>137</v>
      </c>
      <c r="BE429" s="198">
        <f>IF(N429="základní",J429,0)</f>
        <v>0</v>
      </c>
      <c r="BF429" s="198">
        <f>IF(N429="snížená",J429,0)</f>
        <v>0</v>
      </c>
      <c r="BG429" s="198">
        <f>IF(N429="zákl. přenesená",J429,0)</f>
        <v>0</v>
      </c>
      <c r="BH429" s="198">
        <f>IF(N429="sníž. přenesená",J429,0)</f>
        <v>0</v>
      </c>
      <c r="BI429" s="198">
        <f>IF(N429="nulová",J429,0)</f>
        <v>0</v>
      </c>
      <c r="BJ429" s="17" t="s">
        <v>85</v>
      </c>
      <c r="BK429" s="198">
        <f>ROUND(I429*H429,2)</f>
        <v>0</v>
      </c>
      <c r="BL429" s="17" t="s">
        <v>247</v>
      </c>
      <c r="BM429" s="197" t="s">
        <v>650</v>
      </c>
    </row>
    <row r="430" spans="1:47" s="2" customFormat="1" ht="10.2">
      <c r="A430" s="34"/>
      <c r="B430" s="35"/>
      <c r="C430" s="36"/>
      <c r="D430" s="199" t="s">
        <v>147</v>
      </c>
      <c r="E430" s="36"/>
      <c r="F430" s="200" t="s">
        <v>649</v>
      </c>
      <c r="G430" s="36"/>
      <c r="H430" s="36"/>
      <c r="I430" s="201"/>
      <c r="J430" s="36"/>
      <c r="K430" s="36"/>
      <c r="L430" s="39"/>
      <c r="M430" s="202"/>
      <c r="N430" s="203"/>
      <c r="O430" s="71"/>
      <c r="P430" s="71"/>
      <c r="Q430" s="71"/>
      <c r="R430" s="71"/>
      <c r="S430" s="71"/>
      <c r="T430" s="72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T430" s="17" t="s">
        <v>147</v>
      </c>
      <c r="AU430" s="17" t="s">
        <v>87</v>
      </c>
    </row>
    <row r="431" spans="1:65" s="2" customFormat="1" ht="24.15" customHeight="1">
      <c r="A431" s="34"/>
      <c r="B431" s="35"/>
      <c r="C431" s="186" t="s">
        <v>651</v>
      </c>
      <c r="D431" s="186" t="s">
        <v>140</v>
      </c>
      <c r="E431" s="187" t="s">
        <v>652</v>
      </c>
      <c r="F431" s="188" t="s">
        <v>653</v>
      </c>
      <c r="G431" s="189" t="s">
        <v>143</v>
      </c>
      <c r="H431" s="190">
        <v>0.02216</v>
      </c>
      <c r="I431" s="191"/>
      <c r="J431" s="192">
        <f>ROUND(I431*H431,2)</f>
        <v>0</v>
      </c>
      <c r="K431" s="188" t="s">
        <v>144</v>
      </c>
      <c r="L431" s="39"/>
      <c r="M431" s="193" t="s">
        <v>1</v>
      </c>
      <c r="N431" s="194" t="s">
        <v>43</v>
      </c>
      <c r="O431" s="71"/>
      <c r="P431" s="195">
        <f>O431*H431</f>
        <v>0</v>
      </c>
      <c r="Q431" s="195">
        <v>0</v>
      </c>
      <c r="R431" s="195">
        <f>Q431*H431</f>
        <v>0</v>
      </c>
      <c r="S431" s="195">
        <v>0</v>
      </c>
      <c r="T431" s="196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97" t="s">
        <v>247</v>
      </c>
      <c r="AT431" s="197" t="s">
        <v>140</v>
      </c>
      <c r="AU431" s="197" t="s">
        <v>87</v>
      </c>
      <c r="AY431" s="17" t="s">
        <v>137</v>
      </c>
      <c r="BE431" s="198">
        <f>IF(N431="základní",J431,0)</f>
        <v>0</v>
      </c>
      <c r="BF431" s="198">
        <f>IF(N431="snížená",J431,0)</f>
        <v>0</v>
      </c>
      <c r="BG431" s="198">
        <f>IF(N431="zákl. přenesená",J431,0)</f>
        <v>0</v>
      </c>
      <c r="BH431" s="198">
        <f>IF(N431="sníž. přenesená",J431,0)</f>
        <v>0</v>
      </c>
      <c r="BI431" s="198">
        <f>IF(N431="nulová",J431,0)</f>
        <v>0</v>
      </c>
      <c r="BJ431" s="17" t="s">
        <v>85</v>
      </c>
      <c r="BK431" s="198">
        <f>ROUND(I431*H431,2)</f>
        <v>0</v>
      </c>
      <c r="BL431" s="17" t="s">
        <v>247</v>
      </c>
      <c r="BM431" s="197" t="s">
        <v>654</v>
      </c>
    </row>
    <row r="432" spans="1:47" s="2" customFormat="1" ht="28.8">
      <c r="A432" s="34"/>
      <c r="B432" s="35"/>
      <c r="C432" s="36"/>
      <c r="D432" s="199" t="s">
        <v>147</v>
      </c>
      <c r="E432" s="36"/>
      <c r="F432" s="200" t="s">
        <v>655</v>
      </c>
      <c r="G432" s="36"/>
      <c r="H432" s="36"/>
      <c r="I432" s="201"/>
      <c r="J432" s="36"/>
      <c r="K432" s="36"/>
      <c r="L432" s="39"/>
      <c r="M432" s="202"/>
      <c r="N432" s="203"/>
      <c r="O432" s="71"/>
      <c r="P432" s="71"/>
      <c r="Q432" s="71"/>
      <c r="R432" s="71"/>
      <c r="S432" s="71"/>
      <c r="T432" s="72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T432" s="17" t="s">
        <v>147</v>
      </c>
      <c r="AU432" s="17" t="s">
        <v>87</v>
      </c>
    </row>
    <row r="433" spans="1:65" s="2" customFormat="1" ht="24.15" customHeight="1">
      <c r="A433" s="34"/>
      <c r="B433" s="35"/>
      <c r="C433" s="186" t="s">
        <v>656</v>
      </c>
      <c r="D433" s="186" t="s">
        <v>140</v>
      </c>
      <c r="E433" s="187" t="s">
        <v>657</v>
      </c>
      <c r="F433" s="188" t="s">
        <v>658</v>
      </c>
      <c r="G433" s="189" t="s">
        <v>143</v>
      </c>
      <c r="H433" s="190">
        <v>0.02216</v>
      </c>
      <c r="I433" s="191"/>
      <c r="J433" s="192">
        <f>ROUND(I433*H433,2)</f>
        <v>0</v>
      </c>
      <c r="K433" s="188" t="s">
        <v>144</v>
      </c>
      <c r="L433" s="39"/>
      <c r="M433" s="193" t="s">
        <v>1</v>
      </c>
      <c r="N433" s="194" t="s">
        <v>43</v>
      </c>
      <c r="O433" s="71"/>
      <c r="P433" s="195">
        <f>O433*H433</f>
        <v>0</v>
      </c>
      <c r="Q433" s="195">
        <v>0</v>
      </c>
      <c r="R433" s="195">
        <f>Q433*H433</f>
        <v>0</v>
      </c>
      <c r="S433" s="195">
        <v>0</v>
      </c>
      <c r="T433" s="196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97" t="s">
        <v>247</v>
      </c>
      <c r="AT433" s="197" t="s">
        <v>140</v>
      </c>
      <c r="AU433" s="197" t="s">
        <v>87</v>
      </c>
      <c r="AY433" s="17" t="s">
        <v>137</v>
      </c>
      <c r="BE433" s="198">
        <f>IF(N433="základní",J433,0)</f>
        <v>0</v>
      </c>
      <c r="BF433" s="198">
        <f>IF(N433="snížená",J433,0)</f>
        <v>0</v>
      </c>
      <c r="BG433" s="198">
        <f>IF(N433="zákl. přenesená",J433,0)</f>
        <v>0</v>
      </c>
      <c r="BH433" s="198">
        <f>IF(N433="sníž. přenesená",J433,0)</f>
        <v>0</v>
      </c>
      <c r="BI433" s="198">
        <f>IF(N433="nulová",J433,0)</f>
        <v>0</v>
      </c>
      <c r="BJ433" s="17" t="s">
        <v>85</v>
      </c>
      <c r="BK433" s="198">
        <f>ROUND(I433*H433,2)</f>
        <v>0</v>
      </c>
      <c r="BL433" s="17" t="s">
        <v>247</v>
      </c>
      <c r="BM433" s="197" t="s">
        <v>659</v>
      </c>
    </row>
    <row r="434" spans="1:47" s="2" customFormat="1" ht="38.4">
      <c r="A434" s="34"/>
      <c r="B434" s="35"/>
      <c r="C434" s="36"/>
      <c r="D434" s="199" t="s">
        <v>147</v>
      </c>
      <c r="E434" s="36"/>
      <c r="F434" s="200" t="s">
        <v>660</v>
      </c>
      <c r="G434" s="36"/>
      <c r="H434" s="36"/>
      <c r="I434" s="201"/>
      <c r="J434" s="36"/>
      <c r="K434" s="36"/>
      <c r="L434" s="39"/>
      <c r="M434" s="202"/>
      <c r="N434" s="203"/>
      <c r="O434" s="71"/>
      <c r="P434" s="71"/>
      <c r="Q434" s="71"/>
      <c r="R434" s="71"/>
      <c r="S434" s="71"/>
      <c r="T434" s="72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T434" s="17" t="s">
        <v>147</v>
      </c>
      <c r="AU434" s="17" t="s">
        <v>87</v>
      </c>
    </row>
    <row r="435" spans="2:63" s="12" customFormat="1" ht="22.8" customHeight="1">
      <c r="B435" s="170"/>
      <c r="C435" s="171"/>
      <c r="D435" s="172" t="s">
        <v>77</v>
      </c>
      <c r="E435" s="184" t="s">
        <v>661</v>
      </c>
      <c r="F435" s="184" t="s">
        <v>662</v>
      </c>
      <c r="G435" s="171"/>
      <c r="H435" s="171"/>
      <c r="I435" s="174"/>
      <c r="J435" s="185">
        <f>BK435</f>
        <v>0</v>
      </c>
      <c r="K435" s="171"/>
      <c r="L435" s="176"/>
      <c r="M435" s="177"/>
      <c r="N435" s="178"/>
      <c r="O435" s="178"/>
      <c r="P435" s="179">
        <f>SUM(P436:P441)</f>
        <v>0</v>
      </c>
      <c r="Q435" s="178"/>
      <c r="R435" s="179">
        <f>SUM(R436:R441)</f>
        <v>0</v>
      </c>
      <c r="S435" s="178"/>
      <c r="T435" s="180">
        <f>SUM(T436:T441)</f>
        <v>0.026</v>
      </c>
      <c r="AR435" s="181" t="s">
        <v>87</v>
      </c>
      <c r="AT435" s="182" t="s">
        <v>77</v>
      </c>
      <c r="AU435" s="182" t="s">
        <v>85</v>
      </c>
      <c r="AY435" s="181" t="s">
        <v>137</v>
      </c>
      <c r="BK435" s="183">
        <f>SUM(BK436:BK441)</f>
        <v>0</v>
      </c>
    </row>
    <row r="436" spans="1:65" s="2" customFormat="1" ht="21.75" customHeight="1">
      <c r="A436" s="34"/>
      <c r="B436" s="35"/>
      <c r="C436" s="186" t="s">
        <v>663</v>
      </c>
      <c r="D436" s="186" t="s">
        <v>140</v>
      </c>
      <c r="E436" s="187" t="s">
        <v>664</v>
      </c>
      <c r="F436" s="188" t="s">
        <v>665</v>
      </c>
      <c r="G436" s="189" t="s">
        <v>233</v>
      </c>
      <c r="H436" s="190">
        <v>2</v>
      </c>
      <c r="I436" s="191"/>
      <c r="J436" s="192">
        <f>ROUND(I436*H436,2)</f>
        <v>0</v>
      </c>
      <c r="K436" s="188" t="s">
        <v>144</v>
      </c>
      <c r="L436" s="39"/>
      <c r="M436" s="193" t="s">
        <v>1</v>
      </c>
      <c r="N436" s="194" t="s">
        <v>43</v>
      </c>
      <c r="O436" s="71"/>
      <c r="P436" s="195">
        <f>O436*H436</f>
        <v>0</v>
      </c>
      <c r="Q436" s="195">
        <v>0</v>
      </c>
      <c r="R436" s="195">
        <f>Q436*H436</f>
        <v>0</v>
      </c>
      <c r="S436" s="195">
        <v>0.013</v>
      </c>
      <c r="T436" s="196">
        <f>S436*H436</f>
        <v>0.026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97" t="s">
        <v>247</v>
      </c>
      <c r="AT436" s="197" t="s">
        <v>140</v>
      </c>
      <c r="AU436" s="197" t="s">
        <v>87</v>
      </c>
      <c r="AY436" s="17" t="s">
        <v>137</v>
      </c>
      <c r="BE436" s="198">
        <f>IF(N436="základní",J436,0)</f>
        <v>0</v>
      </c>
      <c r="BF436" s="198">
        <f>IF(N436="snížená",J436,0)</f>
        <v>0</v>
      </c>
      <c r="BG436" s="198">
        <f>IF(N436="zákl. přenesená",J436,0)</f>
        <v>0</v>
      </c>
      <c r="BH436" s="198">
        <f>IF(N436="sníž. přenesená",J436,0)</f>
        <v>0</v>
      </c>
      <c r="BI436" s="198">
        <f>IF(N436="nulová",J436,0)</f>
        <v>0</v>
      </c>
      <c r="BJ436" s="17" t="s">
        <v>85</v>
      </c>
      <c r="BK436" s="198">
        <f>ROUND(I436*H436,2)</f>
        <v>0</v>
      </c>
      <c r="BL436" s="17" t="s">
        <v>247</v>
      </c>
      <c r="BM436" s="197" t="s">
        <v>666</v>
      </c>
    </row>
    <row r="437" spans="1:47" s="2" customFormat="1" ht="19.2">
      <c r="A437" s="34"/>
      <c r="B437" s="35"/>
      <c r="C437" s="36"/>
      <c r="D437" s="199" t="s">
        <v>147</v>
      </c>
      <c r="E437" s="36"/>
      <c r="F437" s="200" t="s">
        <v>667</v>
      </c>
      <c r="G437" s="36"/>
      <c r="H437" s="36"/>
      <c r="I437" s="201"/>
      <c r="J437" s="36"/>
      <c r="K437" s="36"/>
      <c r="L437" s="39"/>
      <c r="M437" s="202"/>
      <c r="N437" s="203"/>
      <c r="O437" s="71"/>
      <c r="P437" s="71"/>
      <c r="Q437" s="71"/>
      <c r="R437" s="71"/>
      <c r="S437" s="71"/>
      <c r="T437" s="72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T437" s="17" t="s">
        <v>147</v>
      </c>
      <c r="AU437" s="17" t="s">
        <v>87</v>
      </c>
    </row>
    <row r="438" spans="2:51" s="13" customFormat="1" ht="10.2">
      <c r="B438" s="204"/>
      <c r="C438" s="205"/>
      <c r="D438" s="199" t="s">
        <v>149</v>
      </c>
      <c r="E438" s="206" t="s">
        <v>1</v>
      </c>
      <c r="F438" s="207" t="s">
        <v>668</v>
      </c>
      <c r="G438" s="205"/>
      <c r="H438" s="206" t="s">
        <v>1</v>
      </c>
      <c r="I438" s="208"/>
      <c r="J438" s="205"/>
      <c r="K438" s="205"/>
      <c r="L438" s="209"/>
      <c r="M438" s="210"/>
      <c r="N438" s="211"/>
      <c r="O438" s="211"/>
      <c r="P438" s="211"/>
      <c r="Q438" s="211"/>
      <c r="R438" s="211"/>
      <c r="S438" s="211"/>
      <c r="T438" s="212"/>
      <c r="AT438" s="213" t="s">
        <v>149</v>
      </c>
      <c r="AU438" s="213" t="s">
        <v>87</v>
      </c>
      <c r="AV438" s="13" t="s">
        <v>85</v>
      </c>
      <c r="AW438" s="13" t="s">
        <v>36</v>
      </c>
      <c r="AX438" s="13" t="s">
        <v>12</v>
      </c>
      <c r="AY438" s="213" t="s">
        <v>137</v>
      </c>
    </row>
    <row r="439" spans="2:51" s="14" customFormat="1" ht="10.2">
      <c r="B439" s="214"/>
      <c r="C439" s="215"/>
      <c r="D439" s="199" t="s">
        <v>149</v>
      </c>
      <c r="E439" s="216" t="s">
        <v>1</v>
      </c>
      <c r="F439" s="217" t="s">
        <v>646</v>
      </c>
      <c r="G439" s="215"/>
      <c r="H439" s="218">
        <v>2</v>
      </c>
      <c r="I439" s="219"/>
      <c r="J439" s="215"/>
      <c r="K439" s="215"/>
      <c r="L439" s="220"/>
      <c r="M439" s="221"/>
      <c r="N439" s="222"/>
      <c r="O439" s="222"/>
      <c r="P439" s="222"/>
      <c r="Q439" s="222"/>
      <c r="R439" s="222"/>
      <c r="S439" s="222"/>
      <c r="T439" s="223"/>
      <c r="AT439" s="224" t="s">
        <v>149</v>
      </c>
      <c r="AU439" s="224" t="s">
        <v>87</v>
      </c>
      <c r="AV439" s="14" t="s">
        <v>87</v>
      </c>
      <c r="AW439" s="14" t="s">
        <v>36</v>
      </c>
      <c r="AX439" s="14" t="s">
        <v>85</v>
      </c>
      <c r="AY439" s="224" t="s">
        <v>137</v>
      </c>
    </row>
    <row r="440" spans="1:65" s="2" customFormat="1" ht="24.15" customHeight="1">
      <c r="A440" s="34"/>
      <c r="B440" s="35"/>
      <c r="C440" s="186" t="s">
        <v>669</v>
      </c>
      <c r="D440" s="186" t="s">
        <v>140</v>
      </c>
      <c r="E440" s="187" t="s">
        <v>670</v>
      </c>
      <c r="F440" s="188" t="s">
        <v>671</v>
      </c>
      <c r="G440" s="189" t="s">
        <v>369</v>
      </c>
      <c r="H440" s="190">
        <v>1</v>
      </c>
      <c r="I440" s="191"/>
      <c r="J440" s="192">
        <f>ROUND(I440*H440,2)</f>
        <v>0</v>
      </c>
      <c r="K440" s="188" t="s">
        <v>1</v>
      </c>
      <c r="L440" s="39"/>
      <c r="M440" s="193" t="s">
        <v>1</v>
      </c>
      <c r="N440" s="194" t="s">
        <v>43</v>
      </c>
      <c r="O440" s="71"/>
      <c r="P440" s="195">
        <f>O440*H440</f>
        <v>0</v>
      </c>
      <c r="Q440" s="195">
        <v>0</v>
      </c>
      <c r="R440" s="195">
        <f>Q440*H440</f>
        <v>0</v>
      </c>
      <c r="S440" s="195">
        <v>0</v>
      </c>
      <c r="T440" s="196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97" t="s">
        <v>247</v>
      </c>
      <c r="AT440" s="197" t="s">
        <v>140</v>
      </c>
      <c r="AU440" s="197" t="s">
        <v>87</v>
      </c>
      <c r="AY440" s="17" t="s">
        <v>137</v>
      </c>
      <c r="BE440" s="198">
        <f>IF(N440="základní",J440,0)</f>
        <v>0</v>
      </c>
      <c r="BF440" s="198">
        <f>IF(N440="snížená",J440,0)</f>
        <v>0</v>
      </c>
      <c r="BG440" s="198">
        <f>IF(N440="zákl. přenesená",J440,0)</f>
        <v>0</v>
      </c>
      <c r="BH440" s="198">
        <f>IF(N440="sníž. přenesená",J440,0)</f>
        <v>0</v>
      </c>
      <c r="BI440" s="198">
        <f>IF(N440="nulová",J440,0)</f>
        <v>0</v>
      </c>
      <c r="BJ440" s="17" t="s">
        <v>85</v>
      </c>
      <c r="BK440" s="198">
        <f>ROUND(I440*H440,2)</f>
        <v>0</v>
      </c>
      <c r="BL440" s="17" t="s">
        <v>247</v>
      </c>
      <c r="BM440" s="197" t="s">
        <v>672</v>
      </c>
    </row>
    <row r="441" spans="1:47" s="2" customFormat="1" ht="19.2">
      <c r="A441" s="34"/>
      <c r="B441" s="35"/>
      <c r="C441" s="36"/>
      <c r="D441" s="199" t="s">
        <v>147</v>
      </c>
      <c r="E441" s="36"/>
      <c r="F441" s="200" t="s">
        <v>671</v>
      </c>
      <c r="G441" s="36"/>
      <c r="H441" s="36"/>
      <c r="I441" s="201"/>
      <c r="J441" s="36"/>
      <c r="K441" s="36"/>
      <c r="L441" s="39"/>
      <c r="M441" s="202"/>
      <c r="N441" s="203"/>
      <c r="O441" s="71"/>
      <c r="P441" s="71"/>
      <c r="Q441" s="71"/>
      <c r="R441" s="71"/>
      <c r="S441" s="71"/>
      <c r="T441" s="72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T441" s="17" t="s">
        <v>147</v>
      </c>
      <c r="AU441" s="17" t="s">
        <v>87</v>
      </c>
    </row>
    <row r="442" spans="2:63" s="12" customFormat="1" ht="22.8" customHeight="1">
      <c r="B442" s="170"/>
      <c r="C442" s="171"/>
      <c r="D442" s="172" t="s">
        <v>77</v>
      </c>
      <c r="E442" s="184" t="s">
        <v>673</v>
      </c>
      <c r="F442" s="184" t="s">
        <v>674</v>
      </c>
      <c r="G442" s="171"/>
      <c r="H442" s="171"/>
      <c r="I442" s="174"/>
      <c r="J442" s="185">
        <f>BK442</f>
        <v>0</v>
      </c>
      <c r="K442" s="171"/>
      <c r="L442" s="176"/>
      <c r="M442" s="177"/>
      <c r="N442" s="178"/>
      <c r="O442" s="178"/>
      <c r="P442" s="179">
        <f>SUM(P443:P474)</f>
        <v>0</v>
      </c>
      <c r="Q442" s="178"/>
      <c r="R442" s="179">
        <f>SUM(R443:R474)</f>
        <v>0.210735</v>
      </c>
      <c r="S442" s="178"/>
      <c r="T442" s="180">
        <f>SUM(T443:T474)</f>
        <v>0</v>
      </c>
      <c r="AR442" s="181" t="s">
        <v>87</v>
      </c>
      <c r="AT442" s="182" t="s">
        <v>77</v>
      </c>
      <c r="AU442" s="182" t="s">
        <v>85</v>
      </c>
      <c r="AY442" s="181" t="s">
        <v>137</v>
      </c>
      <c r="BK442" s="183">
        <f>SUM(BK443:BK474)</f>
        <v>0</v>
      </c>
    </row>
    <row r="443" spans="1:65" s="2" customFormat="1" ht="16.5" customHeight="1">
      <c r="A443" s="34"/>
      <c r="B443" s="35"/>
      <c r="C443" s="186" t="s">
        <v>675</v>
      </c>
      <c r="D443" s="186" t="s">
        <v>140</v>
      </c>
      <c r="E443" s="187" t="s">
        <v>676</v>
      </c>
      <c r="F443" s="188" t="s">
        <v>677</v>
      </c>
      <c r="G443" s="189" t="s">
        <v>154</v>
      </c>
      <c r="H443" s="190">
        <v>5.32</v>
      </c>
      <c r="I443" s="191"/>
      <c r="J443" s="192">
        <f>ROUND(I443*H443,2)</f>
        <v>0</v>
      </c>
      <c r="K443" s="188" t="s">
        <v>144</v>
      </c>
      <c r="L443" s="39"/>
      <c r="M443" s="193" t="s">
        <v>1</v>
      </c>
      <c r="N443" s="194" t="s">
        <v>43</v>
      </c>
      <c r="O443" s="71"/>
      <c r="P443" s="195">
        <f>O443*H443</f>
        <v>0</v>
      </c>
      <c r="Q443" s="195">
        <v>0.0003</v>
      </c>
      <c r="R443" s="195">
        <f>Q443*H443</f>
        <v>0.001596</v>
      </c>
      <c r="S443" s="195">
        <v>0</v>
      </c>
      <c r="T443" s="196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97" t="s">
        <v>247</v>
      </c>
      <c r="AT443" s="197" t="s">
        <v>140</v>
      </c>
      <c r="AU443" s="197" t="s">
        <v>87</v>
      </c>
      <c r="AY443" s="17" t="s">
        <v>137</v>
      </c>
      <c r="BE443" s="198">
        <f>IF(N443="základní",J443,0)</f>
        <v>0</v>
      </c>
      <c r="BF443" s="198">
        <f>IF(N443="snížená",J443,0)</f>
        <v>0</v>
      </c>
      <c r="BG443" s="198">
        <f>IF(N443="zákl. přenesená",J443,0)</f>
        <v>0</v>
      </c>
      <c r="BH443" s="198">
        <f>IF(N443="sníž. přenesená",J443,0)</f>
        <v>0</v>
      </c>
      <c r="BI443" s="198">
        <f>IF(N443="nulová",J443,0)</f>
        <v>0</v>
      </c>
      <c r="BJ443" s="17" t="s">
        <v>85</v>
      </c>
      <c r="BK443" s="198">
        <f>ROUND(I443*H443,2)</f>
        <v>0</v>
      </c>
      <c r="BL443" s="17" t="s">
        <v>247</v>
      </c>
      <c r="BM443" s="197" t="s">
        <v>678</v>
      </c>
    </row>
    <row r="444" spans="1:47" s="2" customFormat="1" ht="19.2">
      <c r="A444" s="34"/>
      <c r="B444" s="35"/>
      <c r="C444" s="36"/>
      <c r="D444" s="199" t="s">
        <v>147</v>
      </c>
      <c r="E444" s="36"/>
      <c r="F444" s="200" t="s">
        <v>679</v>
      </c>
      <c r="G444" s="36"/>
      <c r="H444" s="36"/>
      <c r="I444" s="201"/>
      <c r="J444" s="36"/>
      <c r="K444" s="36"/>
      <c r="L444" s="39"/>
      <c r="M444" s="202"/>
      <c r="N444" s="203"/>
      <c r="O444" s="71"/>
      <c r="P444" s="71"/>
      <c r="Q444" s="71"/>
      <c r="R444" s="71"/>
      <c r="S444" s="71"/>
      <c r="T444" s="72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7" t="s">
        <v>147</v>
      </c>
      <c r="AU444" s="17" t="s">
        <v>87</v>
      </c>
    </row>
    <row r="445" spans="2:51" s="14" customFormat="1" ht="10.2">
      <c r="B445" s="214"/>
      <c r="C445" s="215"/>
      <c r="D445" s="199" t="s">
        <v>149</v>
      </c>
      <c r="E445" s="216" t="s">
        <v>1</v>
      </c>
      <c r="F445" s="217" t="s">
        <v>246</v>
      </c>
      <c r="G445" s="215"/>
      <c r="H445" s="218">
        <v>5.32</v>
      </c>
      <c r="I445" s="219"/>
      <c r="J445" s="215"/>
      <c r="K445" s="215"/>
      <c r="L445" s="220"/>
      <c r="M445" s="221"/>
      <c r="N445" s="222"/>
      <c r="O445" s="222"/>
      <c r="P445" s="222"/>
      <c r="Q445" s="222"/>
      <c r="R445" s="222"/>
      <c r="S445" s="222"/>
      <c r="T445" s="223"/>
      <c r="AT445" s="224" t="s">
        <v>149</v>
      </c>
      <c r="AU445" s="224" t="s">
        <v>87</v>
      </c>
      <c r="AV445" s="14" t="s">
        <v>87</v>
      </c>
      <c r="AW445" s="14" t="s">
        <v>36</v>
      </c>
      <c r="AX445" s="14" t="s">
        <v>85</v>
      </c>
      <c r="AY445" s="224" t="s">
        <v>137</v>
      </c>
    </row>
    <row r="446" spans="1:65" s="2" customFormat="1" ht="24.15" customHeight="1">
      <c r="A446" s="34"/>
      <c r="B446" s="35"/>
      <c r="C446" s="186" t="s">
        <v>680</v>
      </c>
      <c r="D446" s="186" t="s">
        <v>140</v>
      </c>
      <c r="E446" s="187" t="s">
        <v>681</v>
      </c>
      <c r="F446" s="188" t="s">
        <v>682</v>
      </c>
      <c r="G446" s="189" t="s">
        <v>154</v>
      </c>
      <c r="H446" s="190">
        <v>5.32</v>
      </c>
      <c r="I446" s="191"/>
      <c r="J446" s="192">
        <f>ROUND(I446*H446,2)</f>
        <v>0</v>
      </c>
      <c r="K446" s="188" t="s">
        <v>144</v>
      </c>
      <c r="L446" s="39"/>
      <c r="M446" s="193" t="s">
        <v>1</v>
      </c>
      <c r="N446" s="194" t="s">
        <v>43</v>
      </c>
      <c r="O446" s="71"/>
      <c r="P446" s="195">
        <f>O446*H446</f>
        <v>0</v>
      </c>
      <c r="Q446" s="195">
        <v>0.0075</v>
      </c>
      <c r="R446" s="195">
        <f>Q446*H446</f>
        <v>0.0399</v>
      </c>
      <c r="S446" s="195">
        <v>0</v>
      </c>
      <c r="T446" s="196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97" t="s">
        <v>247</v>
      </c>
      <c r="AT446" s="197" t="s">
        <v>140</v>
      </c>
      <c r="AU446" s="197" t="s">
        <v>87</v>
      </c>
      <c r="AY446" s="17" t="s">
        <v>137</v>
      </c>
      <c r="BE446" s="198">
        <f>IF(N446="základní",J446,0)</f>
        <v>0</v>
      </c>
      <c r="BF446" s="198">
        <f>IF(N446="snížená",J446,0)</f>
        <v>0</v>
      </c>
      <c r="BG446" s="198">
        <f>IF(N446="zákl. přenesená",J446,0)</f>
        <v>0</v>
      </c>
      <c r="BH446" s="198">
        <f>IF(N446="sníž. přenesená",J446,0)</f>
        <v>0</v>
      </c>
      <c r="BI446" s="198">
        <f>IF(N446="nulová",J446,0)</f>
        <v>0</v>
      </c>
      <c r="BJ446" s="17" t="s">
        <v>85</v>
      </c>
      <c r="BK446" s="198">
        <f>ROUND(I446*H446,2)</f>
        <v>0</v>
      </c>
      <c r="BL446" s="17" t="s">
        <v>247</v>
      </c>
      <c r="BM446" s="197" t="s">
        <v>683</v>
      </c>
    </row>
    <row r="447" spans="1:47" s="2" customFormat="1" ht="19.2">
      <c r="A447" s="34"/>
      <c r="B447" s="35"/>
      <c r="C447" s="36"/>
      <c r="D447" s="199" t="s">
        <v>147</v>
      </c>
      <c r="E447" s="36"/>
      <c r="F447" s="200" t="s">
        <v>684</v>
      </c>
      <c r="G447" s="36"/>
      <c r="H447" s="36"/>
      <c r="I447" s="201"/>
      <c r="J447" s="36"/>
      <c r="K447" s="36"/>
      <c r="L447" s="39"/>
      <c r="M447" s="202"/>
      <c r="N447" s="203"/>
      <c r="O447" s="71"/>
      <c r="P447" s="71"/>
      <c r="Q447" s="71"/>
      <c r="R447" s="71"/>
      <c r="S447" s="71"/>
      <c r="T447" s="72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T447" s="17" t="s">
        <v>147</v>
      </c>
      <c r="AU447" s="17" t="s">
        <v>87</v>
      </c>
    </row>
    <row r="448" spans="2:51" s="14" customFormat="1" ht="10.2">
      <c r="B448" s="214"/>
      <c r="C448" s="215"/>
      <c r="D448" s="199" t="s">
        <v>149</v>
      </c>
      <c r="E448" s="216" t="s">
        <v>1</v>
      </c>
      <c r="F448" s="217" t="s">
        <v>246</v>
      </c>
      <c r="G448" s="215"/>
      <c r="H448" s="218">
        <v>5.32</v>
      </c>
      <c r="I448" s="219"/>
      <c r="J448" s="215"/>
      <c r="K448" s="215"/>
      <c r="L448" s="220"/>
      <c r="M448" s="221"/>
      <c r="N448" s="222"/>
      <c r="O448" s="222"/>
      <c r="P448" s="222"/>
      <c r="Q448" s="222"/>
      <c r="R448" s="222"/>
      <c r="S448" s="222"/>
      <c r="T448" s="223"/>
      <c r="AT448" s="224" t="s">
        <v>149</v>
      </c>
      <c r="AU448" s="224" t="s">
        <v>87</v>
      </c>
      <c r="AV448" s="14" t="s">
        <v>87</v>
      </c>
      <c r="AW448" s="14" t="s">
        <v>36</v>
      </c>
      <c r="AX448" s="14" t="s">
        <v>85</v>
      </c>
      <c r="AY448" s="224" t="s">
        <v>137</v>
      </c>
    </row>
    <row r="449" spans="1:65" s="2" customFormat="1" ht="33" customHeight="1">
      <c r="A449" s="34"/>
      <c r="B449" s="35"/>
      <c r="C449" s="186" t="s">
        <v>685</v>
      </c>
      <c r="D449" s="186" t="s">
        <v>140</v>
      </c>
      <c r="E449" s="187" t="s">
        <v>686</v>
      </c>
      <c r="F449" s="188" t="s">
        <v>687</v>
      </c>
      <c r="G449" s="189" t="s">
        <v>154</v>
      </c>
      <c r="H449" s="190">
        <v>5.32</v>
      </c>
      <c r="I449" s="191"/>
      <c r="J449" s="192">
        <f>ROUND(I449*H449,2)</f>
        <v>0</v>
      </c>
      <c r="K449" s="188" t="s">
        <v>144</v>
      </c>
      <c r="L449" s="39"/>
      <c r="M449" s="193" t="s">
        <v>1</v>
      </c>
      <c r="N449" s="194" t="s">
        <v>43</v>
      </c>
      <c r="O449" s="71"/>
      <c r="P449" s="195">
        <f>O449*H449</f>
        <v>0</v>
      </c>
      <c r="Q449" s="195">
        <v>0.0052</v>
      </c>
      <c r="R449" s="195">
        <f>Q449*H449</f>
        <v>0.027664</v>
      </c>
      <c r="S449" s="195">
        <v>0</v>
      </c>
      <c r="T449" s="196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97" t="s">
        <v>247</v>
      </c>
      <c r="AT449" s="197" t="s">
        <v>140</v>
      </c>
      <c r="AU449" s="197" t="s">
        <v>87</v>
      </c>
      <c r="AY449" s="17" t="s">
        <v>137</v>
      </c>
      <c r="BE449" s="198">
        <f>IF(N449="základní",J449,0)</f>
        <v>0</v>
      </c>
      <c r="BF449" s="198">
        <f>IF(N449="snížená",J449,0)</f>
        <v>0</v>
      </c>
      <c r="BG449" s="198">
        <f>IF(N449="zákl. přenesená",J449,0)</f>
        <v>0</v>
      </c>
      <c r="BH449" s="198">
        <f>IF(N449="sníž. přenesená",J449,0)</f>
        <v>0</v>
      </c>
      <c r="BI449" s="198">
        <f>IF(N449="nulová",J449,0)</f>
        <v>0</v>
      </c>
      <c r="BJ449" s="17" t="s">
        <v>85</v>
      </c>
      <c r="BK449" s="198">
        <f>ROUND(I449*H449,2)</f>
        <v>0</v>
      </c>
      <c r="BL449" s="17" t="s">
        <v>247</v>
      </c>
      <c r="BM449" s="197" t="s">
        <v>688</v>
      </c>
    </row>
    <row r="450" spans="1:47" s="2" customFormat="1" ht="28.8">
      <c r="A450" s="34"/>
      <c r="B450" s="35"/>
      <c r="C450" s="36"/>
      <c r="D450" s="199" t="s">
        <v>147</v>
      </c>
      <c r="E450" s="36"/>
      <c r="F450" s="200" t="s">
        <v>689</v>
      </c>
      <c r="G450" s="36"/>
      <c r="H450" s="36"/>
      <c r="I450" s="201"/>
      <c r="J450" s="36"/>
      <c r="K450" s="36"/>
      <c r="L450" s="39"/>
      <c r="M450" s="202"/>
      <c r="N450" s="203"/>
      <c r="O450" s="71"/>
      <c r="P450" s="71"/>
      <c r="Q450" s="71"/>
      <c r="R450" s="71"/>
      <c r="S450" s="71"/>
      <c r="T450" s="72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T450" s="17" t="s">
        <v>147</v>
      </c>
      <c r="AU450" s="17" t="s">
        <v>87</v>
      </c>
    </row>
    <row r="451" spans="2:51" s="14" customFormat="1" ht="10.2">
      <c r="B451" s="214"/>
      <c r="C451" s="215"/>
      <c r="D451" s="199" t="s">
        <v>149</v>
      </c>
      <c r="E451" s="216" t="s">
        <v>1</v>
      </c>
      <c r="F451" s="217" t="s">
        <v>246</v>
      </c>
      <c r="G451" s="215"/>
      <c r="H451" s="218">
        <v>5.32</v>
      </c>
      <c r="I451" s="219"/>
      <c r="J451" s="215"/>
      <c r="K451" s="215"/>
      <c r="L451" s="220"/>
      <c r="M451" s="221"/>
      <c r="N451" s="222"/>
      <c r="O451" s="222"/>
      <c r="P451" s="222"/>
      <c r="Q451" s="222"/>
      <c r="R451" s="222"/>
      <c r="S451" s="222"/>
      <c r="T451" s="223"/>
      <c r="AT451" s="224" t="s">
        <v>149</v>
      </c>
      <c r="AU451" s="224" t="s">
        <v>87</v>
      </c>
      <c r="AV451" s="14" t="s">
        <v>87</v>
      </c>
      <c r="AW451" s="14" t="s">
        <v>36</v>
      </c>
      <c r="AX451" s="14" t="s">
        <v>85</v>
      </c>
      <c r="AY451" s="224" t="s">
        <v>137</v>
      </c>
    </row>
    <row r="452" spans="1:65" s="2" customFormat="1" ht="44.25" customHeight="1">
      <c r="A452" s="34"/>
      <c r="B452" s="35"/>
      <c r="C452" s="236" t="s">
        <v>690</v>
      </c>
      <c r="D452" s="236" t="s">
        <v>237</v>
      </c>
      <c r="E452" s="237" t="s">
        <v>691</v>
      </c>
      <c r="F452" s="238" t="s">
        <v>692</v>
      </c>
      <c r="G452" s="239" t="s">
        <v>154</v>
      </c>
      <c r="H452" s="240">
        <v>5.852</v>
      </c>
      <c r="I452" s="241"/>
      <c r="J452" s="242">
        <f>ROUND(I452*H452,2)</f>
        <v>0</v>
      </c>
      <c r="K452" s="238" t="s">
        <v>1</v>
      </c>
      <c r="L452" s="243"/>
      <c r="M452" s="244" t="s">
        <v>1</v>
      </c>
      <c r="N452" s="245" t="s">
        <v>43</v>
      </c>
      <c r="O452" s="71"/>
      <c r="P452" s="195">
        <f>O452*H452</f>
        <v>0</v>
      </c>
      <c r="Q452" s="195">
        <v>0.022</v>
      </c>
      <c r="R452" s="195">
        <f>Q452*H452</f>
        <v>0.128744</v>
      </c>
      <c r="S452" s="195">
        <v>0</v>
      </c>
      <c r="T452" s="196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97" t="s">
        <v>348</v>
      </c>
      <c r="AT452" s="197" t="s">
        <v>237</v>
      </c>
      <c r="AU452" s="197" t="s">
        <v>87</v>
      </c>
      <c r="AY452" s="17" t="s">
        <v>137</v>
      </c>
      <c r="BE452" s="198">
        <f>IF(N452="základní",J452,0)</f>
        <v>0</v>
      </c>
      <c r="BF452" s="198">
        <f>IF(N452="snížená",J452,0)</f>
        <v>0</v>
      </c>
      <c r="BG452" s="198">
        <f>IF(N452="zákl. přenesená",J452,0)</f>
        <v>0</v>
      </c>
      <c r="BH452" s="198">
        <f>IF(N452="sníž. přenesená",J452,0)</f>
        <v>0</v>
      </c>
      <c r="BI452" s="198">
        <f>IF(N452="nulová",J452,0)</f>
        <v>0</v>
      </c>
      <c r="BJ452" s="17" t="s">
        <v>85</v>
      </c>
      <c r="BK452" s="198">
        <f>ROUND(I452*H452,2)</f>
        <v>0</v>
      </c>
      <c r="BL452" s="17" t="s">
        <v>247</v>
      </c>
      <c r="BM452" s="197" t="s">
        <v>693</v>
      </c>
    </row>
    <row r="453" spans="1:47" s="2" customFormat="1" ht="28.8">
      <c r="A453" s="34"/>
      <c r="B453" s="35"/>
      <c r="C453" s="36"/>
      <c r="D453" s="199" t="s">
        <v>147</v>
      </c>
      <c r="E453" s="36"/>
      <c r="F453" s="200" t="s">
        <v>692</v>
      </c>
      <c r="G453" s="36"/>
      <c r="H453" s="36"/>
      <c r="I453" s="201"/>
      <c r="J453" s="36"/>
      <c r="K453" s="36"/>
      <c r="L453" s="39"/>
      <c r="M453" s="202"/>
      <c r="N453" s="203"/>
      <c r="O453" s="71"/>
      <c r="P453" s="71"/>
      <c r="Q453" s="71"/>
      <c r="R453" s="71"/>
      <c r="S453" s="71"/>
      <c r="T453" s="72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T453" s="17" t="s">
        <v>147</v>
      </c>
      <c r="AU453" s="17" t="s">
        <v>87</v>
      </c>
    </row>
    <row r="454" spans="1:47" s="2" customFormat="1" ht="28.8">
      <c r="A454" s="34"/>
      <c r="B454" s="35"/>
      <c r="C454" s="36"/>
      <c r="D454" s="199" t="s">
        <v>489</v>
      </c>
      <c r="E454" s="36"/>
      <c r="F454" s="246" t="s">
        <v>694</v>
      </c>
      <c r="G454" s="36"/>
      <c r="H454" s="36"/>
      <c r="I454" s="201"/>
      <c r="J454" s="36"/>
      <c r="K454" s="36"/>
      <c r="L454" s="39"/>
      <c r="M454" s="202"/>
      <c r="N454" s="203"/>
      <c r="O454" s="71"/>
      <c r="P454" s="71"/>
      <c r="Q454" s="71"/>
      <c r="R454" s="71"/>
      <c r="S454" s="71"/>
      <c r="T454" s="72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T454" s="17" t="s">
        <v>489</v>
      </c>
      <c r="AU454" s="17" t="s">
        <v>87</v>
      </c>
    </row>
    <row r="455" spans="2:51" s="14" customFormat="1" ht="10.2">
      <c r="B455" s="214"/>
      <c r="C455" s="215"/>
      <c r="D455" s="199" t="s">
        <v>149</v>
      </c>
      <c r="E455" s="215"/>
      <c r="F455" s="217" t="s">
        <v>695</v>
      </c>
      <c r="G455" s="215"/>
      <c r="H455" s="218">
        <v>5.852</v>
      </c>
      <c r="I455" s="219"/>
      <c r="J455" s="215"/>
      <c r="K455" s="215"/>
      <c r="L455" s="220"/>
      <c r="M455" s="221"/>
      <c r="N455" s="222"/>
      <c r="O455" s="222"/>
      <c r="P455" s="222"/>
      <c r="Q455" s="222"/>
      <c r="R455" s="222"/>
      <c r="S455" s="222"/>
      <c r="T455" s="223"/>
      <c r="AT455" s="224" t="s">
        <v>149</v>
      </c>
      <c r="AU455" s="224" t="s">
        <v>87</v>
      </c>
      <c r="AV455" s="14" t="s">
        <v>87</v>
      </c>
      <c r="AW455" s="14" t="s">
        <v>4</v>
      </c>
      <c r="AX455" s="14" t="s">
        <v>85</v>
      </c>
      <c r="AY455" s="224" t="s">
        <v>137</v>
      </c>
    </row>
    <row r="456" spans="1:65" s="2" customFormat="1" ht="24.15" customHeight="1">
      <c r="A456" s="34"/>
      <c r="B456" s="35"/>
      <c r="C456" s="186" t="s">
        <v>696</v>
      </c>
      <c r="D456" s="186" t="s">
        <v>140</v>
      </c>
      <c r="E456" s="187" t="s">
        <v>697</v>
      </c>
      <c r="F456" s="188" t="s">
        <v>698</v>
      </c>
      <c r="G456" s="189" t="s">
        <v>154</v>
      </c>
      <c r="H456" s="190">
        <v>5.32</v>
      </c>
      <c r="I456" s="191"/>
      <c r="J456" s="192">
        <f>ROUND(I456*H456,2)</f>
        <v>0</v>
      </c>
      <c r="K456" s="188" t="s">
        <v>144</v>
      </c>
      <c r="L456" s="39"/>
      <c r="M456" s="193" t="s">
        <v>1</v>
      </c>
      <c r="N456" s="194" t="s">
        <v>43</v>
      </c>
      <c r="O456" s="71"/>
      <c r="P456" s="195">
        <f>O456*H456</f>
        <v>0</v>
      </c>
      <c r="Q456" s="195">
        <v>0.0015</v>
      </c>
      <c r="R456" s="195">
        <f>Q456*H456</f>
        <v>0.007980000000000001</v>
      </c>
      <c r="S456" s="195">
        <v>0</v>
      </c>
      <c r="T456" s="196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97" t="s">
        <v>247</v>
      </c>
      <c r="AT456" s="197" t="s">
        <v>140</v>
      </c>
      <c r="AU456" s="197" t="s">
        <v>87</v>
      </c>
      <c r="AY456" s="17" t="s">
        <v>137</v>
      </c>
      <c r="BE456" s="198">
        <f>IF(N456="základní",J456,0)</f>
        <v>0</v>
      </c>
      <c r="BF456" s="198">
        <f>IF(N456="snížená",J456,0)</f>
        <v>0</v>
      </c>
      <c r="BG456" s="198">
        <f>IF(N456="zákl. přenesená",J456,0)</f>
        <v>0</v>
      </c>
      <c r="BH456" s="198">
        <f>IF(N456="sníž. přenesená",J456,0)</f>
        <v>0</v>
      </c>
      <c r="BI456" s="198">
        <f>IF(N456="nulová",J456,0)</f>
        <v>0</v>
      </c>
      <c r="BJ456" s="17" t="s">
        <v>85</v>
      </c>
      <c r="BK456" s="198">
        <f>ROUND(I456*H456,2)</f>
        <v>0</v>
      </c>
      <c r="BL456" s="17" t="s">
        <v>247</v>
      </c>
      <c r="BM456" s="197" t="s">
        <v>699</v>
      </c>
    </row>
    <row r="457" spans="1:47" s="2" customFormat="1" ht="19.2">
      <c r="A457" s="34"/>
      <c r="B457" s="35"/>
      <c r="C457" s="36"/>
      <c r="D457" s="199" t="s">
        <v>147</v>
      </c>
      <c r="E457" s="36"/>
      <c r="F457" s="200" t="s">
        <v>700</v>
      </c>
      <c r="G457" s="36"/>
      <c r="H457" s="36"/>
      <c r="I457" s="201"/>
      <c r="J457" s="36"/>
      <c r="K457" s="36"/>
      <c r="L457" s="39"/>
      <c r="M457" s="202"/>
      <c r="N457" s="203"/>
      <c r="O457" s="71"/>
      <c r="P457" s="71"/>
      <c r="Q457" s="71"/>
      <c r="R457" s="71"/>
      <c r="S457" s="71"/>
      <c r="T457" s="72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T457" s="17" t="s">
        <v>147</v>
      </c>
      <c r="AU457" s="17" t="s">
        <v>87</v>
      </c>
    </row>
    <row r="458" spans="2:51" s="14" customFormat="1" ht="10.2">
      <c r="B458" s="214"/>
      <c r="C458" s="215"/>
      <c r="D458" s="199" t="s">
        <v>149</v>
      </c>
      <c r="E458" s="216" t="s">
        <v>1</v>
      </c>
      <c r="F458" s="217" t="s">
        <v>246</v>
      </c>
      <c r="G458" s="215"/>
      <c r="H458" s="218">
        <v>5.32</v>
      </c>
      <c r="I458" s="219"/>
      <c r="J458" s="215"/>
      <c r="K458" s="215"/>
      <c r="L458" s="220"/>
      <c r="M458" s="221"/>
      <c r="N458" s="222"/>
      <c r="O458" s="222"/>
      <c r="P458" s="222"/>
      <c r="Q458" s="222"/>
      <c r="R458" s="222"/>
      <c r="S458" s="222"/>
      <c r="T458" s="223"/>
      <c r="AT458" s="224" t="s">
        <v>149</v>
      </c>
      <c r="AU458" s="224" t="s">
        <v>87</v>
      </c>
      <c r="AV458" s="14" t="s">
        <v>87</v>
      </c>
      <c r="AW458" s="14" t="s">
        <v>36</v>
      </c>
      <c r="AX458" s="14" t="s">
        <v>85</v>
      </c>
      <c r="AY458" s="224" t="s">
        <v>137</v>
      </c>
    </row>
    <row r="459" spans="1:65" s="2" customFormat="1" ht="16.5" customHeight="1">
      <c r="A459" s="34"/>
      <c r="B459" s="35"/>
      <c r="C459" s="186" t="s">
        <v>701</v>
      </c>
      <c r="D459" s="186" t="s">
        <v>140</v>
      </c>
      <c r="E459" s="187" t="s">
        <v>702</v>
      </c>
      <c r="F459" s="188" t="s">
        <v>703</v>
      </c>
      <c r="G459" s="189" t="s">
        <v>218</v>
      </c>
      <c r="H459" s="190">
        <v>8.5</v>
      </c>
      <c r="I459" s="191"/>
      <c r="J459" s="192">
        <f>ROUND(I459*H459,2)</f>
        <v>0</v>
      </c>
      <c r="K459" s="188" t="s">
        <v>144</v>
      </c>
      <c r="L459" s="39"/>
      <c r="M459" s="193" t="s">
        <v>1</v>
      </c>
      <c r="N459" s="194" t="s">
        <v>43</v>
      </c>
      <c r="O459" s="71"/>
      <c r="P459" s="195">
        <f>O459*H459</f>
        <v>0</v>
      </c>
      <c r="Q459" s="195">
        <v>3E-05</v>
      </c>
      <c r="R459" s="195">
        <f>Q459*H459</f>
        <v>0.000255</v>
      </c>
      <c r="S459" s="195">
        <v>0</v>
      </c>
      <c r="T459" s="196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97" t="s">
        <v>247</v>
      </c>
      <c r="AT459" s="197" t="s">
        <v>140</v>
      </c>
      <c r="AU459" s="197" t="s">
        <v>87</v>
      </c>
      <c r="AY459" s="17" t="s">
        <v>137</v>
      </c>
      <c r="BE459" s="198">
        <f>IF(N459="základní",J459,0)</f>
        <v>0</v>
      </c>
      <c r="BF459" s="198">
        <f>IF(N459="snížená",J459,0)</f>
        <v>0</v>
      </c>
      <c r="BG459" s="198">
        <f>IF(N459="zákl. přenesená",J459,0)</f>
        <v>0</v>
      </c>
      <c r="BH459" s="198">
        <f>IF(N459="sníž. přenesená",J459,0)</f>
        <v>0</v>
      </c>
      <c r="BI459" s="198">
        <f>IF(N459="nulová",J459,0)</f>
        <v>0</v>
      </c>
      <c r="BJ459" s="17" t="s">
        <v>85</v>
      </c>
      <c r="BK459" s="198">
        <f>ROUND(I459*H459,2)</f>
        <v>0</v>
      </c>
      <c r="BL459" s="17" t="s">
        <v>247</v>
      </c>
      <c r="BM459" s="197" t="s">
        <v>704</v>
      </c>
    </row>
    <row r="460" spans="1:47" s="2" customFormat="1" ht="10.2">
      <c r="A460" s="34"/>
      <c r="B460" s="35"/>
      <c r="C460" s="36"/>
      <c r="D460" s="199" t="s">
        <v>147</v>
      </c>
      <c r="E460" s="36"/>
      <c r="F460" s="200" t="s">
        <v>705</v>
      </c>
      <c r="G460" s="36"/>
      <c r="H460" s="36"/>
      <c r="I460" s="201"/>
      <c r="J460" s="36"/>
      <c r="K460" s="36"/>
      <c r="L460" s="39"/>
      <c r="M460" s="202"/>
      <c r="N460" s="203"/>
      <c r="O460" s="71"/>
      <c r="P460" s="71"/>
      <c r="Q460" s="71"/>
      <c r="R460" s="71"/>
      <c r="S460" s="71"/>
      <c r="T460" s="72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7" t="s">
        <v>147</v>
      </c>
      <c r="AU460" s="17" t="s">
        <v>87</v>
      </c>
    </row>
    <row r="461" spans="2:51" s="14" customFormat="1" ht="10.2">
      <c r="B461" s="214"/>
      <c r="C461" s="215"/>
      <c r="D461" s="199" t="s">
        <v>149</v>
      </c>
      <c r="E461" s="216" t="s">
        <v>1</v>
      </c>
      <c r="F461" s="217" t="s">
        <v>706</v>
      </c>
      <c r="G461" s="215"/>
      <c r="H461" s="218">
        <v>8.5</v>
      </c>
      <c r="I461" s="219"/>
      <c r="J461" s="215"/>
      <c r="K461" s="215"/>
      <c r="L461" s="220"/>
      <c r="M461" s="221"/>
      <c r="N461" s="222"/>
      <c r="O461" s="222"/>
      <c r="P461" s="222"/>
      <c r="Q461" s="222"/>
      <c r="R461" s="222"/>
      <c r="S461" s="222"/>
      <c r="T461" s="223"/>
      <c r="AT461" s="224" t="s">
        <v>149</v>
      </c>
      <c r="AU461" s="224" t="s">
        <v>87</v>
      </c>
      <c r="AV461" s="14" t="s">
        <v>87</v>
      </c>
      <c r="AW461" s="14" t="s">
        <v>36</v>
      </c>
      <c r="AX461" s="14" t="s">
        <v>85</v>
      </c>
      <c r="AY461" s="224" t="s">
        <v>137</v>
      </c>
    </row>
    <row r="462" spans="1:65" s="2" customFormat="1" ht="16.5" customHeight="1">
      <c r="A462" s="34"/>
      <c r="B462" s="35"/>
      <c r="C462" s="186" t="s">
        <v>707</v>
      </c>
      <c r="D462" s="186" t="s">
        <v>140</v>
      </c>
      <c r="E462" s="187" t="s">
        <v>708</v>
      </c>
      <c r="F462" s="188" t="s">
        <v>709</v>
      </c>
      <c r="G462" s="189" t="s">
        <v>233</v>
      </c>
      <c r="H462" s="190">
        <v>5</v>
      </c>
      <c r="I462" s="191"/>
      <c r="J462" s="192">
        <f>ROUND(I462*H462,2)</f>
        <v>0</v>
      </c>
      <c r="K462" s="188" t="s">
        <v>144</v>
      </c>
      <c r="L462" s="39"/>
      <c r="M462" s="193" t="s">
        <v>1</v>
      </c>
      <c r="N462" s="194" t="s">
        <v>43</v>
      </c>
      <c r="O462" s="71"/>
      <c r="P462" s="195">
        <f>O462*H462</f>
        <v>0</v>
      </c>
      <c r="Q462" s="195">
        <v>0.00021</v>
      </c>
      <c r="R462" s="195">
        <f>Q462*H462</f>
        <v>0.0010500000000000002</v>
      </c>
      <c r="S462" s="195">
        <v>0</v>
      </c>
      <c r="T462" s="196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97" t="s">
        <v>247</v>
      </c>
      <c r="AT462" s="197" t="s">
        <v>140</v>
      </c>
      <c r="AU462" s="197" t="s">
        <v>87</v>
      </c>
      <c r="AY462" s="17" t="s">
        <v>137</v>
      </c>
      <c r="BE462" s="198">
        <f>IF(N462="základní",J462,0)</f>
        <v>0</v>
      </c>
      <c r="BF462" s="198">
        <f>IF(N462="snížená",J462,0)</f>
        <v>0</v>
      </c>
      <c r="BG462" s="198">
        <f>IF(N462="zákl. přenesená",J462,0)</f>
        <v>0</v>
      </c>
      <c r="BH462" s="198">
        <f>IF(N462="sníž. přenesená",J462,0)</f>
        <v>0</v>
      </c>
      <c r="BI462" s="198">
        <f>IF(N462="nulová",J462,0)</f>
        <v>0</v>
      </c>
      <c r="BJ462" s="17" t="s">
        <v>85</v>
      </c>
      <c r="BK462" s="198">
        <f>ROUND(I462*H462,2)</f>
        <v>0</v>
      </c>
      <c r="BL462" s="17" t="s">
        <v>247</v>
      </c>
      <c r="BM462" s="197" t="s">
        <v>710</v>
      </c>
    </row>
    <row r="463" spans="1:47" s="2" customFormat="1" ht="19.2">
      <c r="A463" s="34"/>
      <c r="B463" s="35"/>
      <c r="C463" s="36"/>
      <c r="D463" s="199" t="s">
        <v>147</v>
      </c>
      <c r="E463" s="36"/>
      <c r="F463" s="200" t="s">
        <v>711</v>
      </c>
      <c r="G463" s="36"/>
      <c r="H463" s="36"/>
      <c r="I463" s="201"/>
      <c r="J463" s="36"/>
      <c r="K463" s="36"/>
      <c r="L463" s="39"/>
      <c r="M463" s="202"/>
      <c r="N463" s="203"/>
      <c r="O463" s="71"/>
      <c r="P463" s="71"/>
      <c r="Q463" s="71"/>
      <c r="R463" s="71"/>
      <c r="S463" s="71"/>
      <c r="T463" s="72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T463" s="17" t="s">
        <v>147</v>
      </c>
      <c r="AU463" s="17" t="s">
        <v>87</v>
      </c>
    </row>
    <row r="464" spans="2:51" s="14" customFormat="1" ht="10.2">
      <c r="B464" s="214"/>
      <c r="C464" s="215"/>
      <c r="D464" s="199" t="s">
        <v>149</v>
      </c>
      <c r="E464" s="216" t="s">
        <v>1</v>
      </c>
      <c r="F464" s="217" t="s">
        <v>175</v>
      </c>
      <c r="G464" s="215"/>
      <c r="H464" s="218">
        <v>5</v>
      </c>
      <c r="I464" s="219"/>
      <c r="J464" s="215"/>
      <c r="K464" s="215"/>
      <c r="L464" s="220"/>
      <c r="M464" s="221"/>
      <c r="N464" s="222"/>
      <c r="O464" s="222"/>
      <c r="P464" s="222"/>
      <c r="Q464" s="222"/>
      <c r="R464" s="222"/>
      <c r="S464" s="222"/>
      <c r="T464" s="223"/>
      <c r="AT464" s="224" t="s">
        <v>149</v>
      </c>
      <c r="AU464" s="224" t="s">
        <v>87</v>
      </c>
      <c r="AV464" s="14" t="s">
        <v>87</v>
      </c>
      <c r="AW464" s="14" t="s">
        <v>36</v>
      </c>
      <c r="AX464" s="14" t="s">
        <v>85</v>
      </c>
      <c r="AY464" s="224" t="s">
        <v>137</v>
      </c>
    </row>
    <row r="465" spans="1:65" s="2" customFormat="1" ht="16.5" customHeight="1">
      <c r="A465" s="34"/>
      <c r="B465" s="35"/>
      <c r="C465" s="186" t="s">
        <v>712</v>
      </c>
      <c r="D465" s="186" t="s">
        <v>140</v>
      </c>
      <c r="E465" s="187" t="s">
        <v>713</v>
      </c>
      <c r="F465" s="188" t="s">
        <v>714</v>
      </c>
      <c r="G465" s="189" t="s">
        <v>218</v>
      </c>
      <c r="H465" s="190">
        <v>10.25</v>
      </c>
      <c r="I465" s="191"/>
      <c r="J465" s="192">
        <f>ROUND(I465*H465,2)</f>
        <v>0</v>
      </c>
      <c r="K465" s="188" t="s">
        <v>144</v>
      </c>
      <c r="L465" s="39"/>
      <c r="M465" s="193" t="s">
        <v>1</v>
      </c>
      <c r="N465" s="194" t="s">
        <v>43</v>
      </c>
      <c r="O465" s="71"/>
      <c r="P465" s="195">
        <f>O465*H465</f>
        <v>0</v>
      </c>
      <c r="Q465" s="195">
        <v>0.00032</v>
      </c>
      <c r="R465" s="195">
        <f>Q465*H465</f>
        <v>0.0032800000000000004</v>
      </c>
      <c r="S465" s="195">
        <v>0</v>
      </c>
      <c r="T465" s="196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97" t="s">
        <v>247</v>
      </c>
      <c r="AT465" s="197" t="s">
        <v>140</v>
      </c>
      <c r="AU465" s="197" t="s">
        <v>87</v>
      </c>
      <c r="AY465" s="17" t="s">
        <v>137</v>
      </c>
      <c r="BE465" s="198">
        <f>IF(N465="základní",J465,0)</f>
        <v>0</v>
      </c>
      <c r="BF465" s="198">
        <f>IF(N465="snížená",J465,0)</f>
        <v>0</v>
      </c>
      <c r="BG465" s="198">
        <f>IF(N465="zákl. přenesená",J465,0)</f>
        <v>0</v>
      </c>
      <c r="BH465" s="198">
        <f>IF(N465="sníž. přenesená",J465,0)</f>
        <v>0</v>
      </c>
      <c r="BI465" s="198">
        <f>IF(N465="nulová",J465,0)</f>
        <v>0</v>
      </c>
      <c r="BJ465" s="17" t="s">
        <v>85</v>
      </c>
      <c r="BK465" s="198">
        <f>ROUND(I465*H465,2)</f>
        <v>0</v>
      </c>
      <c r="BL465" s="17" t="s">
        <v>247</v>
      </c>
      <c r="BM465" s="197" t="s">
        <v>715</v>
      </c>
    </row>
    <row r="466" spans="1:47" s="2" customFormat="1" ht="19.2">
      <c r="A466" s="34"/>
      <c r="B466" s="35"/>
      <c r="C466" s="36"/>
      <c r="D466" s="199" t="s">
        <v>147</v>
      </c>
      <c r="E466" s="36"/>
      <c r="F466" s="200" t="s">
        <v>716</v>
      </c>
      <c r="G466" s="36"/>
      <c r="H466" s="36"/>
      <c r="I466" s="201"/>
      <c r="J466" s="36"/>
      <c r="K466" s="36"/>
      <c r="L466" s="39"/>
      <c r="M466" s="202"/>
      <c r="N466" s="203"/>
      <c r="O466" s="71"/>
      <c r="P466" s="71"/>
      <c r="Q466" s="71"/>
      <c r="R466" s="71"/>
      <c r="S466" s="71"/>
      <c r="T466" s="72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T466" s="17" t="s">
        <v>147</v>
      </c>
      <c r="AU466" s="17" t="s">
        <v>87</v>
      </c>
    </row>
    <row r="467" spans="2:51" s="14" customFormat="1" ht="10.2">
      <c r="B467" s="214"/>
      <c r="C467" s="215"/>
      <c r="D467" s="199" t="s">
        <v>149</v>
      </c>
      <c r="E467" s="216" t="s">
        <v>1</v>
      </c>
      <c r="F467" s="217" t="s">
        <v>717</v>
      </c>
      <c r="G467" s="215"/>
      <c r="H467" s="218">
        <v>10.25</v>
      </c>
      <c r="I467" s="219"/>
      <c r="J467" s="215"/>
      <c r="K467" s="215"/>
      <c r="L467" s="220"/>
      <c r="M467" s="221"/>
      <c r="N467" s="222"/>
      <c r="O467" s="222"/>
      <c r="P467" s="222"/>
      <c r="Q467" s="222"/>
      <c r="R467" s="222"/>
      <c r="S467" s="222"/>
      <c r="T467" s="223"/>
      <c r="AT467" s="224" t="s">
        <v>149</v>
      </c>
      <c r="AU467" s="224" t="s">
        <v>87</v>
      </c>
      <c r="AV467" s="14" t="s">
        <v>87</v>
      </c>
      <c r="AW467" s="14" t="s">
        <v>36</v>
      </c>
      <c r="AX467" s="14" t="s">
        <v>85</v>
      </c>
      <c r="AY467" s="224" t="s">
        <v>137</v>
      </c>
    </row>
    <row r="468" spans="1:65" s="2" customFormat="1" ht="24.15" customHeight="1">
      <c r="A468" s="34"/>
      <c r="B468" s="35"/>
      <c r="C468" s="186" t="s">
        <v>718</v>
      </c>
      <c r="D468" s="186" t="s">
        <v>140</v>
      </c>
      <c r="E468" s="187" t="s">
        <v>719</v>
      </c>
      <c r="F468" s="188" t="s">
        <v>720</v>
      </c>
      <c r="G468" s="189" t="s">
        <v>154</v>
      </c>
      <c r="H468" s="190">
        <v>5.32</v>
      </c>
      <c r="I468" s="191"/>
      <c r="J468" s="192">
        <f>ROUND(I468*H468,2)</f>
        <v>0</v>
      </c>
      <c r="K468" s="188" t="s">
        <v>144</v>
      </c>
      <c r="L468" s="39"/>
      <c r="M468" s="193" t="s">
        <v>1</v>
      </c>
      <c r="N468" s="194" t="s">
        <v>43</v>
      </c>
      <c r="O468" s="71"/>
      <c r="P468" s="195">
        <f>O468*H468</f>
        <v>0</v>
      </c>
      <c r="Q468" s="195">
        <v>5E-05</v>
      </c>
      <c r="R468" s="195">
        <f>Q468*H468</f>
        <v>0.000266</v>
      </c>
      <c r="S468" s="195">
        <v>0</v>
      </c>
      <c r="T468" s="196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97" t="s">
        <v>247</v>
      </c>
      <c r="AT468" s="197" t="s">
        <v>140</v>
      </c>
      <c r="AU468" s="197" t="s">
        <v>87</v>
      </c>
      <c r="AY468" s="17" t="s">
        <v>137</v>
      </c>
      <c r="BE468" s="198">
        <f>IF(N468="základní",J468,0)</f>
        <v>0</v>
      </c>
      <c r="BF468" s="198">
        <f>IF(N468="snížená",J468,0)</f>
        <v>0</v>
      </c>
      <c r="BG468" s="198">
        <f>IF(N468="zákl. přenesená",J468,0)</f>
        <v>0</v>
      </c>
      <c r="BH468" s="198">
        <f>IF(N468="sníž. přenesená",J468,0)</f>
        <v>0</v>
      </c>
      <c r="BI468" s="198">
        <f>IF(N468="nulová",J468,0)</f>
        <v>0</v>
      </c>
      <c r="BJ468" s="17" t="s">
        <v>85</v>
      </c>
      <c r="BK468" s="198">
        <f>ROUND(I468*H468,2)</f>
        <v>0</v>
      </c>
      <c r="BL468" s="17" t="s">
        <v>247</v>
      </c>
      <c r="BM468" s="197" t="s">
        <v>721</v>
      </c>
    </row>
    <row r="469" spans="1:47" s="2" customFormat="1" ht="19.2">
      <c r="A469" s="34"/>
      <c r="B469" s="35"/>
      <c r="C469" s="36"/>
      <c r="D469" s="199" t="s">
        <v>147</v>
      </c>
      <c r="E469" s="36"/>
      <c r="F469" s="200" t="s">
        <v>722</v>
      </c>
      <c r="G469" s="36"/>
      <c r="H469" s="36"/>
      <c r="I469" s="201"/>
      <c r="J469" s="36"/>
      <c r="K469" s="36"/>
      <c r="L469" s="39"/>
      <c r="M469" s="202"/>
      <c r="N469" s="203"/>
      <c r="O469" s="71"/>
      <c r="P469" s="71"/>
      <c r="Q469" s="71"/>
      <c r="R469" s="71"/>
      <c r="S469" s="71"/>
      <c r="T469" s="72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T469" s="17" t="s">
        <v>147</v>
      </c>
      <c r="AU469" s="17" t="s">
        <v>87</v>
      </c>
    </row>
    <row r="470" spans="2:51" s="14" customFormat="1" ht="10.2">
      <c r="B470" s="214"/>
      <c r="C470" s="215"/>
      <c r="D470" s="199" t="s">
        <v>149</v>
      </c>
      <c r="E470" s="216" t="s">
        <v>1</v>
      </c>
      <c r="F470" s="217" t="s">
        <v>246</v>
      </c>
      <c r="G470" s="215"/>
      <c r="H470" s="218">
        <v>5.32</v>
      </c>
      <c r="I470" s="219"/>
      <c r="J470" s="215"/>
      <c r="K470" s="215"/>
      <c r="L470" s="220"/>
      <c r="M470" s="221"/>
      <c r="N470" s="222"/>
      <c r="O470" s="222"/>
      <c r="P470" s="222"/>
      <c r="Q470" s="222"/>
      <c r="R470" s="222"/>
      <c r="S470" s="222"/>
      <c r="T470" s="223"/>
      <c r="AT470" s="224" t="s">
        <v>149</v>
      </c>
      <c r="AU470" s="224" t="s">
        <v>87</v>
      </c>
      <c r="AV470" s="14" t="s">
        <v>87</v>
      </c>
      <c r="AW470" s="14" t="s">
        <v>36</v>
      </c>
      <c r="AX470" s="14" t="s">
        <v>85</v>
      </c>
      <c r="AY470" s="224" t="s">
        <v>137</v>
      </c>
    </row>
    <row r="471" spans="1:65" s="2" customFormat="1" ht="24.15" customHeight="1">
      <c r="A471" s="34"/>
      <c r="B471" s="35"/>
      <c r="C471" s="186" t="s">
        <v>723</v>
      </c>
      <c r="D471" s="186" t="s">
        <v>140</v>
      </c>
      <c r="E471" s="187" t="s">
        <v>724</v>
      </c>
      <c r="F471" s="188" t="s">
        <v>725</v>
      </c>
      <c r="G471" s="189" t="s">
        <v>143</v>
      </c>
      <c r="H471" s="190">
        <v>0.210735</v>
      </c>
      <c r="I471" s="191"/>
      <c r="J471" s="192">
        <f>ROUND(I471*H471,2)</f>
        <v>0</v>
      </c>
      <c r="K471" s="188" t="s">
        <v>144</v>
      </c>
      <c r="L471" s="39"/>
      <c r="M471" s="193" t="s">
        <v>1</v>
      </c>
      <c r="N471" s="194" t="s">
        <v>43</v>
      </c>
      <c r="O471" s="71"/>
      <c r="P471" s="195">
        <f>O471*H471</f>
        <v>0</v>
      </c>
      <c r="Q471" s="195">
        <v>0</v>
      </c>
      <c r="R471" s="195">
        <f>Q471*H471</f>
        <v>0</v>
      </c>
      <c r="S471" s="195">
        <v>0</v>
      </c>
      <c r="T471" s="196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197" t="s">
        <v>247</v>
      </c>
      <c r="AT471" s="197" t="s">
        <v>140</v>
      </c>
      <c r="AU471" s="197" t="s">
        <v>87</v>
      </c>
      <c r="AY471" s="17" t="s">
        <v>137</v>
      </c>
      <c r="BE471" s="198">
        <f>IF(N471="základní",J471,0)</f>
        <v>0</v>
      </c>
      <c r="BF471" s="198">
        <f>IF(N471="snížená",J471,0)</f>
        <v>0</v>
      </c>
      <c r="BG471" s="198">
        <f>IF(N471="zákl. přenesená",J471,0)</f>
        <v>0</v>
      </c>
      <c r="BH471" s="198">
        <f>IF(N471="sníž. přenesená",J471,0)</f>
        <v>0</v>
      </c>
      <c r="BI471" s="198">
        <f>IF(N471="nulová",J471,0)</f>
        <v>0</v>
      </c>
      <c r="BJ471" s="17" t="s">
        <v>85</v>
      </c>
      <c r="BK471" s="198">
        <f>ROUND(I471*H471,2)</f>
        <v>0</v>
      </c>
      <c r="BL471" s="17" t="s">
        <v>247</v>
      </c>
      <c r="BM471" s="197" t="s">
        <v>726</v>
      </c>
    </row>
    <row r="472" spans="1:47" s="2" customFormat="1" ht="28.8">
      <c r="A472" s="34"/>
      <c r="B472" s="35"/>
      <c r="C472" s="36"/>
      <c r="D472" s="199" t="s">
        <v>147</v>
      </c>
      <c r="E472" s="36"/>
      <c r="F472" s="200" t="s">
        <v>727</v>
      </c>
      <c r="G472" s="36"/>
      <c r="H472" s="36"/>
      <c r="I472" s="201"/>
      <c r="J472" s="36"/>
      <c r="K472" s="36"/>
      <c r="L472" s="39"/>
      <c r="M472" s="202"/>
      <c r="N472" s="203"/>
      <c r="O472" s="71"/>
      <c r="P472" s="71"/>
      <c r="Q472" s="71"/>
      <c r="R472" s="71"/>
      <c r="S472" s="71"/>
      <c r="T472" s="72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T472" s="17" t="s">
        <v>147</v>
      </c>
      <c r="AU472" s="17" t="s">
        <v>87</v>
      </c>
    </row>
    <row r="473" spans="1:65" s="2" customFormat="1" ht="24.15" customHeight="1">
      <c r="A473" s="34"/>
      <c r="B473" s="35"/>
      <c r="C473" s="186" t="s">
        <v>728</v>
      </c>
      <c r="D473" s="186" t="s">
        <v>140</v>
      </c>
      <c r="E473" s="187" t="s">
        <v>729</v>
      </c>
      <c r="F473" s="188" t="s">
        <v>730</v>
      </c>
      <c r="G473" s="189" t="s">
        <v>143</v>
      </c>
      <c r="H473" s="190">
        <v>0.210735</v>
      </c>
      <c r="I473" s="191"/>
      <c r="J473" s="192">
        <f>ROUND(I473*H473,2)</f>
        <v>0</v>
      </c>
      <c r="K473" s="188" t="s">
        <v>144</v>
      </c>
      <c r="L473" s="39"/>
      <c r="M473" s="193" t="s">
        <v>1</v>
      </c>
      <c r="N473" s="194" t="s">
        <v>43</v>
      </c>
      <c r="O473" s="71"/>
      <c r="P473" s="195">
        <f>O473*H473</f>
        <v>0</v>
      </c>
      <c r="Q473" s="195">
        <v>0</v>
      </c>
      <c r="R473" s="195">
        <f>Q473*H473</f>
        <v>0</v>
      </c>
      <c r="S473" s="195">
        <v>0</v>
      </c>
      <c r="T473" s="196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97" t="s">
        <v>247</v>
      </c>
      <c r="AT473" s="197" t="s">
        <v>140</v>
      </c>
      <c r="AU473" s="197" t="s">
        <v>87</v>
      </c>
      <c r="AY473" s="17" t="s">
        <v>137</v>
      </c>
      <c r="BE473" s="198">
        <f>IF(N473="základní",J473,0)</f>
        <v>0</v>
      </c>
      <c r="BF473" s="198">
        <f>IF(N473="snížená",J473,0)</f>
        <v>0</v>
      </c>
      <c r="BG473" s="198">
        <f>IF(N473="zákl. přenesená",J473,0)</f>
        <v>0</v>
      </c>
      <c r="BH473" s="198">
        <f>IF(N473="sníž. přenesená",J473,0)</f>
        <v>0</v>
      </c>
      <c r="BI473" s="198">
        <f>IF(N473="nulová",J473,0)</f>
        <v>0</v>
      </c>
      <c r="BJ473" s="17" t="s">
        <v>85</v>
      </c>
      <c r="BK473" s="198">
        <f>ROUND(I473*H473,2)</f>
        <v>0</v>
      </c>
      <c r="BL473" s="17" t="s">
        <v>247</v>
      </c>
      <c r="BM473" s="197" t="s">
        <v>731</v>
      </c>
    </row>
    <row r="474" spans="1:47" s="2" customFormat="1" ht="38.4">
      <c r="A474" s="34"/>
      <c r="B474" s="35"/>
      <c r="C474" s="36"/>
      <c r="D474" s="199" t="s">
        <v>147</v>
      </c>
      <c r="E474" s="36"/>
      <c r="F474" s="200" t="s">
        <v>732</v>
      </c>
      <c r="G474" s="36"/>
      <c r="H474" s="36"/>
      <c r="I474" s="201"/>
      <c r="J474" s="36"/>
      <c r="K474" s="36"/>
      <c r="L474" s="39"/>
      <c r="M474" s="202"/>
      <c r="N474" s="203"/>
      <c r="O474" s="71"/>
      <c r="P474" s="71"/>
      <c r="Q474" s="71"/>
      <c r="R474" s="71"/>
      <c r="S474" s="71"/>
      <c r="T474" s="72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7" t="s">
        <v>147</v>
      </c>
      <c r="AU474" s="17" t="s">
        <v>87</v>
      </c>
    </row>
    <row r="475" spans="2:63" s="12" customFormat="1" ht="22.8" customHeight="1">
      <c r="B475" s="170"/>
      <c r="C475" s="171"/>
      <c r="D475" s="172" t="s">
        <v>77</v>
      </c>
      <c r="E475" s="184" t="s">
        <v>733</v>
      </c>
      <c r="F475" s="184" t="s">
        <v>734</v>
      </c>
      <c r="G475" s="171"/>
      <c r="H475" s="171"/>
      <c r="I475" s="174"/>
      <c r="J475" s="185">
        <f>BK475</f>
        <v>0</v>
      </c>
      <c r="K475" s="171"/>
      <c r="L475" s="176"/>
      <c r="M475" s="177"/>
      <c r="N475" s="178"/>
      <c r="O475" s="178"/>
      <c r="P475" s="179">
        <f>SUM(P476:P515)</f>
        <v>0</v>
      </c>
      <c r="Q475" s="178"/>
      <c r="R475" s="179">
        <f>SUM(R476:R515)</f>
        <v>0.33705105999999996</v>
      </c>
      <c r="S475" s="178"/>
      <c r="T475" s="180">
        <f>SUM(T476:T515)</f>
        <v>0</v>
      </c>
      <c r="AR475" s="181" t="s">
        <v>87</v>
      </c>
      <c r="AT475" s="182" t="s">
        <v>77</v>
      </c>
      <c r="AU475" s="182" t="s">
        <v>85</v>
      </c>
      <c r="AY475" s="181" t="s">
        <v>137</v>
      </c>
      <c r="BK475" s="183">
        <f>SUM(BK476:BK515)</f>
        <v>0</v>
      </c>
    </row>
    <row r="476" spans="1:65" s="2" customFormat="1" ht="16.5" customHeight="1">
      <c r="A476" s="34"/>
      <c r="B476" s="35"/>
      <c r="C476" s="186" t="s">
        <v>735</v>
      </c>
      <c r="D476" s="186" t="s">
        <v>140</v>
      </c>
      <c r="E476" s="187" t="s">
        <v>736</v>
      </c>
      <c r="F476" s="188" t="s">
        <v>737</v>
      </c>
      <c r="G476" s="189" t="s">
        <v>154</v>
      </c>
      <c r="H476" s="190">
        <v>16.274</v>
      </c>
      <c r="I476" s="191"/>
      <c r="J476" s="192">
        <f>ROUND(I476*H476,2)</f>
        <v>0</v>
      </c>
      <c r="K476" s="188" t="s">
        <v>144</v>
      </c>
      <c r="L476" s="39"/>
      <c r="M476" s="193" t="s">
        <v>1</v>
      </c>
      <c r="N476" s="194" t="s">
        <v>43</v>
      </c>
      <c r="O476" s="71"/>
      <c r="P476" s="195">
        <f>O476*H476</f>
        <v>0</v>
      </c>
      <c r="Q476" s="195">
        <v>0.0003</v>
      </c>
      <c r="R476" s="195">
        <f>Q476*H476</f>
        <v>0.0048822</v>
      </c>
      <c r="S476" s="195">
        <v>0</v>
      </c>
      <c r="T476" s="196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197" t="s">
        <v>247</v>
      </c>
      <c r="AT476" s="197" t="s">
        <v>140</v>
      </c>
      <c r="AU476" s="197" t="s">
        <v>87</v>
      </c>
      <c r="AY476" s="17" t="s">
        <v>137</v>
      </c>
      <c r="BE476" s="198">
        <f>IF(N476="základní",J476,0)</f>
        <v>0</v>
      </c>
      <c r="BF476" s="198">
        <f>IF(N476="snížená",J476,0)</f>
        <v>0</v>
      </c>
      <c r="BG476" s="198">
        <f>IF(N476="zákl. přenesená",J476,0)</f>
        <v>0</v>
      </c>
      <c r="BH476" s="198">
        <f>IF(N476="sníž. přenesená",J476,0)</f>
        <v>0</v>
      </c>
      <c r="BI476" s="198">
        <f>IF(N476="nulová",J476,0)</f>
        <v>0</v>
      </c>
      <c r="BJ476" s="17" t="s">
        <v>85</v>
      </c>
      <c r="BK476" s="198">
        <f>ROUND(I476*H476,2)</f>
        <v>0</v>
      </c>
      <c r="BL476" s="17" t="s">
        <v>247</v>
      </c>
      <c r="BM476" s="197" t="s">
        <v>738</v>
      </c>
    </row>
    <row r="477" spans="1:47" s="2" customFormat="1" ht="19.2">
      <c r="A477" s="34"/>
      <c r="B477" s="35"/>
      <c r="C477" s="36"/>
      <c r="D477" s="199" t="s">
        <v>147</v>
      </c>
      <c r="E477" s="36"/>
      <c r="F477" s="200" t="s">
        <v>739</v>
      </c>
      <c r="G477" s="36"/>
      <c r="H477" s="36"/>
      <c r="I477" s="201"/>
      <c r="J477" s="36"/>
      <c r="K477" s="36"/>
      <c r="L477" s="39"/>
      <c r="M477" s="202"/>
      <c r="N477" s="203"/>
      <c r="O477" s="71"/>
      <c r="P477" s="71"/>
      <c r="Q477" s="71"/>
      <c r="R477" s="71"/>
      <c r="S477" s="71"/>
      <c r="T477" s="72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T477" s="17" t="s">
        <v>147</v>
      </c>
      <c r="AU477" s="17" t="s">
        <v>87</v>
      </c>
    </row>
    <row r="478" spans="2:51" s="13" customFormat="1" ht="10.2">
      <c r="B478" s="204"/>
      <c r="C478" s="205"/>
      <c r="D478" s="199" t="s">
        <v>149</v>
      </c>
      <c r="E478" s="206" t="s">
        <v>1</v>
      </c>
      <c r="F478" s="207" t="s">
        <v>740</v>
      </c>
      <c r="G478" s="205"/>
      <c r="H478" s="206" t="s">
        <v>1</v>
      </c>
      <c r="I478" s="208"/>
      <c r="J478" s="205"/>
      <c r="K478" s="205"/>
      <c r="L478" s="209"/>
      <c r="M478" s="210"/>
      <c r="N478" s="211"/>
      <c r="O478" s="211"/>
      <c r="P478" s="211"/>
      <c r="Q478" s="211"/>
      <c r="R478" s="211"/>
      <c r="S478" s="211"/>
      <c r="T478" s="212"/>
      <c r="AT478" s="213" t="s">
        <v>149</v>
      </c>
      <c r="AU478" s="213" t="s">
        <v>87</v>
      </c>
      <c r="AV478" s="13" t="s">
        <v>85</v>
      </c>
      <c r="AW478" s="13" t="s">
        <v>36</v>
      </c>
      <c r="AX478" s="13" t="s">
        <v>12</v>
      </c>
      <c r="AY478" s="213" t="s">
        <v>137</v>
      </c>
    </row>
    <row r="479" spans="2:51" s="14" customFormat="1" ht="10.2">
      <c r="B479" s="214"/>
      <c r="C479" s="215"/>
      <c r="D479" s="199" t="s">
        <v>149</v>
      </c>
      <c r="E479" s="216" t="s">
        <v>1</v>
      </c>
      <c r="F479" s="217" t="s">
        <v>741</v>
      </c>
      <c r="G479" s="215"/>
      <c r="H479" s="218">
        <v>17.85</v>
      </c>
      <c r="I479" s="219"/>
      <c r="J479" s="215"/>
      <c r="K479" s="215"/>
      <c r="L479" s="220"/>
      <c r="M479" s="221"/>
      <c r="N479" s="222"/>
      <c r="O479" s="222"/>
      <c r="P479" s="222"/>
      <c r="Q479" s="222"/>
      <c r="R479" s="222"/>
      <c r="S479" s="222"/>
      <c r="T479" s="223"/>
      <c r="AT479" s="224" t="s">
        <v>149</v>
      </c>
      <c r="AU479" s="224" t="s">
        <v>87</v>
      </c>
      <c r="AV479" s="14" t="s">
        <v>87</v>
      </c>
      <c r="AW479" s="14" t="s">
        <v>36</v>
      </c>
      <c r="AX479" s="14" t="s">
        <v>12</v>
      </c>
      <c r="AY479" s="224" t="s">
        <v>137</v>
      </c>
    </row>
    <row r="480" spans="2:51" s="14" customFormat="1" ht="10.2">
      <c r="B480" s="214"/>
      <c r="C480" s="215"/>
      <c r="D480" s="199" t="s">
        <v>149</v>
      </c>
      <c r="E480" s="216" t="s">
        <v>1</v>
      </c>
      <c r="F480" s="217" t="s">
        <v>209</v>
      </c>
      <c r="G480" s="215"/>
      <c r="H480" s="218">
        <v>-1.576</v>
      </c>
      <c r="I480" s="219"/>
      <c r="J480" s="215"/>
      <c r="K480" s="215"/>
      <c r="L480" s="220"/>
      <c r="M480" s="221"/>
      <c r="N480" s="222"/>
      <c r="O480" s="222"/>
      <c r="P480" s="222"/>
      <c r="Q480" s="222"/>
      <c r="R480" s="222"/>
      <c r="S480" s="222"/>
      <c r="T480" s="223"/>
      <c r="AT480" s="224" t="s">
        <v>149</v>
      </c>
      <c r="AU480" s="224" t="s">
        <v>87</v>
      </c>
      <c r="AV480" s="14" t="s">
        <v>87</v>
      </c>
      <c r="AW480" s="14" t="s">
        <v>36</v>
      </c>
      <c r="AX480" s="14" t="s">
        <v>12</v>
      </c>
      <c r="AY480" s="224" t="s">
        <v>137</v>
      </c>
    </row>
    <row r="481" spans="2:51" s="15" customFormat="1" ht="10.2">
      <c r="B481" s="225"/>
      <c r="C481" s="226"/>
      <c r="D481" s="199" t="s">
        <v>149</v>
      </c>
      <c r="E481" s="227" t="s">
        <v>1</v>
      </c>
      <c r="F481" s="228" t="s">
        <v>172</v>
      </c>
      <c r="G481" s="226"/>
      <c r="H481" s="229">
        <v>16.274</v>
      </c>
      <c r="I481" s="230"/>
      <c r="J481" s="226"/>
      <c r="K481" s="226"/>
      <c r="L481" s="231"/>
      <c r="M481" s="232"/>
      <c r="N481" s="233"/>
      <c r="O481" s="233"/>
      <c r="P481" s="233"/>
      <c r="Q481" s="233"/>
      <c r="R481" s="233"/>
      <c r="S481" s="233"/>
      <c r="T481" s="234"/>
      <c r="AT481" s="235" t="s">
        <v>149</v>
      </c>
      <c r="AU481" s="235" t="s">
        <v>87</v>
      </c>
      <c r="AV481" s="15" t="s">
        <v>145</v>
      </c>
      <c r="AW481" s="15" t="s">
        <v>36</v>
      </c>
      <c r="AX481" s="15" t="s">
        <v>85</v>
      </c>
      <c r="AY481" s="235" t="s">
        <v>137</v>
      </c>
    </row>
    <row r="482" spans="1:65" s="2" customFormat="1" ht="33" customHeight="1">
      <c r="A482" s="34"/>
      <c r="B482" s="35"/>
      <c r="C482" s="186" t="s">
        <v>742</v>
      </c>
      <c r="D482" s="186" t="s">
        <v>140</v>
      </c>
      <c r="E482" s="187" t="s">
        <v>743</v>
      </c>
      <c r="F482" s="188" t="s">
        <v>744</v>
      </c>
      <c r="G482" s="189" t="s">
        <v>154</v>
      </c>
      <c r="H482" s="190">
        <v>16.274</v>
      </c>
      <c r="I482" s="191"/>
      <c r="J482" s="192">
        <f>ROUND(I482*H482,2)</f>
        <v>0</v>
      </c>
      <c r="K482" s="188" t="s">
        <v>144</v>
      </c>
      <c r="L482" s="39"/>
      <c r="M482" s="193" t="s">
        <v>1</v>
      </c>
      <c r="N482" s="194" t="s">
        <v>43</v>
      </c>
      <c r="O482" s="71"/>
      <c r="P482" s="195">
        <f>O482*H482</f>
        <v>0</v>
      </c>
      <c r="Q482" s="195">
        <v>0.00605</v>
      </c>
      <c r="R482" s="195">
        <f>Q482*H482</f>
        <v>0.09845770000000001</v>
      </c>
      <c r="S482" s="195">
        <v>0</v>
      </c>
      <c r="T482" s="196">
        <f>S482*H482</f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197" t="s">
        <v>247</v>
      </c>
      <c r="AT482" s="197" t="s">
        <v>140</v>
      </c>
      <c r="AU482" s="197" t="s">
        <v>87</v>
      </c>
      <c r="AY482" s="17" t="s">
        <v>137</v>
      </c>
      <c r="BE482" s="198">
        <f>IF(N482="základní",J482,0)</f>
        <v>0</v>
      </c>
      <c r="BF482" s="198">
        <f>IF(N482="snížená",J482,0)</f>
        <v>0</v>
      </c>
      <c r="BG482" s="198">
        <f>IF(N482="zákl. přenesená",J482,0)</f>
        <v>0</v>
      </c>
      <c r="BH482" s="198">
        <f>IF(N482="sníž. přenesená",J482,0)</f>
        <v>0</v>
      </c>
      <c r="BI482" s="198">
        <f>IF(N482="nulová",J482,0)</f>
        <v>0</v>
      </c>
      <c r="BJ482" s="17" t="s">
        <v>85</v>
      </c>
      <c r="BK482" s="198">
        <f>ROUND(I482*H482,2)</f>
        <v>0</v>
      </c>
      <c r="BL482" s="17" t="s">
        <v>247</v>
      </c>
      <c r="BM482" s="197" t="s">
        <v>745</v>
      </c>
    </row>
    <row r="483" spans="1:47" s="2" customFormat="1" ht="28.8">
      <c r="A483" s="34"/>
      <c r="B483" s="35"/>
      <c r="C483" s="36"/>
      <c r="D483" s="199" t="s">
        <v>147</v>
      </c>
      <c r="E483" s="36"/>
      <c r="F483" s="200" t="s">
        <v>746</v>
      </c>
      <c r="G483" s="36"/>
      <c r="H483" s="36"/>
      <c r="I483" s="201"/>
      <c r="J483" s="36"/>
      <c r="K483" s="36"/>
      <c r="L483" s="39"/>
      <c r="M483" s="202"/>
      <c r="N483" s="203"/>
      <c r="O483" s="71"/>
      <c r="P483" s="71"/>
      <c r="Q483" s="71"/>
      <c r="R483" s="71"/>
      <c r="S483" s="71"/>
      <c r="T483" s="72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T483" s="17" t="s">
        <v>147</v>
      </c>
      <c r="AU483" s="17" t="s">
        <v>87</v>
      </c>
    </row>
    <row r="484" spans="2:51" s="13" customFormat="1" ht="10.2">
      <c r="B484" s="204"/>
      <c r="C484" s="205"/>
      <c r="D484" s="199" t="s">
        <v>149</v>
      </c>
      <c r="E484" s="206" t="s">
        <v>1</v>
      </c>
      <c r="F484" s="207" t="s">
        <v>740</v>
      </c>
      <c r="G484" s="205"/>
      <c r="H484" s="206" t="s">
        <v>1</v>
      </c>
      <c r="I484" s="208"/>
      <c r="J484" s="205"/>
      <c r="K484" s="205"/>
      <c r="L484" s="209"/>
      <c r="M484" s="210"/>
      <c r="N484" s="211"/>
      <c r="O484" s="211"/>
      <c r="P484" s="211"/>
      <c r="Q484" s="211"/>
      <c r="R484" s="211"/>
      <c r="S484" s="211"/>
      <c r="T484" s="212"/>
      <c r="AT484" s="213" t="s">
        <v>149</v>
      </c>
      <c r="AU484" s="213" t="s">
        <v>87</v>
      </c>
      <c r="AV484" s="13" t="s">
        <v>85</v>
      </c>
      <c r="AW484" s="13" t="s">
        <v>36</v>
      </c>
      <c r="AX484" s="13" t="s">
        <v>12</v>
      </c>
      <c r="AY484" s="213" t="s">
        <v>137</v>
      </c>
    </row>
    <row r="485" spans="2:51" s="14" customFormat="1" ht="10.2">
      <c r="B485" s="214"/>
      <c r="C485" s="215"/>
      <c r="D485" s="199" t="s">
        <v>149</v>
      </c>
      <c r="E485" s="216" t="s">
        <v>1</v>
      </c>
      <c r="F485" s="217" t="s">
        <v>741</v>
      </c>
      <c r="G485" s="215"/>
      <c r="H485" s="218">
        <v>17.85</v>
      </c>
      <c r="I485" s="219"/>
      <c r="J485" s="215"/>
      <c r="K485" s="215"/>
      <c r="L485" s="220"/>
      <c r="M485" s="221"/>
      <c r="N485" s="222"/>
      <c r="O485" s="222"/>
      <c r="P485" s="222"/>
      <c r="Q485" s="222"/>
      <c r="R485" s="222"/>
      <c r="S485" s="222"/>
      <c r="T485" s="223"/>
      <c r="AT485" s="224" t="s">
        <v>149</v>
      </c>
      <c r="AU485" s="224" t="s">
        <v>87</v>
      </c>
      <c r="AV485" s="14" t="s">
        <v>87</v>
      </c>
      <c r="AW485" s="14" t="s">
        <v>36</v>
      </c>
      <c r="AX485" s="14" t="s">
        <v>12</v>
      </c>
      <c r="AY485" s="224" t="s">
        <v>137</v>
      </c>
    </row>
    <row r="486" spans="2:51" s="14" customFormat="1" ht="10.2">
      <c r="B486" s="214"/>
      <c r="C486" s="215"/>
      <c r="D486" s="199" t="s">
        <v>149</v>
      </c>
      <c r="E486" s="216" t="s">
        <v>1</v>
      </c>
      <c r="F486" s="217" t="s">
        <v>209</v>
      </c>
      <c r="G486" s="215"/>
      <c r="H486" s="218">
        <v>-1.576</v>
      </c>
      <c r="I486" s="219"/>
      <c r="J486" s="215"/>
      <c r="K486" s="215"/>
      <c r="L486" s="220"/>
      <c r="M486" s="221"/>
      <c r="N486" s="222"/>
      <c r="O486" s="222"/>
      <c r="P486" s="222"/>
      <c r="Q486" s="222"/>
      <c r="R486" s="222"/>
      <c r="S486" s="222"/>
      <c r="T486" s="223"/>
      <c r="AT486" s="224" t="s">
        <v>149</v>
      </c>
      <c r="AU486" s="224" t="s">
        <v>87</v>
      </c>
      <c r="AV486" s="14" t="s">
        <v>87</v>
      </c>
      <c r="AW486" s="14" t="s">
        <v>36</v>
      </c>
      <c r="AX486" s="14" t="s">
        <v>12</v>
      </c>
      <c r="AY486" s="224" t="s">
        <v>137</v>
      </c>
    </row>
    <row r="487" spans="2:51" s="15" customFormat="1" ht="10.2">
      <c r="B487" s="225"/>
      <c r="C487" s="226"/>
      <c r="D487" s="199" t="s">
        <v>149</v>
      </c>
      <c r="E487" s="227" t="s">
        <v>1</v>
      </c>
      <c r="F487" s="228" t="s">
        <v>172</v>
      </c>
      <c r="G487" s="226"/>
      <c r="H487" s="229">
        <v>16.274</v>
      </c>
      <c r="I487" s="230"/>
      <c r="J487" s="226"/>
      <c r="K487" s="226"/>
      <c r="L487" s="231"/>
      <c r="M487" s="232"/>
      <c r="N487" s="233"/>
      <c r="O487" s="233"/>
      <c r="P487" s="233"/>
      <c r="Q487" s="233"/>
      <c r="R487" s="233"/>
      <c r="S487" s="233"/>
      <c r="T487" s="234"/>
      <c r="AT487" s="235" t="s">
        <v>149</v>
      </c>
      <c r="AU487" s="235" t="s">
        <v>87</v>
      </c>
      <c r="AV487" s="15" t="s">
        <v>145</v>
      </c>
      <c r="AW487" s="15" t="s">
        <v>36</v>
      </c>
      <c r="AX487" s="15" t="s">
        <v>85</v>
      </c>
      <c r="AY487" s="235" t="s">
        <v>137</v>
      </c>
    </row>
    <row r="488" spans="1:65" s="2" customFormat="1" ht="24.15" customHeight="1">
      <c r="A488" s="34"/>
      <c r="B488" s="35"/>
      <c r="C488" s="236" t="s">
        <v>747</v>
      </c>
      <c r="D488" s="236" t="s">
        <v>237</v>
      </c>
      <c r="E488" s="237" t="s">
        <v>748</v>
      </c>
      <c r="F488" s="238" t="s">
        <v>749</v>
      </c>
      <c r="G488" s="239" t="s">
        <v>154</v>
      </c>
      <c r="H488" s="240">
        <v>17.9014</v>
      </c>
      <c r="I488" s="241"/>
      <c r="J488" s="242">
        <f>ROUND(I488*H488,2)</f>
        <v>0</v>
      </c>
      <c r="K488" s="238" t="s">
        <v>144</v>
      </c>
      <c r="L488" s="243"/>
      <c r="M488" s="244" t="s">
        <v>1</v>
      </c>
      <c r="N488" s="245" t="s">
        <v>43</v>
      </c>
      <c r="O488" s="71"/>
      <c r="P488" s="195">
        <f>O488*H488</f>
        <v>0</v>
      </c>
      <c r="Q488" s="195">
        <v>0.0129</v>
      </c>
      <c r="R488" s="195">
        <f>Q488*H488</f>
        <v>0.23092806</v>
      </c>
      <c r="S488" s="195">
        <v>0</v>
      </c>
      <c r="T488" s="196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97" t="s">
        <v>348</v>
      </c>
      <c r="AT488" s="197" t="s">
        <v>237</v>
      </c>
      <c r="AU488" s="197" t="s">
        <v>87</v>
      </c>
      <c r="AY488" s="17" t="s">
        <v>137</v>
      </c>
      <c r="BE488" s="198">
        <f>IF(N488="základní",J488,0)</f>
        <v>0</v>
      </c>
      <c r="BF488" s="198">
        <f>IF(N488="snížená",J488,0)</f>
        <v>0</v>
      </c>
      <c r="BG488" s="198">
        <f>IF(N488="zákl. přenesená",J488,0)</f>
        <v>0</v>
      </c>
      <c r="BH488" s="198">
        <f>IF(N488="sníž. přenesená",J488,0)</f>
        <v>0</v>
      </c>
      <c r="BI488" s="198">
        <f>IF(N488="nulová",J488,0)</f>
        <v>0</v>
      </c>
      <c r="BJ488" s="17" t="s">
        <v>85</v>
      </c>
      <c r="BK488" s="198">
        <f>ROUND(I488*H488,2)</f>
        <v>0</v>
      </c>
      <c r="BL488" s="17" t="s">
        <v>247</v>
      </c>
      <c r="BM488" s="197" t="s">
        <v>750</v>
      </c>
    </row>
    <row r="489" spans="1:47" s="2" customFormat="1" ht="19.2">
      <c r="A489" s="34"/>
      <c r="B489" s="35"/>
      <c r="C489" s="36"/>
      <c r="D489" s="199" t="s">
        <v>147</v>
      </c>
      <c r="E489" s="36"/>
      <c r="F489" s="200" t="s">
        <v>749</v>
      </c>
      <c r="G489" s="36"/>
      <c r="H489" s="36"/>
      <c r="I489" s="201"/>
      <c r="J489" s="36"/>
      <c r="K489" s="36"/>
      <c r="L489" s="39"/>
      <c r="M489" s="202"/>
      <c r="N489" s="203"/>
      <c r="O489" s="71"/>
      <c r="P489" s="71"/>
      <c r="Q489" s="71"/>
      <c r="R489" s="71"/>
      <c r="S489" s="71"/>
      <c r="T489" s="72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T489" s="17" t="s">
        <v>147</v>
      </c>
      <c r="AU489" s="17" t="s">
        <v>87</v>
      </c>
    </row>
    <row r="490" spans="1:47" s="2" customFormat="1" ht="28.8">
      <c r="A490" s="34"/>
      <c r="B490" s="35"/>
      <c r="C490" s="36"/>
      <c r="D490" s="199" t="s">
        <v>489</v>
      </c>
      <c r="E490" s="36"/>
      <c r="F490" s="246" t="s">
        <v>751</v>
      </c>
      <c r="G490" s="36"/>
      <c r="H490" s="36"/>
      <c r="I490" s="201"/>
      <c r="J490" s="36"/>
      <c r="K490" s="36"/>
      <c r="L490" s="39"/>
      <c r="M490" s="202"/>
      <c r="N490" s="203"/>
      <c r="O490" s="71"/>
      <c r="P490" s="71"/>
      <c r="Q490" s="71"/>
      <c r="R490" s="71"/>
      <c r="S490" s="71"/>
      <c r="T490" s="72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T490" s="17" t="s">
        <v>489</v>
      </c>
      <c r="AU490" s="17" t="s">
        <v>87</v>
      </c>
    </row>
    <row r="491" spans="2:51" s="14" customFormat="1" ht="10.2">
      <c r="B491" s="214"/>
      <c r="C491" s="215"/>
      <c r="D491" s="199" t="s">
        <v>149</v>
      </c>
      <c r="E491" s="215"/>
      <c r="F491" s="217" t="s">
        <v>752</v>
      </c>
      <c r="G491" s="215"/>
      <c r="H491" s="218">
        <v>17.9014</v>
      </c>
      <c r="I491" s="219"/>
      <c r="J491" s="215"/>
      <c r="K491" s="215"/>
      <c r="L491" s="220"/>
      <c r="M491" s="221"/>
      <c r="N491" s="222"/>
      <c r="O491" s="222"/>
      <c r="P491" s="222"/>
      <c r="Q491" s="222"/>
      <c r="R491" s="222"/>
      <c r="S491" s="222"/>
      <c r="T491" s="223"/>
      <c r="AT491" s="224" t="s">
        <v>149</v>
      </c>
      <c r="AU491" s="224" t="s">
        <v>87</v>
      </c>
      <c r="AV491" s="14" t="s">
        <v>87</v>
      </c>
      <c r="AW491" s="14" t="s">
        <v>4</v>
      </c>
      <c r="AX491" s="14" t="s">
        <v>85</v>
      </c>
      <c r="AY491" s="224" t="s">
        <v>137</v>
      </c>
    </row>
    <row r="492" spans="1:65" s="2" customFormat="1" ht="24.15" customHeight="1">
      <c r="A492" s="34"/>
      <c r="B492" s="35"/>
      <c r="C492" s="186" t="s">
        <v>753</v>
      </c>
      <c r="D492" s="186" t="s">
        <v>140</v>
      </c>
      <c r="E492" s="187" t="s">
        <v>754</v>
      </c>
      <c r="F492" s="188" t="s">
        <v>755</v>
      </c>
      <c r="G492" s="189" t="s">
        <v>218</v>
      </c>
      <c r="H492" s="190">
        <v>2.4</v>
      </c>
      <c r="I492" s="191"/>
      <c r="J492" s="192">
        <f>ROUND(I492*H492,2)</f>
        <v>0</v>
      </c>
      <c r="K492" s="188" t="s">
        <v>144</v>
      </c>
      <c r="L492" s="39"/>
      <c r="M492" s="193" t="s">
        <v>1</v>
      </c>
      <c r="N492" s="194" t="s">
        <v>43</v>
      </c>
      <c r="O492" s="71"/>
      <c r="P492" s="195">
        <f>O492*H492</f>
        <v>0</v>
      </c>
      <c r="Q492" s="195">
        <v>0.0002</v>
      </c>
      <c r="R492" s="195">
        <f>Q492*H492</f>
        <v>0.00048</v>
      </c>
      <c r="S492" s="195">
        <v>0</v>
      </c>
      <c r="T492" s="196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97" t="s">
        <v>247</v>
      </c>
      <c r="AT492" s="197" t="s">
        <v>140</v>
      </c>
      <c r="AU492" s="197" t="s">
        <v>87</v>
      </c>
      <c r="AY492" s="17" t="s">
        <v>137</v>
      </c>
      <c r="BE492" s="198">
        <f>IF(N492="základní",J492,0)</f>
        <v>0</v>
      </c>
      <c r="BF492" s="198">
        <f>IF(N492="snížená",J492,0)</f>
        <v>0</v>
      </c>
      <c r="BG492" s="198">
        <f>IF(N492="zákl. přenesená",J492,0)</f>
        <v>0</v>
      </c>
      <c r="BH492" s="198">
        <f>IF(N492="sníž. přenesená",J492,0)</f>
        <v>0</v>
      </c>
      <c r="BI492" s="198">
        <f>IF(N492="nulová",J492,0)</f>
        <v>0</v>
      </c>
      <c r="BJ492" s="17" t="s">
        <v>85</v>
      </c>
      <c r="BK492" s="198">
        <f>ROUND(I492*H492,2)</f>
        <v>0</v>
      </c>
      <c r="BL492" s="17" t="s">
        <v>247</v>
      </c>
      <c r="BM492" s="197" t="s">
        <v>756</v>
      </c>
    </row>
    <row r="493" spans="1:47" s="2" customFormat="1" ht="19.2">
      <c r="A493" s="34"/>
      <c r="B493" s="35"/>
      <c r="C493" s="36"/>
      <c r="D493" s="199" t="s">
        <v>147</v>
      </c>
      <c r="E493" s="36"/>
      <c r="F493" s="200" t="s">
        <v>757</v>
      </c>
      <c r="G493" s="36"/>
      <c r="H493" s="36"/>
      <c r="I493" s="201"/>
      <c r="J493" s="36"/>
      <c r="K493" s="36"/>
      <c r="L493" s="39"/>
      <c r="M493" s="202"/>
      <c r="N493" s="203"/>
      <c r="O493" s="71"/>
      <c r="P493" s="71"/>
      <c r="Q493" s="71"/>
      <c r="R493" s="71"/>
      <c r="S493" s="71"/>
      <c r="T493" s="72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T493" s="17" t="s">
        <v>147</v>
      </c>
      <c r="AU493" s="17" t="s">
        <v>87</v>
      </c>
    </row>
    <row r="494" spans="2:51" s="13" customFormat="1" ht="10.2">
      <c r="B494" s="204"/>
      <c r="C494" s="205"/>
      <c r="D494" s="199" t="s">
        <v>149</v>
      </c>
      <c r="E494" s="206" t="s">
        <v>1</v>
      </c>
      <c r="F494" s="207" t="s">
        <v>758</v>
      </c>
      <c r="G494" s="205"/>
      <c r="H494" s="206" t="s">
        <v>1</v>
      </c>
      <c r="I494" s="208"/>
      <c r="J494" s="205"/>
      <c r="K494" s="205"/>
      <c r="L494" s="209"/>
      <c r="M494" s="210"/>
      <c r="N494" s="211"/>
      <c r="O494" s="211"/>
      <c r="P494" s="211"/>
      <c r="Q494" s="211"/>
      <c r="R494" s="211"/>
      <c r="S494" s="211"/>
      <c r="T494" s="212"/>
      <c r="AT494" s="213" t="s">
        <v>149</v>
      </c>
      <c r="AU494" s="213" t="s">
        <v>87</v>
      </c>
      <c r="AV494" s="13" t="s">
        <v>85</v>
      </c>
      <c r="AW494" s="13" t="s">
        <v>36</v>
      </c>
      <c r="AX494" s="13" t="s">
        <v>12</v>
      </c>
      <c r="AY494" s="213" t="s">
        <v>137</v>
      </c>
    </row>
    <row r="495" spans="2:51" s="14" customFormat="1" ht="10.2">
      <c r="B495" s="214"/>
      <c r="C495" s="215"/>
      <c r="D495" s="199" t="s">
        <v>149</v>
      </c>
      <c r="E495" s="216" t="s">
        <v>1</v>
      </c>
      <c r="F495" s="217" t="s">
        <v>759</v>
      </c>
      <c r="G495" s="215"/>
      <c r="H495" s="218">
        <v>2.4</v>
      </c>
      <c r="I495" s="219"/>
      <c r="J495" s="215"/>
      <c r="K495" s="215"/>
      <c r="L495" s="220"/>
      <c r="M495" s="221"/>
      <c r="N495" s="222"/>
      <c r="O495" s="222"/>
      <c r="P495" s="222"/>
      <c r="Q495" s="222"/>
      <c r="R495" s="222"/>
      <c r="S495" s="222"/>
      <c r="T495" s="223"/>
      <c r="AT495" s="224" t="s">
        <v>149</v>
      </c>
      <c r="AU495" s="224" t="s">
        <v>87</v>
      </c>
      <c r="AV495" s="14" t="s">
        <v>87</v>
      </c>
      <c r="AW495" s="14" t="s">
        <v>36</v>
      </c>
      <c r="AX495" s="14" t="s">
        <v>85</v>
      </c>
      <c r="AY495" s="224" t="s">
        <v>137</v>
      </c>
    </row>
    <row r="496" spans="1:65" s="2" customFormat="1" ht="16.5" customHeight="1">
      <c r="A496" s="34"/>
      <c r="B496" s="35"/>
      <c r="C496" s="236" t="s">
        <v>760</v>
      </c>
      <c r="D496" s="236" t="s">
        <v>237</v>
      </c>
      <c r="E496" s="237" t="s">
        <v>761</v>
      </c>
      <c r="F496" s="238" t="s">
        <v>762</v>
      </c>
      <c r="G496" s="239" t="s">
        <v>218</v>
      </c>
      <c r="H496" s="240">
        <v>2.52</v>
      </c>
      <c r="I496" s="241"/>
      <c r="J496" s="242">
        <f>ROUND(I496*H496,2)</f>
        <v>0</v>
      </c>
      <c r="K496" s="238" t="s">
        <v>144</v>
      </c>
      <c r="L496" s="243"/>
      <c r="M496" s="244" t="s">
        <v>1</v>
      </c>
      <c r="N496" s="245" t="s">
        <v>43</v>
      </c>
      <c r="O496" s="71"/>
      <c r="P496" s="195">
        <f>O496*H496</f>
        <v>0</v>
      </c>
      <c r="Q496" s="195">
        <v>0.00012</v>
      </c>
      <c r="R496" s="195">
        <f>Q496*H496</f>
        <v>0.00030240000000000003</v>
      </c>
      <c r="S496" s="195">
        <v>0</v>
      </c>
      <c r="T496" s="196">
        <f>S496*H496</f>
        <v>0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197" t="s">
        <v>348</v>
      </c>
      <c r="AT496" s="197" t="s">
        <v>237</v>
      </c>
      <c r="AU496" s="197" t="s">
        <v>87</v>
      </c>
      <c r="AY496" s="17" t="s">
        <v>137</v>
      </c>
      <c r="BE496" s="198">
        <f>IF(N496="základní",J496,0)</f>
        <v>0</v>
      </c>
      <c r="BF496" s="198">
        <f>IF(N496="snížená",J496,0)</f>
        <v>0</v>
      </c>
      <c r="BG496" s="198">
        <f>IF(N496="zákl. přenesená",J496,0)</f>
        <v>0</v>
      </c>
      <c r="BH496" s="198">
        <f>IF(N496="sníž. přenesená",J496,0)</f>
        <v>0</v>
      </c>
      <c r="BI496" s="198">
        <f>IF(N496="nulová",J496,0)</f>
        <v>0</v>
      </c>
      <c r="BJ496" s="17" t="s">
        <v>85</v>
      </c>
      <c r="BK496" s="198">
        <f>ROUND(I496*H496,2)</f>
        <v>0</v>
      </c>
      <c r="BL496" s="17" t="s">
        <v>247</v>
      </c>
      <c r="BM496" s="197" t="s">
        <v>763</v>
      </c>
    </row>
    <row r="497" spans="1:47" s="2" customFormat="1" ht="10.2">
      <c r="A497" s="34"/>
      <c r="B497" s="35"/>
      <c r="C497" s="36"/>
      <c r="D497" s="199" t="s">
        <v>147</v>
      </c>
      <c r="E497" s="36"/>
      <c r="F497" s="200" t="s">
        <v>762</v>
      </c>
      <c r="G497" s="36"/>
      <c r="H497" s="36"/>
      <c r="I497" s="201"/>
      <c r="J497" s="36"/>
      <c r="K497" s="36"/>
      <c r="L497" s="39"/>
      <c r="M497" s="202"/>
      <c r="N497" s="203"/>
      <c r="O497" s="71"/>
      <c r="P497" s="71"/>
      <c r="Q497" s="71"/>
      <c r="R497" s="71"/>
      <c r="S497" s="71"/>
      <c r="T497" s="72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T497" s="17" t="s">
        <v>147</v>
      </c>
      <c r="AU497" s="17" t="s">
        <v>87</v>
      </c>
    </row>
    <row r="498" spans="2:51" s="14" customFormat="1" ht="10.2">
      <c r="B498" s="214"/>
      <c r="C498" s="215"/>
      <c r="D498" s="199" t="s">
        <v>149</v>
      </c>
      <c r="E498" s="215"/>
      <c r="F498" s="217" t="s">
        <v>764</v>
      </c>
      <c r="G498" s="215"/>
      <c r="H498" s="218">
        <v>2.52</v>
      </c>
      <c r="I498" s="219"/>
      <c r="J498" s="215"/>
      <c r="K498" s="215"/>
      <c r="L498" s="220"/>
      <c r="M498" s="221"/>
      <c r="N498" s="222"/>
      <c r="O498" s="222"/>
      <c r="P498" s="222"/>
      <c r="Q498" s="222"/>
      <c r="R498" s="222"/>
      <c r="S498" s="222"/>
      <c r="T498" s="223"/>
      <c r="AT498" s="224" t="s">
        <v>149</v>
      </c>
      <c r="AU498" s="224" t="s">
        <v>87</v>
      </c>
      <c r="AV498" s="14" t="s">
        <v>87</v>
      </c>
      <c r="AW498" s="14" t="s">
        <v>4</v>
      </c>
      <c r="AX498" s="14" t="s">
        <v>85</v>
      </c>
      <c r="AY498" s="224" t="s">
        <v>137</v>
      </c>
    </row>
    <row r="499" spans="1:65" s="2" customFormat="1" ht="16.5" customHeight="1">
      <c r="A499" s="34"/>
      <c r="B499" s="35"/>
      <c r="C499" s="186" t="s">
        <v>765</v>
      </c>
      <c r="D499" s="186" t="s">
        <v>140</v>
      </c>
      <c r="E499" s="187" t="s">
        <v>766</v>
      </c>
      <c r="F499" s="188" t="s">
        <v>767</v>
      </c>
      <c r="G499" s="189" t="s">
        <v>218</v>
      </c>
      <c r="H499" s="190">
        <v>8.4</v>
      </c>
      <c r="I499" s="191"/>
      <c r="J499" s="192">
        <f>ROUND(I499*H499,2)</f>
        <v>0</v>
      </c>
      <c r="K499" s="188" t="s">
        <v>144</v>
      </c>
      <c r="L499" s="39"/>
      <c r="M499" s="193" t="s">
        <v>1</v>
      </c>
      <c r="N499" s="194" t="s">
        <v>43</v>
      </c>
      <c r="O499" s="71"/>
      <c r="P499" s="195">
        <f>O499*H499</f>
        <v>0</v>
      </c>
      <c r="Q499" s="195">
        <v>3E-05</v>
      </c>
      <c r="R499" s="195">
        <f>Q499*H499</f>
        <v>0.000252</v>
      </c>
      <c r="S499" s="195">
        <v>0</v>
      </c>
      <c r="T499" s="196">
        <f>S499*H499</f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197" t="s">
        <v>247</v>
      </c>
      <c r="AT499" s="197" t="s">
        <v>140</v>
      </c>
      <c r="AU499" s="197" t="s">
        <v>87</v>
      </c>
      <c r="AY499" s="17" t="s">
        <v>137</v>
      </c>
      <c r="BE499" s="198">
        <f>IF(N499="základní",J499,0)</f>
        <v>0</v>
      </c>
      <c r="BF499" s="198">
        <f>IF(N499="snížená",J499,0)</f>
        <v>0</v>
      </c>
      <c r="BG499" s="198">
        <f>IF(N499="zákl. přenesená",J499,0)</f>
        <v>0</v>
      </c>
      <c r="BH499" s="198">
        <f>IF(N499="sníž. přenesená",J499,0)</f>
        <v>0</v>
      </c>
      <c r="BI499" s="198">
        <f>IF(N499="nulová",J499,0)</f>
        <v>0</v>
      </c>
      <c r="BJ499" s="17" t="s">
        <v>85</v>
      </c>
      <c r="BK499" s="198">
        <f>ROUND(I499*H499,2)</f>
        <v>0</v>
      </c>
      <c r="BL499" s="17" t="s">
        <v>247</v>
      </c>
      <c r="BM499" s="197" t="s">
        <v>768</v>
      </c>
    </row>
    <row r="500" spans="1:47" s="2" customFormat="1" ht="10.2">
      <c r="A500" s="34"/>
      <c r="B500" s="35"/>
      <c r="C500" s="36"/>
      <c r="D500" s="199" t="s">
        <v>147</v>
      </c>
      <c r="E500" s="36"/>
      <c r="F500" s="200" t="s">
        <v>769</v>
      </c>
      <c r="G500" s="36"/>
      <c r="H500" s="36"/>
      <c r="I500" s="201"/>
      <c r="J500" s="36"/>
      <c r="K500" s="36"/>
      <c r="L500" s="39"/>
      <c r="M500" s="202"/>
      <c r="N500" s="203"/>
      <c r="O500" s="71"/>
      <c r="P500" s="71"/>
      <c r="Q500" s="71"/>
      <c r="R500" s="71"/>
      <c r="S500" s="71"/>
      <c r="T500" s="72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T500" s="17" t="s">
        <v>147</v>
      </c>
      <c r="AU500" s="17" t="s">
        <v>87</v>
      </c>
    </row>
    <row r="501" spans="2:51" s="14" customFormat="1" ht="10.2">
      <c r="B501" s="214"/>
      <c r="C501" s="215"/>
      <c r="D501" s="199" t="s">
        <v>149</v>
      </c>
      <c r="E501" s="216" t="s">
        <v>1</v>
      </c>
      <c r="F501" s="217" t="s">
        <v>770</v>
      </c>
      <c r="G501" s="215"/>
      <c r="H501" s="218">
        <v>8.4</v>
      </c>
      <c r="I501" s="219"/>
      <c r="J501" s="215"/>
      <c r="K501" s="215"/>
      <c r="L501" s="220"/>
      <c r="M501" s="221"/>
      <c r="N501" s="222"/>
      <c r="O501" s="222"/>
      <c r="P501" s="222"/>
      <c r="Q501" s="222"/>
      <c r="R501" s="222"/>
      <c r="S501" s="222"/>
      <c r="T501" s="223"/>
      <c r="AT501" s="224" t="s">
        <v>149</v>
      </c>
      <c r="AU501" s="224" t="s">
        <v>87</v>
      </c>
      <c r="AV501" s="14" t="s">
        <v>87</v>
      </c>
      <c r="AW501" s="14" t="s">
        <v>36</v>
      </c>
      <c r="AX501" s="14" t="s">
        <v>85</v>
      </c>
      <c r="AY501" s="224" t="s">
        <v>137</v>
      </c>
    </row>
    <row r="502" spans="1:65" s="2" customFormat="1" ht="16.5" customHeight="1">
      <c r="A502" s="34"/>
      <c r="B502" s="35"/>
      <c r="C502" s="186" t="s">
        <v>771</v>
      </c>
      <c r="D502" s="186" t="s">
        <v>140</v>
      </c>
      <c r="E502" s="187" t="s">
        <v>772</v>
      </c>
      <c r="F502" s="188" t="s">
        <v>773</v>
      </c>
      <c r="G502" s="189" t="s">
        <v>218</v>
      </c>
      <c r="H502" s="190">
        <v>8.5</v>
      </c>
      <c r="I502" s="191"/>
      <c r="J502" s="192">
        <f>ROUND(I502*H502,2)</f>
        <v>0</v>
      </c>
      <c r="K502" s="188" t="s">
        <v>144</v>
      </c>
      <c r="L502" s="39"/>
      <c r="M502" s="193" t="s">
        <v>1</v>
      </c>
      <c r="N502" s="194" t="s">
        <v>43</v>
      </c>
      <c r="O502" s="71"/>
      <c r="P502" s="195">
        <f>O502*H502</f>
        <v>0</v>
      </c>
      <c r="Q502" s="195">
        <v>0.00011</v>
      </c>
      <c r="R502" s="195">
        <f>Q502*H502</f>
        <v>0.0009350000000000001</v>
      </c>
      <c r="S502" s="195">
        <v>0</v>
      </c>
      <c r="T502" s="196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97" t="s">
        <v>247</v>
      </c>
      <c r="AT502" s="197" t="s">
        <v>140</v>
      </c>
      <c r="AU502" s="197" t="s">
        <v>87</v>
      </c>
      <c r="AY502" s="17" t="s">
        <v>137</v>
      </c>
      <c r="BE502" s="198">
        <f>IF(N502="základní",J502,0)</f>
        <v>0</v>
      </c>
      <c r="BF502" s="198">
        <f>IF(N502="snížená",J502,0)</f>
        <v>0</v>
      </c>
      <c r="BG502" s="198">
        <f>IF(N502="zákl. přenesená",J502,0)</f>
        <v>0</v>
      </c>
      <c r="BH502" s="198">
        <f>IF(N502="sníž. přenesená",J502,0)</f>
        <v>0</v>
      </c>
      <c r="BI502" s="198">
        <f>IF(N502="nulová",J502,0)</f>
        <v>0</v>
      </c>
      <c r="BJ502" s="17" t="s">
        <v>85</v>
      </c>
      <c r="BK502" s="198">
        <f>ROUND(I502*H502,2)</f>
        <v>0</v>
      </c>
      <c r="BL502" s="17" t="s">
        <v>247</v>
      </c>
      <c r="BM502" s="197" t="s">
        <v>774</v>
      </c>
    </row>
    <row r="503" spans="1:47" s="2" customFormat="1" ht="10.2">
      <c r="A503" s="34"/>
      <c r="B503" s="35"/>
      <c r="C503" s="36"/>
      <c r="D503" s="199" t="s">
        <v>147</v>
      </c>
      <c r="E503" s="36"/>
      <c r="F503" s="200" t="s">
        <v>775</v>
      </c>
      <c r="G503" s="36"/>
      <c r="H503" s="36"/>
      <c r="I503" s="201"/>
      <c r="J503" s="36"/>
      <c r="K503" s="36"/>
      <c r="L503" s="39"/>
      <c r="M503" s="202"/>
      <c r="N503" s="203"/>
      <c r="O503" s="71"/>
      <c r="P503" s="71"/>
      <c r="Q503" s="71"/>
      <c r="R503" s="71"/>
      <c r="S503" s="71"/>
      <c r="T503" s="72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T503" s="17" t="s">
        <v>147</v>
      </c>
      <c r="AU503" s="17" t="s">
        <v>87</v>
      </c>
    </row>
    <row r="504" spans="2:51" s="13" customFormat="1" ht="10.2">
      <c r="B504" s="204"/>
      <c r="C504" s="205"/>
      <c r="D504" s="199" t="s">
        <v>149</v>
      </c>
      <c r="E504" s="206" t="s">
        <v>1</v>
      </c>
      <c r="F504" s="207" t="s">
        <v>776</v>
      </c>
      <c r="G504" s="205"/>
      <c r="H504" s="206" t="s">
        <v>1</v>
      </c>
      <c r="I504" s="208"/>
      <c r="J504" s="205"/>
      <c r="K504" s="205"/>
      <c r="L504" s="209"/>
      <c r="M504" s="210"/>
      <c r="N504" s="211"/>
      <c r="O504" s="211"/>
      <c r="P504" s="211"/>
      <c r="Q504" s="211"/>
      <c r="R504" s="211"/>
      <c r="S504" s="211"/>
      <c r="T504" s="212"/>
      <c r="AT504" s="213" t="s">
        <v>149</v>
      </c>
      <c r="AU504" s="213" t="s">
        <v>87</v>
      </c>
      <c r="AV504" s="13" t="s">
        <v>85</v>
      </c>
      <c r="AW504" s="13" t="s">
        <v>36</v>
      </c>
      <c r="AX504" s="13" t="s">
        <v>12</v>
      </c>
      <c r="AY504" s="213" t="s">
        <v>137</v>
      </c>
    </row>
    <row r="505" spans="2:51" s="14" customFormat="1" ht="10.2">
      <c r="B505" s="214"/>
      <c r="C505" s="215"/>
      <c r="D505" s="199" t="s">
        <v>149</v>
      </c>
      <c r="E505" s="216" t="s">
        <v>1</v>
      </c>
      <c r="F505" s="217" t="s">
        <v>706</v>
      </c>
      <c r="G505" s="215"/>
      <c r="H505" s="218">
        <v>8.5</v>
      </c>
      <c r="I505" s="219"/>
      <c r="J505" s="215"/>
      <c r="K505" s="215"/>
      <c r="L505" s="220"/>
      <c r="M505" s="221"/>
      <c r="N505" s="222"/>
      <c r="O505" s="222"/>
      <c r="P505" s="222"/>
      <c r="Q505" s="222"/>
      <c r="R505" s="222"/>
      <c r="S505" s="222"/>
      <c r="T505" s="223"/>
      <c r="AT505" s="224" t="s">
        <v>149</v>
      </c>
      <c r="AU505" s="224" t="s">
        <v>87</v>
      </c>
      <c r="AV505" s="14" t="s">
        <v>87</v>
      </c>
      <c r="AW505" s="14" t="s">
        <v>36</v>
      </c>
      <c r="AX505" s="14" t="s">
        <v>85</v>
      </c>
      <c r="AY505" s="224" t="s">
        <v>137</v>
      </c>
    </row>
    <row r="506" spans="1:65" s="2" customFormat="1" ht="24.15" customHeight="1">
      <c r="A506" s="34"/>
      <c r="B506" s="35"/>
      <c r="C506" s="186" t="s">
        <v>777</v>
      </c>
      <c r="D506" s="186" t="s">
        <v>140</v>
      </c>
      <c r="E506" s="187" t="s">
        <v>778</v>
      </c>
      <c r="F506" s="188" t="s">
        <v>779</v>
      </c>
      <c r="G506" s="189" t="s">
        <v>154</v>
      </c>
      <c r="H506" s="190">
        <v>16.274</v>
      </c>
      <c r="I506" s="191"/>
      <c r="J506" s="192">
        <f>ROUND(I506*H506,2)</f>
        <v>0</v>
      </c>
      <c r="K506" s="188" t="s">
        <v>144</v>
      </c>
      <c r="L506" s="39"/>
      <c r="M506" s="193" t="s">
        <v>1</v>
      </c>
      <c r="N506" s="194" t="s">
        <v>43</v>
      </c>
      <c r="O506" s="71"/>
      <c r="P506" s="195">
        <f>O506*H506</f>
        <v>0</v>
      </c>
      <c r="Q506" s="195">
        <v>5E-05</v>
      </c>
      <c r="R506" s="195">
        <f>Q506*H506</f>
        <v>0.0008137000000000001</v>
      </c>
      <c r="S506" s="195">
        <v>0</v>
      </c>
      <c r="T506" s="196">
        <f>S506*H506</f>
        <v>0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197" t="s">
        <v>247</v>
      </c>
      <c r="AT506" s="197" t="s">
        <v>140</v>
      </c>
      <c r="AU506" s="197" t="s">
        <v>87</v>
      </c>
      <c r="AY506" s="17" t="s">
        <v>137</v>
      </c>
      <c r="BE506" s="198">
        <f>IF(N506="základní",J506,0)</f>
        <v>0</v>
      </c>
      <c r="BF506" s="198">
        <f>IF(N506="snížená",J506,0)</f>
        <v>0</v>
      </c>
      <c r="BG506" s="198">
        <f>IF(N506="zákl. přenesená",J506,0)</f>
        <v>0</v>
      </c>
      <c r="BH506" s="198">
        <f>IF(N506="sníž. přenesená",J506,0)</f>
        <v>0</v>
      </c>
      <c r="BI506" s="198">
        <f>IF(N506="nulová",J506,0)</f>
        <v>0</v>
      </c>
      <c r="BJ506" s="17" t="s">
        <v>85</v>
      </c>
      <c r="BK506" s="198">
        <f>ROUND(I506*H506,2)</f>
        <v>0</v>
      </c>
      <c r="BL506" s="17" t="s">
        <v>247</v>
      </c>
      <c r="BM506" s="197" t="s">
        <v>780</v>
      </c>
    </row>
    <row r="507" spans="1:47" s="2" customFormat="1" ht="19.2">
      <c r="A507" s="34"/>
      <c r="B507" s="35"/>
      <c r="C507" s="36"/>
      <c r="D507" s="199" t="s">
        <v>147</v>
      </c>
      <c r="E507" s="36"/>
      <c r="F507" s="200" t="s">
        <v>781</v>
      </c>
      <c r="G507" s="36"/>
      <c r="H507" s="36"/>
      <c r="I507" s="201"/>
      <c r="J507" s="36"/>
      <c r="K507" s="36"/>
      <c r="L507" s="39"/>
      <c r="M507" s="202"/>
      <c r="N507" s="203"/>
      <c r="O507" s="71"/>
      <c r="P507" s="71"/>
      <c r="Q507" s="71"/>
      <c r="R507" s="71"/>
      <c r="S507" s="71"/>
      <c r="T507" s="72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T507" s="17" t="s">
        <v>147</v>
      </c>
      <c r="AU507" s="17" t="s">
        <v>87</v>
      </c>
    </row>
    <row r="508" spans="2:51" s="13" customFormat="1" ht="10.2">
      <c r="B508" s="204"/>
      <c r="C508" s="205"/>
      <c r="D508" s="199" t="s">
        <v>149</v>
      </c>
      <c r="E508" s="206" t="s">
        <v>1</v>
      </c>
      <c r="F508" s="207" t="s">
        <v>740</v>
      </c>
      <c r="G508" s="205"/>
      <c r="H508" s="206" t="s">
        <v>1</v>
      </c>
      <c r="I508" s="208"/>
      <c r="J508" s="205"/>
      <c r="K508" s="205"/>
      <c r="L508" s="209"/>
      <c r="M508" s="210"/>
      <c r="N508" s="211"/>
      <c r="O508" s="211"/>
      <c r="P508" s="211"/>
      <c r="Q508" s="211"/>
      <c r="R508" s="211"/>
      <c r="S508" s="211"/>
      <c r="T508" s="212"/>
      <c r="AT508" s="213" t="s">
        <v>149</v>
      </c>
      <c r="AU508" s="213" t="s">
        <v>87</v>
      </c>
      <c r="AV508" s="13" t="s">
        <v>85</v>
      </c>
      <c r="AW508" s="13" t="s">
        <v>36</v>
      </c>
      <c r="AX508" s="13" t="s">
        <v>12</v>
      </c>
      <c r="AY508" s="213" t="s">
        <v>137</v>
      </c>
    </row>
    <row r="509" spans="2:51" s="14" customFormat="1" ht="10.2">
      <c r="B509" s="214"/>
      <c r="C509" s="215"/>
      <c r="D509" s="199" t="s">
        <v>149</v>
      </c>
      <c r="E509" s="216" t="s">
        <v>1</v>
      </c>
      <c r="F509" s="217" t="s">
        <v>741</v>
      </c>
      <c r="G509" s="215"/>
      <c r="H509" s="218">
        <v>17.85</v>
      </c>
      <c r="I509" s="219"/>
      <c r="J509" s="215"/>
      <c r="K509" s="215"/>
      <c r="L509" s="220"/>
      <c r="M509" s="221"/>
      <c r="N509" s="222"/>
      <c r="O509" s="222"/>
      <c r="P509" s="222"/>
      <c r="Q509" s="222"/>
      <c r="R509" s="222"/>
      <c r="S509" s="222"/>
      <c r="T509" s="223"/>
      <c r="AT509" s="224" t="s">
        <v>149</v>
      </c>
      <c r="AU509" s="224" t="s">
        <v>87</v>
      </c>
      <c r="AV509" s="14" t="s">
        <v>87</v>
      </c>
      <c r="AW509" s="14" t="s">
        <v>36</v>
      </c>
      <c r="AX509" s="14" t="s">
        <v>12</v>
      </c>
      <c r="AY509" s="224" t="s">
        <v>137</v>
      </c>
    </row>
    <row r="510" spans="2:51" s="14" customFormat="1" ht="10.2">
      <c r="B510" s="214"/>
      <c r="C510" s="215"/>
      <c r="D510" s="199" t="s">
        <v>149</v>
      </c>
      <c r="E510" s="216" t="s">
        <v>1</v>
      </c>
      <c r="F510" s="217" t="s">
        <v>209</v>
      </c>
      <c r="G510" s="215"/>
      <c r="H510" s="218">
        <v>-1.576</v>
      </c>
      <c r="I510" s="219"/>
      <c r="J510" s="215"/>
      <c r="K510" s="215"/>
      <c r="L510" s="220"/>
      <c r="M510" s="221"/>
      <c r="N510" s="222"/>
      <c r="O510" s="222"/>
      <c r="P510" s="222"/>
      <c r="Q510" s="222"/>
      <c r="R510" s="222"/>
      <c r="S510" s="222"/>
      <c r="T510" s="223"/>
      <c r="AT510" s="224" t="s">
        <v>149</v>
      </c>
      <c r="AU510" s="224" t="s">
        <v>87</v>
      </c>
      <c r="AV510" s="14" t="s">
        <v>87</v>
      </c>
      <c r="AW510" s="14" t="s">
        <v>36</v>
      </c>
      <c r="AX510" s="14" t="s">
        <v>12</v>
      </c>
      <c r="AY510" s="224" t="s">
        <v>137</v>
      </c>
    </row>
    <row r="511" spans="2:51" s="15" customFormat="1" ht="10.2">
      <c r="B511" s="225"/>
      <c r="C511" s="226"/>
      <c r="D511" s="199" t="s">
        <v>149</v>
      </c>
      <c r="E511" s="227" t="s">
        <v>1</v>
      </c>
      <c r="F511" s="228" t="s">
        <v>172</v>
      </c>
      <c r="G511" s="226"/>
      <c r="H511" s="229">
        <v>16.274</v>
      </c>
      <c r="I511" s="230"/>
      <c r="J511" s="226"/>
      <c r="K511" s="226"/>
      <c r="L511" s="231"/>
      <c r="M511" s="232"/>
      <c r="N511" s="233"/>
      <c r="O511" s="233"/>
      <c r="P511" s="233"/>
      <c r="Q511" s="233"/>
      <c r="R511" s="233"/>
      <c r="S511" s="233"/>
      <c r="T511" s="234"/>
      <c r="AT511" s="235" t="s">
        <v>149</v>
      </c>
      <c r="AU511" s="235" t="s">
        <v>87</v>
      </c>
      <c r="AV511" s="15" t="s">
        <v>145</v>
      </c>
      <c r="AW511" s="15" t="s">
        <v>36</v>
      </c>
      <c r="AX511" s="15" t="s">
        <v>85</v>
      </c>
      <c r="AY511" s="235" t="s">
        <v>137</v>
      </c>
    </row>
    <row r="512" spans="1:65" s="2" customFormat="1" ht="24.15" customHeight="1">
      <c r="A512" s="34"/>
      <c r="B512" s="35"/>
      <c r="C512" s="186" t="s">
        <v>782</v>
      </c>
      <c r="D512" s="186" t="s">
        <v>140</v>
      </c>
      <c r="E512" s="187" t="s">
        <v>783</v>
      </c>
      <c r="F512" s="188" t="s">
        <v>784</v>
      </c>
      <c r="G512" s="189" t="s">
        <v>143</v>
      </c>
      <c r="H512" s="190">
        <v>0.33705106</v>
      </c>
      <c r="I512" s="191"/>
      <c r="J512" s="192">
        <f>ROUND(I512*H512,2)</f>
        <v>0</v>
      </c>
      <c r="K512" s="188" t="s">
        <v>144</v>
      </c>
      <c r="L512" s="39"/>
      <c r="M512" s="193" t="s">
        <v>1</v>
      </c>
      <c r="N512" s="194" t="s">
        <v>43</v>
      </c>
      <c r="O512" s="71"/>
      <c r="P512" s="195">
        <f>O512*H512</f>
        <v>0</v>
      </c>
      <c r="Q512" s="195">
        <v>0</v>
      </c>
      <c r="R512" s="195">
        <f>Q512*H512</f>
        <v>0</v>
      </c>
      <c r="S512" s="195">
        <v>0</v>
      </c>
      <c r="T512" s="196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197" t="s">
        <v>247</v>
      </c>
      <c r="AT512" s="197" t="s">
        <v>140</v>
      </c>
      <c r="AU512" s="197" t="s">
        <v>87</v>
      </c>
      <c r="AY512" s="17" t="s">
        <v>137</v>
      </c>
      <c r="BE512" s="198">
        <f>IF(N512="základní",J512,0)</f>
        <v>0</v>
      </c>
      <c r="BF512" s="198">
        <f>IF(N512="snížená",J512,0)</f>
        <v>0</v>
      </c>
      <c r="BG512" s="198">
        <f>IF(N512="zákl. přenesená",J512,0)</f>
        <v>0</v>
      </c>
      <c r="BH512" s="198">
        <f>IF(N512="sníž. přenesená",J512,0)</f>
        <v>0</v>
      </c>
      <c r="BI512" s="198">
        <f>IF(N512="nulová",J512,0)</f>
        <v>0</v>
      </c>
      <c r="BJ512" s="17" t="s">
        <v>85</v>
      </c>
      <c r="BK512" s="198">
        <f>ROUND(I512*H512,2)</f>
        <v>0</v>
      </c>
      <c r="BL512" s="17" t="s">
        <v>247</v>
      </c>
      <c r="BM512" s="197" t="s">
        <v>785</v>
      </c>
    </row>
    <row r="513" spans="1:47" s="2" customFormat="1" ht="28.8">
      <c r="A513" s="34"/>
      <c r="B513" s="35"/>
      <c r="C513" s="36"/>
      <c r="D513" s="199" t="s">
        <v>147</v>
      </c>
      <c r="E513" s="36"/>
      <c r="F513" s="200" t="s">
        <v>786</v>
      </c>
      <c r="G513" s="36"/>
      <c r="H513" s="36"/>
      <c r="I513" s="201"/>
      <c r="J513" s="36"/>
      <c r="K513" s="36"/>
      <c r="L513" s="39"/>
      <c r="M513" s="202"/>
      <c r="N513" s="203"/>
      <c r="O513" s="71"/>
      <c r="P513" s="71"/>
      <c r="Q513" s="71"/>
      <c r="R513" s="71"/>
      <c r="S513" s="71"/>
      <c r="T513" s="72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T513" s="17" t="s">
        <v>147</v>
      </c>
      <c r="AU513" s="17" t="s">
        <v>87</v>
      </c>
    </row>
    <row r="514" spans="1:65" s="2" customFormat="1" ht="24.15" customHeight="1">
      <c r="A514" s="34"/>
      <c r="B514" s="35"/>
      <c r="C514" s="186" t="s">
        <v>787</v>
      </c>
      <c r="D514" s="186" t="s">
        <v>140</v>
      </c>
      <c r="E514" s="187" t="s">
        <v>788</v>
      </c>
      <c r="F514" s="188" t="s">
        <v>789</v>
      </c>
      <c r="G514" s="189" t="s">
        <v>143</v>
      </c>
      <c r="H514" s="190">
        <v>0.33705106</v>
      </c>
      <c r="I514" s="191"/>
      <c r="J514" s="192">
        <f>ROUND(I514*H514,2)</f>
        <v>0</v>
      </c>
      <c r="K514" s="188" t="s">
        <v>144</v>
      </c>
      <c r="L514" s="39"/>
      <c r="M514" s="193" t="s">
        <v>1</v>
      </c>
      <c r="N514" s="194" t="s">
        <v>43</v>
      </c>
      <c r="O514" s="71"/>
      <c r="P514" s="195">
        <f>O514*H514</f>
        <v>0</v>
      </c>
      <c r="Q514" s="195">
        <v>0</v>
      </c>
      <c r="R514" s="195">
        <f>Q514*H514</f>
        <v>0</v>
      </c>
      <c r="S514" s="195">
        <v>0</v>
      </c>
      <c r="T514" s="196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197" t="s">
        <v>247</v>
      </c>
      <c r="AT514" s="197" t="s">
        <v>140</v>
      </c>
      <c r="AU514" s="197" t="s">
        <v>87</v>
      </c>
      <c r="AY514" s="17" t="s">
        <v>137</v>
      </c>
      <c r="BE514" s="198">
        <f>IF(N514="základní",J514,0)</f>
        <v>0</v>
      </c>
      <c r="BF514" s="198">
        <f>IF(N514="snížená",J514,0)</f>
        <v>0</v>
      </c>
      <c r="BG514" s="198">
        <f>IF(N514="zákl. přenesená",J514,0)</f>
        <v>0</v>
      </c>
      <c r="BH514" s="198">
        <f>IF(N514="sníž. přenesená",J514,0)</f>
        <v>0</v>
      </c>
      <c r="BI514" s="198">
        <f>IF(N514="nulová",J514,0)</f>
        <v>0</v>
      </c>
      <c r="BJ514" s="17" t="s">
        <v>85</v>
      </c>
      <c r="BK514" s="198">
        <f>ROUND(I514*H514,2)</f>
        <v>0</v>
      </c>
      <c r="BL514" s="17" t="s">
        <v>247</v>
      </c>
      <c r="BM514" s="197" t="s">
        <v>790</v>
      </c>
    </row>
    <row r="515" spans="1:47" s="2" customFormat="1" ht="38.4">
      <c r="A515" s="34"/>
      <c r="B515" s="35"/>
      <c r="C515" s="36"/>
      <c r="D515" s="199" t="s">
        <v>147</v>
      </c>
      <c r="E515" s="36"/>
      <c r="F515" s="200" t="s">
        <v>791</v>
      </c>
      <c r="G515" s="36"/>
      <c r="H515" s="36"/>
      <c r="I515" s="201"/>
      <c r="J515" s="36"/>
      <c r="K515" s="36"/>
      <c r="L515" s="39"/>
      <c r="M515" s="202"/>
      <c r="N515" s="203"/>
      <c r="O515" s="71"/>
      <c r="P515" s="71"/>
      <c r="Q515" s="71"/>
      <c r="R515" s="71"/>
      <c r="S515" s="71"/>
      <c r="T515" s="72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T515" s="17" t="s">
        <v>147</v>
      </c>
      <c r="AU515" s="17" t="s">
        <v>87</v>
      </c>
    </row>
    <row r="516" spans="2:63" s="12" customFormat="1" ht="22.8" customHeight="1">
      <c r="B516" s="170"/>
      <c r="C516" s="171"/>
      <c r="D516" s="172" t="s">
        <v>77</v>
      </c>
      <c r="E516" s="184" t="s">
        <v>792</v>
      </c>
      <c r="F516" s="184" t="s">
        <v>793</v>
      </c>
      <c r="G516" s="171"/>
      <c r="H516" s="171"/>
      <c r="I516" s="174"/>
      <c r="J516" s="185">
        <f>BK516</f>
        <v>0</v>
      </c>
      <c r="K516" s="171"/>
      <c r="L516" s="176"/>
      <c r="M516" s="177"/>
      <c r="N516" s="178"/>
      <c r="O516" s="178"/>
      <c r="P516" s="179">
        <f>SUM(P517:P536)</f>
        <v>0</v>
      </c>
      <c r="Q516" s="178"/>
      <c r="R516" s="179">
        <f>SUM(R517:R536)</f>
        <v>0.02270735</v>
      </c>
      <c r="S516" s="178"/>
      <c r="T516" s="180">
        <f>SUM(T517:T536)</f>
        <v>0.00448725</v>
      </c>
      <c r="AR516" s="181" t="s">
        <v>87</v>
      </c>
      <c r="AT516" s="182" t="s">
        <v>77</v>
      </c>
      <c r="AU516" s="182" t="s">
        <v>85</v>
      </c>
      <c r="AY516" s="181" t="s">
        <v>137</v>
      </c>
      <c r="BK516" s="183">
        <f>SUM(BK517:BK536)</f>
        <v>0</v>
      </c>
    </row>
    <row r="517" spans="1:65" s="2" customFormat="1" ht="16.5" customHeight="1">
      <c r="A517" s="34"/>
      <c r="B517" s="35"/>
      <c r="C517" s="186" t="s">
        <v>794</v>
      </c>
      <c r="D517" s="186" t="s">
        <v>140</v>
      </c>
      <c r="E517" s="187" t="s">
        <v>795</v>
      </c>
      <c r="F517" s="188" t="s">
        <v>796</v>
      </c>
      <c r="G517" s="189" t="s">
        <v>154</v>
      </c>
      <c r="H517" s="190">
        <v>14.475</v>
      </c>
      <c r="I517" s="191"/>
      <c r="J517" s="192">
        <f>ROUND(I517*H517,2)</f>
        <v>0</v>
      </c>
      <c r="K517" s="188" t="s">
        <v>144</v>
      </c>
      <c r="L517" s="39"/>
      <c r="M517" s="193" t="s">
        <v>1</v>
      </c>
      <c r="N517" s="194" t="s">
        <v>43</v>
      </c>
      <c r="O517" s="71"/>
      <c r="P517" s="195">
        <f>O517*H517</f>
        <v>0</v>
      </c>
      <c r="Q517" s="195">
        <v>0.001</v>
      </c>
      <c r="R517" s="195">
        <f>Q517*H517</f>
        <v>0.014475</v>
      </c>
      <c r="S517" s="195">
        <v>0.00031</v>
      </c>
      <c r="T517" s="196">
        <f>S517*H517</f>
        <v>0.00448725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197" t="s">
        <v>247</v>
      </c>
      <c r="AT517" s="197" t="s">
        <v>140</v>
      </c>
      <c r="AU517" s="197" t="s">
        <v>87</v>
      </c>
      <c r="AY517" s="17" t="s">
        <v>137</v>
      </c>
      <c r="BE517" s="198">
        <f>IF(N517="základní",J517,0)</f>
        <v>0</v>
      </c>
      <c r="BF517" s="198">
        <f>IF(N517="snížená",J517,0)</f>
        <v>0</v>
      </c>
      <c r="BG517" s="198">
        <f>IF(N517="zákl. přenesená",J517,0)</f>
        <v>0</v>
      </c>
      <c r="BH517" s="198">
        <f>IF(N517="sníž. přenesená",J517,0)</f>
        <v>0</v>
      </c>
      <c r="BI517" s="198">
        <f>IF(N517="nulová",J517,0)</f>
        <v>0</v>
      </c>
      <c r="BJ517" s="17" t="s">
        <v>85</v>
      </c>
      <c r="BK517" s="198">
        <f>ROUND(I517*H517,2)</f>
        <v>0</v>
      </c>
      <c r="BL517" s="17" t="s">
        <v>247</v>
      </c>
      <c r="BM517" s="197" t="s">
        <v>797</v>
      </c>
    </row>
    <row r="518" spans="1:47" s="2" customFormat="1" ht="10.2">
      <c r="A518" s="34"/>
      <c r="B518" s="35"/>
      <c r="C518" s="36"/>
      <c r="D518" s="199" t="s">
        <v>147</v>
      </c>
      <c r="E518" s="36"/>
      <c r="F518" s="200" t="s">
        <v>798</v>
      </c>
      <c r="G518" s="36"/>
      <c r="H518" s="36"/>
      <c r="I518" s="201"/>
      <c r="J518" s="36"/>
      <c r="K518" s="36"/>
      <c r="L518" s="39"/>
      <c r="M518" s="202"/>
      <c r="N518" s="203"/>
      <c r="O518" s="71"/>
      <c r="P518" s="71"/>
      <c r="Q518" s="71"/>
      <c r="R518" s="71"/>
      <c r="S518" s="71"/>
      <c r="T518" s="72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T518" s="17" t="s">
        <v>147</v>
      </c>
      <c r="AU518" s="17" t="s">
        <v>87</v>
      </c>
    </row>
    <row r="519" spans="2:51" s="13" customFormat="1" ht="10.2">
      <c r="B519" s="204"/>
      <c r="C519" s="205"/>
      <c r="D519" s="199" t="s">
        <v>149</v>
      </c>
      <c r="E519" s="206" t="s">
        <v>1</v>
      </c>
      <c r="F519" s="207" t="s">
        <v>195</v>
      </c>
      <c r="G519" s="205"/>
      <c r="H519" s="206" t="s">
        <v>1</v>
      </c>
      <c r="I519" s="208"/>
      <c r="J519" s="205"/>
      <c r="K519" s="205"/>
      <c r="L519" s="209"/>
      <c r="M519" s="210"/>
      <c r="N519" s="211"/>
      <c r="O519" s="211"/>
      <c r="P519" s="211"/>
      <c r="Q519" s="211"/>
      <c r="R519" s="211"/>
      <c r="S519" s="211"/>
      <c r="T519" s="212"/>
      <c r="AT519" s="213" t="s">
        <v>149</v>
      </c>
      <c r="AU519" s="213" t="s">
        <v>87</v>
      </c>
      <c r="AV519" s="13" t="s">
        <v>85</v>
      </c>
      <c r="AW519" s="13" t="s">
        <v>36</v>
      </c>
      <c r="AX519" s="13" t="s">
        <v>12</v>
      </c>
      <c r="AY519" s="213" t="s">
        <v>137</v>
      </c>
    </row>
    <row r="520" spans="2:51" s="14" customFormat="1" ht="10.2">
      <c r="B520" s="214"/>
      <c r="C520" s="215"/>
      <c r="D520" s="199" t="s">
        <v>149</v>
      </c>
      <c r="E520" s="216" t="s">
        <v>1</v>
      </c>
      <c r="F520" s="217" t="s">
        <v>196</v>
      </c>
      <c r="G520" s="215"/>
      <c r="H520" s="218">
        <v>14.475</v>
      </c>
      <c r="I520" s="219"/>
      <c r="J520" s="215"/>
      <c r="K520" s="215"/>
      <c r="L520" s="220"/>
      <c r="M520" s="221"/>
      <c r="N520" s="222"/>
      <c r="O520" s="222"/>
      <c r="P520" s="222"/>
      <c r="Q520" s="222"/>
      <c r="R520" s="222"/>
      <c r="S520" s="222"/>
      <c r="T520" s="223"/>
      <c r="AT520" s="224" t="s">
        <v>149</v>
      </c>
      <c r="AU520" s="224" t="s">
        <v>87</v>
      </c>
      <c r="AV520" s="14" t="s">
        <v>87</v>
      </c>
      <c r="AW520" s="14" t="s">
        <v>36</v>
      </c>
      <c r="AX520" s="14" t="s">
        <v>85</v>
      </c>
      <c r="AY520" s="224" t="s">
        <v>137</v>
      </c>
    </row>
    <row r="521" spans="1:65" s="2" customFormat="1" ht="24.15" customHeight="1">
      <c r="A521" s="34"/>
      <c r="B521" s="35"/>
      <c r="C521" s="186" t="s">
        <v>799</v>
      </c>
      <c r="D521" s="186" t="s">
        <v>140</v>
      </c>
      <c r="E521" s="187" t="s">
        <v>800</v>
      </c>
      <c r="F521" s="188" t="s">
        <v>801</v>
      </c>
      <c r="G521" s="189" t="s">
        <v>154</v>
      </c>
      <c r="H521" s="190">
        <v>26.41</v>
      </c>
      <c r="I521" s="191"/>
      <c r="J521" s="192">
        <f>ROUND(I521*H521,2)</f>
        <v>0</v>
      </c>
      <c r="K521" s="188" t="s">
        <v>144</v>
      </c>
      <c r="L521" s="39"/>
      <c r="M521" s="193" t="s">
        <v>1</v>
      </c>
      <c r="N521" s="194" t="s">
        <v>43</v>
      </c>
      <c r="O521" s="71"/>
      <c r="P521" s="195">
        <f>O521*H521</f>
        <v>0</v>
      </c>
      <c r="Q521" s="195">
        <v>0.0002</v>
      </c>
      <c r="R521" s="195">
        <f>Q521*H521</f>
        <v>0.005282</v>
      </c>
      <c r="S521" s="195">
        <v>0</v>
      </c>
      <c r="T521" s="196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197" t="s">
        <v>247</v>
      </c>
      <c r="AT521" s="197" t="s">
        <v>140</v>
      </c>
      <c r="AU521" s="197" t="s">
        <v>87</v>
      </c>
      <c r="AY521" s="17" t="s">
        <v>137</v>
      </c>
      <c r="BE521" s="198">
        <f>IF(N521="základní",J521,0)</f>
        <v>0</v>
      </c>
      <c r="BF521" s="198">
        <f>IF(N521="snížená",J521,0)</f>
        <v>0</v>
      </c>
      <c r="BG521" s="198">
        <f>IF(N521="zákl. přenesená",J521,0)</f>
        <v>0</v>
      </c>
      <c r="BH521" s="198">
        <f>IF(N521="sníž. přenesená",J521,0)</f>
        <v>0</v>
      </c>
      <c r="BI521" s="198">
        <f>IF(N521="nulová",J521,0)</f>
        <v>0</v>
      </c>
      <c r="BJ521" s="17" t="s">
        <v>85</v>
      </c>
      <c r="BK521" s="198">
        <f>ROUND(I521*H521,2)</f>
        <v>0</v>
      </c>
      <c r="BL521" s="17" t="s">
        <v>247</v>
      </c>
      <c r="BM521" s="197" t="s">
        <v>802</v>
      </c>
    </row>
    <row r="522" spans="1:47" s="2" customFormat="1" ht="19.2">
      <c r="A522" s="34"/>
      <c r="B522" s="35"/>
      <c r="C522" s="36"/>
      <c r="D522" s="199" t="s">
        <v>147</v>
      </c>
      <c r="E522" s="36"/>
      <c r="F522" s="200" t="s">
        <v>803</v>
      </c>
      <c r="G522" s="36"/>
      <c r="H522" s="36"/>
      <c r="I522" s="201"/>
      <c r="J522" s="36"/>
      <c r="K522" s="36"/>
      <c r="L522" s="39"/>
      <c r="M522" s="202"/>
      <c r="N522" s="203"/>
      <c r="O522" s="71"/>
      <c r="P522" s="71"/>
      <c r="Q522" s="71"/>
      <c r="R522" s="71"/>
      <c r="S522" s="71"/>
      <c r="T522" s="72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T522" s="17" t="s">
        <v>147</v>
      </c>
      <c r="AU522" s="17" t="s">
        <v>87</v>
      </c>
    </row>
    <row r="523" spans="2:51" s="13" customFormat="1" ht="10.2">
      <c r="B523" s="204"/>
      <c r="C523" s="205"/>
      <c r="D523" s="199" t="s">
        <v>149</v>
      </c>
      <c r="E523" s="206" t="s">
        <v>1</v>
      </c>
      <c r="F523" s="207" t="s">
        <v>195</v>
      </c>
      <c r="G523" s="205"/>
      <c r="H523" s="206" t="s">
        <v>1</v>
      </c>
      <c r="I523" s="208"/>
      <c r="J523" s="205"/>
      <c r="K523" s="205"/>
      <c r="L523" s="209"/>
      <c r="M523" s="210"/>
      <c r="N523" s="211"/>
      <c r="O523" s="211"/>
      <c r="P523" s="211"/>
      <c r="Q523" s="211"/>
      <c r="R523" s="211"/>
      <c r="S523" s="211"/>
      <c r="T523" s="212"/>
      <c r="AT523" s="213" t="s">
        <v>149</v>
      </c>
      <c r="AU523" s="213" t="s">
        <v>87</v>
      </c>
      <c r="AV523" s="13" t="s">
        <v>85</v>
      </c>
      <c r="AW523" s="13" t="s">
        <v>36</v>
      </c>
      <c r="AX523" s="13" t="s">
        <v>12</v>
      </c>
      <c r="AY523" s="213" t="s">
        <v>137</v>
      </c>
    </row>
    <row r="524" spans="2:51" s="14" customFormat="1" ht="10.2">
      <c r="B524" s="214"/>
      <c r="C524" s="215"/>
      <c r="D524" s="199" t="s">
        <v>149</v>
      </c>
      <c r="E524" s="216" t="s">
        <v>1</v>
      </c>
      <c r="F524" s="217" t="s">
        <v>196</v>
      </c>
      <c r="G524" s="215"/>
      <c r="H524" s="218">
        <v>14.475</v>
      </c>
      <c r="I524" s="219"/>
      <c r="J524" s="215"/>
      <c r="K524" s="215"/>
      <c r="L524" s="220"/>
      <c r="M524" s="221"/>
      <c r="N524" s="222"/>
      <c r="O524" s="222"/>
      <c r="P524" s="222"/>
      <c r="Q524" s="222"/>
      <c r="R524" s="222"/>
      <c r="S524" s="222"/>
      <c r="T524" s="223"/>
      <c r="AT524" s="224" t="s">
        <v>149</v>
      </c>
      <c r="AU524" s="224" t="s">
        <v>87</v>
      </c>
      <c r="AV524" s="14" t="s">
        <v>87</v>
      </c>
      <c r="AW524" s="14" t="s">
        <v>36</v>
      </c>
      <c r="AX524" s="14" t="s">
        <v>12</v>
      </c>
      <c r="AY524" s="224" t="s">
        <v>137</v>
      </c>
    </row>
    <row r="525" spans="2:51" s="14" customFormat="1" ht="10.2">
      <c r="B525" s="214"/>
      <c r="C525" s="215"/>
      <c r="D525" s="199" t="s">
        <v>149</v>
      </c>
      <c r="E525" s="216" t="s">
        <v>1</v>
      </c>
      <c r="F525" s="217" t="s">
        <v>246</v>
      </c>
      <c r="G525" s="215"/>
      <c r="H525" s="218">
        <v>5.32</v>
      </c>
      <c r="I525" s="219"/>
      <c r="J525" s="215"/>
      <c r="K525" s="215"/>
      <c r="L525" s="220"/>
      <c r="M525" s="221"/>
      <c r="N525" s="222"/>
      <c r="O525" s="222"/>
      <c r="P525" s="222"/>
      <c r="Q525" s="222"/>
      <c r="R525" s="222"/>
      <c r="S525" s="222"/>
      <c r="T525" s="223"/>
      <c r="AT525" s="224" t="s">
        <v>149</v>
      </c>
      <c r="AU525" s="224" t="s">
        <v>87</v>
      </c>
      <c r="AV525" s="14" t="s">
        <v>87</v>
      </c>
      <c r="AW525" s="14" t="s">
        <v>36</v>
      </c>
      <c r="AX525" s="14" t="s">
        <v>12</v>
      </c>
      <c r="AY525" s="224" t="s">
        <v>137</v>
      </c>
    </row>
    <row r="526" spans="2:51" s="13" customFormat="1" ht="10.2">
      <c r="B526" s="204"/>
      <c r="C526" s="205"/>
      <c r="D526" s="199" t="s">
        <v>149</v>
      </c>
      <c r="E526" s="206" t="s">
        <v>1</v>
      </c>
      <c r="F526" s="207" t="s">
        <v>804</v>
      </c>
      <c r="G526" s="205"/>
      <c r="H526" s="206" t="s">
        <v>1</v>
      </c>
      <c r="I526" s="208"/>
      <c r="J526" s="205"/>
      <c r="K526" s="205"/>
      <c r="L526" s="209"/>
      <c r="M526" s="210"/>
      <c r="N526" s="211"/>
      <c r="O526" s="211"/>
      <c r="P526" s="211"/>
      <c r="Q526" s="211"/>
      <c r="R526" s="211"/>
      <c r="S526" s="211"/>
      <c r="T526" s="212"/>
      <c r="AT526" s="213" t="s">
        <v>149</v>
      </c>
      <c r="AU526" s="213" t="s">
        <v>87</v>
      </c>
      <c r="AV526" s="13" t="s">
        <v>85</v>
      </c>
      <c r="AW526" s="13" t="s">
        <v>36</v>
      </c>
      <c r="AX526" s="13" t="s">
        <v>12</v>
      </c>
      <c r="AY526" s="213" t="s">
        <v>137</v>
      </c>
    </row>
    <row r="527" spans="2:51" s="14" customFormat="1" ht="10.2">
      <c r="B527" s="214"/>
      <c r="C527" s="215"/>
      <c r="D527" s="199" t="s">
        <v>149</v>
      </c>
      <c r="E527" s="216" t="s">
        <v>1</v>
      </c>
      <c r="F527" s="217" t="s">
        <v>183</v>
      </c>
      <c r="G527" s="215"/>
      <c r="H527" s="218">
        <v>5.115</v>
      </c>
      <c r="I527" s="219"/>
      <c r="J527" s="215"/>
      <c r="K527" s="215"/>
      <c r="L527" s="220"/>
      <c r="M527" s="221"/>
      <c r="N527" s="222"/>
      <c r="O527" s="222"/>
      <c r="P527" s="222"/>
      <c r="Q527" s="222"/>
      <c r="R527" s="222"/>
      <c r="S527" s="222"/>
      <c r="T527" s="223"/>
      <c r="AT527" s="224" t="s">
        <v>149</v>
      </c>
      <c r="AU527" s="224" t="s">
        <v>87</v>
      </c>
      <c r="AV527" s="14" t="s">
        <v>87</v>
      </c>
      <c r="AW527" s="14" t="s">
        <v>36</v>
      </c>
      <c r="AX527" s="14" t="s">
        <v>12</v>
      </c>
      <c r="AY527" s="224" t="s">
        <v>137</v>
      </c>
    </row>
    <row r="528" spans="2:51" s="13" customFormat="1" ht="10.2">
      <c r="B528" s="204"/>
      <c r="C528" s="205"/>
      <c r="D528" s="199" t="s">
        <v>149</v>
      </c>
      <c r="E528" s="206" t="s">
        <v>1</v>
      </c>
      <c r="F528" s="207" t="s">
        <v>805</v>
      </c>
      <c r="G528" s="205"/>
      <c r="H528" s="206" t="s">
        <v>1</v>
      </c>
      <c r="I528" s="208"/>
      <c r="J528" s="205"/>
      <c r="K528" s="205"/>
      <c r="L528" s="209"/>
      <c r="M528" s="210"/>
      <c r="N528" s="211"/>
      <c r="O528" s="211"/>
      <c r="P528" s="211"/>
      <c r="Q528" s="211"/>
      <c r="R528" s="211"/>
      <c r="S528" s="211"/>
      <c r="T528" s="212"/>
      <c r="AT528" s="213" t="s">
        <v>149</v>
      </c>
      <c r="AU528" s="213" t="s">
        <v>87</v>
      </c>
      <c r="AV528" s="13" t="s">
        <v>85</v>
      </c>
      <c r="AW528" s="13" t="s">
        <v>36</v>
      </c>
      <c r="AX528" s="13" t="s">
        <v>12</v>
      </c>
      <c r="AY528" s="213" t="s">
        <v>137</v>
      </c>
    </row>
    <row r="529" spans="2:51" s="14" customFormat="1" ht="10.2">
      <c r="B529" s="214"/>
      <c r="C529" s="215"/>
      <c r="D529" s="199" t="s">
        <v>149</v>
      </c>
      <c r="E529" s="216" t="s">
        <v>1</v>
      </c>
      <c r="F529" s="217" t="s">
        <v>289</v>
      </c>
      <c r="G529" s="215"/>
      <c r="H529" s="218">
        <v>1.5</v>
      </c>
      <c r="I529" s="219"/>
      <c r="J529" s="215"/>
      <c r="K529" s="215"/>
      <c r="L529" s="220"/>
      <c r="M529" s="221"/>
      <c r="N529" s="222"/>
      <c r="O529" s="222"/>
      <c r="P529" s="222"/>
      <c r="Q529" s="222"/>
      <c r="R529" s="222"/>
      <c r="S529" s="222"/>
      <c r="T529" s="223"/>
      <c r="AT529" s="224" t="s">
        <v>149</v>
      </c>
      <c r="AU529" s="224" t="s">
        <v>87</v>
      </c>
      <c r="AV529" s="14" t="s">
        <v>87</v>
      </c>
      <c r="AW529" s="14" t="s">
        <v>36</v>
      </c>
      <c r="AX529" s="14" t="s">
        <v>12</v>
      </c>
      <c r="AY529" s="224" t="s">
        <v>137</v>
      </c>
    </row>
    <row r="530" spans="2:51" s="15" customFormat="1" ht="10.2">
      <c r="B530" s="225"/>
      <c r="C530" s="226"/>
      <c r="D530" s="199" t="s">
        <v>149</v>
      </c>
      <c r="E530" s="227" t="s">
        <v>1</v>
      </c>
      <c r="F530" s="228" t="s">
        <v>172</v>
      </c>
      <c r="G530" s="226"/>
      <c r="H530" s="229">
        <v>26.41</v>
      </c>
      <c r="I530" s="230"/>
      <c r="J530" s="226"/>
      <c r="K530" s="226"/>
      <c r="L530" s="231"/>
      <c r="M530" s="232"/>
      <c r="N530" s="233"/>
      <c r="O530" s="233"/>
      <c r="P530" s="233"/>
      <c r="Q530" s="233"/>
      <c r="R530" s="233"/>
      <c r="S530" s="233"/>
      <c r="T530" s="234"/>
      <c r="AT530" s="235" t="s">
        <v>149</v>
      </c>
      <c r="AU530" s="235" t="s">
        <v>87</v>
      </c>
      <c r="AV530" s="15" t="s">
        <v>145</v>
      </c>
      <c r="AW530" s="15" t="s">
        <v>36</v>
      </c>
      <c r="AX530" s="15" t="s">
        <v>85</v>
      </c>
      <c r="AY530" s="235" t="s">
        <v>137</v>
      </c>
    </row>
    <row r="531" spans="1:65" s="2" customFormat="1" ht="33" customHeight="1">
      <c r="A531" s="34"/>
      <c r="B531" s="35"/>
      <c r="C531" s="186" t="s">
        <v>806</v>
      </c>
      <c r="D531" s="186" t="s">
        <v>140</v>
      </c>
      <c r="E531" s="187" t="s">
        <v>807</v>
      </c>
      <c r="F531" s="188" t="s">
        <v>808</v>
      </c>
      <c r="G531" s="189" t="s">
        <v>154</v>
      </c>
      <c r="H531" s="190">
        <v>22.695</v>
      </c>
      <c r="I531" s="191"/>
      <c r="J531" s="192">
        <f>ROUND(I531*H531,2)</f>
        <v>0</v>
      </c>
      <c r="K531" s="188" t="s">
        <v>144</v>
      </c>
      <c r="L531" s="39"/>
      <c r="M531" s="193" t="s">
        <v>1</v>
      </c>
      <c r="N531" s="194" t="s">
        <v>43</v>
      </c>
      <c r="O531" s="71"/>
      <c r="P531" s="195">
        <f>O531*H531</f>
        <v>0</v>
      </c>
      <c r="Q531" s="195">
        <v>0.00013</v>
      </c>
      <c r="R531" s="195">
        <f>Q531*H531</f>
        <v>0.0029503499999999996</v>
      </c>
      <c r="S531" s="195">
        <v>0</v>
      </c>
      <c r="T531" s="196">
        <f>S531*H531</f>
        <v>0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197" t="s">
        <v>247</v>
      </c>
      <c r="AT531" s="197" t="s">
        <v>140</v>
      </c>
      <c r="AU531" s="197" t="s">
        <v>87</v>
      </c>
      <c r="AY531" s="17" t="s">
        <v>137</v>
      </c>
      <c r="BE531" s="198">
        <f>IF(N531="základní",J531,0)</f>
        <v>0</v>
      </c>
      <c r="BF531" s="198">
        <f>IF(N531="snížená",J531,0)</f>
        <v>0</v>
      </c>
      <c r="BG531" s="198">
        <f>IF(N531="zákl. přenesená",J531,0)</f>
        <v>0</v>
      </c>
      <c r="BH531" s="198">
        <f>IF(N531="sníž. přenesená",J531,0)</f>
        <v>0</v>
      </c>
      <c r="BI531" s="198">
        <f>IF(N531="nulová",J531,0)</f>
        <v>0</v>
      </c>
      <c r="BJ531" s="17" t="s">
        <v>85</v>
      </c>
      <c r="BK531" s="198">
        <f>ROUND(I531*H531,2)</f>
        <v>0</v>
      </c>
      <c r="BL531" s="17" t="s">
        <v>247</v>
      </c>
      <c r="BM531" s="197" t="s">
        <v>809</v>
      </c>
    </row>
    <row r="532" spans="1:47" s="2" customFormat="1" ht="28.8">
      <c r="A532" s="34"/>
      <c r="B532" s="35"/>
      <c r="C532" s="36"/>
      <c r="D532" s="199" t="s">
        <v>147</v>
      </c>
      <c r="E532" s="36"/>
      <c r="F532" s="200" t="s">
        <v>810</v>
      </c>
      <c r="G532" s="36"/>
      <c r="H532" s="36"/>
      <c r="I532" s="201"/>
      <c r="J532" s="36"/>
      <c r="K532" s="36"/>
      <c r="L532" s="39"/>
      <c r="M532" s="202"/>
      <c r="N532" s="203"/>
      <c r="O532" s="71"/>
      <c r="P532" s="71"/>
      <c r="Q532" s="71"/>
      <c r="R532" s="71"/>
      <c r="S532" s="71"/>
      <c r="T532" s="72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T532" s="17" t="s">
        <v>147</v>
      </c>
      <c r="AU532" s="17" t="s">
        <v>87</v>
      </c>
    </row>
    <row r="533" spans="2:51" s="13" customFormat="1" ht="10.2">
      <c r="B533" s="204"/>
      <c r="C533" s="205"/>
      <c r="D533" s="199" t="s">
        <v>149</v>
      </c>
      <c r="E533" s="206" t="s">
        <v>1</v>
      </c>
      <c r="F533" s="207" t="s">
        <v>195</v>
      </c>
      <c r="G533" s="205"/>
      <c r="H533" s="206" t="s">
        <v>1</v>
      </c>
      <c r="I533" s="208"/>
      <c r="J533" s="205"/>
      <c r="K533" s="205"/>
      <c r="L533" s="209"/>
      <c r="M533" s="210"/>
      <c r="N533" s="211"/>
      <c r="O533" s="211"/>
      <c r="P533" s="211"/>
      <c r="Q533" s="211"/>
      <c r="R533" s="211"/>
      <c r="S533" s="211"/>
      <c r="T533" s="212"/>
      <c r="AT533" s="213" t="s">
        <v>149</v>
      </c>
      <c r="AU533" s="213" t="s">
        <v>87</v>
      </c>
      <c r="AV533" s="13" t="s">
        <v>85</v>
      </c>
      <c r="AW533" s="13" t="s">
        <v>36</v>
      </c>
      <c r="AX533" s="13" t="s">
        <v>12</v>
      </c>
      <c r="AY533" s="213" t="s">
        <v>137</v>
      </c>
    </row>
    <row r="534" spans="2:51" s="14" customFormat="1" ht="10.2">
      <c r="B534" s="214"/>
      <c r="C534" s="215"/>
      <c r="D534" s="199" t="s">
        <v>149</v>
      </c>
      <c r="E534" s="216" t="s">
        <v>1</v>
      </c>
      <c r="F534" s="217" t="s">
        <v>196</v>
      </c>
      <c r="G534" s="215"/>
      <c r="H534" s="218">
        <v>14.475</v>
      </c>
      <c r="I534" s="219"/>
      <c r="J534" s="215"/>
      <c r="K534" s="215"/>
      <c r="L534" s="220"/>
      <c r="M534" s="221"/>
      <c r="N534" s="222"/>
      <c r="O534" s="222"/>
      <c r="P534" s="222"/>
      <c r="Q534" s="222"/>
      <c r="R534" s="222"/>
      <c r="S534" s="222"/>
      <c r="T534" s="223"/>
      <c r="AT534" s="224" t="s">
        <v>149</v>
      </c>
      <c r="AU534" s="224" t="s">
        <v>87</v>
      </c>
      <c r="AV534" s="14" t="s">
        <v>87</v>
      </c>
      <c r="AW534" s="14" t="s">
        <v>36</v>
      </c>
      <c r="AX534" s="14" t="s">
        <v>12</v>
      </c>
      <c r="AY534" s="224" t="s">
        <v>137</v>
      </c>
    </row>
    <row r="535" spans="2:51" s="14" customFormat="1" ht="10.2">
      <c r="B535" s="214"/>
      <c r="C535" s="215"/>
      <c r="D535" s="199" t="s">
        <v>149</v>
      </c>
      <c r="E535" s="216" t="s">
        <v>1</v>
      </c>
      <c r="F535" s="217" t="s">
        <v>811</v>
      </c>
      <c r="G535" s="215"/>
      <c r="H535" s="218">
        <v>8.22</v>
      </c>
      <c r="I535" s="219"/>
      <c r="J535" s="215"/>
      <c r="K535" s="215"/>
      <c r="L535" s="220"/>
      <c r="M535" s="221"/>
      <c r="N535" s="222"/>
      <c r="O535" s="222"/>
      <c r="P535" s="222"/>
      <c r="Q535" s="222"/>
      <c r="R535" s="222"/>
      <c r="S535" s="222"/>
      <c r="T535" s="223"/>
      <c r="AT535" s="224" t="s">
        <v>149</v>
      </c>
      <c r="AU535" s="224" t="s">
        <v>87</v>
      </c>
      <c r="AV535" s="14" t="s">
        <v>87</v>
      </c>
      <c r="AW535" s="14" t="s">
        <v>36</v>
      </c>
      <c r="AX535" s="14" t="s">
        <v>12</v>
      </c>
      <c r="AY535" s="224" t="s">
        <v>137</v>
      </c>
    </row>
    <row r="536" spans="2:51" s="15" customFormat="1" ht="10.2">
      <c r="B536" s="225"/>
      <c r="C536" s="226"/>
      <c r="D536" s="199" t="s">
        <v>149</v>
      </c>
      <c r="E536" s="227" t="s">
        <v>1</v>
      </c>
      <c r="F536" s="228" t="s">
        <v>172</v>
      </c>
      <c r="G536" s="226"/>
      <c r="H536" s="229">
        <v>22.695</v>
      </c>
      <c r="I536" s="230"/>
      <c r="J536" s="226"/>
      <c r="K536" s="226"/>
      <c r="L536" s="231"/>
      <c r="M536" s="232"/>
      <c r="N536" s="233"/>
      <c r="O536" s="233"/>
      <c r="P536" s="233"/>
      <c r="Q536" s="233"/>
      <c r="R536" s="233"/>
      <c r="S536" s="233"/>
      <c r="T536" s="234"/>
      <c r="AT536" s="235" t="s">
        <v>149</v>
      </c>
      <c r="AU536" s="235" t="s">
        <v>87</v>
      </c>
      <c r="AV536" s="15" t="s">
        <v>145</v>
      </c>
      <c r="AW536" s="15" t="s">
        <v>36</v>
      </c>
      <c r="AX536" s="15" t="s">
        <v>85</v>
      </c>
      <c r="AY536" s="235" t="s">
        <v>137</v>
      </c>
    </row>
    <row r="537" spans="2:63" s="12" customFormat="1" ht="25.95" customHeight="1">
      <c r="B537" s="170"/>
      <c r="C537" s="171"/>
      <c r="D537" s="172" t="s">
        <v>77</v>
      </c>
      <c r="E537" s="173" t="s">
        <v>812</v>
      </c>
      <c r="F537" s="173" t="s">
        <v>813</v>
      </c>
      <c r="G537" s="171"/>
      <c r="H537" s="171"/>
      <c r="I537" s="174"/>
      <c r="J537" s="175">
        <f>BK537</f>
        <v>0</v>
      </c>
      <c r="K537" s="171"/>
      <c r="L537" s="176"/>
      <c r="M537" s="177"/>
      <c r="N537" s="178"/>
      <c r="O537" s="178"/>
      <c r="P537" s="179">
        <f>SUM(P538:P549)</f>
        <v>0</v>
      </c>
      <c r="Q537" s="178"/>
      <c r="R537" s="179">
        <f>SUM(R538:R549)</f>
        <v>0</v>
      </c>
      <c r="S537" s="178"/>
      <c r="T537" s="180">
        <f>SUM(T538:T549)</f>
        <v>0</v>
      </c>
      <c r="AR537" s="181" t="s">
        <v>145</v>
      </c>
      <c r="AT537" s="182" t="s">
        <v>77</v>
      </c>
      <c r="AU537" s="182" t="s">
        <v>12</v>
      </c>
      <c r="AY537" s="181" t="s">
        <v>137</v>
      </c>
      <c r="BK537" s="183">
        <f>SUM(BK538:BK549)</f>
        <v>0</v>
      </c>
    </row>
    <row r="538" spans="1:65" s="2" customFormat="1" ht="21.75" customHeight="1">
      <c r="A538" s="34"/>
      <c r="B538" s="35"/>
      <c r="C538" s="186" t="s">
        <v>814</v>
      </c>
      <c r="D538" s="186" t="s">
        <v>140</v>
      </c>
      <c r="E538" s="187" t="s">
        <v>815</v>
      </c>
      <c r="F538" s="188" t="s">
        <v>816</v>
      </c>
      <c r="G538" s="189" t="s">
        <v>817</v>
      </c>
      <c r="H538" s="190">
        <v>20</v>
      </c>
      <c r="I538" s="191"/>
      <c r="J538" s="192">
        <f>ROUND(I538*H538,2)</f>
        <v>0</v>
      </c>
      <c r="K538" s="188" t="s">
        <v>144</v>
      </c>
      <c r="L538" s="39"/>
      <c r="M538" s="193" t="s">
        <v>1</v>
      </c>
      <c r="N538" s="194" t="s">
        <v>43</v>
      </c>
      <c r="O538" s="71"/>
      <c r="P538" s="195">
        <f>O538*H538</f>
        <v>0</v>
      </c>
      <c r="Q538" s="195">
        <v>0</v>
      </c>
      <c r="R538" s="195">
        <f>Q538*H538</f>
        <v>0</v>
      </c>
      <c r="S538" s="195">
        <v>0</v>
      </c>
      <c r="T538" s="196">
        <f>S538*H538</f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197" t="s">
        <v>818</v>
      </c>
      <c r="AT538" s="197" t="s">
        <v>140</v>
      </c>
      <c r="AU538" s="197" t="s">
        <v>85</v>
      </c>
      <c r="AY538" s="17" t="s">
        <v>137</v>
      </c>
      <c r="BE538" s="198">
        <f>IF(N538="základní",J538,0)</f>
        <v>0</v>
      </c>
      <c r="BF538" s="198">
        <f>IF(N538="snížená",J538,0)</f>
        <v>0</v>
      </c>
      <c r="BG538" s="198">
        <f>IF(N538="zákl. přenesená",J538,0)</f>
        <v>0</v>
      </c>
      <c r="BH538" s="198">
        <f>IF(N538="sníž. přenesená",J538,0)</f>
        <v>0</v>
      </c>
      <c r="BI538" s="198">
        <f>IF(N538="nulová",J538,0)</f>
        <v>0</v>
      </c>
      <c r="BJ538" s="17" t="s">
        <v>85</v>
      </c>
      <c r="BK538" s="198">
        <f>ROUND(I538*H538,2)</f>
        <v>0</v>
      </c>
      <c r="BL538" s="17" t="s">
        <v>818</v>
      </c>
      <c r="BM538" s="197" t="s">
        <v>819</v>
      </c>
    </row>
    <row r="539" spans="1:47" s="2" customFormat="1" ht="19.2">
      <c r="A539" s="34"/>
      <c r="B539" s="35"/>
      <c r="C539" s="36"/>
      <c r="D539" s="199" t="s">
        <v>147</v>
      </c>
      <c r="E539" s="36"/>
      <c r="F539" s="200" t="s">
        <v>820</v>
      </c>
      <c r="G539" s="36"/>
      <c r="H539" s="36"/>
      <c r="I539" s="201"/>
      <c r="J539" s="36"/>
      <c r="K539" s="36"/>
      <c r="L539" s="39"/>
      <c r="M539" s="202"/>
      <c r="N539" s="203"/>
      <c r="O539" s="71"/>
      <c r="P539" s="71"/>
      <c r="Q539" s="71"/>
      <c r="R539" s="71"/>
      <c r="S539" s="71"/>
      <c r="T539" s="72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T539" s="17" t="s">
        <v>147</v>
      </c>
      <c r="AU539" s="17" t="s">
        <v>85</v>
      </c>
    </row>
    <row r="540" spans="2:51" s="13" customFormat="1" ht="10.2">
      <c r="B540" s="204"/>
      <c r="C540" s="205"/>
      <c r="D540" s="199" t="s">
        <v>149</v>
      </c>
      <c r="E540" s="206" t="s">
        <v>1</v>
      </c>
      <c r="F540" s="207" t="s">
        <v>821</v>
      </c>
      <c r="G540" s="205"/>
      <c r="H540" s="206" t="s">
        <v>1</v>
      </c>
      <c r="I540" s="208"/>
      <c r="J540" s="205"/>
      <c r="K540" s="205"/>
      <c r="L540" s="209"/>
      <c r="M540" s="210"/>
      <c r="N540" s="211"/>
      <c r="O540" s="211"/>
      <c r="P540" s="211"/>
      <c r="Q540" s="211"/>
      <c r="R540" s="211"/>
      <c r="S540" s="211"/>
      <c r="T540" s="212"/>
      <c r="AT540" s="213" t="s">
        <v>149</v>
      </c>
      <c r="AU540" s="213" t="s">
        <v>85</v>
      </c>
      <c r="AV540" s="13" t="s">
        <v>85</v>
      </c>
      <c r="AW540" s="13" t="s">
        <v>36</v>
      </c>
      <c r="AX540" s="13" t="s">
        <v>12</v>
      </c>
      <c r="AY540" s="213" t="s">
        <v>137</v>
      </c>
    </row>
    <row r="541" spans="2:51" s="14" customFormat="1" ht="10.2">
      <c r="B541" s="214"/>
      <c r="C541" s="215"/>
      <c r="D541" s="199" t="s">
        <v>149</v>
      </c>
      <c r="E541" s="216" t="s">
        <v>1</v>
      </c>
      <c r="F541" s="217" t="s">
        <v>272</v>
      </c>
      <c r="G541" s="215"/>
      <c r="H541" s="218">
        <v>20</v>
      </c>
      <c r="I541" s="219"/>
      <c r="J541" s="215"/>
      <c r="K541" s="215"/>
      <c r="L541" s="220"/>
      <c r="M541" s="221"/>
      <c r="N541" s="222"/>
      <c r="O541" s="222"/>
      <c r="P541" s="222"/>
      <c r="Q541" s="222"/>
      <c r="R541" s="222"/>
      <c r="S541" s="222"/>
      <c r="T541" s="223"/>
      <c r="AT541" s="224" t="s">
        <v>149</v>
      </c>
      <c r="AU541" s="224" t="s">
        <v>85</v>
      </c>
      <c r="AV541" s="14" t="s">
        <v>87</v>
      </c>
      <c r="AW541" s="14" t="s">
        <v>36</v>
      </c>
      <c r="AX541" s="14" t="s">
        <v>85</v>
      </c>
      <c r="AY541" s="224" t="s">
        <v>137</v>
      </c>
    </row>
    <row r="542" spans="1:65" s="2" customFormat="1" ht="16.5" customHeight="1">
      <c r="A542" s="34"/>
      <c r="B542" s="35"/>
      <c r="C542" s="186" t="s">
        <v>822</v>
      </c>
      <c r="D542" s="186" t="s">
        <v>140</v>
      </c>
      <c r="E542" s="187" t="s">
        <v>823</v>
      </c>
      <c r="F542" s="188" t="s">
        <v>824</v>
      </c>
      <c r="G542" s="189" t="s">
        <v>817</v>
      </c>
      <c r="H542" s="190">
        <v>20</v>
      </c>
      <c r="I542" s="191"/>
      <c r="J542" s="192">
        <f>ROUND(I542*H542,2)</f>
        <v>0</v>
      </c>
      <c r="K542" s="188" t="s">
        <v>144</v>
      </c>
      <c r="L542" s="39"/>
      <c r="M542" s="193" t="s">
        <v>1</v>
      </c>
      <c r="N542" s="194" t="s">
        <v>43</v>
      </c>
      <c r="O542" s="71"/>
      <c r="P542" s="195">
        <f>O542*H542</f>
        <v>0</v>
      </c>
      <c r="Q542" s="195">
        <v>0</v>
      </c>
      <c r="R542" s="195">
        <f>Q542*H542</f>
        <v>0</v>
      </c>
      <c r="S542" s="195">
        <v>0</v>
      </c>
      <c r="T542" s="196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97" t="s">
        <v>818</v>
      </c>
      <c r="AT542" s="197" t="s">
        <v>140</v>
      </c>
      <c r="AU542" s="197" t="s">
        <v>85</v>
      </c>
      <c r="AY542" s="17" t="s">
        <v>137</v>
      </c>
      <c r="BE542" s="198">
        <f>IF(N542="základní",J542,0)</f>
        <v>0</v>
      </c>
      <c r="BF542" s="198">
        <f>IF(N542="snížená",J542,0)</f>
        <v>0</v>
      </c>
      <c r="BG542" s="198">
        <f>IF(N542="zákl. přenesená",J542,0)</f>
        <v>0</v>
      </c>
      <c r="BH542" s="198">
        <f>IF(N542="sníž. přenesená",J542,0)</f>
        <v>0</v>
      </c>
      <c r="BI542" s="198">
        <f>IF(N542="nulová",J542,0)</f>
        <v>0</v>
      </c>
      <c r="BJ542" s="17" t="s">
        <v>85</v>
      </c>
      <c r="BK542" s="198">
        <f>ROUND(I542*H542,2)</f>
        <v>0</v>
      </c>
      <c r="BL542" s="17" t="s">
        <v>818</v>
      </c>
      <c r="BM542" s="197" t="s">
        <v>825</v>
      </c>
    </row>
    <row r="543" spans="1:47" s="2" customFormat="1" ht="19.2">
      <c r="A543" s="34"/>
      <c r="B543" s="35"/>
      <c r="C543" s="36"/>
      <c r="D543" s="199" t="s">
        <v>147</v>
      </c>
      <c r="E543" s="36"/>
      <c r="F543" s="200" t="s">
        <v>826</v>
      </c>
      <c r="G543" s="36"/>
      <c r="H543" s="36"/>
      <c r="I543" s="201"/>
      <c r="J543" s="36"/>
      <c r="K543" s="36"/>
      <c r="L543" s="39"/>
      <c r="M543" s="202"/>
      <c r="N543" s="203"/>
      <c r="O543" s="71"/>
      <c r="P543" s="71"/>
      <c r="Q543" s="71"/>
      <c r="R543" s="71"/>
      <c r="S543" s="71"/>
      <c r="T543" s="72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T543" s="17" t="s">
        <v>147</v>
      </c>
      <c r="AU543" s="17" t="s">
        <v>85</v>
      </c>
    </row>
    <row r="544" spans="2:51" s="13" customFormat="1" ht="10.2">
      <c r="B544" s="204"/>
      <c r="C544" s="205"/>
      <c r="D544" s="199" t="s">
        <v>149</v>
      </c>
      <c r="E544" s="206" t="s">
        <v>1</v>
      </c>
      <c r="F544" s="207" t="s">
        <v>821</v>
      </c>
      <c r="G544" s="205"/>
      <c r="H544" s="206" t="s">
        <v>1</v>
      </c>
      <c r="I544" s="208"/>
      <c r="J544" s="205"/>
      <c r="K544" s="205"/>
      <c r="L544" s="209"/>
      <c r="M544" s="210"/>
      <c r="N544" s="211"/>
      <c r="O544" s="211"/>
      <c r="P544" s="211"/>
      <c r="Q544" s="211"/>
      <c r="R544" s="211"/>
      <c r="S544" s="211"/>
      <c r="T544" s="212"/>
      <c r="AT544" s="213" t="s">
        <v>149</v>
      </c>
      <c r="AU544" s="213" t="s">
        <v>85</v>
      </c>
      <c r="AV544" s="13" t="s">
        <v>85</v>
      </c>
      <c r="AW544" s="13" t="s">
        <v>36</v>
      </c>
      <c r="AX544" s="13" t="s">
        <v>12</v>
      </c>
      <c r="AY544" s="213" t="s">
        <v>137</v>
      </c>
    </row>
    <row r="545" spans="2:51" s="14" customFormat="1" ht="10.2">
      <c r="B545" s="214"/>
      <c r="C545" s="215"/>
      <c r="D545" s="199" t="s">
        <v>149</v>
      </c>
      <c r="E545" s="216" t="s">
        <v>1</v>
      </c>
      <c r="F545" s="217" t="s">
        <v>272</v>
      </c>
      <c r="G545" s="215"/>
      <c r="H545" s="218">
        <v>20</v>
      </c>
      <c r="I545" s="219"/>
      <c r="J545" s="215"/>
      <c r="K545" s="215"/>
      <c r="L545" s="220"/>
      <c r="M545" s="221"/>
      <c r="N545" s="222"/>
      <c r="O545" s="222"/>
      <c r="P545" s="222"/>
      <c r="Q545" s="222"/>
      <c r="R545" s="222"/>
      <c r="S545" s="222"/>
      <c r="T545" s="223"/>
      <c r="AT545" s="224" t="s">
        <v>149</v>
      </c>
      <c r="AU545" s="224" t="s">
        <v>85</v>
      </c>
      <c r="AV545" s="14" t="s">
        <v>87</v>
      </c>
      <c r="AW545" s="14" t="s">
        <v>36</v>
      </c>
      <c r="AX545" s="14" t="s">
        <v>85</v>
      </c>
      <c r="AY545" s="224" t="s">
        <v>137</v>
      </c>
    </row>
    <row r="546" spans="1:65" s="2" customFormat="1" ht="24.15" customHeight="1">
      <c r="A546" s="34"/>
      <c r="B546" s="35"/>
      <c r="C546" s="186" t="s">
        <v>827</v>
      </c>
      <c r="D546" s="186" t="s">
        <v>140</v>
      </c>
      <c r="E546" s="187" t="s">
        <v>828</v>
      </c>
      <c r="F546" s="188" t="s">
        <v>829</v>
      </c>
      <c r="G546" s="189" t="s">
        <v>817</v>
      </c>
      <c r="H546" s="190">
        <v>6</v>
      </c>
      <c r="I546" s="191"/>
      <c r="J546" s="192">
        <f>ROUND(I546*H546,2)</f>
        <v>0</v>
      </c>
      <c r="K546" s="188" t="s">
        <v>144</v>
      </c>
      <c r="L546" s="39"/>
      <c r="M546" s="193" t="s">
        <v>1</v>
      </c>
      <c r="N546" s="194" t="s">
        <v>43</v>
      </c>
      <c r="O546" s="71"/>
      <c r="P546" s="195">
        <f>O546*H546</f>
        <v>0</v>
      </c>
      <c r="Q546" s="195">
        <v>0</v>
      </c>
      <c r="R546" s="195">
        <f>Q546*H546</f>
        <v>0</v>
      </c>
      <c r="S546" s="195">
        <v>0</v>
      </c>
      <c r="T546" s="196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197" t="s">
        <v>818</v>
      </c>
      <c r="AT546" s="197" t="s">
        <v>140</v>
      </c>
      <c r="AU546" s="197" t="s">
        <v>85</v>
      </c>
      <c r="AY546" s="17" t="s">
        <v>137</v>
      </c>
      <c r="BE546" s="198">
        <f>IF(N546="základní",J546,0)</f>
        <v>0</v>
      </c>
      <c r="BF546" s="198">
        <f>IF(N546="snížená",J546,0)</f>
        <v>0</v>
      </c>
      <c r="BG546" s="198">
        <f>IF(N546="zákl. přenesená",J546,0)</f>
        <v>0</v>
      </c>
      <c r="BH546" s="198">
        <f>IF(N546="sníž. přenesená",J546,0)</f>
        <v>0</v>
      </c>
      <c r="BI546" s="198">
        <f>IF(N546="nulová",J546,0)</f>
        <v>0</v>
      </c>
      <c r="BJ546" s="17" t="s">
        <v>85</v>
      </c>
      <c r="BK546" s="198">
        <f>ROUND(I546*H546,2)</f>
        <v>0</v>
      </c>
      <c r="BL546" s="17" t="s">
        <v>818</v>
      </c>
      <c r="BM546" s="197" t="s">
        <v>830</v>
      </c>
    </row>
    <row r="547" spans="1:47" s="2" customFormat="1" ht="19.2">
      <c r="A547" s="34"/>
      <c r="B547" s="35"/>
      <c r="C547" s="36"/>
      <c r="D547" s="199" t="s">
        <v>147</v>
      </c>
      <c r="E547" s="36"/>
      <c r="F547" s="200" t="s">
        <v>831</v>
      </c>
      <c r="G547" s="36"/>
      <c r="H547" s="36"/>
      <c r="I547" s="201"/>
      <c r="J547" s="36"/>
      <c r="K547" s="36"/>
      <c r="L547" s="39"/>
      <c r="M547" s="202"/>
      <c r="N547" s="203"/>
      <c r="O547" s="71"/>
      <c r="P547" s="71"/>
      <c r="Q547" s="71"/>
      <c r="R547" s="71"/>
      <c r="S547" s="71"/>
      <c r="T547" s="72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T547" s="17" t="s">
        <v>147</v>
      </c>
      <c r="AU547" s="17" t="s">
        <v>85</v>
      </c>
    </row>
    <row r="548" spans="2:51" s="13" customFormat="1" ht="10.2">
      <c r="B548" s="204"/>
      <c r="C548" s="205"/>
      <c r="D548" s="199" t="s">
        <v>149</v>
      </c>
      <c r="E548" s="206" t="s">
        <v>1</v>
      </c>
      <c r="F548" s="207" t="s">
        <v>832</v>
      </c>
      <c r="G548" s="205"/>
      <c r="H548" s="206" t="s">
        <v>1</v>
      </c>
      <c r="I548" s="208"/>
      <c r="J548" s="205"/>
      <c r="K548" s="205"/>
      <c r="L548" s="209"/>
      <c r="M548" s="210"/>
      <c r="N548" s="211"/>
      <c r="O548" s="211"/>
      <c r="P548" s="211"/>
      <c r="Q548" s="211"/>
      <c r="R548" s="211"/>
      <c r="S548" s="211"/>
      <c r="T548" s="212"/>
      <c r="AT548" s="213" t="s">
        <v>149</v>
      </c>
      <c r="AU548" s="213" t="s">
        <v>85</v>
      </c>
      <c r="AV548" s="13" t="s">
        <v>85</v>
      </c>
      <c r="AW548" s="13" t="s">
        <v>36</v>
      </c>
      <c r="AX548" s="13" t="s">
        <v>12</v>
      </c>
      <c r="AY548" s="213" t="s">
        <v>137</v>
      </c>
    </row>
    <row r="549" spans="2:51" s="14" customFormat="1" ht="10.2">
      <c r="B549" s="214"/>
      <c r="C549" s="215"/>
      <c r="D549" s="199" t="s">
        <v>149</v>
      </c>
      <c r="E549" s="216" t="s">
        <v>1</v>
      </c>
      <c r="F549" s="217" t="s">
        <v>173</v>
      </c>
      <c r="G549" s="215"/>
      <c r="H549" s="218">
        <v>6</v>
      </c>
      <c r="I549" s="219"/>
      <c r="J549" s="215"/>
      <c r="K549" s="215"/>
      <c r="L549" s="220"/>
      <c r="M549" s="221"/>
      <c r="N549" s="222"/>
      <c r="O549" s="222"/>
      <c r="P549" s="222"/>
      <c r="Q549" s="222"/>
      <c r="R549" s="222"/>
      <c r="S549" s="222"/>
      <c r="T549" s="223"/>
      <c r="AT549" s="224" t="s">
        <v>149</v>
      </c>
      <c r="AU549" s="224" t="s">
        <v>85</v>
      </c>
      <c r="AV549" s="14" t="s">
        <v>87</v>
      </c>
      <c r="AW549" s="14" t="s">
        <v>36</v>
      </c>
      <c r="AX549" s="14" t="s">
        <v>85</v>
      </c>
      <c r="AY549" s="224" t="s">
        <v>137</v>
      </c>
    </row>
    <row r="550" spans="2:63" s="12" customFormat="1" ht="25.95" customHeight="1">
      <c r="B550" s="170"/>
      <c r="C550" s="171"/>
      <c r="D550" s="172" t="s">
        <v>77</v>
      </c>
      <c r="E550" s="173" t="s">
        <v>833</v>
      </c>
      <c r="F550" s="173" t="s">
        <v>834</v>
      </c>
      <c r="G550" s="171"/>
      <c r="H550" s="171"/>
      <c r="I550" s="174"/>
      <c r="J550" s="175">
        <f>BK550</f>
        <v>0</v>
      </c>
      <c r="K550" s="171"/>
      <c r="L550" s="176"/>
      <c r="M550" s="177"/>
      <c r="N550" s="178"/>
      <c r="O550" s="178"/>
      <c r="P550" s="179">
        <f>P551+P555</f>
        <v>0</v>
      </c>
      <c r="Q550" s="178"/>
      <c r="R550" s="179">
        <f>R551+R555</f>
        <v>0</v>
      </c>
      <c r="S550" s="178"/>
      <c r="T550" s="180">
        <f>T551+T555</f>
        <v>0</v>
      </c>
      <c r="AR550" s="181" t="s">
        <v>175</v>
      </c>
      <c r="AT550" s="182" t="s">
        <v>77</v>
      </c>
      <c r="AU550" s="182" t="s">
        <v>12</v>
      </c>
      <c r="AY550" s="181" t="s">
        <v>137</v>
      </c>
      <c r="BK550" s="183">
        <f>BK551+BK555</f>
        <v>0</v>
      </c>
    </row>
    <row r="551" spans="2:63" s="12" customFormat="1" ht="22.8" customHeight="1">
      <c r="B551" s="170"/>
      <c r="C551" s="171"/>
      <c r="D551" s="172" t="s">
        <v>77</v>
      </c>
      <c r="E551" s="184" t="s">
        <v>835</v>
      </c>
      <c r="F551" s="184" t="s">
        <v>836</v>
      </c>
      <c r="G551" s="171"/>
      <c r="H551" s="171"/>
      <c r="I551" s="174"/>
      <c r="J551" s="185">
        <f>BK551</f>
        <v>0</v>
      </c>
      <c r="K551" s="171"/>
      <c r="L551" s="176"/>
      <c r="M551" s="177"/>
      <c r="N551" s="178"/>
      <c r="O551" s="178"/>
      <c r="P551" s="179">
        <f>SUM(P552:P554)</f>
        <v>0</v>
      </c>
      <c r="Q551" s="178"/>
      <c r="R551" s="179">
        <f>SUM(R552:R554)</f>
        <v>0</v>
      </c>
      <c r="S551" s="178"/>
      <c r="T551" s="180">
        <f>SUM(T552:T554)</f>
        <v>0</v>
      </c>
      <c r="AR551" s="181" t="s">
        <v>175</v>
      </c>
      <c r="AT551" s="182" t="s">
        <v>77</v>
      </c>
      <c r="AU551" s="182" t="s">
        <v>85</v>
      </c>
      <c r="AY551" s="181" t="s">
        <v>137</v>
      </c>
      <c r="BK551" s="183">
        <f>SUM(BK552:BK554)</f>
        <v>0</v>
      </c>
    </row>
    <row r="552" spans="1:65" s="2" customFormat="1" ht="16.5" customHeight="1">
      <c r="A552" s="34"/>
      <c r="B552" s="35"/>
      <c r="C552" s="186" t="s">
        <v>837</v>
      </c>
      <c r="D552" s="186" t="s">
        <v>140</v>
      </c>
      <c r="E552" s="187" t="s">
        <v>838</v>
      </c>
      <c r="F552" s="188" t="s">
        <v>839</v>
      </c>
      <c r="G552" s="189" t="s">
        <v>369</v>
      </c>
      <c r="H552" s="190">
        <v>1</v>
      </c>
      <c r="I552" s="191"/>
      <c r="J552" s="192">
        <f>ROUND(I552*H552,2)</f>
        <v>0</v>
      </c>
      <c r="K552" s="188" t="s">
        <v>1</v>
      </c>
      <c r="L552" s="39"/>
      <c r="M552" s="193" t="s">
        <v>1</v>
      </c>
      <c r="N552" s="194" t="s">
        <v>43</v>
      </c>
      <c r="O552" s="71"/>
      <c r="P552" s="195">
        <f>O552*H552</f>
        <v>0</v>
      </c>
      <c r="Q552" s="195">
        <v>0</v>
      </c>
      <c r="R552" s="195">
        <f>Q552*H552</f>
        <v>0</v>
      </c>
      <c r="S552" s="195">
        <v>0</v>
      </c>
      <c r="T552" s="196">
        <f>S552*H552</f>
        <v>0</v>
      </c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R552" s="197" t="s">
        <v>840</v>
      </c>
      <c r="AT552" s="197" t="s">
        <v>140</v>
      </c>
      <c r="AU552" s="197" t="s">
        <v>87</v>
      </c>
      <c r="AY552" s="17" t="s">
        <v>137</v>
      </c>
      <c r="BE552" s="198">
        <f>IF(N552="základní",J552,0)</f>
        <v>0</v>
      </c>
      <c r="BF552" s="198">
        <f>IF(N552="snížená",J552,0)</f>
        <v>0</v>
      </c>
      <c r="BG552" s="198">
        <f>IF(N552="zákl. přenesená",J552,0)</f>
        <v>0</v>
      </c>
      <c r="BH552" s="198">
        <f>IF(N552="sníž. přenesená",J552,0)</f>
        <v>0</v>
      </c>
      <c r="BI552" s="198">
        <f>IF(N552="nulová",J552,0)</f>
        <v>0</v>
      </c>
      <c r="BJ552" s="17" t="s">
        <v>85</v>
      </c>
      <c r="BK552" s="198">
        <f>ROUND(I552*H552,2)</f>
        <v>0</v>
      </c>
      <c r="BL552" s="17" t="s">
        <v>840</v>
      </c>
      <c r="BM552" s="197" t="s">
        <v>841</v>
      </c>
    </row>
    <row r="553" spans="1:47" s="2" customFormat="1" ht="10.2">
      <c r="A553" s="34"/>
      <c r="B553" s="35"/>
      <c r="C553" s="36"/>
      <c r="D553" s="199" t="s">
        <v>147</v>
      </c>
      <c r="E553" s="36"/>
      <c r="F553" s="200" t="s">
        <v>839</v>
      </c>
      <c r="G553" s="36"/>
      <c r="H553" s="36"/>
      <c r="I553" s="201"/>
      <c r="J553" s="36"/>
      <c r="K553" s="36"/>
      <c r="L553" s="39"/>
      <c r="M553" s="202"/>
      <c r="N553" s="203"/>
      <c r="O553" s="71"/>
      <c r="P553" s="71"/>
      <c r="Q553" s="71"/>
      <c r="R553" s="71"/>
      <c r="S553" s="71"/>
      <c r="T553" s="72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T553" s="17" t="s">
        <v>147</v>
      </c>
      <c r="AU553" s="17" t="s">
        <v>87</v>
      </c>
    </row>
    <row r="554" spans="2:51" s="14" customFormat="1" ht="10.2">
      <c r="B554" s="214"/>
      <c r="C554" s="215"/>
      <c r="D554" s="199" t="s">
        <v>149</v>
      </c>
      <c r="E554" s="216" t="s">
        <v>1</v>
      </c>
      <c r="F554" s="217" t="s">
        <v>85</v>
      </c>
      <c r="G554" s="215"/>
      <c r="H554" s="218">
        <v>1</v>
      </c>
      <c r="I554" s="219"/>
      <c r="J554" s="215"/>
      <c r="K554" s="215"/>
      <c r="L554" s="220"/>
      <c r="M554" s="221"/>
      <c r="N554" s="222"/>
      <c r="O554" s="222"/>
      <c r="P554" s="222"/>
      <c r="Q554" s="222"/>
      <c r="R554" s="222"/>
      <c r="S554" s="222"/>
      <c r="T554" s="223"/>
      <c r="AT554" s="224" t="s">
        <v>149</v>
      </c>
      <c r="AU554" s="224" t="s">
        <v>87</v>
      </c>
      <c r="AV554" s="14" t="s">
        <v>87</v>
      </c>
      <c r="AW554" s="14" t="s">
        <v>36</v>
      </c>
      <c r="AX554" s="14" t="s">
        <v>85</v>
      </c>
      <c r="AY554" s="224" t="s">
        <v>137</v>
      </c>
    </row>
    <row r="555" spans="2:63" s="12" customFormat="1" ht="22.8" customHeight="1">
      <c r="B555" s="170"/>
      <c r="C555" s="171"/>
      <c r="D555" s="172" t="s">
        <v>77</v>
      </c>
      <c r="E555" s="184" t="s">
        <v>842</v>
      </c>
      <c r="F555" s="184" t="s">
        <v>843</v>
      </c>
      <c r="G555" s="171"/>
      <c r="H555" s="171"/>
      <c r="I555" s="174"/>
      <c r="J555" s="185">
        <f>BK555</f>
        <v>0</v>
      </c>
      <c r="K555" s="171"/>
      <c r="L555" s="176"/>
      <c r="M555" s="177"/>
      <c r="N555" s="178"/>
      <c r="O555" s="178"/>
      <c r="P555" s="179">
        <f>SUM(P556:P558)</f>
        <v>0</v>
      </c>
      <c r="Q555" s="178"/>
      <c r="R555" s="179">
        <f>SUM(R556:R558)</f>
        <v>0</v>
      </c>
      <c r="S555" s="178"/>
      <c r="T555" s="180">
        <f>SUM(T556:T558)</f>
        <v>0</v>
      </c>
      <c r="AR555" s="181" t="s">
        <v>175</v>
      </c>
      <c r="AT555" s="182" t="s">
        <v>77</v>
      </c>
      <c r="AU555" s="182" t="s">
        <v>85</v>
      </c>
      <c r="AY555" s="181" t="s">
        <v>137</v>
      </c>
      <c r="BK555" s="183">
        <f>SUM(BK556:BK558)</f>
        <v>0</v>
      </c>
    </row>
    <row r="556" spans="1:65" s="2" customFormat="1" ht="24.15" customHeight="1">
      <c r="A556" s="34"/>
      <c r="B556" s="35"/>
      <c r="C556" s="186" t="s">
        <v>844</v>
      </c>
      <c r="D556" s="186" t="s">
        <v>140</v>
      </c>
      <c r="E556" s="187" t="s">
        <v>845</v>
      </c>
      <c r="F556" s="188" t="s">
        <v>846</v>
      </c>
      <c r="G556" s="189" t="s">
        <v>369</v>
      </c>
      <c r="H556" s="190">
        <v>1</v>
      </c>
      <c r="I556" s="191"/>
      <c r="J556" s="192">
        <f>ROUND(I556*H556,2)</f>
        <v>0</v>
      </c>
      <c r="K556" s="188" t="s">
        <v>1</v>
      </c>
      <c r="L556" s="39"/>
      <c r="M556" s="193" t="s">
        <v>1</v>
      </c>
      <c r="N556" s="194" t="s">
        <v>43</v>
      </c>
      <c r="O556" s="71"/>
      <c r="P556" s="195">
        <f>O556*H556</f>
        <v>0</v>
      </c>
      <c r="Q556" s="195">
        <v>0</v>
      </c>
      <c r="R556" s="195">
        <f>Q556*H556</f>
        <v>0</v>
      </c>
      <c r="S556" s="195">
        <v>0</v>
      </c>
      <c r="T556" s="196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197" t="s">
        <v>840</v>
      </c>
      <c r="AT556" s="197" t="s">
        <v>140</v>
      </c>
      <c r="AU556" s="197" t="s">
        <v>87</v>
      </c>
      <c r="AY556" s="17" t="s">
        <v>137</v>
      </c>
      <c r="BE556" s="198">
        <f>IF(N556="základní",J556,0)</f>
        <v>0</v>
      </c>
      <c r="BF556" s="198">
        <f>IF(N556="snížená",J556,0)</f>
        <v>0</v>
      </c>
      <c r="BG556" s="198">
        <f>IF(N556="zákl. přenesená",J556,0)</f>
        <v>0</v>
      </c>
      <c r="BH556" s="198">
        <f>IF(N556="sníž. přenesená",J556,0)</f>
        <v>0</v>
      </c>
      <c r="BI556" s="198">
        <f>IF(N556="nulová",J556,0)</f>
        <v>0</v>
      </c>
      <c r="BJ556" s="17" t="s">
        <v>85</v>
      </c>
      <c r="BK556" s="198">
        <f>ROUND(I556*H556,2)</f>
        <v>0</v>
      </c>
      <c r="BL556" s="17" t="s">
        <v>840</v>
      </c>
      <c r="BM556" s="197" t="s">
        <v>847</v>
      </c>
    </row>
    <row r="557" spans="1:47" s="2" customFormat="1" ht="10.2">
      <c r="A557" s="34"/>
      <c r="B557" s="35"/>
      <c r="C557" s="36"/>
      <c r="D557" s="199" t="s">
        <v>147</v>
      </c>
      <c r="E557" s="36"/>
      <c r="F557" s="200" t="s">
        <v>846</v>
      </c>
      <c r="G557" s="36"/>
      <c r="H557" s="36"/>
      <c r="I557" s="201"/>
      <c r="J557" s="36"/>
      <c r="K557" s="36"/>
      <c r="L557" s="39"/>
      <c r="M557" s="202"/>
      <c r="N557" s="203"/>
      <c r="O557" s="71"/>
      <c r="P557" s="71"/>
      <c r="Q557" s="71"/>
      <c r="R557" s="71"/>
      <c r="S557" s="71"/>
      <c r="T557" s="72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T557" s="17" t="s">
        <v>147</v>
      </c>
      <c r="AU557" s="17" t="s">
        <v>87</v>
      </c>
    </row>
    <row r="558" spans="2:51" s="14" customFormat="1" ht="10.2">
      <c r="B558" s="214"/>
      <c r="C558" s="215"/>
      <c r="D558" s="199" t="s">
        <v>149</v>
      </c>
      <c r="E558" s="216" t="s">
        <v>1</v>
      </c>
      <c r="F558" s="217" t="s">
        <v>85</v>
      </c>
      <c r="G558" s="215"/>
      <c r="H558" s="218">
        <v>1</v>
      </c>
      <c r="I558" s="219"/>
      <c r="J558" s="215"/>
      <c r="K558" s="215"/>
      <c r="L558" s="220"/>
      <c r="M558" s="247"/>
      <c r="N558" s="248"/>
      <c r="O558" s="248"/>
      <c r="P558" s="248"/>
      <c r="Q558" s="248"/>
      <c r="R558" s="248"/>
      <c r="S558" s="248"/>
      <c r="T558" s="249"/>
      <c r="AT558" s="224" t="s">
        <v>149</v>
      </c>
      <c r="AU558" s="224" t="s">
        <v>87</v>
      </c>
      <c r="AV558" s="14" t="s">
        <v>87</v>
      </c>
      <c r="AW558" s="14" t="s">
        <v>36</v>
      </c>
      <c r="AX558" s="14" t="s">
        <v>85</v>
      </c>
      <c r="AY558" s="224" t="s">
        <v>137</v>
      </c>
    </row>
    <row r="559" spans="1:31" s="2" customFormat="1" ht="6.9" customHeight="1">
      <c r="A559" s="34"/>
      <c r="B559" s="54"/>
      <c r="C559" s="55"/>
      <c r="D559" s="55"/>
      <c r="E559" s="55"/>
      <c r="F559" s="55"/>
      <c r="G559" s="55"/>
      <c r="H559" s="55"/>
      <c r="I559" s="55"/>
      <c r="J559" s="55"/>
      <c r="K559" s="55"/>
      <c r="L559" s="39"/>
      <c r="M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</row>
  </sheetData>
  <sheetProtection algorithmName="SHA-512" hashValue="CDqe7MY71QyEis3QkKDsb4u7qlX+gqna5OkaHuj/8J7frKkVqBnXopx35a7fB/jLHakMlWXU+8VDxfEw1HMxRw==" saltValue="3sD0G62IR2ZfThgLa9xGBZbuikPEDWSP9onCb8lW8M7ySA/WFBTkrOrvZo7otme/LSceTLqdQT/U5l1VkBB06A==" spinCount="100000" sheet="1" objects="1" scenarios="1" formatColumns="0" formatRows="0" autoFilter="0"/>
  <autoFilter ref="C138:K558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90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87</v>
      </c>
    </row>
    <row r="4" spans="2:46" s="1" customFormat="1" ht="24.9" customHeight="1">
      <c r="B4" s="20"/>
      <c r="D4" s="110" t="s">
        <v>91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5" t="str">
        <f>'Rekapitulace stavby'!K6</f>
        <v>ZČU - úprava sociálního zázemí pro TP</v>
      </c>
      <c r="F7" s="296"/>
      <c r="G7" s="296"/>
      <c r="H7" s="296"/>
      <c r="L7" s="20"/>
    </row>
    <row r="8" spans="1:31" s="2" customFormat="1" ht="12" customHeight="1">
      <c r="A8" s="34"/>
      <c r="B8" s="39"/>
      <c r="C8" s="34"/>
      <c r="D8" s="112" t="s">
        <v>92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7" t="s">
        <v>848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21. 12. 2023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33</v>
      </c>
      <c r="F21" s="34"/>
      <c r="G21" s="34"/>
      <c r="H21" s="34"/>
      <c r="I21" s="112" t="s">
        <v>28</v>
      </c>
      <c r="J21" s="113" t="s">
        <v>34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35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28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37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38</v>
      </c>
      <c r="E30" s="34"/>
      <c r="F30" s="34"/>
      <c r="G30" s="34"/>
      <c r="H30" s="34"/>
      <c r="I30" s="34"/>
      <c r="J30" s="120">
        <f>ROUND(J116,2)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40</v>
      </c>
      <c r="G32" s="34"/>
      <c r="H32" s="34"/>
      <c r="I32" s="121" t="s">
        <v>39</v>
      </c>
      <c r="J32" s="121" t="s">
        <v>41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42</v>
      </c>
      <c r="E33" s="112" t="s">
        <v>43</v>
      </c>
      <c r="F33" s="123">
        <f>ROUND((SUM(BE116:BE182)),2)</f>
        <v>0</v>
      </c>
      <c r="G33" s="34"/>
      <c r="H33" s="34"/>
      <c r="I33" s="124">
        <v>0.21</v>
      </c>
      <c r="J33" s="123">
        <f>ROUND(((SUM(BE116:BE182))*I33),2)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44</v>
      </c>
      <c r="F34" s="123">
        <f>ROUND((SUM(BF116:BF182)),2)</f>
        <v>0</v>
      </c>
      <c r="G34" s="34"/>
      <c r="H34" s="34"/>
      <c r="I34" s="124">
        <v>0.15</v>
      </c>
      <c r="J34" s="123">
        <f>ROUND(((SUM(BF116:BF182))*I34),2)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45</v>
      </c>
      <c r="F35" s="123">
        <f>ROUND((SUM(BG116:BG182)),2)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46</v>
      </c>
      <c r="F36" s="123">
        <f>ROUND((SUM(BH116:BH182)),2)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47</v>
      </c>
      <c r="F37" s="123">
        <f>ROUND((SUM(BI116:BI182)),2)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48</v>
      </c>
      <c r="E39" s="127"/>
      <c r="F39" s="127"/>
      <c r="G39" s="128" t="s">
        <v>49</v>
      </c>
      <c r="H39" s="129" t="s">
        <v>50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51</v>
      </c>
      <c r="E50" s="133"/>
      <c r="F50" s="133"/>
      <c r="G50" s="132" t="s">
        <v>52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53</v>
      </c>
      <c r="E61" s="135"/>
      <c r="F61" s="136" t="s">
        <v>54</v>
      </c>
      <c r="G61" s="134" t="s">
        <v>53</v>
      </c>
      <c r="H61" s="135"/>
      <c r="I61" s="135"/>
      <c r="J61" s="137" t="s">
        <v>54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55</v>
      </c>
      <c r="E65" s="138"/>
      <c r="F65" s="138"/>
      <c r="G65" s="132" t="s">
        <v>56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53</v>
      </c>
      <c r="E76" s="135"/>
      <c r="F76" s="136" t="s">
        <v>54</v>
      </c>
      <c r="G76" s="134" t="s">
        <v>53</v>
      </c>
      <c r="H76" s="135"/>
      <c r="I76" s="135"/>
      <c r="J76" s="137" t="s">
        <v>54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 hidden="1">
      <c r="A82" s="34"/>
      <c r="B82" s="35"/>
      <c r="C82" s="23" t="s">
        <v>94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302" t="str">
        <f>E7</f>
        <v>ZČU - úprava sociálního zázemí pro TP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92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73" t="str">
        <f>E9</f>
        <v>D.2. - Elektroinstalace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21. 12. 2023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 hidden="1">
      <c r="A91" s="34"/>
      <c r="B91" s="35"/>
      <c r="C91" s="29" t="s">
        <v>24</v>
      </c>
      <c r="D91" s="36"/>
      <c r="E91" s="36"/>
      <c r="F91" s="27" t="str">
        <f>E15</f>
        <v>Západočeská univerzita v Plzni, Univerzitní 2732/8</v>
      </c>
      <c r="G91" s="36"/>
      <c r="H91" s="36"/>
      <c r="I91" s="29" t="s">
        <v>31</v>
      </c>
      <c r="J91" s="32" t="str">
        <f>E21</f>
        <v xml:space="preserve">Arterias s.r.o.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 hidden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95</v>
      </c>
      <c r="D94" s="144"/>
      <c r="E94" s="144"/>
      <c r="F94" s="144"/>
      <c r="G94" s="144"/>
      <c r="H94" s="144"/>
      <c r="I94" s="144"/>
      <c r="J94" s="145" t="s">
        <v>96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 hidden="1">
      <c r="A96" s="34"/>
      <c r="B96" s="35"/>
      <c r="C96" s="146" t="s">
        <v>97</v>
      </c>
      <c r="D96" s="36"/>
      <c r="E96" s="36"/>
      <c r="F96" s="36"/>
      <c r="G96" s="36"/>
      <c r="H96" s="36"/>
      <c r="I96" s="36"/>
      <c r="J96" s="84">
        <f>J116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98</v>
      </c>
    </row>
    <row r="97" spans="1:31" s="2" customFormat="1" ht="21.75" customHeight="1" hidden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6.9" customHeight="1" hidden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ht="10.2" hidden="1"/>
    <row r="100" ht="10.2" hidden="1"/>
    <row r="101" ht="10.2" hidden="1"/>
    <row r="102" spans="1:31" s="2" customFormat="1" ht="6.9" customHeight="1">
      <c r="A102" s="34"/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24.9" customHeight="1">
      <c r="A103" s="34"/>
      <c r="B103" s="35"/>
      <c r="C103" s="23" t="s">
        <v>122</v>
      </c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12" customHeight="1">
      <c r="A105" s="34"/>
      <c r="B105" s="35"/>
      <c r="C105" s="29" t="s">
        <v>16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6.5" customHeight="1">
      <c r="A106" s="34"/>
      <c r="B106" s="35"/>
      <c r="C106" s="36"/>
      <c r="D106" s="36"/>
      <c r="E106" s="302" t="str">
        <f>E7</f>
        <v>ZČU - úprava sociálního zázemí pro TP</v>
      </c>
      <c r="F106" s="303"/>
      <c r="G106" s="303"/>
      <c r="H106" s="303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92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273" t="str">
        <f>E9</f>
        <v>D.2. - Elektroinstalace</v>
      </c>
      <c r="F108" s="304"/>
      <c r="G108" s="304"/>
      <c r="H108" s="304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20</v>
      </c>
      <c r="D110" s="36"/>
      <c r="E110" s="36"/>
      <c r="F110" s="27" t="str">
        <f>F12</f>
        <v xml:space="preserve"> </v>
      </c>
      <c r="G110" s="36"/>
      <c r="H110" s="36"/>
      <c r="I110" s="29" t="s">
        <v>22</v>
      </c>
      <c r="J110" s="66" t="str">
        <f>IF(J12="","",J12)</f>
        <v>21. 12. 2023</v>
      </c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5.15" customHeight="1">
      <c r="A112" s="34"/>
      <c r="B112" s="35"/>
      <c r="C112" s="29" t="s">
        <v>24</v>
      </c>
      <c r="D112" s="36"/>
      <c r="E112" s="36"/>
      <c r="F112" s="27" t="str">
        <f>E15</f>
        <v>Západočeská univerzita v Plzni, Univerzitní 2732/8</v>
      </c>
      <c r="G112" s="36"/>
      <c r="H112" s="36"/>
      <c r="I112" s="29" t="s">
        <v>31</v>
      </c>
      <c r="J112" s="32" t="str">
        <f>E21</f>
        <v xml:space="preserve">Arterias s.r.o. 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15" customHeight="1">
      <c r="A113" s="34"/>
      <c r="B113" s="35"/>
      <c r="C113" s="29" t="s">
        <v>29</v>
      </c>
      <c r="D113" s="36"/>
      <c r="E113" s="36"/>
      <c r="F113" s="27" t="str">
        <f>IF(E18="","",E18)</f>
        <v>Vyplň údaj</v>
      </c>
      <c r="G113" s="36"/>
      <c r="H113" s="36"/>
      <c r="I113" s="29" t="s">
        <v>35</v>
      </c>
      <c r="J113" s="32" t="str">
        <f>E24</f>
        <v xml:space="preserve"> 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0.3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11" customFormat="1" ht="29.25" customHeight="1">
      <c r="A115" s="159"/>
      <c r="B115" s="160"/>
      <c r="C115" s="161" t="s">
        <v>123</v>
      </c>
      <c r="D115" s="162" t="s">
        <v>63</v>
      </c>
      <c r="E115" s="162" t="s">
        <v>59</v>
      </c>
      <c r="F115" s="162" t="s">
        <v>60</v>
      </c>
      <c r="G115" s="162" t="s">
        <v>124</v>
      </c>
      <c r="H115" s="162" t="s">
        <v>125</v>
      </c>
      <c r="I115" s="162" t="s">
        <v>126</v>
      </c>
      <c r="J115" s="162" t="s">
        <v>96</v>
      </c>
      <c r="K115" s="163" t="s">
        <v>127</v>
      </c>
      <c r="L115" s="164"/>
      <c r="M115" s="75" t="s">
        <v>1</v>
      </c>
      <c r="N115" s="76" t="s">
        <v>42</v>
      </c>
      <c r="O115" s="76" t="s">
        <v>128</v>
      </c>
      <c r="P115" s="76" t="s">
        <v>129</v>
      </c>
      <c r="Q115" s="76" t="s">
        <v>130</v>
      </c>
      <c r="R115" s="76" t="s">
        <v>131</v>
      </c>
      <c r="S115" s="76" t="s">
        <v>132</v>
      </c>
      <c r="T115" s="77" t="s">
        <v>133</v>
      </c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</row>
    <row r="116" spans="1:63" s="2" customFormat="1" ht="22.8" customHeight="1">
      <c r="A116" s="34"/>
      <c r="B116" s="35"/>
      <c r="C116" s="82" t="s">
        <v>134</v>
      </c>
      <c r="D116" s="36"/>
      <c r="E116" s="36"/>
      <c r="F116" s="36"/>
      <c r="G116" s="36"/>
      <c r="H116" s="36"/>
      <c r="I116" s="36"/>
      <c r="J116" s="165">
        <f>BK116</f>
        <v>0</v>
      </c>
      <c r="K116" s="36"/>
      <c r="L116" s="39"/>
      <c r="M116" s="78"/>
      <c r="N116" s="166"/>
      <c r="O116" s="79"/>
      <c r="P116" s="167">
        <f>SUM(P117:P182)</f>
        <v>0</v>
      </c>
      <c r="Q116" s="79"/>
      <c r="R116" s="167">
        <f>SUM(R117:R182)</f>
        <v>0</v>
      </c>
      <c r="S116" s="79"/>
      <c r="T116" s="168">
        <f>SUM(T117:T182)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77</v>
      </c>
      <c r="AU116" s="17" t="s">
        <v>98</v>
      </c>
      <c r="BK116" s="169">
        <f>SUM(BK117:BK182)</f>
        <v>0</v>
      </c>
    </row>
    <row r="117" spans="1:65" s="2" customFormat="1" ht="24.15" customHeight="1">
      <c r="A117" s="34"/>
      <c r="B117" s="35"/>
      <c r="C117" s="186" t="s">
        <v>85</v>
      </c>
      <c r="D117" s="186" t="s">
        <v>140</v>
      </c>
      <c r="E117" s="187" t="s">
        <v>849</v>
      </c>
      <c r="F117" s="188" t="s">
        <v>850</v>
      </c>
      <c r="G117" s="189" t="s">
        <v>851</v>
      </c>
      <c r="H117" s="190">
        <v>1</v>
      </c>
      <c r="I117" s="191"/>
      <c r="J117" s="192">
        <f>ROUND(I117*H117,2)</f>
        <v>0</v>
      </c>
      <c r="K117" s="188" t="s">
        <v>1</v>
      </c>
      <c r="L117" s="39"/>
      <c r="M117" s="193" t="s">
        <v>1</v>
      </c>
      <c r="N117" s="194" t="s">
        <v>43</v>
      </c>
      <c r="O117" s="71"/>
      <c r="P117" s="195">
        <f>O117*H117</f>
        <v>0</v>
      </c>
      <c r="Q117" s="195">
        <v>0</v>
      </c>
      <c r="R117" s="195">
        <f>Q117*H117</f>
        <v>0</v>
      </c>
      <c r="S117" s="195">
        <v>0</v>
      </c>
      <c r="T117" s="196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97" t="s">
        <v>145</v>
      </c>
      <c r="AT117" s="197" t="s">
        <v>140</v>
      </c>
      <c r="AU117" s="197" t="s">
        <v>12</v>
      </c>
      <c r="AY117" s="17" t="s">
        <v>137</v>
      </c>
      <c r="BE117" s="198">
        <f>IF(N117="základní",J117,0)</f>
        <v>0</v>
      </c>
      <c r="BF117" s="198">
        <f>IF(N117="snížená",J117,0)</f>
        <v>0</v>
      </c>
      <c r="BG117" s="198">
        <f>IF(N117="zákl. přenesená",J117,0)</f>
        <v>0</v>
      </c>
      <c r="BH117" s="198">
        <f>IF(N117="sníž. přenesená",J117,0)</f>
        <v>0</v>
      </c>
      <c r="BI117" s="198">
        <f>IF(N117="nulová",J117,0)</f>
        <v>0</v>
      </c>
      <c r="BJ117" s="17" t="s">
        <v>85</v>
      </c>
      <c r="BK117" s="198">
        <f>ROUND(I117*H117,2)</f>
        <v>0</v>
      </c>
      <c r="BL117" s="17" t="s">
        <v>145</v>
      </c>
      <c r="BM117" s="197" t="s">
        <v>145</v>
      </c>
    </row>
    <row r="118" spans="1:47" s="2" customFormat="1" ht="19.2">
      <c r="A118" s="34"/>
      <c r="B118" s="35"/>
      <c r="C118" s="36"/>
      <c r="D118" s="199" t="s">
        <v>147</v>
      </c>
      <c r="E118" s="36"/>
      <c r="F118" s="200" t="s">
        <v>850</v>
      </c>
      <c r="G118" s="36"/>
      <c r="H118" s="36"/>
      <c r="I118" s="201"/>
      <c r="J118" s="36"/>
      <c r="K118" s="36"/>
      <c r="L118" s="39"/>
      <c r="M118" s="202"/>
      <c r="N118" s="203"/>
      <c r="O118" s="71"/>
      <c r="P118" s="71"/>
      <c r="Q118" s="71"/>
      <c r="R118" s="71"/>
      <c r="S118" s="71"/>
      <c r="T118" s="72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147</v>
      </c>
      <c r="AU118" s="17" t="s">
        <v>12</v>
      </c>
    </row>
    <row r="119" spans="1:65" s="2" customFormat="1" ht="16.5" customHeight="1">
      <c r="A119" s="34"/>
      <c r="B119" s="35"/>
      <c r="C119" s="236" t="s">
        <v>87</v>
      </c>
      <c r="D119" s="236" t="s">
        <v>237</v>
      </c>
      <c r="E119" s="237" t="s">
        <v>852</v>
      </c>
      <c r="F119" s="238" t="s">
        <v>853</v>
      </c>
      <c r="G119" s="239" t="s">
        <v>851</v>
      </c>
      <c r="H119" s="240">
        <v>1</v>
      </c>
      <c r="I119" s="241"/>
      <c r="J119" s="242">
        <f>ROUND(I119*H119,2)</f>
        <v>0</v>
      </c>
      <c r="K119" s="238" t="s">
        <v>1</v>
      </c>
      <c r="L119" s="243"/>
      <c r="M119" s="244" t="s">
        <v>1</v>
      </c>
      <c r="N119" s="245" t="s">
        <v>43</v>
      </c>
      <c r="O119" s="71"/>
      <c r="P119" s="195">
        <f>O119*H119</f>
        <v>0</v>
      </c>
      <c r="Q119" s="195">
        <v>0</v>
      </c>
      <c r="R119" s="195">
        <f>Q119*H119</f>
        <v>0</v>
      </c>
      <c r="S119" s="195">
        <v>0</v>
      </c>
      <c r="T119" s="196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97" t="s">
        <v>197</v>
      </c>
      <c r="AT119" s="197" t="s">
        <v>237</v>
      </c>
      <c r="AU119" s="197" t="s">
        <v>12</v>
      </c>
      <c r="AY119" s="17" t="s">
        <v>137</v>
      </c>
      <c r="BE119" s="198">
        <f>IF(N119="základní",J119,0)</f>
        <v>0</v>
      </c>
      <c r="BF119" s="198">
        <f>IF(N119="snížená",J119,0)</f>
        <v>0</v>
      </c>
      <c r="BG119" s="198">
        <f>IF(N119="zákl. přenesená",J119,0)</f>
        <v>0</v>
      </c>
      <c r="BH119" s="198">
        <f>IF(N119="sníž. přenesená",J119,0)</f>
        <v>0</v>
      </c>
      <c r="BI119" s="198">
        <f>IF(N119="nulová",J119,0)</f>
        <v>0</v>
      </c>
      <c r="BJ119" s="17" t="s">
        <v>85</v>
      </c>
      <c r="BK119" s="198">
        <f>ROUND(I119*H119,2)</f>
        <v>0</v>
      </c>
      <c r="BL119" s="17" t="s">
        <v>145</v>
      </c>
      <c r="BM119" s="197" t="s">
        <v>173</v>
      </c>
    </row>
    <row r="120" spans="1:47" s="2" customFormat="1" ht="10.2">
      <c r="A120" s="34"/>
      <c r="B120" s="35"/>
      <c r="C120" s="36"/>
      <c r="D120" s="199" t="s">
        <v>147</v>
      </c>
      <c r="E120" s="36"/>
      <c r="F120" s="200" t="s">
        <v>853</v>
      </c>
      <c r="G120" s="36"/>
      <c r="H120" s="36"/>
      <c r="I120" s="201"/>
      <c r="J120" s="36"/>
      <c r="K120" s="36"/>
      <c r="L120" s="39"/>
      <c r="M120" s="202"/>
      <c r="N120" s="203"/>
      <c r="O120" s="71"/>
      <c r="P120" s="71"/>
      <c r="Q120" s="71"/>
      <c r="R120" s="71"/>
      <c r="S120" s="71"/>
      <c r="T120" s="72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147</v>
      </c>
      <c r="AU120" s="17" t="s">
        <v>12</v>
      </c>
    </row>
    <row r="121" spans="1:65" s="2" customFormat="1" ht="16.5" customHeight="1">
      <c r="A121" s="34"/>
      <c r="B121" s="35"/>
      <c r="C121" s="236" t="s">
        <v>138</v>
      </c>
      <c r="D121" s="236" t="s">
        <v>237</v>
      </c>
      <c r="E121" s="237" t="s">
        <v>854</v>
      </c>
      <c r="F121" s="238" t="s">
        <v>855</v>
      </c>
      <c r="G121" s="239" t="s">
        <v>851</v>
      </c>
      <c r="H121" s="240">
        <v>1</v>
      </c>
      <c r="I121" s="241"/>
      <c r="J121" s="242">
        <f>ROUND(I121*H121,2)</f>
        <v>0</v>
      </c>
      <c r="K121" s="238" t="s">
        <v>1</v>
      </c>
      <c r="L121" s="243"/>
      <c r="M121" s="244" t="s">
        <v>1</v>
      </c>
      <c r="N121" s="245" t="s">
        <v>43</v>
      </c>
      <c r="O121" s="71"/>
      <c r="P121" s="195">
        <f>O121*H121</f>
        <v>0</v>
      </c>
      <c r="Q121" s="195">
        <v>0</v>
      </c>
      <c r="R121" s="195">
        <f>Q121*H121</f>
        <v>0</v>
      </c>
      <c r="S121" s="195">
        <v>0</v>
      </c>
      <c r="T121" s="196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7" t="s">
        <v>197</v>
      </c>
      <c r="AT121" s="197" t="s">
        <v>237</v>
      </c>
      <c r="AU121" s="197" t="s">
        <v>12</v>
      </c>
      <c r="AY121" s="17" t="s">
        <v>137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17" t="s">
        <v>85</v>
      </c>
      <c r="BK121" s="198">
        <f>ROUND(I121*H121,2)</f>
        <v>0</v>
      </c>
      <c r="BL121" s="17" t="s">
        <v>145</v>
      </c>
      <c r="BM121" s="197" t="s">
        <v>197</v>
      </c>
    </row>
    <row r="122" spans="1:47" s="2" customFormat="1" ht="10.2">
      <c r="A122" s="34"/>
      <c r="B122" s="35"/>
      <c r="C122" s="36"/>
      <c r="D122" s="199" t="s">
        <v>147</v>
      </c>
      <c r="E122" s="36"/>
      <c r="F122" s="200" t="s">
        <v>855</v>
      </c>
      <c r="G122" s="36"/>
      <c r="H122" s="36"/>
      <c r="I122" s="201"/>
      <c r="J122" s="36"/>
      <c r="K122" s="36"/>
      <c r="L122" s="39"/>
      <c r="M122" s="202"/>
      <c r="N122" s="203"/>
      <c r="O122" s="71"/>
      <c r="P122" s="71"/>
      <c r="Q122" s="71"/>
      <c r="R122" s="71"/>
      <c r="S122" s="71"/>
      <c r="T122" s="72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147</v>
      </c>
      <c r="AU122" s="17" t="s">
        <v>12</v>
      </c>
    </row>
    <row r="123" spans="1:65" s="2" customFormat="1" ht="16.5" customHeight="1">
      <c r="A123" s="34"/>
      <c r="B123" s="35"/>
      <c r="C123" s="236" t="s">
        <v>145</v>
      </c>
      <c r="D123" s="236" t="s">
        <v>237</v>
      </c>
      <c r="E123" s="237" t="s">
        <v>856</v>
      </c>
      <c r="F123" s="238" t="s">
        <v>857</v>
      </c>
      <c r="G123" s="239" t="s">
        <v>851</v>
      </c>
      <c r="H123" s="240">
        <v>1</v>
      </c>
      <c r="I123" s="241"/>
      <c r="J123" s="242">
        <f>ROUND(I123*H123,2)</f>
        <v>0</v>
      </c>
      <c r="K123" s="238" t="s">
        <v>1</v>
      </c>
      <c r="L123" s="243"/>
      <c r="M123" s="244" t="s">
        <v>1</v>
      </c>
      <c r="N123" s="245" t="s">
        <v>43</v>
      </c>
      <c r="O123" s="71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7" t="s">
        <v>197</v>
      </c>
      <c r="AT123" s="197" t="s">
        <v>237</v>
      </c>
      <c r="AU123" s="197" t="s">
        <v>12</v>
      </c>
      <c r="AY123" s="17" t="s">
        <v>137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7" t="s">
        <v>85</v>
      </c>
      <c r="BK123" s="198">
        <f>ROUND(I123*H123,2)</f>
        <v>0</v>
      </c>
      <c r="BL123" s="17" t="s">
        <v>145</v>
      </c>
      <c r="BM123" s="197" t="s">
        <v>210</v>
      </c>
    </row>
    <row r="124" spans="1:47" s="2" customFormat="1" ht="10.2">
      <c r="A124" s="34"/>
      <c r="B124" s="35"/>
      <c r="C124" s="36"/>
      <c r="D124" s="199" t="s">
        <v>147</v>
      </c>
      <c r="E124" s="36"/>
      <c r="F124" s="200" t="s">
        <v>857</v>
      </c>
      <c r="G124" s="36"/>
      <c r="H124" s="36"/>
      <c r="I124" s="201"/>
      <c r="J124" s="36"/>
      <c r="K124" s="36"/>
      <c r="L124" s="39"/>
      <c r="M124" s="202"/>
      <c r="N124" s="203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147</v>
      </c>
      <c r="AU124" s="17" t="s">
        <v>12</v>
      </c>
    </row>
    <row r="125" spans="1:65" s="2" customFormat="1" ht="33" customHeight="1">
      <c r="A125" s="34"/>
      <c r="B125" s="35"/>
      <c r="C125" s="186" t="s">
        <v>175</v>
      </c>
      <c r="D125" s="186" t="s">
        <v>140</v>
      </c>
      <c r="E125" s="187" t="s">
        <v>858</v>
      </c>
      <c r="F125" s="188" t="s">
        <v>859</v>
      </c>
      <c r="G125" s="189" t="s">
        <v>851</v>
      </c>
      <c r="H125" s="190">
        <v>1</v>
      </c>
      <c r="I125" s="191"/>
      <c r="J125" s="192">
        <f>ROUND(I125*H125,2)</f>
        <v>0</v>
      </c>
      <c r="K125" s="188" t="s">
        <v>1</v>
      </c>
      <c r="L125" s="39"/>
      <c r="M125" s="193" t="s">
        <v>1</v>
      </c>
      <c r="N125" s="194" t="s">
        <v>43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145</v>
      </c>
      <c r="AT125" s="197" t="s">
        <v>140</v>
      </c>
      <c r="AU125" s="197" t="s">
        <v>12</v>
      </c>
      <c r="AY125" s="17" t="s">
        <v>137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85</v>
      </c>
      <c r="BK125" s="198">
        <f>ROUND(I125*H125,2)</f>
        <v>0</v>
      </c>
      <c r="BL125" s="17" t="s">
        <v>145</v>
      </c>
      <c r="BM125" s="197" t="s">
        <v>223</v>
      </c>
    </row>
    <row r="126" spans="1:47" s="2" customFormat="1" ht="19.2">
      <c r="A126" s="34"/>
      <c r="B126" s="35"/>
      <c r="C126" s="36"/>
      <c r="D126" s="199" t="s">
        <v>147</v>
      </c>
      <c r="E126" s="36"/>
      <c r="F126" s="200" t="s">
        <v>859</v>
      </c>
      <c r="G126" s="36"/>
      <c r="H126" s="36"/>
      <c r="I126" s="201"/>
      <c r="J126" s="36"/>
      <c r="K126" s="36"/>
      <c r="L126" s="39"/>
      <c r="M126" s="202"/>
      <c r="N126" s="203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147</v>
      </c>
      <c r="AU126" s="17" t="s">
        <v>12</v>
      </c>
    </row>
    <row r="127" spans="1:65" s="2" customFormat="1" ht="16.5" customHeight="1">
      <c r="A127" s="34"/>
      <c r="B127" s="35"/>
      <c r="C127" s="236" t="s">
        <v>173</v>
      </c>
      <c r="D127" s="236" t="s">
        <v>237</v>
      </c>
      <c r="E127" s="237" t="s">
        <v>860</v>
      </c>
      <c r="F127" s="238" t="s">
        <v>861</v>
      </c>
      <c r="G127" s="239" t="s">
        <v>851</v>
      </c>
      <c r="H127" s="240">
        <v>1</v>
      </c>
      <c r="I127" s="241"/>
      <c r="J127" s="242">
        <f>ROUND(I127*H127,2)</f>
        <v>0</v>
      </c>
      <c r="K127" s="238" t="s">
        <v>1</v>
      </c>
      <c r="L127" s="243"/>
      <c r="M127" s="244" t="s">
        <v>1</v>
      </c>
      <c r="N127" s="245" t="s">
        <v>43</v>
      </c>
      <c r="O127" s="71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197</v>
      </c>
      <c r="AT127" s="197" t="s">
        <v>237</v>
      </c>
      <c r="AU127" s="197" t="s">
        <v>12</v>
      </c>
      <c r="AY127" s="17" t="s">
        <v>137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7" t="s">
        <v>85</v>
      </c>
      <c r="BK127" s="198">
        <f>ROUND(I127*H127,2)</f>
        <v>0</v>
      </c>
      <c r="BL127" s="17" t="s">
        <v>145</v>
      </c>
      <c r="BM127" s="197" t="s">
        <v>236</v>
      </c>
    </row>
    <row r="128" spans="1:47" s="2" customFormat="1" ht="10.2">
      <c r="A128" s="34"/>
      <c r="B128" s="35"/>
      <c r="C128" s="36"/>
      <c r="D128" s="199" t="s">
        <v>147</v>
      </c>
      <c r="E128" s="36"/>
      <c r="F128" s="200" t="s">
        <v>861</v>
      </c>
      <c r="G128" s="36"/>
      <c r="H128" s="36"/>
      <c r="I128" s="201"/>
      <c r="J128" s="36"/>
      <c r="K128" s="36"/>
      <c r="L128" s="39"/>
      <c r="M128" s="202"/>
      <c r="N128" s="203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147</v>
      </c>
      <c r="AU128" s="17" t="s">
        <v>12</v>
      </c>
    </row>
    <row r="129" spans="1:65" s="2" customFormat="1" ht="16.5" customHeight="1">
      <c r="A129" s="34"/>
      <c r="B129" s="35"/>
      <c r="C129" s="236" t="s">
        <v>190</v>
      </c>
      <c r="D129" s="236" t="s">
        <v>237</v>
      </c>
      <c r="E129" s="237" t="s">
        <v>854</v>
      </c>
      <c r="F129" s="238" t="s">
        <v>855</v>
      </c>
      <c r="G129" s="239" t="s">
        <v>851</v>
      </c>
      <c r="H129" s="240">
        <v>1</v>
      </c>
      <c r="I129" s="241"/>
      <c r="J129" s="242">
        <f>ROUND(I129*H129,2)</f>
        <v>0</v>
      </c>
      <c r="K129" s="238" t="s">
        <v>1</v>
      </c>
      <c r="L129" s="243"/>
      <c r="M129" s="244" t="s">
        <v>1</v>
      </c>
      <c r="N129" s="245" t="s">
        <v>43</v>
      </c>
      <c r="O129" s="71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197</v>
      </c>
      <c r="AT129" s="197" t="s">
        <v>237</v>
      </c>
      <c r="AU129" s="197" t="s">
        <v>12</v>
      </c>
      <c r="AY129" s="17" t="s">
        <v>137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7" t="s">
        <v>85</v>
      </c>
      <c r="BK129" s="198">
        <f>ROUND(I129*H129,2)</f>
        <v>0</v>
      </c>
      <c r="BL129" s="17" t="s">
        <v>145</v>
      </c>
      <c r="BM129" s="197" t="s">
        <v>247</v>
      </c>
    </row>
    <row r="130" spans="1:47" s="2" customFormat="1" ht="10.2">
      <c r="A130" s="34"/>
      <c r="B130" s="35"/>
      <c r="C130" s="36"/>
      <c r="D130" s="199" t="s">
        <v>147</v>
      </c>
      <c r="E130" s="36"/>
      <c r="F130" s="200" t="s">
        <v>855</v>
      </c>
      <c r="G130" s="36"/>
      <c r="H130" s="36"/>
      <c r="I130" s="201"/>
      <c r="J130" s="36"/>
      <c r="K130" s="36"/>
      <c r="L130" s="39"/>
      <c r="M130" s="202"/>
      <c r="N130" s="203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147</v>
      </c>
      <c r="AU130" s="17" t="s">
        <v>12</v>
      </c>
    </row>
    <row r="131" spans="1:65" s="2" customFormat="1" ht="16.5" customHeight="1">
      <c r="A131" s="34"/>
      <c r="B131" s="35"/>
      <c r="C131" s="236" t="s">
        <v>197</v>
      </c>
      <c r="D131" s="236" t="s">
        <v>237</v>
      </c>
      <c r="E131" s="237" t="s">
        <v>856</v>
      </c>
      <c r="F131" s="238" t="s">
        <v>857</v>
      </c>
      <c r="G131" s="239" t="s">
        <v>851</v>
      </c>
      <c r="H131" s="240">
        <v>1</v>
      </c>
      <c r="I131" s="241"/>
      <c r="J131" s="242">
        <f>ROUND(I131*H131,2)</f>
        <v>0</v>
      </c>
      <c r="K131" s="238" t="s">
        <v>1</v>
      </c>
      <c r="L131" s="243"/>
      <c r="M131" s="244" t="s">
        <v>1</v>
      </c>
      <c r="N131" s="245" t="s">
        <v>43</v>
      </c>
      <c r="O131" s="71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197</v>
      </c>
      <c r="AT131" s="197" t="s">
        <v>237</v>
      </c>
      <c r="AU131" s="197" t="s">
        <v>12</v>
      </c>
      <c r="AY131" s="17" t="s">
        <v>137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85</v>
      </c>
      <c r="BK131" s="198">
        <f>ROUND(I131*H131,2)</f>
        <v>0</v>
      </c>
      <c r="BL131" s="17" t="s">
        <v>145</v>
      </c>
      <c r="BM131" s="197" t="s">
        <v>259</v>
      </c>
    </row>
    <row r="132" spans="1:47" s="2" customFormat="1" ht="10.2">
      <c r="A132" s="34"/>
      <c r="B132" s="35"/>
      <c r="C132" s="36"/>
      <c r="D132" s="199" t="s">
        <v>147</v>
      </c>
      <c r="E132" s="36"/>
      <c r="F132" s="200" t="s">
        <v>857</v>
      </c>
      <c r="G132" s="36"/>
      <c r="H132" s="36"/>
      <c r="I132" s="201"/>
      <c r="J132" s="36"/>
      <c r="K132" s="36"/>
      <c r="L132" s="39"/>
      <c r="M132" s="202"/>
      <c r="N132" s="203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147</v>
      </c>
      <c r="AU132" s="17" t="s">
        <v>12</v>
      </c>
    </row>
    <row r="133" spans="1:65" s="2" customFormat="1" ht="24.15" customHeight="1">
      <c r="A133" s="34"/>
      <c r="B133" s="35"/>
      <c r="C133" s="186" t="s">
        <v>202</v>
      </c>
      <c r="D133" s="186" t="s">
        <v>140</v>
      </c>
      <c r="E133" s="187" t="s">
        <v>862</v>
      </c>
      <c r="F133" s="188" t="s">
        <v>863</v>
      </c>
      <c r="G133" s="189" t="s">
        <v>851</v>
      </c>
      <c r="H133" s="190">
        <v>1</v>
      </c>
      <c r="I133" s="191"/>
      <c r="J133" s="192">
        <f>ROUND(I133*H133,2)</f>
        <v>0</v>
      </c>
      <c r="K133" s="188" t="s">
        <v>1</v>
      </c>
      <c r="L133" s="39"/>
      <c r="M133" s="193" t="s">
        <v>1</v>
      </c>
      <c r="N133" s="194" t="s">
        <v>43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145</v>
      </c>
      <c r="AT133" s="197" t="s">
        <v>140</v>
      </c>
      <c r="AU133" s="197" t="s">
        <v>12</v>
      </c>
      <c r="AY133" s="17" t="s">
        <v>137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85</v>
      </c>
      <c r="BK133" s="198">
        <f>ROUND(I133*H133,2)</f>
        <v>0</v>
      </c>
      <c r="BL133" s="17" t="s">
        <v>145</v>
      </c>
      <c r="BM133" s="197" t="s">
        <v>272</v>
      </c>
    </row>
    <row r="134" spans="1:47" s="2" customFormat="1" ht="19.2">
      <c r="A134" s="34"/>
      <c r="B134" s="35"/>
      <c r="C134" s="36"/>
      <c r="D134" s="199" t="s">
        <v>147</v>
      </c>
      <c r="E134" s="36"/>
      <c r="F134" s="200" t="s">
        <v>863</v>
      </c>
      <c r="G134" s="36"/>
      <c r="H134" s="36"/>
      <c r="I134" s="201"/>
      <c r="J134" s="36"/>
      <c r="K134" s="36"/>
      <c r="L134" s="39"/>
      <c r="M134" s="202"/>
      <c r="N134" s="203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147</v>
      </c>
      <c r="AU134" s="17" t="s">
        <v>12</v>
      </c>
    </row>
    <row r="135" spans="1:65" s="2" customFormat="1" ht="16.5" customHeight="1">
      <c r="A135" s="34"/>
      <c r="B135" s="35"/>
      <c r="C135" s="186" t="s">
        <v>210</v>
      </c>
      <c r="D135" s="186" t="s">
        <v>140</v>
      </c>
      <c r="E135" s="187" t="s">
        <v>864</v>
      </c>
      <c r="F135" s="188" t="s">
        <v>865</v>
      </c>
      <c r="G135" s="189" t="s">
        <v>851</v>
      </c>
      <c r="H135" s="190">
        <v>1</v>
      </c>
      <c r="I135" s="191"/>
      <c r="J135" s="192">
        <f>ROUND(I135*H135,2)</f>
        <v>0</v>
      </c>
      <c r="K135" s="188" t="s">
        <v>1</v>
      </c>
      <c r="L135" s="39"/>
      <c r="M135" s="193" t="s">
        <v>1</v>
      </c>
      <c r="N135" s="194" t="s">
        <v>43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145</v>
      </c>
      <c r="AT135" s="197" t="s">
        <v>140</v>
      </c>
      <c r="AU135" s="197" t="s">
        <v>12</v>
      </c>
      <c r="AY135" s="17" t="s">
        <v>137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85</v>
      </c>
      <c r="BK135" s="198">
        <f>ROUND(I135*H135,2)</f>
        <v>0</v>
      </c>
      <c r="BL135" s="17" t="s">
        <v>145</v>
      </c>
      <c r="BM135" s="197" t="s">
        <v>284</v>
      </c>
    </row>
    <row r="136" spans="1:47" s="2" customFormat="1" ht="10.2">
      <c r="A136" s="34"/>
      <c r="B136" s="35"/>
      <c r="C136" s="36"/>
      <c r="D136" s="199" t="s">
        <v>147</v>
      </c>
      <c r="E136" s="36"/>
      <c r="F136" s="200" t="s">
        <v>865</v>
      </c>
      <c r="G136" s="36"/>
      <c r="H136" s="36"/>
      <c r="I136" s="201"/>
      <c r="J136" s="36"/>
      <c r="K136" s="36"/>
      <c r="L136" s="39"/>
      <c r="M136" s="202"/>
      <c r="N136" s="203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147</v>
      </c>
      <c r="AU136" s="17" t="s">
        <v>12</v>
      </c>
    </row>
    <row r="137" spans="1:65" s="2" customFormat="1" ht="24.15" customHeight="1">
      <c r="A137" s="34"/>
      <c r="B137" s="35"/>
      <c r="C137" s="186" t="s">
        <v>215</v>
      </c>
      <c r="D137" s="186" t="s">
        <v>140</v>
      </c>
      <c r="E137" s="187" t="s">
        <v>866</v>
      </c>
      <c r="F137" s="188" t="s">
        <v>867</v>
      </c>
      <c r="G137" s="189" t="s">
        <v>851</v>
      </c>
      <c r="H137" s="190">
        <v>1</v>
      </c>
      <c r="I137" s="191"/>
      <c r="J137" s="192">
        <f>ROUND(I137*H137,2)</f>
        <v>0</v>
      </c>
      <c r="K137" s="188" t="s">
        <v>1</v>
      </c>
      <c r="L137" s="39"/>
      <c r="M137" s="193" t="s">
        <v>1</v>
      </c>
      <c r="N137" s="194" t="s">
        <v>43</v>
      </c>
      <c r="O137" s="71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145</v>
      </c>
      <c r="AT137" s="197" t="s">
        <v>140</v>
      </c>
      <c r="AU137" s="197" t="s">
        <v>12</v>
      </c>
      <c r="AY137" s="17" t="s">
        <v>137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85</v>
      </c>
      <c r="BK137" s="198">
        <f>ROUND(I137*H137,2)</f>
        <v>0</v>
      </c>
      <c r="BL137" s="17" t="s">
        <v>145</v>
      </c>
      <c r="BM137" s="197" t="s">
        <v>297</v>
      </c>
    </row>
    <row r="138" spans="1:47" s="2" customFormat="1" ht="19.2">
      <c r="A138" s="34"/>
      <c r="B138" s="35"/>
      <c r="C138" s="36"/>
      <c r="D138" s="199" t="s">
        <v>147</v>
      </c>
      <c r="E138" s="36"/>
      <c r="F138" s="200" t="s">
        <v>867</v>
      </c>
      <c r="G138" s="36"/>
      <c r="H138" s="36"/>
      <c r="I138" s="201"/>
      <c r="J138" s="36"/>
      <c r="K138" s="36"/>
      <c r="L138" s="39"/>
      <c r="M138" s="202"/>
      <c r="N138" s="203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147</v>
      </c>
      <c r="AU138" s="17" t="s">
        <v>12</v>
      </c>
    </row>
    <row r="139" spans="1:65" s="2" customFormat="1" ht="21.75" customHeight="1">
      <c r="A139" s="34"/>
      <c r="B139" s="35"/>
      <c r="C139" s="186" t="s">
        <v>223</v>
      </c>
      <c r="D139" s="186" t="s">
        <v>140</v>
      </c>
      <c r="E139" s="187" t="s">
        <v>868</v>
      </c>
      <c r="F139" s="188" t="s">
        <v>869</v>
      </c>
      <c r="G139" s="189" t="s">
        <v>851</v>
      </c>
      <c r="H139" s="190">
        <v>1</v>
      </c>
      <c r="I139" s="191"/>
      <c r="J139" s="192">
        <f>ROUND(I139*H139,2)</f>
        <v>0</v>
      </c>
      <c r="K139" s="188" t="s">
        <v>1</v>
      </c>
      <c r="L139" s="39"/>
      <c r="M139" s="193" t="s">
        <v>1</v>
      </c>
      <c r="N139" s="194" t="s">
        <v>43</v>
      </c>
      <c r="O139" s="71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145</v>
      </c>
      <c r="AT139" s="197" t="s">
        <v>140</v>
      </c>
      <c r="AU139" s="197" t="s">
        <v>12</v>
      </c>
      <c r="AY139" s="17" t="s">
        <v>137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85</v>
      </c>
      <c r="BK139" s="198">
        <f>ROUND(I139*H139,2)</f>
        <v>0</v>
      </c>
      <c r="BL139" s="17" t="s">
        <v>145</v>
      </c>
      <c r="BM139" s="197" t="s">
        <v>311</v>
      </c>
    </row>
    <row r="140" spans="1:47" s="2" customFormat="1" ht="10.2">
      <c r="A140" s="34"/>
      <c r="B140" s="35"/>
      <c r="C140" s="36"/>
      <c r="D140" s="199" t="s">
        <v>147</v>
      </c>
      <c r="E140" s="36"/>
      <c r="F140" s="200" t="s">
        <v>869</v>
      </c>
      <c r="G140" s="36"/>
      <c r="H140" s="36"/>
      <c r="I140" s="201"/>
      <c r="J140" s="36"/>
      <c r="K140" s="36"/>
      <c r="L140" s="39"/>
      <c r="M140" s="202"/>
      <c r="N140" s="203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147</v>
      </c>
      <c r="AU140" s="17" t="s">
        <v>12</v>
      </c>
    </row>
    <row r="141" spans="1:65" s="2" customFormat="1" ht="21.75" customHeight="1">
      <c r="A141" s="34"/>
      <c r="B141" s="35"/>
      <c r="C141" s="236" t="s">
        <v>230</v>
      </c>
      <c r="D141" s="236" t="s">
        <v>237</v>
      </c>
      <c r="E141" s="237" t="s">
        <v>870</v>
      </c>
      <c r="F141" s="238" t="s">
        <v>871</v>
      </c>
      <c r="G141" s="239" t="s">
        <v>851</v>
      </c>
      <c r="H141" s="240">
        <v>1</v>
      </c>
      <c r="I141" s="241"/>
      <c r="J141" s="242">
        <f>ROUND(I141*H141,2)</f>
        <v>0</v>
      </c>
      <c r="K141" s="238" t="s">
        <v>1</v>
      </c>
      <c r="L141" s="243"/>
      <c r="M141" s="244" t="s">
        <v>1</v>
      </c>
      <c r="N141" s="245" t="s">
        <v>43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197</v>
      </c>
      <c r="AT141" s="197" t="s">
        <v>237</v>
      </c>
      <c r="AU141" s="197" t="s">
        <v>12</v>
      </c>
      <c r="AY141" s="17" t="s">
        <v>137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85</v>
      </c>
      <c r="BK141" s="198">
        <f>ROUND(I141*H141,2)</f>
        <v>0</v>
      </c>
      <c r="BL141" s="17" t="s">
        <v>145</v>
      </c>
      <c r="BM141" s="197" t="s">
        <v>14</v>
      </c>
    </row>
    <row r="142" spans="1:47" s="2" customFormat="1" ht="10.2">
      <c r="A142" s="34"/>
      <c r="B142" s="35"/>
      <c r="C142" s="36"/>
      <c r="D142" s="199" t="s">
        <v>147</v>
      </c>
      <c r="E142" s="36"/>
      <c r="F142" s="200" t="s">
        <v>871</v>
      </c>
      <c r="G142" s="36"/>
      <c r="H142" s="36"/>
      <c r="I142" s="201"/>
      <c r="J142" s="36"/>
      <c r="K142" s="36"/>
      <c r="L142" s="39"/>
      <c r="M142" s="202"/>
      <c r="N142" s="203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147</v>
      </c>
      <c r="AU142" s="17" t="s">
        <v>12</v>
      </c>
    </row>
    <row r="143" spans="1:65" s="2" customFormat="1" ht="16.5" customHeight="1">
      <c r="A143" s="34"/>
      <c r="B143" s="35"/>
      <c r="C143" s="236" t="s">
        <v>236</v>
      </c>
      <c r="D143" s="236" t="s">
        <v>237</v>
      </c>
      <c r="E143" s="237" t="s">
        <v>872</v>
      </c>
      <c r="F143" s="238" t="s">
        <v>873</v>
      </c>
      <c r="G143" s="239" t="s">
        <v>851</v>
      </c>
      <c r="H143" s="240">
        <v>1</v>
      </c>
      <c r="I143" s="241"/>
      <c r="J143" s="242">
        <f>ROUND(I143*H143,2)</f>
        <v>0</v>
      </c>
      <c r="K143" s="238" t="s">
        <v>1</v>
      </c>
      <c r="L143" s="243"/>
      <c r="M143" s="244" t="s">
        <v>1</v>
      </c>
      <c r="N143" s="245" t="s">
        <v>43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197</v>
      </c>
      <c r="AT143" s="197" t="s">
        <v>237</v>
      </c>
      <c r="AU143" s="197" t="s">
        <v>12</v>
      </c>
      <c r="AY143" s="17" t="s">
        <v>137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85</v>
      </c>
      <c r="BK143" s="198">
        <f>ROUND(I143*H143,2)</f>
        <v>0</v>
      </c>
      <c r="BL143" s="17" t="s">
        <v>145</v>
      </c>
      <c r="BM143" s="197" t="s">
        <v>333</v>
      </c>
    </row>
    <row r="144" spans="1:47" s="2" customFormat="1" ht="10.2">
      <c r="A144" s="34"/>
      <c r="B144" s="35"/>
      <c r="C144" s="36"/>
      <c r="D144" s="199" t="s">
        <v>147</v>
      </c>
      <c r="E144" s="36"/>
      <c r="F144" s="200" t="s">
        <v>873</v>
      </c>
      <c r="G144" s="36"/>
      <c r="H144" s="36"/>
      <c r="I144" s="201"/>
      <c r="J144" s="36"/>
      <c r="K144" s="36"/>
      <c r="L144" s="39"/>
      <c r="M144" s="202"/>
      <c r="N144" s="203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147</v>
      </c>
      <c r="AU144" s="17" t="s">
        <v>12</v>
      </c>
    </row>
    <row r="145" spans="1:65" s="2" customFormat="1" ht="16.5" customHeight="1">
      <c r="A145" s="34"/>
      <c r="B145" s="35"/>
      <c r="C145" s="186" t="s">
        <v>8</v>
      </c>
      <c r="D145" s="186" t="s">
        <v>140</v>
      </c>
      <c r="E145" s="187" t="s">
        <v>874</v>
      </c>
      <c r="F145" s="188" t="s">
        <v>875</v>
      </c>
      <c r="G145" s="189" t="s">
        <v>851</v>
      </c>
      <c r="H145" s="190">
        <v>6</v>
      </c>
      <c r="I145" s="191"/>
      <c r="J145" s="192">
        <f>ROUND(I145*H145,2)</f>
        <v>0</v>
      </c>
      <c r="K145" s="188" t="s">
        <v>1</v>
      </c>
      <c r="L145" s="39"/>
      <c r="M145" s="193" t="s">
        <v>1</v>
      </c>
      <c r="N145" s="194" t="s">
        <v>43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145</v>
      </c>
      <c r="AT145" s="197" t="s">
        <v>140</v>
      </c>
      <c r="AU145" s="197" t="s">
        <v>12</v>
      </c>
      <c r="AY145" s="17" t="s">
        <v>137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85</v>
      </c>
      <c r="BK145" s="198">
        <f>ROUND(I145*H145,2)</f>
        <v>0</v>
      </c>
      <c r="BL145" s="17" t="s">
        <v>145</v>
      </c>
      <c r="BM145" s="197" t="s">
        <v>348</v>
      </c>
    </row>
    <row r="146" spans="1:47" s="2" customFormat="1" ht="10.2">
      <c r="A146" s="34"/>
      <c r="B146" s="35"/>
      <c r="C146" s="36"/>
      <c r="D146" s="199" t="s">
        <v>147</v>
      </c>
      <c r="E146" s="36"/>
      <c r="F146" s="200" t="s">
        <v>875</v>
      </c>
      <c r="G146" s="36"/>
      <c r="H146" s="36"/>
      <c r="I146" s="201"/>
      <c r="J146" s="36"/>
      <c r="K146" s="36"/>
      <c r="L146" s="39"/>
      <c r="M146" s="202"/>
      <c r="N146" s="203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147</v>
      </c>
      <c r="AU146" s="17" t="s">
        <v>12</v>
      </c>
    </row>
    <row r="147" spans="1:65" s="2" customFormat="1" ht="16.5" customHeight="1">
      <c r="A147" s="34"/>
      <c r="B147" s="35"/>
      <c r="C147" s="236" t="s">
        <v>247</v>
      </c>
      <c r="D147" s="236" t="s">
        <v>237</v>
      </c>
      <c r="E147" s="237" t="s">
        <v>876</v>
      </c>
      <c r="F147" s="238" t="s">
        <v>877</v>
      </c>
      <c r="G147" s="239" t="s">
        <v>851</v>
      </c>
      <c r="H147" s="240">
        <v>6</v>
      </c>
      <c r="I147" s="241"/>
      <c r="J147" s="242">
        <f>ROUND(I147*H147,2)</f>
        <v>0</v>
      </c>
      <c r="K147" s="238" t="s">
        <v>1</v>
      </c>
      <c r="L147" s="243"/>
      <c r="M147" s="244" t="s">
        <v>1</v>
      </c>
      <c r="N147" s="245" t="s">
        <v>43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197</v>
      </c>
      <c r="AT147" s="197" t="s">
        <v>237</v>
      </c>
      <c r="AU147" s="197" t="s">
        <v>12</v>
      </c>
      <c r="AY147" s="17" t="s">
        <v>137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85</v>
      </c>
      <c r="BK147" s="198">
        <f>ROUND(I147*H147,2)</f>
        <v>0</v>
      </c>
      <c r="BL147" s="17" t="s">
        <v>145</v>
      </c>
      <c r="BM147" s="197" t="s">
        <v>359</v>
      </c>
    </row>
    <row r="148" spans="1:47" s="2" customFormat="1" ht="10.2">
      <c r="A148" s="34"/>
      <c r="B148" s="35"/>
      <c r="C148" s="36"/>
      <c r="D148" s="199" t="s">
        <v>147</v>
      </c>
      <c r="E148" s="36"/>
      <c r="F148" s="200" t="s">
        <v>877</v>
      </c>
      <c r="G148" s="36"/>
      <c r="H148" s="36"/>
      <c r="I148" s="201"/>
      <c r="J148" s="36"/>
      <c r="K148" s="36"/>
      <c r="L148" s="39"/>
      <c r="M148" s="202"/>
      <c r="N148" s="203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147</v>
      </c>
      <c r="AU148" s="17" t="s">
        <v>12</v>
      </c>
    </row>
    <row r="149" spans="1:65" s="2" customFormat="1" ht="24.15" customHeight="1">
      <c r="A149" s="34"/>
      <c r="B149" s="35"/>
      <c r="C149" s="186" t="s">
        <v>252</v>
      </c>
      <c r="D149" s="186" t="s">
        <v>140</v>
      </c>
      <c r="E149" s="187" t="s">
        <v>878</v>
      </c>
      <c r="F149" s="188" t="s">
        <v>879</v>
      </c>
      <c r="G149" s="189" t="s">
        <v>851</v>
      </c>
      <c r="H149" s="190">
        <v>2</v>
      </c>
      <c r="I149" s="191"/>
      <c r="J149" s="192">
        <f>ROUND(I149*H149,2)</f>
        <v>0</v>
      </c>
      <c r="K149" s="188" t="s">
        <v>1</v>
      </c>
      <c r="L149" s="39"/>
      <c r="M149" s="193" t="s">
        <v>1</v>
      </c>
      <c r="N149" s="194" t="s">
        <v>43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145</v>
      </c>
      <c r="AT149" s="197" t="s">
        <v>140</v>
      </c>
      <c r="AU149" s="197" t="s">
        <v>12</v>
      </c>
      <c r="AY149" s="17" t="s">
        <v>137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85</v>
      </c>
      <c r="BK149" s="198">
        <f>ROUND(I149*H149,2)</f>
        <v>0</v>
      </c>
      <c r="BL149" s="17" t="s">
        <v>145</v>
      </c>
      <c r="BM149" s="197" t="s">
        <v>371</v>
      </c>
    </row>
    <row r="150" spans="1:47" s="2" customFormat="1" ht="10.2">
      <c r="A150" s="34"/>
      <c r="B150" s="35"/>
      <c r="C150" s="36"/>
      <c r="D150" s="199" t="s">
        <v>147</v>
      </c>
      <c r="E150" s="36"/>
      <c r="F150" s="200" t="s">
        <v>879</v>
      </c>
      <c r="G150" s="36"/>
      <c r="H150" s="36"/>
      <c r="I150" s="201"/>
      <c r="J150" s="36"/>
      <c r="K150" s="36"/>
      <c r="L150" s="39"/>
      <c r="M150" s="202"/>
      <c r="N150" s="203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147</v>
      </c>
      <c r="AU150" s="17" t="s">
        <v>12</v>
      </c>
    </row>
    <row r="151" spans="1:65" s="2" customFormat="1" ht="21.75" customHeight="1">
      <c r="A151" s="34"/>
      <c r="B151" s="35"/>
      <c r="C151" s="236" t="s">
        <v>259</v>
      </c>
      <c r="D151" s="236" t="s">
        <v>237</v>
      </c>
      <c r="E151" s="237" t="s">
        <v>880</v>
      </c>
      <c r="F151" s="238" t="s">
        <v>881</v>
      </c>
      <c r="G151" s="239" t="s">
        <v>851</v>
      </c>
      <c r="H151" s="240">
        <v>2</v>
      </c>
      <c r="I151" s="241"/>
      <c r="J151" s="242">
        <f>ROUND(I151*H151,2)</f>
        <v>0</v>
      </c>
      <c r="K151" s="238" t="s">
        <v>1</v>
      </c>
      <c r="L151" s="243"/>
      <c r="M151" s="244" t="s">
        <v>1</v>
      </c>
      <c r="N151" s="245" t="s">
        <v>43</v>
      </c>
      <c r="O151" s="71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197</v>
      </c>
      <c r="AT151" s="197" t="s">
        <v>237</v>
      </c>
      <c r="AU151" s="197" t="s">
        <v>12</v>
      </c>
      <c r="AY151" s="17" t="s">
        <v>137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85</v>
      </c>
      <c r="BK151" s="198">
        <f>ROUND(I151*H151,2)</f>
        <v>0</v>
      </c>
      <c r="BL151" s="17" t="s">
        <v>145</v>
      </c>
      <c r="BM151" s="197" t="s">
        <v>383</v>
      </c>
    </row>
    <row r="152" spans="1:47" s="2" customFormat="1" ht="10.2">
      <c r="A152" s="34"/>
      <c r="B152" s="35"/>
      <c r="C152" s="36"/>
      <c r="D152" s="199" t="s">
        <v>147</v>
      </c>
      <c r="E152" s="36"/>
      <c r="F152" s="200" t="s">
        <v>881</v>
      </c>
      <c r="G152" s="36"/>
      <c r="H152" s="36"/>
      <c r="I152" s="201"/>
      <c r="J152" s="36"/>
      <c r="K152" s="36"/>
      <c r="L152" s="39"/>
      <c r="M152" s="202"/>
      <c r="N152" s="203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147</v>
      </c>
      <c r="AU152" s="17" t="s">
        <v>12</v>
      </c>
    </row>
    <row r="153" spans="1:65" s="2" customFormat="1" ht="24.15" customHeight="1">
      <c r="A153" s="34"/>
      <c r="B153" s="35"/>
      <c r="C153" s="186" t="s">
        <v>265</v>
      </c>
      <c r="D153" s="186" t="s">
        <v>140</v>
      </c>
      <c r="E153" s="187" t="s">
        <v>882</v>
      </c>
      <c r="F153" s="188" t="s">
        <v>883</v>
      </c>
      <c r="G153" s="189" t="s">
        <v>218</v>
      </c>
      <c r="H153" s="190">
        <v>30</v>
      </c>
      <c r="I153" s="191"/>
      <c r="J153" s="192">
        <f>ROUND(I153*H153,2)</f>
        <v>0</v>
      </c>
      <c r="K153" s="188" t="s">
        <v>1</v>
      </c>
      <c r="L153" s="39"/>
      <c r="M153" s="193" t="s">
        <v>1</v>
      </c>
      <c r="N153" s="194" t="s">
        <v>43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145</v>
      </c>
      <c r="AT153" s="197" t="s">
        <v>140</v>
      </c>
      <c r="AU153" s="197" t="s">
        <v>12</v>
      </c>
      <c r="AY153" s="17" t="s">
        <v>137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85</v>
      </c>
      <c r="BK153" s="198">
        <f>ROUND(I153*H153,2)</f>
        <v>0</v>
      </c>
      <c r="BL153" s="17" t="s">
        <v>145</v>
      </c>
      <c r="BM153" s="197" t="s">
        <v>393</v>
      </c>
    </row>
    <row r="154" spans="1:47" s="2" customFormat="1" ht="19.2">
      <c r="A154" s="34"/>
      <c r="B154" s="35"/>
      <c r="C154" s="36"/>
      <c r="D154" s="199" t="s">
        <v>147</v>
      </c>
      <c r="E154" s="36"/>
      <c r="F154" s="200" t="s">
        <v>883</v>
      </c>
      <c r="G154" s="36"/>
      <c r="H154" s="36"/>
      <c r="I154" s="201"/>
      <c r="J154" s="36"/>
      <c r="K154" s="36"/>
      <c r="L154" s="39"/>
      <c r="M154" s="202"/>
      <c r="N154" s="203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147</v>
      </c>
      <c r="AU154" s="17" t="s">
        <v>12</v>
      </c>
    </row>
    <row r="155" spans="1:65" s="2" customFormat="1" ht="16.5" customHeight="1">
      <c r="A155" s="34"/>
      <c r="B155" s="35"/>
      <c r="C155" s="236" t="s">
        <v>272</v>
      </c>
      <c r="D155" s="236" t="s">
        <v>237</v>
      </c>
      <c r="E155" s="237" t="s">
        <v>884</v>
      </c>
      <c r="F155" s="238" t="s">
        <v>885</v>
      </c>
      <c r="G155" s="239" t="s">
        <v>218</v>
      </c>
      <c r="H155" s="240">
        <v>30</v>
      </c>
      <c r="I155" s="241"/>
      <c r="J155" s="242">
        <f>ROUND(I155*H155,2)</f>
        <v>0</v>
      </c>
      <c r="K155" s="238" t="s">
        <v>1</v>
      </c>
      <c r="L155" s="243"/>
      <c r="M155" s="244" t="s">
        <v>1</v>
      </c>
      <c r="N155" s="245" t="s">
        <v>43</v>
      </c>
      <c r="O155" s="71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197</v>
      </c>
      <c r="AT155" s="197" t="s">
        <v>237</v>
      </c>
      <c r="AU155" s="197" t="s">
        <v>12</v>
      </c>
      <c r="AY155" s="17" t="s">
        <v>137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7" t="s">
        <v>85</v>
      </c>
      <c r="BK155" s="198">
        <f>ROUND(I155*H155,2)</f>
        <v>0</v>
      </c>
      <c r="BL155" s="17" t="s">
        <v>145</v>
      </c>
      <c r="BM155" s="197" t="s">
        <v>404</v>
      </c>
    </row>
    <row r="156" spans="1:47" s="2" customFormat="1" ht="10.2">
      <c r="A156" s="34"/>
      <c r="B156" s="35"/>
      <c r="C156" s="36"/>
      <c r="D156" s="199" t="s">
        <v>147</v>
      </c>
      <c r="E156" s="36"/>
      <c r="F156" s="200" t="s">
        <v>885</v>
      </c>
      <c r="G156" s="36"/>
      <c r="H156" s="36"/>
      <c r="I156" s="201"/>
      <c r="J156" s="36"/>
      <c r="K156" s="36"/>
      <c r="L156" s="39"/>
      <c r="M156" s="202"/>
      <c r="N156" s="203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147</v>
      </c>
      <c r="AU156" s="17" t="s">
        <v>12</v>
      </c>
    </row>
    <row r="157" spans="1:65" s="2" customFormat="1" ht="21.75" customHeight="1">
      <c r="A157" s="34"/>
      <c r="B157" s="35"/>
      <c r="C157" s="186" t="s">
        <v>7</v>
      </c>
      <c r="D157" s="186" t="s">
        <v>140</v>
      </c>
      <c r="E157" s="187" t="s">
        <v>886</v>
      </c>
      <c r="F157" s="188" t="s">
        <v>887</v>
      </c>
      <c r="G157" s="189" t="s">
        <v>218</v>
      </c>
      <c r="H157" s="190">
        <v>15</v>
      </c>
      <c r="I157" s="191"/>
      <c r="J157" s="192">
        <f>ROUND(I157*H157,2)</f>
        <v>0</v>
      </c>
      <c r="K157" s="188" t="s">
        <v>1</v>
      </c>
      <c r="L157" s="39"/>
      <c r="M157" s="193" t="s">
        <v>1</v>
      </c>
      <c r="N157" s="194" t="s">
        <v>43</v>
      </c>
      <c r="O157" s="71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145</v>
      </c>
      <c r="AT157" s="197" t="s">
        <v>140</v>
      </c>
      <c r="AU157" s="197" t="s">
        <v>12</v>
      </c>
      <c r="AY157" s="17" t="s">
        <v>137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7" t="s">
        <v>85</v>
      </c>
      <c r="BK157" s="198">
        <f>ROUND(I157*H157,2)</f>
        <v>0</v>
      </c>
      <c r="BL157" s="17" t="s">
        <v>145</v>
      </c>
      <c r="BM157" s="197" t="s">
        <v>414</v>
      </c>
    </row>
    <row r="158" spans="1:47" s="2" customFormat="1" ht="10.2">
      <c r="A158" s="34"/>
      <c r="B158" s="35"/>
      <c r="C158" s="36"/>
      <c r="D158" s="199" t="s">
        <v>147</v>
      </c>
      <c r="E158" s="36"/>
      <c r="F158" s="200" t="s">
        <v>887</v>
      </c>
      <c r="G158" s="36"/>
      <c r="H158" s="36"/>
      <c r="I158" s="201"/>
      <c r="J158" s="36"/>
      <c r="K158" s="36"/>
      <c r="L158" s="39"/>
      <c r="M158" s="202"/>
      <c r="N158" s="203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147</v>
      </c>
      <c r="AU158" s="17" t="s">
        <v>12</v>
      </c>
    </row>
    <row r="159" spans="1:65" s="2" customFormat="1" ht="16.5" customHeight="1">
      <c r="A159" s="34"/>
      <c r="B159" s="35"/>
      <c r="C159" s="236" t="s">
        <v>284</v>
      </c>
      <c r="D159" s="236" t="s">
        <v>237</v>
      </c>
      <c r="E159" s="237" t="s">
        <v>888</v>
      </c>
      <c r="F159" s="238" t="s">
        <v>889</v>
      </c>
      <c r="G159" s="239" t="s">
        <v>218</v>
      </c>
      <c r="H159" s="240">
        <v>15</v>
      </c>
      <c r="I159" s="241"/>
      <c r="J159" s="242">
        <f>ROUND(I159*H159,2)</f>
        <v>0</v>
      </c>
      <c r="K159" s="238" t="s">
        <v>1</v>
      </c>
      <c r="L159" s="243"/>
      <c r="M159" s="244" t="s">
        <v>1</v>
      </c>
      <c r="N159" s="245" t="s">
        <v>43</v>
      </c>
      <c r="O159" s="71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197</v>
      </c>
      <c r="AT159" s="197" t="s">
        <v>237</v>
      </c>
      <c r="AU159" s="197" t="s">
        <v>12</v>
      </c>
      <c r="AY159" s="17" t="s">
        <v>137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7" t="s">
        <v>85</v>
      </c>
      <c r="BK159" s="198">
        <f>ROUND(I159*H159,2)</f>
        <v>0</v>
      </c>
      <c r="BL159" s="17" t="s">
        <v>145</v>
      </c>
      <c r="BM159" s="197" t="s">
        <v>427</v>
      </c>
    </row>
    <row r="160" spans="1:47" s="2" customFormat="1" ht="10.2">
      <c r="A160" s="34"/>
      <c r="B160" s="35"/>
      <c r="C160" s="36"/>
      <c r="D160" s="199" t="s">
        <v>147</v>
      </c>
      <c r="E160" s="36"/>
      <c r="F160" s="200" t="s">
        <v>889</v>
      </c>
      <c r="G160" s="36"/>
      <c r="H160" s="36"/>
      <c r="I160" s="201"/>
      <c r="J160" s="36"/>
      <c r="K160" s="36"/>
      <c r="L160" s="39"/>
      <c r="M160" s="202"/>
      <c r="N160" s="203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147</v>
      </c>
      <c r="AU160" s="17" t="s">
        <v>12</v>
      </c>
    </row>
    <row r="161" spans="1:65" s="2" customFormat="1" ht="24.15" customHeight="1">
      <c r="A161" s="34"/>
      <c r="B161" s="35"/>
      <c r="C161" s="186" t="s">
        <v>290</v>
      </c>
      <c r="D161" s="186" t="s">
        <v>140</v>
      </c>
      <c r="E161" s="187" t="s">
        <v>890</v>
      </c>
      <c r="F161" s="188" t="s">
        <v>891</v>
      </c>
      <c r="G161" s="189" t="s">
        <v>218</v>
      </c>
      <c r="H161" s="190">
        <v>10</v>
      </c>
      <c r="I161" s="191"/>
      <c r="J161" s="192">
        <f>ROUND(I161*H161,2)</f>
        <v>0</v>
      </c>
      <c r="K161" s="188" t="s">
        <v>1</v>
      </c>
      <c r="L161" s="39"/>
      <c r="M161" s="193" t="s">
        <v>1</v>
      </c>
      <c r="N161" s="194" t="s">
        <v>43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145</v>
      </c>
      <c r="AT161" s="197" t="s">
        <v>140</v>
      </c>
      <c r="AU161" s="197" t="s">
        <v>12</v>
      </c>
      <c r="AY161" s="17" t="s">
        <v>137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85</v>
      </c>
      <c r="BK161" s="198">
        <f>ROUND(I161*H161,2)</f>
        <v>0</v>
      </c>
      <c r="BL161" s="17" t="s">
        <v>145</v>
      </c>
      <c r="BM161" s="197" t="s">
        <v>438</v>
      </c>
    </row>
    <row r="162" spans="1:47" s="2" customFormat="1" ht="19.2">
      <c r="A162" s="34"/>
      <c r="B162" s="35"/>
      <c r="C162" s="36"/>
      <c r="D162" s="199" t="s">
        <v>147</v>
      </c>
      <c r="E162" s="36"/>
      <c r="F162" s="200" t="s">
        <v>891</v>
      </c>
      <c r="G162" s="36"/>
      <c r="H162" s="36"/>
      <c r="I162" s="201"/>
      <c r="J162" s="36"/>
      <c r="K162" s="36"/>
      <c r="L162" s="39"/>
      <c r="M162" s="202"/>
      <c r="N162" s="203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147</v>
      </c>
      <c r="AU162" s="17" t="s">
        <v>12</v>
      </c>
    </row>
    <row r="163" spans="1:65" s="2" customFormat="1" ht="16.5" customHeight="1">
      <c r="A163" s="34"/>
      <c r="B163" s="35"/>
      <c r="C163" s="236" t="s">
        <v>297</v>
      </c>
      <c r="D163" s="236" t="s">
        <v>237</v>
      </c>
      <c r="E163" s="237" t="s">
        <v>892</v>
      </c>
      <c r="F163" s="238" t="s">
        <v>893</v>
      </c>
      <c r="G163" s="239" t="s">
        <v>218</v>
      </c>
      <c r="H163" s="240">
        <v>10</v>
      </c>
      <c r="I163" s="241"/>
      <c r="J163" s="242">
        <f>ROUND(I163*H163,2)</f>
        <v>0</v>
      </c>
      <c r="K163" s="238" t="s">
        <v>1</v>
      </c>
      <c r="L163" s="243"/>
      <c r="M163" s="244" t="s">
        <v>1</v>
      </c>
      <c r="N163" s="245" t="s">
        <v>43</v>
      </c>
      <c r="O163" s="71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197</v>
      </c>
      <c r="AT163" s="197" t="s">
        <v>237</v>
      </c>
      <c r="AU163" s="197" t="s">
        <v>12</v>
      </c>
      <c r="AY163" s="17" t="s">
        <v>137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85</v>
      </c>
      <c r="BK163" s="198">
        <f>ROUND(I163*H163,2)</f>
        <v>0</v>
      </c>
      <c r="BL163" s="17" t="s">
        <v>145</v>
      </c>
      <c r="BM163" s="197" t="s">
        <v>448</v>
      </c>
    </row>
    <row r="164" spans="1:47" s="2" customFormat="1" ht="10.2">
      <c r="A164" s="34"/>
      <c r="B164" s="35"/>
      <c r="C164" s="36"/>
      <c r="D164" s="199" t="s">
        <v>147</v>
      </c>
      <c r="E164" s="36"/>
      <c r="F164" s="200" t="s">
        <v>893</v>
      </c>
      <c r="G164" s="36"/>
      <c r="H164" s="36"/>
      <c r="I164" s="201"/>
      <c r="J164" s="36"/>
      <c r="K164" s="36"/>
      <c r="L164" s="39"/>
      <c r="M164" s="202"/>
      <c r="N164" s="203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147</v>
      </c>
      <c r="AU164" s="17" t="s">
        <v>12</v>
      </c>
    </row>
    <row r="165" spans="1:65" s="2" customFormat="1" ht="37.8" customHeight="1">
      <c r="A165" s="34"/>
      <c r="B165" s="35"/>
      <c r="C165" s="186" t="s">
        <v>306</v>
      </c>
      <c r="D165" s="186" t="s">
        <v>140</v>
      </c>
      <c r="E165" s="187" t="s">
        <v>894</v>
      </c>
      <c r="F165" s="188" t="s">
        <v>895</v>
      </c>
      <c r="G165" s="189" t="s">
        <v>851</v>
      </c>
      <c r="H165" s="190">
        <v>2</v>
      </c>
      <c r="I165" s="191"/>
      <c r="J165" s="192">
        <f>ROUND(I165*H165,2)</f>
        <v>0</v>
      </c>
      <c r="K165" s="188" t="s">
        <v>1</v>
      </c>
      <c r="L165" s="39"/>
      <c r="M165" s="193" t="s">
        <v>1</v>
      </c>
      <c r="N165" s="194" t="s">
        <v>43</v>
      </c>
      <c r="O165" s="71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145</v>
      </c>
      <c r="AT165" s="197" t="s">
        <v>140</v>
      </c>
      <c r="AU165" s="197" t="s">
        <v>12</v>
      </c>
      <c r="AY165" s="17" t="s">
        <v>137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85</v>
      </c>
      <c r="BK165" s="198">
        <f>ROUND(I165*H165,2)</f>
        <v>0</v>
      </c>
      <c r="BL165" s="17" t="s">
        <v>145</v>
      </c>
      <c r="BM165" s="197" t="s">
        <v>460</v>
      </c>
    </row>
    <row r="166" spans="1:47" s="2" customFormat="1" ht="19.2">
      <c r="A166" s="34"/>
      <c r="B166" s="35"/>
      <c r="C166" s="36"/>
      <c r="D166" s="199" t="s">
        <v>147</v>
      </c>
      <c r="E166" s="36"/>
      <c r="F166" s="200" t="s">
        <v>895</v>
      </c>
      <c r="G166" s="36"/>
      <c r="H166" s="36"/>
      <c r="I166" s="201"/>
      <c r="J166" s="36"/>
      <c r="K166" s="36"/>
      <c r="L166" s="39"/>
      <c r="M166" s="202"/>
      <c r="N166" s="203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147</v>
      </c>
      <c r="AU166" s="17" t="s">
        <v>12</v>
      </c>
    </row>
    <row r="167" spans="1:65" s="2" customFormat="1" ht="16.5" customHeight="1">
      <c r="A167" s="34"/>
      <c r="B167" s="35"/>
      <c r="C167" s="236" t="s">
        <v>311</v>
      </c>
      <c r="D167" s="236" t="s">
        <v>237</v>
      </c>
      <c r="E167" s="237" t="s">
        <v>896</v>
      </c>
      <c r="F167" s="238" t="s">
        <v>897</v>
      </c>
      <c r="G167" s="239" t="s">
        <v>851</v>
      </c>
      <c r="H167" s="240">
        <v>2</v>
      </c>
      <c r="I167" s="241"/>
      <c r="J167" s="242">
        <f>ROUND(I167*H167,2)</f>
        <v>0</v>
      </c>
      <c r="K167" s="238" t="s">
        <v>1</v>
      </c>
      <c r="L167" s="243"/>
      <c r="M167" s="244" t="s">
        <v>1</v>
      </c>
      <c r="N167" s="245" t="s">
        <v>43</v>
      </c>
      <c r="O167" s="71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197</v>
      </c>
      <c r="AT167" s="197" t="s">
        <v>237</v>
      </c>
      <c r="AU167" s="197" t="s">
        <v>12</v>
      </c>
      <c r="AY167" s="17" t="s">
        <v>137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7" t="s">
        <v>85</v>
      </c>
      <c r="BK167" s="198">
        <f>ROUND(I167*H167,2)</f>
        <v>0</v>
      </c>
      <c r="BL167" s="17" t="s">
        <v>145</v>
      </c>
      <c r="BM167" s="197" t="s">
        <v>470</v>
      </c>
    </row>
    <row r="168" spans="1:47" s="2" customFormat="1" ht="10.2">
      <c r="A168" s="34"/>
      <c r="B168" s="35"/>
      <c r="C168" s="36"/>
      <c r="D168" s="199" t="s">
        <v>147</v>
      </c>
      <c r="E168" s="36"/>
      <c r="F168" s="200" t="s">
        <v>897</v>
      </c>
      <c r="G168" s="36"/>
      <c r="H168" s="36"/>
      <c r="I168" s="201"/>
      <c r="J168" s="36"/>
      <c r="K168" s="36"/>
      <c r="L168" s="39"/>
      <c r="M168" s="202"/>
      <c r="N168" s="203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147</v>
      </c>
      <c r="AU168" s="17" t="s">
        <v>12</v>
      </c>
    </row>
    <row r="169" spans="1:65" s="2" customFormat="1" ht="16.5" customHeight="1">
      <c r="A169" s="34"/>
      <c r="B169" s="35"/>
      <c r="C169" s="236" t="s">
        <v>316</v>
      </c>
      <c r="D169" s="236" t="s">
        <v>237</v>
      </c>
      <c r="E169" s="237" t="s">
        <v>898</v>
      </c>
      <c r="F169" s="238" t="s">
        <v>899</v>
      </c>
      <c r="G169" s="239" t="s">
        <v>851</v>
      </c>
      <c r="H169" s="240">
        <v>1</v>
      </c>
      <c r="I169" s="241"/>
      <c r="J169" s="242">
        <f>ROUND(I169*H169,2)</f>
        <v>0</v>
      </c>
      <c r="K169" s="238" t="s">
        <v>1</v>
      </c>
      <c r="L169" s="243"/>
      <c r="M169" s="244" t="s">
        <v>1</v>
      </c>
      <c r="N169" s="245" t="s">
        <v>43</v>
      </c>
      <c r="O169" s="71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197</v>
      </c>
      <c r="AT169" s="197" t="s">
        <v>237</v>
      </c>
      <c r="AU169" s="197" t="s">
        <v>12</v>
      </c>
      <c r="AY169" s="17" t="s">
        <v>137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7" t="s">
        <v>85</v>
      </c>
      <c r="BK169" s="198">
        <f>ROUND(I169*H169,2)</f>
        <v>0</v>
      </c>
      <c r="BL169" s="17" t="s">
        <v>145</v>
      </c>
      <c r="BM169" s="197" t="s">
        <v>480</v>
      </c>
    </row>
    <row r="170" spans="1:47" s="2" customFormat="1" ht="10.2">
      <c r="A170" s="34"/>
      <c r="B170" s="35"/>
      <c r="C170" s="36"/>
      <c r="D170" s="199" t="s">
        <v>147</v>
      </c>
      <c r="E170" s="36"/>
      <c r="F170" s="200" t="s">
        <v>899</v>
      </c>
      <c r="G170" s="36"/>
      <c r="H170" s="36"/>
      <c r="I170" s="201"/>
      <c r="J170" s="36"/>
      <c r="K170" s="36"/>
      <c r="L170" s="39"/>
      <c r="M170" s="202"/>
      <c r="N170" s="203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147</v>
      </c>
      <c r="AU170" s="17" t="s">
        <v>12</v>
      </c>
    </row>
    <row r="171" spans="1:65" s="2" customFormat="1" ht="16.5" customHeight="1">
      <c r="A171" s="34"/>
      <c r="B171" s="35"/>
      <c r="C171" s="186" t="s">
        <v>14</v>
      </c>
      <c r="D171" s="186" t="s">
        <v>140</v>
      </c>
      <c r="E171" s="187" t="s">
        <v>900</v>
      </c>
      <c r="F171" s="188" t="s">
        <v>901</v>
      </c>
      <c r="G171" s="189" t="s">
        <v>817</v>
      </c>
      <c r="H171" s="190">
        <v>4</v>
      </c>
      <c r="I171" s="191"/>
      <c r="J171" s="192">
        <f>ROUND(I171*H171,2)</f>
        <v>0</v>
      </c>
      <c r="K171" s="188" t="s">
        <v>1</v>
      </c>
      <c r="L171" s="39"/>
      <c r="M171" s="193" t="s">
        <v>1</v>
      </c>
      <c r="N171" s="194" t="s">
        <v>43</v>
      </c>
      <c r="O171" s="71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145</v>
      </c>
      <c r="AT171" s="197" t="s">
        <v>140</v>
      </c>
      <c r="AU171" s="197" t="s">
        <v>12</v>
      </c>
      <c r="AY171" s="17" t="s">
        <v>137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7" t="s">
        <v>85</v>
      </c>
      <c r="BK171" s="198">
        <f>ROUND(I171*H171,2)</f>
        <v>0</v>
      </c>
      <c r="BL171" s="17" t="s">
        <v>145</v>
      </c>
      <c r="BM171" s="197" t="s">
        <v>491</v>
      </c>
    </row>
    <row r="172" spans="1:47" s="2" customFormat="1" ht="10.2">
      <c r="A172" s="34"/>
      <c r="B172" s="35"/>
      <c r="C172" s="36"/>
      <c r="D172" s="199" t="s">
        <v>147</v>
      </c>
      <c r="E172" s="36"/>
      <c r="F172" s="200" t="s">
        <v>901</v>
      </c>
      <c r="G172" s="36"/>
      <c r="H172" s="36"/>
      <c r="I172" s="201"/>
      <c r="J172" s="36"/>
      <c r="K172" s="36"/>
      <c r="L172" s="39"/>
      <c r="M172" s="202"/>
      <c r="N172" s="203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147</v>
      </c>
      <c r="AU172" s="17" t="s">
        <v>12</v>
      </c>
    </row>
    <row r="173" spans="1:65" s="2" customFormat="1" ht="16.5" customHeight="1">
      <c r="A173" s="34"/>
      <c r="B173" s="35"/>
      <c r="C173" s="186" t="s">
        <v>326</v>
      </c>
      <c r="D173" s="186" t="s">
        <v>140</v>
      </c>
      <c r="E173" s="187" t="s">
        <v>902</v>
      </c>
      <c r="F173" s="188" t="s">
        <v>903</v>
      </c>
      <c r="G173" s="189" t="s">
        <v>817</v>
      </c>
      <c r="H173" s="190">
        <v>8</v>
      </c>
      <c r="I173" s="191"/>
      <c r="J173" s="192">
        <f>ROUND(I173*H173,2)</f>
        <v>0</v>
      </c>
      <c r="K173" s="188" t="s">
        <v>1</v>
      </c>
      <c r="L173" s="39"/>
      <c r="M173" s="193" t="s">
        <v>1</v>
      </c>
      <c r="N173" s="194" t="s">
        <v>43</v>
      </c>
      <c r="O173" s="71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145</v>
      </c>
      <c r="AT173" s="197" t="s">
        <v>140</v>
      </c>
      <c r="AU173" s="197" t="s">
        <v>12</v>
      </c>
      <c r="AY173" s="17" t="s">
        <v>137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7" t="s">
        <v>85</v>
      </c>
      <c r="BK173" s="198">
        <f>ROUND(I173*H173,2)</f>
        <v>0</v>
      </c>
      <c r="BL173" s="17" t="s">
        <v>145</v>
      </c>
      <c r="BM173" s="197" t="s">
        <v>501</v>
      </c>
    </row>
    <row r="174" spans="1:47" s="2" customFormat="1" ht="10.2">
      <c r="A174" s="34"/>
      <c r="B174" s="35"/>
      <c r="C174" s="36"/>
      <c r="D174" s="199" t="s">
        <v>147</v>
      </c>
      <c r="E174" s="36"/>
      <c r="F174" s="200" t="s">
        <v>903</v>
      </c>
      <c r="G174" s="36"/>
      <c r="H174" s="36"/>
      <c r="I174" s="201"/>
      <c r="J174" s="36"/>
      <c r="K174" s="36"/>
      <c r="L174" s="39"/>
      <c r="M174" s="202"/>
      <c r="N174" s="203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147</v>
      </c>
      <c r="AU174" s="17" t="s">
        <v>12</v>
      </c>
    </row>
    <row r="175" spans="1:65" s="2" customFormat="1" ht="33" customHeight="1">
      <c r="A175" s="34"/>
      <c r="B175" s="35"/>
      <c r="C175" s="186" t="s">
        <v>333</v>
      </c>
      <c r="D175" s="186" t="s">
        <v>140</v>
      </c>
      <c r="E175" s="187" t="s">
        <v>904</v>
      </c>
      <c r="F175" s="188" t="s">
        <v>905</v>
      </c>
      <c r="G175" s="189" t="s">
        <v>851</v>
      </c>
      <c r="H175" s="190">
        <v>2</v>
      </c>
      <c r="I175" s="191"/>
      <c r="J175" s="192">
        <f>ROUND(I175*H175,2)</f>
        <v>0</v>
      </c>
      <c r="K175" s="188" t="s">
        <v>1</v>
      </c>
      <c r="L175" s="39"/>
      <c r="M175" s="193" t="s">
        <v>1</v>
      </c>
      <c r="N175" s="194" t="s">
        <v>43</v>
      </c>
      <c r="O175" s="71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145</v>
      </c>
      <c r="AT175" s="197" t="s">
        <v>140</v>
      </c>
      <c r="AU175" s="197" t="s">
        <v>12</v>
      </c>
      <c r="AY175" s="17" t="s">
        <v>137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85</v>
      </c>
      <c r="BK175" s="198">
        <f>ROUND(I175*H175,2)</f>
        <v>0</v>
      </c>
      <c r="BL175" s="17" t="s">
        <v>145</v>
      </c>
      <c r="BM175" s="197" t="s">
        <v>511</v>
      </c>
    </row>
    <row r="176" spans="1:47" s="2" customFormat="1" ht="19.2">
      <c r="A176" s="34"/>
      <c r="B176" s="35"/>
      <c r="C176" s="36"/>
      <c r="D176" s="199" t="s">
        <v>147</v>
      </c>
      <c r="E176" s="36"/>
      <c r="F176" s="200" t="s">
        <v>905</v>
      </c>
      <c r="G176" s="36"/>
      <c r="H176" s="36"/>
      <c r="I176" s="201"/>
      <c r="J176" s="36"/>
      <c r="K176" s="36"/>
      <c r="L176" s="39"/>
      <c r="M176" s="202"/>
      <c r="N176" s="203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147</v>
      </c>
      <c r="AU176" s="17" t="s">
        <v>12</v>
      </c>
    </row>
    <row r="177" spans="1:65" s="2" customFormat="1" ht="24.15" customHeight="1">
      <c r="A177" s="34"/>
      <c r="B177" s="35"/>
      <c r="C177" s="186" t="s">
        <v>342</v>
      </c>
      <c r="D177" s="186" t="s">
        <v>140</v>
      </c>
      <c r="E177" s="187" t="s">
        <v>906</v>
      </c>
      <c r="F177" s="188" t="s">
        <v>907</v>
      </c>
      <c r="G177" s="189" t="s">
        <v>218</v>
      </c>
      <c r="H177" s="190">
        <v>10</v>
      </c>
      <c r="I177" s="191"/>
      <c r="J177" s="192">
        <f>ROUND(I177*H177,2)</f>
        <v>0</v>
      </c>
      <c r="K177" s="188" t="s">
        <v>1</v>
      </c>
      <c r="L177" s="39"/>
      <c r="M177" s="193" t="s">
        <v>1</v>
      </c>
      <c r="N177" s="194" t="s">
        <v>43</v>
      </c>
      <c r="O177" s="71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145</v>
      </c>
      <c r="AT177" s="197" t="s">
        <v>140</v>
      </c>
      <c r="AU177" s="197" t="s">
        <v>12</v>
      </c>
      <c r="AY177" s="17" t="s">
        <v>137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7" t="s">
        <v>85</v>
      </c>
      <c r="BK177" s="198">
        <f>ROUND(I177*H177,2)</f>
        <v>0</v>
      </c>
      <c r="BL177" s="17" t="s">
        <v>145</v>
      </c>
      <c r="BM177" s="197" t="s">
        <v>520</v>
      </c>
    </row>
    <row r="178" spans="1:47" s="2" customFormat="1" ht="19.2">
      <c r="A178" s="34"/>
      <c r="B178" s="35"/>
      <c r="C178" s="36"/>
      <c r="D178" s="199" t="s">
        <v>147</v>
      </c>
      <c r="E178" s="36"/>
      <c r="F178" s="200" t="s">
        <v>907</v>
      </c>
      <c r="G178" s="36"/>
      <c r="H178" s="36"/>
      <c r="I178" s="201"/>
      <c r="J178" s="36"/>
      <c r="K178" s="36"/>
      <c r="L178" s="39"/>
      <c r="M178" s="202"/>
      <c r="N178" s="203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147</v>
      </c>
      <c r="AU178" s="17" t="s">
        <v>12</v>
      </c>
    </row>
    <row r="179" spans="1:65" s="2" customFormat="1" ht="24.15" customHeight="1">
      <c r="A179" s="34"/>
      <c r="B179" s="35"/>
      <c r="C179" s="186" t="s">
        <v>348</v>
      </c>
      <c r="D179" s="186" t="s">
        <v>140</v>
      </c>
      <c r="E179" s="187" t="s">
        <v>908</v>
      </c>
      <c r="F179" s="188" t="s">
        <v>909</v>
      </c>
      <c r="G179" s="189" t="s">
        <v>218</v>
      </c>
      <c r="H179" s="190">
        <v>10</v>
      </c>
      <c r="I179" s="191"/>
      <c r="J179" s="192">
        <f>ROUND(I179*H179,2)</f>
        <v>0</v>
      </c>
      <c r="K179" s="188" t="s">
        <v>1</v>
      </c>
      <c r="L179" s="39"/>
      <c r="M179" s="193" t="s">
        <v>1</v>
      </c>
      <c r="N179" s="194" t="s">
        <v>43</v>
      </c>
      <c r="O179" s="71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145</v>
      </c>
      <c r="AT179" s="197" t="s">
        <v>140</v>
      </c>
      <c r="AU179" s="197" t="s">
        <v>12</v>
      </c>
      <c r="AY179" s="17" t="s">
        <v>137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7" t="s">
        <v>85</v>
      </c>
      <c r="BK179" s="198">
        <f>ROUND(I179*H179,2)</f>
        <v>0</v>
      </c>
      <c r="BL179" s="17" t="s">
        <v>145</v>
      </c>
      <c r="BM179" s="197" t="s">
        <v>530</v>
      </c>
    </row>
    <row r="180" spans="1:47" s="2" customFormat="1" ht="19.2">
      <c r="A180" s="34"/>
      <c r="B180" s="35"/>
      <c r="C180" s="36"/>
      <c r="D180" s="199" t="s">
        <v>147</v>
      </c>
      <c r="E180" s="36"/>
      <c r="F180" s="200" t="s">
        <v>909</v>
      </c>
      <c r="G180" s="36"/>
      <c r="H180" s="36"/>
      <c r="I180" s="201"/>
      <c r="J180" s="36"/>
      <c r="K180" s="36"/>
      <c r="L180" s="39"/>
      <c r="M180" s="202"/>
      <c r="N180" s="203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147</v>
      </c>
      <c r="AU180" s="17" t="s">
        <v>12</v>
      </c>
    </row>
    <row r="181" spans="1:65" s="2" customFormat="1" ht="24.15" customHeight="1">
      <c r="A181" s="34"/>
      <c r="B181" s="35"/>
      <c r="C181" s="186" t="s">
        <v>354</v>
      </c>
      <c r="D181" s="186" t="s">
        <v>140</v>
      </c>
      <c r="E181" s="187" t="s">
        <v>910</v>
      </c>
      <c r="F181" s="188" t="s">
        <v>911</v>
      </c>
      <c r="G181" s="189" t="s">
        <v>851</v>
      </c>
      <c r="H181" s="190">
        <v>1</v>
      </c>
      <c r="I181" s="191"/>
      <c r="J181" s="192">
        <f>ROUND(I181*H181,2)</f>
        <v>0</v>
      </c>
      <c r="K181" s="188" t="s">
        <v>1</v>
      </c>
      <c r="L181" s="39"/>
      <c r="M181" s="193" t="s">
        <v>1</v>
      </c>
      <c r="N181" s="194" t="s">
        <v>43</v>
      </c>
      <c r="O181" s="71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145</v>
      </c>
      <c r="AT181" s="197" t="s">
        <v>140</v>
      </c>
      <c r="AU181" s="197" t="s">
        <v>12</v>
      </c>
      <c r="AY181" s="17" t="s">
        <v>137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7" t="s">
        <v>85</v>
      </c>
      <c r="BK181" s="198">
        <f>ROUND(I181*H181,2)</f>
        <v>0</v>
      </c>
      <c r="BL181" s="17" t="s">
        <v>145</v>
      </c>
      <c r="BM181" s="197" t="s">
        <v>540</v>
      </c>
    </row>
    <row r="182" spans="1:47" s="2" customFormat="1" ht="19.2">
      <c r="A182" s="34"/>
      <c r="B182" s="35"/>
      <c r="C182" s="36"/>
      <c r="D182" s="199" t="s">
        <v>147</v>
      </c>
      <c r="E182" s="36"/>
      <c r="F182" s="200" t="s">
        <v>911</v>
      </c>
      <c r="G182" s="36"/>
      <c r="H182" s="36"/>
      <c r="I182" s="201"/>
      <c r="J182" s="36"/>
      <c r="K182" s="36"/>
      <c r="L182" s="39"/>
      <c r="M182" s="250"/>
      <c r="N182" s="251"/>
      <c r="O182" s="252"/>
      <c r="P182" s="252"/>
      <c r="Q182" s="252"/>
      <c r="R182" s="252"/>
      <c r="S182" s="252"/>
      <c r="T182" s="253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147</v>
      </c>
      <c r="AU182" s="17" t="s">
        <v>12</v>
      </c>
    </row>
    <row r="183" spans="1:31" s="2" customFormat="1" ht="6.9" customHeight="1">
      <c r="A183" s="34"/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39"/>
      <c r="M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</sheetData>
  <sheetProtection algorithmName="SHA-512" hashValue="WD+Sl6jvIBiVav2dV6SPUzs+apud12OqEIQGU7IYtwASV5hTjkPBousyOpiwpmrQrXL+T/Nz/TT8OxePl3y7Yg==" saltValue="OH6eQR7yXzP0Savs7oIlDugbnCe8b5Rg40q5lXm50RP+WwwrLnJ/djxTeALccnG+H+Bo9FX8eqvPl0gx3Ir+0g==" spinCount="100000" sheet="1" objects="1" scenarios="1" formatColumns="0" formatRows="0" autoFilter="0"/>
  <autoFilter ref="C115:K182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Fischer</dc:creator>
  <cp:keywords/>
  <dc:description/>
  <cp:lastModifiedBy>Ivana Fischer</cp:lastModifiedBy>
  <dcterms:created xsi:type="dcterms:W3CDTF">2024-01-03T16:52:39Z</dcterms:created>
  <dcterms:modified xsi:type="dcterms:W3CDTF">2024-05-27T04:54:48Z</dcterms:modified>
  <cp:category/>
  <cp:version/>
  <cp:contentType/>
  <cp:contentStatus/>
</cp:coreProperties>
</file>