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65426" yWindow="65426" windowWidth="25820" windowHeight="14020" activeTab="0"/>
  </bookViews>
  <sheets>
    <sheet name="Rekapitulace stavby" sheetId="1" r:id="rId1"/>
    <sheet name="a - Stavební část" sheetId="2" r:id="rId2"/>
    <sheet name="b1 - Materiál" sheetId="3" r:id="rId3"/>
    <sheet name="b2 - Montáž" sheetId="4" r:id="rId4"/>
    <sheet name="c - Slaboproud" sheetId="5" r:id="rId5"/>
    <sheet name="x - VRN" sheetId="6" r:id="rId6"/>
  </sheets>
  <definedNames>
    <definedName name="_xlnm._FilterDatabase" localSheetId="1" hidden="1">'a - Stavební část'!$C$107:$K$945</definedName>
    <definedName name="_xlnm._FilterDatabase" localSheetId="2" hidden="1">'b1 - Materiál'!$C$91:$K$136</definedName>
    <definedName name="_xlnm._FilterDatabase" localSheetId="3" hidden="1">'b2 - Montáž'!$C$91:$K$138</definedName>
    <definedName name="_xlnm._FilterDatabase" localSheetId="4" hidden="1">'c - Slaboproud'!$C$82:$K$117</definedName>
    <definedName name="_xlnm._FilterDatabase" localSheetId="5" hidden="1">'x - VRN'!$C$84:$K$112</definedName>
    <definedName name="_xlnm.Print_Area" localSheetId="1">'a - Stavební část'!$C$4:$J$39,'a - Stavební část'!$C$95:$K$945</definedName>
    <definedName name="_xlnm.Print_Area" localSheetId="2">'b1 - Materiál'!$C$4:$J$41,'b1 - Materiál'!$C$77:$K$136</definedName>
    <definedName name="_xlnm.Print_Area" localSheetId="3">'b2 - Montáž'!$C$4:$J$41,'b2 - Montáž'!$C$77:$K$138</definedName>
    <definedName name="_xlnm.Print_Area" localSheetId="4">'c - Slaboproud'!$C$4:$J$39,'c - Slaboproud'!$C$70:$K$117</definedName>
    <definedName name="_xlnm.Print_Area" localSheetId="0">'Rekapitulace stavby'!$D$4:$AO$36,'Rekapitulace stavby'!$C$42:$AQ$61</definedName>
    <definedName name="_xlnm.Print_Area" localSheetId="5">'x - VRN'!$C$4:$J$39,'x - VRN'!$C$72:$K$112</definedName>
    <definedName name="_xlnm.Print_Titles" localSheetId="0">'Rekapitulace stavby'!$52:$52</definedName>
    <definedName name="_xlnm.Print_Titles" localSheetId="1">'a - Stavební část'!$107:$107</definedName>
    <definedName name="_xlnm.Print_Titles" localSheetId="2">'b1 - Materiál'!$91:$91</definedName>
    <definedName name="_xlnm.Print_Titles" localSheetId="3">'b2 - Montáž'!$91:$91</definedName>
    <definedName name="_xlnm.Print_Titles" localSheetId="4">'c - Slaboproud'!$82:$82</definedName>
    <definedName name="_xlnm.Print_Titles" localSheetId="5">'x - VRN'!$84:$84</definedName>
  </definedNames>
  <calcPr calcId="191029"/>
  <extLst/>
</workbook>
</file>

<file path=xl/sharedStrings.xml><?xml version="1.0" encoding="utf-8"?>
<sst xmlns="http://schemas.openxmlformats.org/spreadsheetml/2006/main" count="10682" uniqueCount="1573">
  <si>
    <t>Export Komplet</t>
  </si>
  <si>
    <t>VZ</t>
  </si>
  <si>
    <t>2.0</t>
  </si>
  <si>
    <t>ZAMOK</t>
  </si>
  <si>
    <t>False</t>
  </si>
  <si>
    <t>{359c1fd4-1973-4401-ab46-64e26b3d055f}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</si>
  <si>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</si>
  <si>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</si>
  <si>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</si>
  <si>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</si>
  <si>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</si>
  <si>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</si>
  <si>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</si>
  <si>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</si>
  <si>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</si>
  <si>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</si>
  <si>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</si>
  <si>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ZČU - stavební úpravy za účelem změny užívání stavby(pravá část 1.NP) Veleslavínova 42, Plzeň</t>
  </si>
  <si>
    <t>KSO:</t>
  </si>
  <si>
    <t/>
  </si>
  <si>
    <t>CC-CZ:</t>
  </si>
  <si>
    <t>Místo:</t>
  </si>
  <si>
    <t>Veleslavínova 42</t>
  </si>
  <si>
    <t>Datum:</t>
  </si>
  <si>
    <t>12. 2. 2024</t>
  </si>
  <si>
    <t>Zadavatel:</t>
  </si>
  <si>
    <t>IČ:</t>
  </si>
  <si>
    <t>49777513</t>
  </si>
  <si>
    <t>Západočeská univerzita v Plzni</t>
  </si>
  <si>
    <t>DIČ:</t>
  </si>
  <si>
    <t>CZ49777513</t>
  </si>
  <si>
    <t>Uchazeč:</t>
  </si>
  <si>
    <t>Vyplň údaj</t>
  </si>
  <si>
    <t>Projektant:</t>
  </si>
  <si>
    <t>64360938</t>
  </si>
  <si>
    <t>HBH atelier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</si>
  <si>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</si>
  <si>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</si>
  <si>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</si>
  <si>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</si>
  <si>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</si>
  <si>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</si>
  <si>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</si>
  <si>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</si>
  <si>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</si>
  <si>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</si>
  <si>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</si>
  <si>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</si>
  <si>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</si>
  <si>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</si>
  <si>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</si>
  <si>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</si>
  <si>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</si>
  <si>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</si>
  <si>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</si>
  <si>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</si>
  <si>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</si>
  <si>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</si>
  <si>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</si>
  <si>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</si>
  <si>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</si>
  <si>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</si>
  <si>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</si>
  <si>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</si>
  <si>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</si>
  <si>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</si>
  <si>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</si>
  <si>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</si>
  <si>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</si>
  <si>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</si>
  <si>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</si>
  <si>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</si>
  <si>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</si>
  <si>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</si>
  <si>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</si>
  <si>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</si>
  <si>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</si>
  <si>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</si>
  <si>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</si>
  <si>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</si>
  <si>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</si>
  <si>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Stavební část</t>
  </si>
  <si>
    <t>STA</t>
  </si>
  <si>
    <t>1</t>
  </si>
  <si>
    <t>{9910078a-8af7-4afb-85c9-15034d44d1ea}</t>
  </si>
  <si>
    <t>2</t>
  </si>
  <si>
    <t>b</t>
  </si>
  <si>
    <t>Silnoproud</t>
  </si>
  <si>
    <t>{cc56b217-13ff-4fd8-b620-e9d184f8df8d}</t>
  </si>
  <si>
    <t>b1</t>
  </si>
  <si>
    <t>Materiál</t>
  </si>
  <si>
    <t>Soupis</t>
  </si>
  <si>
    <t>{49ac74b4-baab-4a1b-9a46-a6ed1e07f820}</t>
  </si>
  <si>
    <t>b2</t>
  </si>
  <si>
    <t>Montáž</t>
  </si>
  <si>
    <t>{70224784-d474-45e0-a2ef-59d83278ab90}</t>
  </si>
  <si>
    <t>c</t>
  </si>
  <si>
    <t>Slaboproud</t>
  </si>
  <si>
    <t>{ef664f94-e180-4d80-bbaa-7c961a1fe09d}</t>
  </si>
  <si>
    <t>x</t>
  </si>
  <si>
    <t>VRN</t>
  </si>
  <si>
    <t>{93d09478-ba92-4b1f-bc2a-5ac42055361e}</t>
  </si>
  <si>
    <t>KRYCÍ LIST SOUPISU PRACÍ</t>
  </si>
  <si>
    <t>Objekt:</t>
  </si>
  <si>
    <t>a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</si>
  <si>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</si>
  <si>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</si>
  <si>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</si>
  <si>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</si>
  <si>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</si>
  <si>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</si>
  <si>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</si>
  <si>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</si>
  <si>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</si>
  <si>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</si>
  <si>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</si>
  <si>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</si>
  <si>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</si>
  <si>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</si>
  <si>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</si>
  <si>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</si>
  <si>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</si>
  <si>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</si>
  <si>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</si>
  <si>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</si>
  <si>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</si>
  <si>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</si>
  <si>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</si>
  <si>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</si>
  <si>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</si>
  <si>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</si>
  <si>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</si>
  <si>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</si>
  <si>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</si>
  <si>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</si>
  <si>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</si>
  <si>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</si>
  <si>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</si>
  <si>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</si>
  <si>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</si>
  <si>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</si>
  <si>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</si>
  <si>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</si>
  <si>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</si>
  <si>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</si>
  <si>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</si>
  <si>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</si>
  <si>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</si>
  <si>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</si>
  <si>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</si>
  <si>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</si>
  <si>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</si>
  <si>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</si>
  <si>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</si>
  <si>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</si>
  <si>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</si>
  <si>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171151101</t>
  </si>
  <si>
    <t>Hutnění boků násypů z hornin soudržných a sypkých pro jakýkoliv sklon, délku a míru zhutnění svahu</t>
  </si>
  <si>
    <t>m2</t>
  </si>
  <si>
    <t>CS ÚRS 2024 01</t>
  </si>
  <si>
    <t>4</t>
  </si>
  <si>
    <t>2019772301</t>
  </si>
  <si>
    <t>Online PSC</t>
  </si>
  <si>
    <t>https://podminky.urs.cz/item/CS_URS_2024_01/171151101</t>
  </si>
  <si>
    <t>VV</t>
  </si>
  <si>
    <t>D20</t>
  </si>
  <si>
    <t>52</t>
  </si>
  <si>
    <t>Zakládání</t>
  </si>
  <si>
    <t>273321411</t>
  </si>
  <si>
    <t>Základy z betonu železového (bez výztuže) desky z betonu bez zvláštních nároků na prostředí tř. C 20/25</t>
  </si>
  <si>
    <t>m3</t>
  </si>
  <si>
    <t>1284698374</t>
  </si>
  <si>
    <t>https://podminky.urs.cz/item/CS_URS_2024_01/273321411</t>
  </si>
  <si>
    <t>N13</t>
  </si>
  <si>
    <t>7</t>
  </si>
  <si>
    <t>3</t>
  </si>
  <si>
    <t>273362021</t>
  </si>
  <si>
    <t>Výztuž základů desek ze svařovaných sítí z drátů typu KARI</t>
  </si>
  <si>
    <t>t</t>
  </si>
  <si>
    <t>1412643133</t>
  </si>
  <si>
    <t>https://podminky.urs.cz/item/CS_URS_2024_01/273362021</t>
  </si>
  <si>
    <t>0,4368+0,21313</t>
  </si>
  <si>
    <t>Svislé a kompletní konstrukce</t>
  </si>
  <si>
    <t>310238211</t>
  </si>
  <si>
    <t>Zazdívka otvorů ve zdivu nadzákladovém cihlami pálenými plochy přes 0,25 m2 do 1 m2 na maltu vápenocementovou</t>
  </si>
  <si>
    <t>79951748</t>
  </si>
  <si>
    <t>https://podminky.urs.cz/item/CS_URS_2024_01/310238211</t>
  </si>
  <si>
    <t>N07</t>
  </si>
  <si>
    <t>0,2</t>
  </si>
  <si>
    <t>N12</t>
  </si>
  <si>
    <t>1,2+1,25+0,5+1,25</t>
  </si>
  <si>
    <t>N21</t>
  </si>
  <si>
    <t>0,5</t>
  </si>
  <si>
    <t>Součet</t>
  </si>
  <si>
    <t>5</t>
  </si>
  <si>
    <t>317944321</t>
  </si>
  <si>
    <t>Válcované nosníky dodatečně osazované do připravených otvorů bez zazdění hlav do č. 12</t>
  </si>
  <si>
    <t>79562046</t>
  </si>
  <si>
    <t>https://podminky.urs.cz/item/CS_URS_2024_01/317944321</t>
  </si>
  <si>
    <t>N06</t>
  </si>
  <si>
    <t>0,0075</t>
  </si>
  <si>
    <t>6</t>
  </si>
  <si>
    <t>Úpravy povrchů, podlahy a osazování výplní</t>
  </si>
  <si>
    <t>611325223</t>
  </si>
  <si>
    <t>Vápenocementová omítka jednotlivých malých ploch štuková na stropech, plochy jednotlivě přes 0,25 do 1 m2</t>
  </si>
  <si>
    <t>kus</t>
  </si>
  <si>
    <t>-1161083908</t>
  </si>
  <si>
    <t>https://podminky.urs.cz/item/CS_URS_2024_01/611325223</t>
  </si>
  <si>
    <t>Del</t>
  </si>
  <si>
    <t>20</t>
  </si>
  <si>
    <t>D04</t>
  </si>
  <si>
    <t>611325418</t>
  </si>
  <si>
    <t>Oprava vápenocementové omítky vnitřních ploch hladké, tloušťky do 20 mm, s celoplošným přeštukováním, tloušťky štuku 3 mm stropů, v rozsahu opravované plochy přes 30 do 50%</t>
  </si>
  <si>
    <t>1450966746</t>
  </si>
  <si>
    <t>https://podminky.urs.cz/item/CS_URS_2024_01/611325418</t>
  </si>
  <si>
    <t>D01</t>
  </si>
  <si>
    <t>60</t>
  </si>
  <si>
    <t>8</t>
  </si>
  <si>
    <t>612131121</t>
  </si>
  <si>
    <t>Podkladní a spojovací vrstva vnitřních omítaných ploch penetrace disperzní nanášená ručně stěn</t>
  </si>
  <si>
    <t>-470505361</t>
  </si>
  <si>
    <t>https://podminky.urs.cz/item/CS_URS_2024_01/612131121</t>
  </si>
  <si>
    <t>D10</t>
  </si>
  <si>
    <t>2,4</t>
  </si>
  <si>
    <t>D16</t>
  </si>
  <si>
    <t>1,8</t>
  </si>
  <si>
    <t>D17</t>
  </si>
  <si>
    <t>2,7</t>
  </si>
  <si>
    <t>D28</t>
  </si>
  <si>
    <t>19,5</t>
  </si>
  <si>
    <t>N31</t>
  </si>
  <si>
    <t>1,5</t>
  </si>
  <si>
    <t>9</t>
  </si>
  <si>
    <t>612131151</t>
  </si>
  <si>
    <t>Sanační postřik vnitřních omítaných ploch vápenocementový nanášený ručně celoplošně stěn</t>
  </si>
  <si>
    <t>-367525787</t>
  </si>
  <si>
    <t>https://podminky.urs.cz/item/CS_URS_2024_01/612131151</t>
  </si>
  <si>
    <t>N14</t>
  </si>
  <si>
    <t>6,75+3</t>
  </si>
  <si>
    <t>10</t>
  </si>
  <si>
    <t>612311131</t>
  </si>
  <si>
    <t>Vápenný štuk vnitřních ploch tloušťky do 3 mm svislých konstrukcí stěn</t>
  </si>
  <si>
    <t>1106360615</t>
  </si>
  <si>
    <t>https://podminky.urs.cz/item/CS_URS_2024_01/612311131</t>
  </si>
  <si>
    <t>4,5</t>
  </si>
  <si>
    <t>22</t>
  </si>
  <si>
    <t>11</t>
  </si>
  <si>
    <t>612321111</t>
  </si>
  <si>
    <t>Omítka vápenocementová vnitřních ploch nanášená ručně jednovrstvá, tloušťky do 10 mm hrubá zatřená svislých konstrukcí stěn</t>
  </si>
  <si>
    <t>-299051881</t>
  </si>
  <si>
    <t>https://podminky.urs.cz/item/CS_URS_2024_01/612321111</t>
  </si>
  <si>
    <t>612325131</t>
  </si>
  <si>
    <t>Omítka sanační vnitřních ploch jádrová tloušťky do 15 mm nanášená ručně svislých konstrukcí stěn</t>
  </si>
  <si>
    <t>1269672671</t>
  </si>
  <si>
    <t>https://podminky.urs.cz/item/CS_URS_2024_01/612325131</t>
  </si>
  <si>
    <t>13</t>
  </si>
  <si>
    <t>612325191</t>
  </si>
  <si>
    <t>Omítka sanační vnitřních ploch jádrová Příplatek k cenám za každých dalších i započatých 5 mm tloušťky omítky přes 15 mm stěn</t>
  </si>
  <si>
    <t>573366337</t>
  </si>
  <si>
    <t>https://podminky.urs.cz/item/CS_URS_2024_01/612325191</t>
  </si>
  <si>
    <t>9,750*4</t>
  </si>
  <si>
    <t>14</t>
  </si>
  <si>
    <t>612325223</t>
  </si>
  <si>
    <t>Vápenocementová omítka jednotlivých malých ploch štuková na stěnách, plochy jednotlivě přes 0,25 do 1 m2</t>
  </si>
  <si>
    <t>824440577</t>
  </si>
  <si>
    <t>https://podminky.urs.cz/item/CS_URS_2024_01/612325223</t>
  </si>
  <si>
    <t>D03</t>
  </si>
  <si>
    <t>D06</t>
  </si>
  <si>
    <t>9,5</t>
  </si>
  <si>
    <t>D13</t>
  </si>
  <si>
    <t>D14</t>
  </si>
  <si>
    <t>6,5</t>
  </si>
  <si>
    <t>D15</t>
  </si>
  <si>
    <t>D21</t>
  </si>
  <si>
    <t>D23</t>
  </si>
  <si>
    <t>D25</t>
  </si>
  <si>
    <t>D26</t>
  </si>
  <si>
    <t>D29</t>
  </si>
  <si>
    <t>N17</t>
  </si>
  <si>
    <t>N32</t>
  </si>
  <si>
    <t>15</t>
  </si>
  <si>
    <t>612325417</t>
  </si>
  <si>
    <t>Oprava vápenocementové omítky vnitřních ploch hladké, tloušťky do 20 mm, s celoplošným přeštukováním, tloušťky štuku 3 mm stěn, v rozsahu opravované plochy přes 10 do 30%</t>
  </si>
  <si>
    <t>726314613</t>
  </si>
  <si>
    <t>https://podminky.urs.cz/item/CS_URS_2024_01/612325417</t>
  </si>
  <si>
    <t>N30</t>
  </si>
  <si>
    <t>1521</t>
  </si>
  <si>
    <t>16</t>
  </si>
  <si>
    <t>612328131</t>
  </si>
  <si>
    <t>Sanační štuk vnitřních ploch tloušťky do 3 mm svislých konstrukcí stěn</t>
  </si>
  <si>
    <t>1631502772</t>
  </si>
  <si>
    <t>https://podminky.urs.cz/item/CS_URS_2024_01/612328131</t>
  </si>
  <si>
    <t>17</t>
  </si>
  <si>
    <t>631311115</t>
  </si>
  <si>
    <t>Mazanina z betonu prostého bez zvýšených nároků na prostředí tl. přes 50 do 80 mm tř. C 20/25</t>
  </si>
  <si>
    <t>-2098611824</t>
  </si>
  <si>
    <t>https://podminky.urs.cz/item/CS_URS_2024_01/631311115</t>
  </si>
  <si>
    <t>18</t>
  </si>
  <si>
    <t>632450124</t>
  </si>
  <si>
    <t>Potěr cementový vyrovnávací ze suchých směsí v pásu o průměrné (střední) tl. přes 40 do 50 mm</t>
  </si>
  <si>
    <t>-337513586</t>
  </si>
  <si>
    <t>https://podminky.urs.cz/item/CS_URS_2024_01/632450124</t>
  </si>
  <si>
    <t>N26</t>
  </si>
  <si>
    <t>4,4*0,5</t>
  </si>
  <si>
    <t>19</t>
  </si>
  <si>
    <t>632481213</t>
  </si>
  <si>
    <t>Separační vrstva k oddělení podlahových vrstev z polyetylénové fólie</t>
  </si>
  <si>
    <t>363797904</t>
  </si>
  <si>
    <t>https://podminky.urs.cz/item/CS_URS_2024_01/632481213</t>
  </si>
  <si>
    <t>78</t>
  </si>
  <si>
    <t>635111132</t>
  </si>
  <si>
    <t>Násyp ze štěrkopísku, písku nebo kameniva pod podlahy s udusáním a urovnáním povrchu z kameniva drobného 0-4</t>
  </si>
  <si>
    <t>-1911524130</t>
  </si>
  <si>
    <t>https://podminky.urs.cz/item/CS_URS_2024_01/635111132</t>
  </si>
  <si>
    <t>635111141</t>
  </si>
  <si>
    <t>Násyp ze štěrkopísku, písku nebo kameniva pod podlahy s udusáním a urovnáním povrchu z kameniva hrubého 8-16</t>
  </si>
  <si>
    <t>1376142024</t>
  </si>
  <si>
    <t>https://podminky.urs.cz/item/CS_URS_2024_01/635111141</t>
  </si>
  <si>
    <t>15,55</t>
  </si>
  <si>
    <t>642944121</t>
  </si>
  <si>
    <t>Osazení ocelových dveřních zárubní lisovaných nebo z úhelníků dodatečně s vybetonováním prahu, plochy do 2,5 m2</t>
  </si>
  <si>
    <t>1240961753</t>
  </si>
  <si>
    <t>https://podminky.urs.cz/item/CS_URS_2024_01/642944121</t>
  </si>
  <si>
    <t>23</t>
  </si>
  <si>
    <t>M</t>
  </si>
  <si>
    <t>55331438</t>
  </si>
  <si>
    <t>zárubeň jednokřídlá ocelová pro dodatečnou montáž tl stěny 110-150mm rozměru 900/1970, 2100mm</t>
  </si>
  <si>
    <t>707644220</t>
  </si>
  <si>
    <t>Ostatní konstrukce a práce, bourání</t>
  </si>
  <si>
    <t>24</t>
  </si>
  <si>
    <t>952901111</t>
  </si>
  <si>
    <t>Vyčištění budov nebo objektů před předáním do užívání budov bytové nebo občanské výstavby, světlé výšky podlaží do 4 m</t>
  </si>
  <si>
    <t>-479067352</t>
  </si>
  <si>
    <t>https://podminky.urs.cz/item/CS_URS_2024_01/952901111</t>
  </si>
  <si>
    <t>25</t>
  </si>
  <si>
    <t>953731115</t>
  </si>
  <si>
    <t>Odvětrání svislé plastovými troubami ve stropních prostupech s obetonováním vnitřního průměru přes 140 do 160 mm</t>
  </si>
  <si>
    <t>m</t>
  </si>
  <si>
    <t>850351999</t>
  </si>
  <si>
    <t>https://podminky.urs.cz/item/CS_URS_2024_01/953731115</t>
  </si>
  <si>
    <t>26</t>
  </si>
  <si>
    <t>953941516</t>
  </si>
  <si>
    <t>Osazování drobných kovových předmětů se zalitím maltou cementovou, do vysekaných kapes nebo připravených otvorů konzol nebo kotev, např. pro záclonové kryty, zavěšené skříňky, radiátorové držáky apod.</t>
  </si>
  <si>
    <t>-317226517</t>
  </si>
  <si>
    <t>https://podminky.urs.cz/item/CS_URS_2024_01/953941516</t>
  </si>
  <si>
    <t>N01</t>
  </si>
  <si>
    <t>27</t>
  </si>
  <si>
    <t>RMAT0001</t>
  </si>
  <si>
    <t>kovová konzola parapet</t>
  </si>
  <si>
    <t>1346272153</t>
  </si>
  <si>
    <t>28</t>
  </si>
  <si>
    <t>953943211</t>
  </si>
  <si>
    <t>Osazování drobných kovových předmětů kotvených do stěny hasicího přístroje</t>
  </si>
  <si>
    <t>877436902</t>
  </si>
  <si>
    <t>https://podminky.urs.cz/item/CS_URS_2024_01/953943211</t>
  </si>
  <si>
    <t>Z01</t>
  </si>
  <si>
    <t>29</t>
  </si>
  <si>
    <t>44932114</t>
  </si>
  <si>
    <t>přístroj hasicí ruční práškový PG 6 LE</t>
  </si>
  <si>
    <t>-171204978</t>
  </si>
  <si>
    <t>30</t>
  </si>
  <si>
    <t>962031133</t>
  </si>
  <si>
    <t>Bourání příček nebo přizdívek z cihel pálených plných nebo dutých, tl. přes 100 do 150 mm</t>
  </si>
  <si>
    <t>953537492</t>
  </si>
  <si>
    <t>https://podminky.urs.cz/item/CS_URS_2024_01/962031133</t>
  </si>
  <si>
    <t>31</t>
  </si>
  <si>
    <t>962032240</t>
  </si>
  <si>
    <t>Bourání zdiva nadzákladového z cihel pálených plných nebo lícových nebo vápenopískových, na maltu cementovou, objemu do 1 m3</t>
  </si>
  <si>
    <t>-166798979</t>
  </si>
  <si>
    <t>https://podminky.urs.cz/item/CS_URS_2024_01/962032240</t>
  </si>
  <si>
    <t>D05</t>
  </si>
  <si>
    <t>0,25</t>
  </si>
  <si>
    <t>0,15</t>
  </si>
  <si>
    <t>0,1</t>
  </si>
  <si>
    <t>32</t>
  </si>
  <si>
    <t>965043431</t>
  </si>
  <si>
    <t>Bourání mazanin betonových s potěrem nebo teracem tl. do 150 mm, plochy do 4 m2</t>
  </si>
  <si>
    <t>-32127987</t>
  </si>
  <si>
    <t>https://podminky.urs.cz/item/CS_URS_2024_01/965043431</t>
  </si>
  <si>
    <t>0,3</t>
  </si>
  <si>
    <t>33</t>
  </si>
  <si>
    <t>965045112</t>
  </si>
  <si>
    <t>Bourání potěrů tl. do 50 mm cementových nebo pískocementových, plochy do 4 m2</t>
  </si>
  <si>
    <t>-160887902</t>
  </si>
  <si>
    <t>https://podminky.urs.cz/item/CS_URS_2024_01/965045112</t>
  </si>
  <si>
    <t>0,95*1,2</t>
  </si>
  <si>
    <t>34</t>
  </si>
  <si>
    <t>965049112</t>
  </si>
  <si>
    <t>Bourání mazanin Příplatek k cenám za bourání mazanin betonových se svařovanou sítí, tl. přes 100 mm</t>
  </si>
  <si>
    <t>1208425799</t>
  </si>
  <si>
    <t>https://podminky.urs.cz/item/CS_URS_2024_01/965049112</t>
  </si>
  <si>
    <t>35</t>
  </si>
  <si>
    <t>965082923</t>
  </si>
  <si>
    <t>Odstranění násypu pod podlahami nebo ochranného násypu na střechách tl. do 100 mm, plochy přes 2 m2</t>
  </si>
  <si>
    <t>-1766342624</t>
  </si>
  <si>
    <t>https://podminky.urs.cz/item/CS_URS_2024_01/965082923</t>
  </si>
  <si>
    <t>36</t>
  </si>
  <si>
    <t>968062354</t>
  </si>
  <si>
    <t>Vybourání dřevěných rámů oken s křídly, dveřních zárubní, vrat, stěn, ostění nebo obkladů rámů oken s křídly dvojitých, plochy do 1 m2</t>
  </si>
  <si>
    <t>-1031940677</t>
  </si>
  <si>
    <t>https://podminky.urs.cz/item/CS_URS_2024_01/968062354</t>
  </si>
  <si>
    <t>0,8*0,6</t>
  </si>
  <si>
    <t>37</t>
  </si>
  <si>
    <t>968062355</t>
  </si>
  <si>
    <t>Vybourání dřevěných rámů oken s křídly, dveřních zárubní, vrat, stěn, ostění nebo obkladů rámů oken s křídly dvojitých, plochy do 2 m2</t>
  </si>
  <si>
    <t>1681967182</t>
  </si>
  <si>
    <t>https://podminky.urs.cz/item/CS_URS_2024_01/968062355</t>
  </si>
  <si>
    <t>1,47*1,1</t>
  </si>
  <si>
    <t>38</t>
  </si>
  <si>
    <t>968062455</t>
  </si>
  <si>
    <t>Vybourání dřevěných rámů oken s křídly, dveřních zárubní, vrat, stěn, ostění nebo obkladů dveřních zárubní, plochy do 2 m2</t>
  </si>
  <si>
    <t>1427782553</t>
  </si>
  <si>
    <t>https://podminky.urs.cz/item/CS_URS_2024_01/968062455</t>
  </si>
  <si>
    <t>D02</t>
  </si>
  <si>
    <t>0,9*1,97</t>
  </si>
  <si>
    <t>39</t>
  </si>
  <si>
    <t>968072455</t>
  </si>
  <si>
    <t>Vybourání kovových rámů oken s křídly, dveřních zárubní, vrat, stěn, ostění nebo obkladů dveřních zárubní, plochy do 2 m2</t>
  </si>
  <si>
    <t>-1296289437</t>
  </si>
  <si>
    <t>https://podminky.urs.cz/item/CS_URS_2024_01/968072455</t>
  </si>
  <si>
    <t>0,9*1,97*3</t>
  </si>
  <si>
    <t>0,8*1,97</t>
  </si>
  <si>
    <t>D31</t>
  </si>
  <si>
    <t>D32</t>
  </si>
  <si>
    <t>40</t>
  </si>
  <si>
    <t>969031111</t>
  </si>
  <si>
    <t>Vybourání vnitřního potrubí včetně vysekání drážky ocelového do DN 50</t>
  </si>
  <si>
    <t>562280396</t>
  </si>
  <si>
    <t>https://podminky.urs.cz/item/CS_URS_2024_01/969031111</t>
  </si>
  <si>
    <t>41</t>
  </si>
  <si>
    <t>974031153</t>
  </si>
  <si>
    <t>Vysekání rýh ve zdivu cihelném na maltu vápennou nebo vápenocementovou do hl. 100 mm a šířky do 100 mm</t>
  </si>
  <si>
    <t>-2001578956</t>
  </si>
  <si>
    <t>https://podminky.urs.cz/item/CS_URS_2024_01/974031153</t>
  </si>
  <si>
    <t>42</t>
  </si>
  <si>
    <t>977151123</t>
  </si>
  <si>
    <t>Jádrové vrty diamantovými korunkami do stavebních materiálů (železobetonu, betonu, cihel, obkladů, dlažeb, kamene) průměru přes 130 do 150 mm</t>
  </si>
  <si>
    <t>410077661</t>
  </si>
  <si>
    <t>https://podminky.urs.cz/item/CS_URS_2024_01/977151123</t>
  </si>
  <si>
    <t>1+0,5</t>
  </si>
  <si>
    <t>43</t>
  </si>
  <si>
    <t>977312113</t>
  </si>
  <si>
    <t>Řezání stávajících betonových mazanin s vyztužením hloubky přes 100 do 150 mm</t>
  </si>
  <si>
    <t>-1087253560</t>
  </si>
  <si>
    <t>https://podminky.urs.cz/item/CS_URS_2024_01/977312113</t>
  </si>
  <si>
    <t>2*0,95</t>
  </si>
  <si>
    <t>44</t>
  </si>
  <si>
    <t>978013191</t>
  </si>
  <si>
    <t>Otlučení vápenných nebo vápenocementových omítek vnitřních ploch stěn s vyškrabáním spar, s očištěním zdiva, v rozsahu přes 50 do 100 %</t>
  </si>
  <si>
    <t>599311442</t>
  </si>
  <si>
    <t>https://podminky.urs.cz/item/CS_URS_2024_01/978013191</t>
  </si>
  <si>
    <t>D19</t>
  </si>
  <si>
    <t>D24</t>
  </si>
  <si>
    <t>997</t>
  </si>
  <si>
    <t>Přesun sutě</t>
  </si>
  <si>
    <t>45</t>
  </si>
  <si>
    <t>997013151</t>
  </si>
  <si>
    <t>Vnitrostaveništní doprava suti a vybouraných hmot vodorovně do 50 m s naložením s omezením mechanizace pro budovy a haly výšky do 6 m</t>
  </si>
  <si>
    <t>-1275816442</t>
  </si>
  <si>
    <t>https://podminky.urs.cz/item/CS_URS_2024_01/997013151</t>
  </si>
  <si>
    <t>46</t>
  </si>
  <si>
    <t>997013509</t>
  </si>
  <si>
    <t>Odvoz suti a vybouraných hmot na skládku nebo meziskládku se složením, na vzdálenost Příplatek k ceně za každý další započatý 1 km přes 1 km</t>
  </si>
  <si>
    <t>-1550218995</t>
  </si>
  <si>
    <t>https://podminky.urs.cz/item/CS_URS_2024_01/997013509</t>
  </si>
  <si>
    <t>39,735*14</t>
  </si>
  <si>
    <t>47</t>
  </si>
  <si>
    <t>997013511</t>
  </si>
  <si>
    <t>Odvoz suti a vybouraných hmot z meziskládky na skládku s naložením a se složením, na vzdálenost do 1 km</t>
  </si>
  <si>
    <t>-808052514</t>
  </si>
  <si>
    <t>https://podminky.urs.cz/item/CS_URS_2024_01/997013511</t>
  </si>
  <si>
    <t>48</t>
  </si>
  <si>
    <t>997013631</t>
  </si>
  <si>
    <t>Poplatek za uložení stavebního odpadu na skládce (skládkovné) směsného stavebního a demoličního zatříděného do Katalogu odpadů pod kódem 17 09 04</t>
  </si>
  <si>
    <t>535138381</t>
  </si>
  <si>
    <t>https://podminky.urs.cz/item/CS_URS_2024_01/997013631</t>
  </si>
  <si>
    <t>998</t>
  </si>
  <si>
    <t>Přesun hmot</t>
  </si>
  <si>
    <t>49</t>
  </si>
  <si>
    <t>998011008</t>
  </si>
  <si>
    <t>Přesun hmot pro budovy občanské výstavby, bydlení, výrobu a služby s nosnou svislou konstrukcí zděnou z cihel, tvárnic nebo kamene vodorovná dopravní vzdálenost do 100 m s omezením mechanizace pro budovy výšky do 6 m</t>
  </si>
  <si>
    <t>-1072823089</t>
  </si>
  <si>
    <t>https://podminky.urs.cz/item/CS_URS_2024_01/998011008</t>
  </si>
  <si>
    <t>PSV</t>
  </si>
  <si>
    <t>Práce a dodávky PSV</t>
  </si>
  <si>
    <t>711</t>
  </si>
  <si>
    <t>Izolace proti vodě, vlhkosti a plynům</t>
  </si>
  <si>
    <t>50</t>
  </si>
  <si>
    <t>711211136</t>
  </si>
  <si>
    <t>Izolace provětrávaná dutinová proti zemní vlhkosti a plynu radonu z plastových segmentů typu IGLU ztraceného bednění zalitých betonem po výšku segmentu bez betonové desky a armovací sítě výšky segmentů přes 150 do 170 mm</t>
  </si>
  <si>
    <t>1034830573</t>
  </si>
  <si>
    <t>https://podminky.urs.cz/item/CS_URS_2024_01/711211136</t>
  </si>
  <si>
    <t>14,5</t>
  </si>
  <si>
    <t>51</t>
  </si>
  <si>
    <t>711211141</t>
  </si>
  <si>
    <t>Izolace provětrávaná dutinová proti zemní vlhkosti a plynu radonu z plastových segmentů typu IGLU ztraceného bednění zalitých betonem po výšku segmentu bez betonové desky a armovací sítě výšky segmentů přes 350 do 400 mm</t>
  </si>
  <si>
    <t>-1409874039</t>
  </si>
  <si>
    <t>https://podminky.urs.cz/item/CS_URS_2024_01/711211141</t>
  </si>
  <si>
    <t>64</t>
  </si>
  <si>
    <t>711741567</t>
  </si>
  <si>
    <t>Provedení detailů pásy přitavením dilatačních spár-uzávěr zesílením rš 1000 mm NAIP, vodorovných V</t>
  </si>
  <si>
    <t>734614718</t>
  </si>
  <si>
    <t>https://podminky.urs.cz/item/CS_URS_2024_01/711741567</t>
  </si>
  <si>
    <t>75</t>
  </si>
  <si>
    <t>53</t>
  </si>
  <si>
    <t>62832001</t>
  </si>
  <si>
    <t>pás asfaltový natavitelný oxidovaný s vložkou ze skleněné rohože typu V60 s jemnozrnným minerálním posypem tl 3,5mm</t>
  </si>
  <si>
    <t>1179975436</t>
  </si>
  <si>
    <t>75*0,15 'Přepočtené koeficientem množství</t>
  </si>
  <si>
    <t>54</t>
  </si>
  <si>
    <t>998711111</t>
  </si>
  <si>
    <t>Přesun hmot pro izolace proti vodě, vlhkosti a plynům stanovený z hmotnosti přesunovaného materiálu vodorovná dopravní vzdálenost do 50 m s omezením mechanizace v objektech výšky do 6 m</t>
  </si>
  <si>
    <t>1790864923</t>
  </si>
  <si>
    <t>https://podminky.urs.cz/item/CS_URS_2024_01/998711111</t>
  </si>
  <si>
    <t>713</t>
  </si>
  <si>
    <t>Izolace tepelné</t>
  </si>
  <si>
    <t>55</t>
  </si>
  <si>
    <t>713111136</t>
  </si>
  <si>
    <t>Montáž tepelné izolace stropů rohožemi, pásy, dílci, deskami, bloky (izolační materiál ve specifikaci) žebrových spodem kladenými volně mezi trámy</t>
  </si>
  <si>
    <t>323873187</t>
  </si>
  <si>
    <t>https://podminky.urs.cz/item/CS_URS_2024_01/713111136</t>
  </si>
  <si>
    <t>N20</t>
  </si>
  <si>
    <t>56</t>
  </si>
  <si>
    <t>63152096</t>
  </si>
  <si>
    <t>pás tepelně izolační univerzální λ=0,032-0,033 tl 50mm</t>
  </si>
  <si>
    <t>-225639425</t>
  </si>
  <si>
    <t>21*1,05 'Přepočtené koeficientem množství</t>
  </si>
  <si>
    <t>57</t>
  </si>
  <si>
    <t>713121111</t>
  </si>
  <si>
    <t>Montáž tepelné izolace podlah rohožemi, pásy, deskami, dílci, bloky (izolační materiál ve specifikaci) kladenými volně jednovrstvá</t>
  </si>
  <si>
    <t>-1798447837</t>
  </si>
  <si>
    <t>https://podminky.urs.cz/item/CS_URS_2024_01/713121111</t>
  </si>
  <si>
    <t>58</t>
  </si>
  <si>
    <t>28376440</t>
  </si>
  <si>
    <t>deska XPS hrana rovná a strukturovaný povrch 300kPA λ=0,035 tl 50mm</t>
  </si>
  <si>
    <t>-1890609367</t>
  </si>
  <si>
    <t>78*1,05 'Přepočtené koeficientem množství</t>
  </si>
  <si>
    <t>59</t>
  </si>
  <si>
    <t>998713111</t>
  </si>
  <si>
    <t>Přesun hmot pro izolace tepelné stanovený z hmotnosti přesunovaného materiálu vodorovná dopravní vzdálenost do 50 m s omezením mechanizace v objektech výšky do 6 m</t>
  </si>
  <si>
    <t>-650719003</t>
  </si>
  <si>
    <t>https://podminky.urs.cz/item/CS_URS_2024_01/998713111</t>
  </si>
  <si>
    <t>722</t>
  </si>
  <si>
    <t>Zdravotechnika - vnitřní vodovod</t>
  </si>
  <si>
    <t>722170801</t>
  </si>
  <si>
    <t>Demontáž rozvodů vody z plastů do Ø 25 mm</t>
  </si>
  <si>
    <t>461427899</t>
  </si>
  <si>
    <t>https://podminky.urs.cz/item/CS_URS_2024_01/722170801</t>
  </si>
  <si>
    <t>D09</t>
  </si>
  <si>
    <t>3,5</t>
  </si>
  <si>
    <t>D18</t>
  </si>
  <si>
    <t>4+6</t>
  </si>
  <si>
    <t>723</t>
  </si>
  <si>
    <t>Zdravotechnika - vnitřní plynovod</t>
  </si>
  <si>
    <t>61</t>
  </si>
  <si>
    <t>723120804</t>
  </si>
  <si>
    <t>Demontáž potrubí svařovaného z ocelových trubek závitových do DN 25</t>
  </si>
  <si>
    <t>-1699614515</t>
  </si>
  <si>
    <t>https://podminky.urs.cz/item/CS_URS_2024_01/723120804</t>
  </si>
  <si>
    <t>400</t>
  </si>
  <si>
    <t>725</t>
  </si>
  <si>
    <t>Zdravotechnika - zařizovací předměty</t>
  </si>
  <si>
    <t>62</t>
  </si>
  <si>
    <t>725211603</t>
  </si>
  <si>
    <t>Umyvadla keramická bílá bez výtokových armatur připevněná na stěnu šrouby bez sloupu nebo krytu na sifon, šířka umyvadla 600 mm</t>
  </si>
  <si>
    <t>soubor</t>
  </si>
  <si>
    <t>26356664</t>
  </si>
  <si>
    <t>https://podminky.urs.cz/item/CS_URS_2024_01/725211603</t>
  </si>
  <si>
    <t>N16</t>
  </si>
  <si>
    <t>63</t>
  </si>
  <si>
    <t>725980122</t>
  </si>
  <si>
    <t>Dvířka 15/20</t>
  </si>
  <si>
    <t>-394067901</t>
  </si>
  <si>
    <t>https://podminky.urs.cz/item/CS_URS_2024_01/725980122</t>
  </si>
  <si>
    <t>N29</t>
  </si>
  <si>
    <t>725980123</t>
  </si>
  <si>
    <t>Dvířka 30/30</t>
  </si>
  <si>
    <t>1163431316</t>
  </si>
  <si>
    <t>https://podminky.urs.cz/item/CS_URS_2024_01/725980123</t>
  </si>
  <si>
    <t>N10</t>
  </si>
  <si>
    <t>65</t>
  </si>
  <si>
    <t>998725111</t>
  </si>
  <si>
    <t>Přesun hmot pro zařizovací předměty stanovený z hmotnosti přesunovaného materiálu vodorovná dopravní vzdálenost do 50 m s omezením mechanizace v objektech výšky do 6 m</t>
  </si>
  <si>
    <t>816416072</t>
  </si>
  <si>
    <t>https://podminky.urs.cz/item/CS_URS_2024_01/998725111</t>
  </si>
  <si>
    <t>735</t>
  </si>
  <si>
    <t>Ústřední vytápění - otopná tělesa</t>
  </si>
  <si>
    <t>66</t>
  </si>
  <si>
    <t>735117110</t>
  </si>
  <si>
    <t>Otopná tělesa litinová článková se základním nátěrem výkon 88-137 W/článek odpojení a připojení po nátěru</t>
  </si>
  <si>
    <t>1464049871</t>
  </si>
  <si>
    <t>https://podminky.urs.cz/item/CS_URS_2024_01/735117110</t>
  </si>
  <si>
    <t>67</t>
  </si>
  <si>
    <t>735118110</t>
  </si>
  <si>
    <t>Otopná tělesa litinová zkoušky těsnosti vodou těles článkových</t>
  </si>
  <si>
    <t>1791334619</t>
  </si>
  <si>
    <t>https://podminky.urs.cz/item/CS_URS_2024_01/735118110</t>
  </si>
  <si>
    <t>68</t>
  </si>
  <si>
    <t>735119140</t>
  </si>
  <si>
    <t>Otopná tělesa litinová montáž těles článkových</t>
  </si>
  <si>
    <t>-27090582</t>
  </si>
  <si>
    <t>https://podminky.urs.cz/item/CS_URS_2024_01/735119140</t>
  </si>
  <si>
    <t>N02</t>
  </si>
  <si>
    <t>(0,6*0,2)*18</t>
  </si>
  <si>
    <t>(0,6*0,2)*15</t>
  </si>
  <si>
    <t>69</t>
  </si>
  <si>
    <t>998735111</t>
  </si>
  <si>
    <t>Přesun hmot pro otopná tělesa stanovený z hmotnosti přesunovaného materiálu vodorovná dopravní vzdálenost do 50 m s omezením mechanizace v objektech výšky do 6 m</t>
  </si>
  <si>
    <t>-1756364739</t>
  </si>
  <si>
    <t>https://podminky.urs.cz/item/CS_URS_2024_01/998735111</t>
  </si>
  <si>
    <t>741</t>
  </si>
  <si>
    <t>Elektroinstalace - silnoproud</t>
  </si>
  <si>
    <t>70</t>
  </si>
  <si>
    <t>741910361</t>
  </si>
  <si>
    <t>Montáž roštů a lávek pro volné i pevné uložení kabelů bez podkladových desek a osazení úchytných prvků atypických, bez stojiny a výložníků ostatních se zhotovením, šířky do 200 mm</t>
  </si>
  <si>
    <t>95460848</t>
  </si>
  <si>
    <t>https://podminky.urs.cz/item/CS_URS_2024_01/741910361</t>
  </si>
  <si>
    <t>N09</t>
  </si>
  <si>
    <t>71</t>
  </si>
  <si>
    <t>RMAT0003</t>
  </si>
  <si>
    <t>plastový instalační žlab s celoobvodovým víkem 140x90</t>
  </si>
  <si>
    <t>996065575</t>
  </si>
  <si>
    <t>35*1,1 'Přepočtené koeficientem množství</t>
  </si>
  <si>
    <t>72</t>
  </si>
  <si>
    <t>998741111</t>
  </si>
  <si>
    <t>Přesun hmot pro silnoproud stanovený z hmotnosti přesunovaného materiálu vodorovná dopravní vzdálenost do 50 m s omezením mechanizace v objektech výšky do 6 m</t>
  </si>
  <si>
    <t>-830508713</t>
  </si>
  <si>
    <t>https://podminky.urs.cz/item/CS_URS_2024_01/998741111</t>
  </si>
  <si>
    <t>751</t>
  </si>
  <si>
    <t>Vzduchotechnika</t>
  </si>
  <si>
    <t>73</t>
  </si>
  <si>
    <t>751111812</t>
  </si>
  <si>
    <t>Demontáž ventilátoru axiálního nízkotlakého kruhové potrubí, průměru přes 200 do 400 mm</t>
  </si>
  <si>
    <t>1362898012</t>
  </si>
  <si>
    <t>https://podminky.urs.cz/item/CS_URS_2024_01/751111812</t>
  </si>
  <si>
    <t>74</t>
  </si>
  <si>
    <t>751398012</t>
  </si>
  <si>
    <t>Montáž ostatních zařízení větrací mřížky na kruhové potrubí, průměru přes 100 do 200 mm</t>
  </si>
  <si>
    <t>266846716</t>
  </si>
  <si>
    <t>https://podminky.urs.cz/item/CS_URS_2024_01/751398012</t>
  </si>
  <si>
    <t>42972840</t>
  </si>
  <si>
    <t>mřížka větrací kruhová plastová s okapničkou a síťkou D 150mm</t>
  </si>
  <si>
    <t>-631384597</t>
  </si>
  <si>
    <t>76</t>
  </si>
  <si>
    <t>751398031</t>
  </si>
  <si>
    <t>Montáž ostatních zařízení ventilační mřížky do dveří nebo desek, průřezu do 0,040 m2</t>
  </si>
  <si>
    <t>-243900904</t>
  </si>
  <si>
    <t>https://podminky.urs.cz/item/CS_URS_2024_01/751398031</t>
  </si>
  <si>
    <t>77</t>
  </si>
  <si>
    <t>42972112</t>
  </si>
  <si>
    <t>mřížka větrací do dřeva kovová 100x400mm</t>
  </si>
  <si>
    <t>1769737751</t>
  </si>
  <si>
    <t>751398822</t>
  </si>
  <si>
    <t>Demontáž ostatních zařízení větrací mřížky stěnové, průřezu přes 0,040 do 0,100 m2</t>
  </si>
  <si>
    <t>1208921267</t>
  </si>
  <si>
    <t>https://podminky.urs.cz/item/CS_URS_2024_01/751398822</t>
  </si>
  <si>
    <t>79</t>
  </si>
  <si>
    <t>751510870</t>
  </si>
  <si>
    <t>Demontáž vzduchotechnického potrubí plechového do suti kruhového, spirálně vinutého bez příruby, průměru do 200 mm</t>
  </si>
  <si>
    <t>1718801244</t>
  </si>
  <si>
    <t>https://podminky.urs.cz/item/CS_URS_2024_01/751510870</t>
  </si>
  <si>
    <t>80</t>
  </si>
  <si>
    <t>751792008</t>
  </si>
  <si>
    <t>Montáž ostatních zařízení pro odvod kondenzátu klimatizace hadice</t>
  </si>
  <si>
    <t>692229186</t>
  </si>
  <si>
    <t>https://podminky.urs.cz/item/CS_URS_2024_01/751792008</t>
  </si>
  <si>
    <t>81</t>
  </si>
  <si>
    <t>48481004</t>
  </si>
  <si>
    <t>hadice pro odvod kondenzátu</t>
  </si>
  <si>
    <t>-998891878</t>
  </si>
  <si>
    <t>6*1,1 'Přepočtené koeficientem množství</t>
  </si>
  <si>
    <t>82</t>
  </si>
  <si>
    <t>998751111</t>
  </si>
  <si>
    <t>Přesun hmot pro vzduchotechniku stanovený z hmotnosti přesunovaného materiálu vodorovná dopravní vzdálenost do 100 m s omezením mechanizace v objektech výšky do 12 m</t>
  </si>
  <si>
    <t>-782455102</t>
  </si>
  <si>
    <t>https://podminky.urs.cz/item/CS_URS_2024_01/998751111</t>
  </si>
  <si>
    <t>762</t>
  </si>
  <si>
    <t>Konstrukce tesařské</t>
  </si>
  <si>
    <t>83</t>
  </si>
  <si>
    <t>762512811</t>
  </si>
  <si>
    <t>Demontáž podlahové konstrukce podkladové roštu podkladového</t>
  </si>
  <si>
    <t>2106776319</t>
  </si>
  <si>
    <t>https://podminky.urs.cz/item/CS_URS_2024_01/762512811</t>
  </si>
  <si>
    <t>84</t>
  </si>
  <si>
    <t>762522812</t>
  </si>
  <si>
    <t>Demontáž podlah s polštáři z prken nebo fošen tl. přes 32 mm</t>
  </si>
  <si>
    <t>-1130996592</t>
  </si>
  <si>
    <t>https://podminky.urs.cz/item/CS_URS_2024_01/762522812</t>
  </si>
  <si>
    <t>763</t>
  </si>
  <si>
    <t>Konstrukce suché výstavby</t>
  </si>
  <si>
    <t>85</t>
  </si>
  <si>
    <t>763111464</t>
  </si>
  <si>
    <t>Příčka ze sádrokartonových desek s nosnou konstrukcí z jednoduchých ocelových profilů UW, CW dvojitě opláštěná deskami vysokopevnostními protipožárními impregnovanými DFRIH2 tl. 2 x 12,5 mm s izolací, EI 90, příčka tl. 100 mm, profil 50, Rw do 59 dB</t>
  </si>
  <si>
    <t>1499388576</t>
  </si>
  <si>
    <t>https://podminky.urs.cz/item/CS_URS_2024_01/763111464</t>
  </si>
  <si>
    <t>N22</t>
  </si>
  <si>
    <t>N15</t>
  </si>
  <si>
    <t>86</t>
  </si>
  <si>
    <t>763111811</t>
  </si>
  <si>
    <t>Demontáž příček ze sádrokartonových desek s nosnou konstrukcí z ocelových profilů jednoduchých, opláštění jednoduché</t>
  </si>
  <si>
    <t>-663116759</t>
  </si>
  <si>
    <t>https://podminky.urs.cz/item/CS_URS_2024_01/763111811</t>
  </si>
  <si>
    <t>28,5</t>
  </si>
  <si>
    <t>87</t>
  </si>
  <si>
    <t>763121411</t>
  </si>
  <si>
    <t>Stěna předsazená ze sádrokartonových desek s nosnou konstrukcí z ocelových profilů CW, UW jednoduše opláštěná deskou standardní A tl. 12,5 mm bez izolace, EI 15, stěna tl. 62,5 mm, profil 50</t>
  </si>
  <si>
    <t>-1709219807</t>
  </si>
  <si>
    <t>https://podminky.urs.cz/item/CS_URS_2024_01/763121411</t>
  </si>
  <si>
    <t>3,85</t>
  </si>
  <si>
    <t>88</t>
  </si>
  <si>
    <t>763121466</t>
  </si>
  <si>
    <t>Stěna předsazená ze sádrokartonových desek s nosnou konstrukcí z ocelových profilů CW, UW dvojitě opláštěná deskami protipožárními impregnovanými DFH2 tl. 2 x 12,5 mm s izolací, EI 45, stěna tl. 100 mm, profil 75</t>
  </si>
  <si>
    <t>-1558763077</t>
  </si>
  <si>
    <t>https://podminky.urs.cz/item/CS_URS_2024_01/763121466</t>
  </si>
  <si>
    <t>N19</t>
  </si>
  <si>
    <t>89</t>
  </si>
  <si>
    <t>763121714</t>
  </si>
  <si>
    <t>Stěna předsazená ze sádrokartonových desek ostatní konstrukce a práce na předsazených stěnách ze sádrokartonových desek základní penetrační nátěr</t>
  </si>
  <si>
    <t>-1624247772</t>
  </si>
  <si>
    <t>https://podminky.urs.cz/item/CS_URS_2024_01/763121714</t>
  </si>
  <si>
    <t>90</t>
  </si>
  <si>
    <t>763131411</t>
  </si>
  <si>
    <t>Podhled ze sádrokartonových desek dvouvrstvá zavěšená spodní konstrukce z ocelových profilů CD, UD jednoduše opláštěná deskou standardní A, tl. 12,5 mm, bez izolace</t>
  </si>
  <si>
    <t>919441300</t>
  </si>
  <si>
    <t>https://podminky.urs.cz/item/CS_URS_2024_01/763131411</t>
  </si>
  <si>
    <t>N04</t>
  </si>
  <si>
    <t>64,3</t>
  </si>
  <si>
    <t>91</t>
  </si>
  <si>
    <t>763131714</t>
  </si>
  <si>
    <t>Podhled ze sádrokartonových desek ostatní práce a konstrukce na podhledech ze sádrokartonových desek základní penetrační nátěr</t>
  </si>
  <si>
    <t>-233437766</t>
  </si>
  <si>
    <t>https://podminky.urs.cz/item/CS_URS_2024_01/763131714</t>
  </si>
  <si>
    <t>92</t>
  </si>
  <si>
    <t>763131751</t>
  </si>
  <si>
    <t>Podhled ze sádrokartonových desek ostatní práce a konstrukce na podhledech ze sádrokartonových desek montáž parotěsné zábrany</t>
  </si>
  <si>
    <t>1926642862</t>
  </si>
  <si>
    <t>https://podminky.urs.cz/item/CS_URS_2024_01/763131751</t>
  </si>
  <si>
    <t>93</t>
  </si>
  <si>
    <t>28329276</t>
  </si>
  <si>
    <t>fólie PE vyztužená pro parotěsnou vrstvu (reakce na oheň - třída E) 140g/m2</t>
  </si>
  <si>
    <t>-1771259593</t>
  </si>
  <si>
    <t>64,3*1,1235 'Přepočtené koeficientem množství</t>
  </si>
  <si>
    <t>94</t>
  </si>
  <si>
    <t>763131765</t>
  </si>
  <si>
    <t>Podhled ze sádrokartonových desek Příplatek k cenám za výšku zavěšení přes 0,5 do 1,0 m</t>
  </si>
  <si>
    <t>938994038</t>
  </si>
  <si>
    <t>https://podminky.urs.cz/item/CS_URS_2024_01/763131765</t>
  </si>
  <si>
    <t>95</t>
  </si>
  <si>
    <t>763135611</t>
  </si>
  <si>
    <t>Montáž sádrokartonového podhledu opláštění z kazet</t>
  </si>
  <si>
    <t>-744876282</t>
  </si>
  <si>
    <t>https://podminky.urs.cz/item/CS_URS_2024_01/763135611</t>
  </si>
  <si>
    <t>96</t>
  </si>
  <si>
    <t>763135811</t>
  </si>
  <si>
    <t>Demontáž podhledu sádrokartonového kazetového na zavěšeném na roštu viditelném</t>
  </si>
  <si>
    <t>-2094351284</t>
  </si>
  <si>
    <t>https://podminky.urs.cz/item/CS_URS_2024_01/763135811</t>
  </si>
  <si>
    <t>97</t>
  </si>
  <si>
    <t>763164531</t>
  </si>
  <si>
    <t>Obklad konstrukcí sádrokartonovými deskami včetně ochranných úhelníků ve tvaru L rozvinuté šíře přes 0,4 do 0,8 m, opláštěný deskou standardní A, tl. 12,5 mm</t>
  </si>
  <si>
    <t>1545906165</t>
  </si>
  <si>
    <t>https://podminky.urs.cz/item/CS_URS_2024_01/763164531</t>
  </si>
  <si>
    <t>98</t>
  </si>
  <si>
    <t>763164539</t>
  </si>
  <si>
    <t>Obklad konstrukcí sádrokartonovými deskami včetně ochranných úhelníků ve tvaru L rozvinuté šíře přes 0,4 do 0,8 m, opláštěný deskou vysokopevnostní protipožární impregnovanou DFRIH2, tl. 12,5 mm</t>
  </si>
  <si>
    <t>801849769</t>
  </si>
  <si>
    <t>https://podminky.urs.cz/item/CS_URS_2024_01/763164539</t>
  </si>
  <si>
    <t>4,4</t>
  </si>
  <si>
    <t>99</t>
  </si>
  <si>
    <t>763164625</t>
  </si>
  <si>
    <t>Obklad konstrukcí sádrokartonovými deskami včetně ochranných úhelníků ve tvaru U rozvinuté šíře do 0,6 m, opláštěný deskou protipožární impregnovanou DFH2, tl. 12,5 mm</t>
  </si>
  <si>
    <t>1835333113</t>
  </si>
  <si>
    <t>https://podminky.urs.cz/item/CS_URS_2024_01/763164625</t>
  </si>
  <si>
    <t>N08</t>
  </si>
  <si>
    <t>100</t>
  </si>
  <si>
    <t>763181311</t>
  </si>
  <si>
    <t>Výplně otvorů konstrukcí ze sádrokartonových desek montáž zárubně kovové s konstrukcí jednokřídlové</t>
  </si>
  <si>
    <t>-565062568</t>
  </si>
  <si>
    <t>https://podminky.urs.cz/item/CS_URS_2024_01/763181311</t>
  </si>
  <si>
    <t>101</t>
  </si>
  <si>
    <t>55331596</t>
  </si>
  <si>
    <t>zárubeň jednokřídlá ocelová pro sádrokartonové příčky tl stěny 110-150mm rozměru 900/1970, 2100mm</t>
  </si>
  <si>
    <t>-648436435</t>
  </si>
  <si>
    <t>102</t>
  </si>
  <si>
    <t>55331595</t>
  </si>
  <si>
    <t>zárubeň jednokřídlá ocelová pro sádrokartonové příčky tl stěny 110-150mm rozměru 800/1970, 2100mm</t>
  </si>
  <si>
    <t>1256637883</t>
  </si>
  <si>
    <t>103</t>
  </si>
  <si>
    <t>RMAT0004</t>
  </si>
  <si>
    <t>nátěr zárubně</t>
  </si>
  <si>
    <t>-1968119469</t>
  </si>
  <si>
    <t>N23</t>
  </si>
  <si>
    <t>104</t>
  </si>
  <si>
    <t>998763321</t>
  </si>
  <si>
    <t>Přesun hmot pro konstrukce montované z desek sádrokartonových, sádrovláknitých, cementovláknitých nebo cementových stanovený z hmotnosti přesunovaného materiálu vodorovná dopravní vzdálenost do 50 m s omezením mechanizace v objektech výšky do 6 m</t>
  </si>
  <si>
    <t>-1468351710</t>
  </si>
  <si>
    <t>https://podminky.urs.cz/item/CS_URS_2024_01/998763321</t>
  </si>
  <si>
    <t>766</t>
  </si>
  <si>
    <t>Konstrukce truhlářské</t>
  </si>
  <si>
    <t>105</t>
  </si>
  <si>
    <t>766621621</t>
  </si>
  <si>
    <t>Montáž oken dřevěných plochy do 1 m2 včetně montáže rámu otevíravých do dřevěné konstrukce</t>
  </si>
  <si>
    <t>1558411610</t>
  </si>
  <si>
    <t>https://podminky.urs.cz/item/CS_URS_2024_01/766621621</t>
  </si>
  <si>
    <t>106</t>
  </si>
  <si>
    <t>766622831</t>
  </si>
  <si>
    <t>Demontáž okenních konstrukcí k opětovnému použití rámu zdvojených dřevěných nebo plastových, plochy otvoru do 1 m2</t>
  </si>
  <si>
    <t>354531243</t>
  </si>
  <si>
    <t>https://podminky.urs.cz/item/CS_URS_2024_01/766622831</t>
  </si>
  <si>
    <t>0,9*0,6*2</t>
  </si>
  <si>
    <t>107</t>
  </si>
  <si>
    <t>766622861</t>
  </si>
  <si>
    <t>Demontáž okenních konstrukcí k opětovnému použití vyvěšení křídel dřevěných nebo plastových okenních, plochy otvoru do 1,5 m2</t>
  </si>
  <si>
    <t>-1810996168</t>
  </si>
  <si>
    <t>https://podminky.urs.cz/item/CS_URS_2024_01/766622861</t>
  </si>
  <si>
    <t>108</t>
  </si>
  <si>
    <t>766660002</t>
  </si>
  <si>
    <t>Montáž dveřních křídel dřevěných nebo plastových otevíravých do ocelové zárubně povrchově upravených jednokřídlových, šířky přes 800 mm</t>
  </si>
  <si>
    <t>-1484468532</t>
  </si>
  <si>
    <t>https://podminky.urs.cz/item/CS_URS_2024_01/766660002</t>
  </si>
  <si>
    <t>N05</t>
  </si>
  <si>
    <t>109</t>
  </si>
  <si>
    <t>61162093</t>
  </si>
  <si>
    <t>dveře jednokřídlé dřevotřískové povrch laminátový částečně prosklené 900x1970-2100mm</t>
  </si>
  <si>
    <t>2142552344</t>
  </si>
  <si>
    <t>110</t>
  </si>
  <si>
    <t>61162087</t>
  </si>
  <si>
    <t>dveře jednokřídlé dřevotřískové povrch laminátový plné 900x1970-2100mm</t>
  </si>
  <si>
    <t>-425973823</t>
  </si>
  <si>
    <t>111</t>
  </si>
  <si>
    <t>61162086</t>
  </si>
  <si>
    <t>dveře jednokřídlé dřevotřískové povrch laminátový plné 800x1970-2100mm</t>
  </si>
  <si>
    <t>-988118004</t>
  </si>
  <si>
    <t>112</t>
  </si>
  <si>
    <t>RMAT0002</t>
  </si>
  <si>
    <t>d+m nátěr ocelové zárubně</t>
  </si>
  <si>
    <t>1000695730</t>
  </si>
  <si>
    <t>113</t>
  </si>
  <si>
    <t>766660729</t>
  </si>
  <si>
    <t>Montáž dveřních doplňků dveřního kování interiérového štítku s klikou</t>
  </si>
  <si>
    <t>605255642</t>
  </si>
  <si>
    <t>https://podminky.urs.cz/item/CS_URS_2024_01/766660729</t>
  </si>
  <si>
    <t>114</t>
  </si>
  <si>
    <t>54914123</t>
  </si>
  <si>
    <t>kování rozetové klika/klika</t>
  </si>
  <si>
    <t>1015485207</t>
  </si>
  <si>
    <t>115</t>
  </si>
  <si>
    <t>766663915</t>
  </si>
  <si>
    <t>Oprava dveřních křídel dřevěných ruční seříznutí dveřních křídel z měkkého dřeva</t>
  </si>
  <si>
    <t>-34314786</t>
  </si>
  <si>
    <t>https://podminky.urs.cz/item/CS_URS_2024_01/766663915</t>
  </si>
  <si>
    <t>116</t>
  </si>
  <si>
    <t>766691812</t>
  </si>
  <si>
    <t>Demontáž parapetních desek šířky přes 300 mm</t>
  </si>
  <si>
    <t>-1870087861</t>
  </si>
  <si>
    <t>https://podminky.urs.cz/item/CS_URS_2024_01/766691812</t>
  </si>
  <si>
    <t>1,7*14</t>
  </si>
  <si>
    <t>117</t>
  </si>
  <si>
    <t>766694116</t>
  </si>
  <si>
    <t>Montáž ostatních truhlářských konstrukcí parapetních desek dřevěných nebo plastových šířky do 300 mm</t>
  </si>
  <si>
    <t>-1898011991</t>
  </si>
  <si>
    <t>https://podminky.urs.cz/item/CS_URS_2024_01/766694116</t>
  </si>
  <si>
    <t>0,9*2</t>
  </si>
  <si>
    <t>118</t>
  </si>
  <si>
    <t>60794100</t>
  </si>
  <si>
    <t>parapet dřevotřískový vnitřní povrch laminátový š 150mm</t>
  </si>
  <si>
    <t>-134508185</t>
  </si>
  <si>
    <t>119</t>
  </si>
  <si>
    <t>766694126</t>
  </si>
  <si>
    <t>Montáž ostatních truhlářských konstrukcí parapetních desek dřevěných nebo plastových šířky přes 300 mm</t>
  </si>
  <si>
    <t>-1687955909</t>
  </si>
  <si>
    <t>https://podminky.urs.cz/item/CS_URS_2024_01/766694126</t>
  </si>
  <si>
    <t>1,7*10</t>
  </si>
  <si>
    <t>120</t>
  </si>
  <si>
    <t>60794002</t>
  </si>
  <si>
    <t>parapet dřevotřískový vnitřní povrch laminátový š 800mm</t>
  </si>
  <si>
    <t>-23794892</t>
  </si>
  <si>
    <t>121</t>
  </si>
  <si>
    <t>766695213</t>
  </si>
  <si>
    <t>Montáž ostatních truhlářských konstrukcí prahů dveří jednokřídlových, šířky přes 100 mm</t>
  </si>
  <si>
    <t>-353877172</t>
  </si>
  <si>
    <t>https://podminky.urs.cz/item/CS_URS_2024_01/766695213</t>
  </si>
  <si>
    <t>122</t>
  </si>
  <si>
    <t>61187181</t>
  </si>
  <si>
    <t>práh dveřní dřevěný dubový tl 20mm dl 920mm š 150mm</t>
  </si>
  <si>
    <t>-1621056741</t>
  </si>
  <si>
    <t>123</t>
  </si>
  <si>
    <t>766.1R</t>
  </si>
  <si>
    <t>D+M kuchyňské linky KL 2700mm</t>
  </si>
  <si>
    <t>ks</t>
  </si>
  <si>
    <t>1268451575</t>
  </si>
  <si>
    <t>124</t>
  </si>
  <si>
    <t>766.2R</t>
  </si>
  <si>
    <t>Příplatek za zvukovou neprůzvučnost</t>
  </si>
  <si>
    <t>321889584</t>
  </si>
  <si>
    <t>125</t>
  </si>
  <si>
    <t>998766111</t>
  </si>
  <si>
    <t>Přesun hmot pro konstrukce truhlářské stanovený z hmotnosti přesunovaného materiálu vodorovná dopravní vzdálenost do 50 m s omezením mechanizace v objektech výšky do 6 m</t>
  </si>
  <si>
    <t>-1128290588</t>
  </si>
  <si>
    <t>https://podminky.urs.cz/item/CS_URS_2024_01/998766111</t>
  </si>
  <si>
    <t>767</t>
  </si>
  <si>
    <t>Konstrukce zámečnické</t>
  </si>
  <si>
    <t>126</t>
  </si>
  <si>
    <t>767531125</t>
  </si>
  <si>
    <t>Montáž vstupních čisticích zón z rohoží osazení rámu mosazného nebo hliníkového náběhového širokého - 65 mm</t>
  </si>
  <si>
    <t>1811297053</t>
  </si>
  <si>
    <t>https://podminky.urs.cz/item/CS_URS_2024_01/767531125</t>
  </si>
  <si>
    <t>((1,2+0,6)*2)*6</t>
  </si>
  <si>
    <t>127</t>
  </si>
  <si>
    <t>69752150</t>
  </si>
  <si>
    <t>rámy náběhové-náběh široký-65mm-Al</t>
  </si>
  <si>
    <t>-1782937861</t>
  </si>
  <si>
    <t>21,6*1,1 'Přepočtené koeficientem množství</t>
  </si>
  <si>
    <t>128</t>
  </si>
  <si>
    <t>767531212</t>
  </si>
  <si>
    <t>Montáž vstupních čisticích zón z rohoží kovových nebo plastových plochy přes 0,5 do 1 m2</t>
  </si>
  <si>
    <t>-1233959401</t>
  </si>
  <si>
    <t>https://podminky.urs.cz/item/CS_URS_2024_01/767531212</t>
  </si>
  <si>
    <t>Z02</t>
  </si>
  <si>
    <t>129</t>
  </si>
  <si>
    <t>69752070</t>
  </si>
  <si>
    <t>rohož vstupní provedení umělohmotné profily se silon. Kartáčky</t>
  </si>
  <si>
    <t>-183293440</t>
  </si>
  <si>
    <t>(1,2*0,6)*6</t>
  </si>
  <si>
    <t>4,32*1,1 'Přepočtené koeficientem množství</t>
  </si>
  <si>
    <t>130</t>
  </si>
  <si>
    <t>767531232</t>
  </si>
  <si>
    <t>Montáž vstupních čisticích zón z rohoží osazení záchytné vany plochy přes 0,5 do 1 m2</t>
  </si>
  <si>
    <t>-1491206178</t>
  </si>
  <si>
    <t>https://podminky.urs.cz/item/CS_URS_2024_01/767531232</t>
  </si>
  <si>
    <t>131</t>
  </si>
  <si>
    <t>69752164</t>
  </si>
  <si>
    <t>vana záchytná čistících zón z nerezového plechu včetně rámu přes 0,5 do 1,0m2</t>
  </si>
  <si>
    <t>-2090663741</t>
  </si>
  <si>
    <t>132</t>
  </si>
  <si>
    <t>767581801</t>
  </si>
  <si>
    <t>Demontáž podhledů kazet</t>
  </si>
  <si>
    <t>964407222</t>
  </si>
  <si>
    <t>https://podminky.urs.cz/item/CS_URS_2024_01/767581801</t>
  </si>
  <si>
    <t>21,6</t>
  </si>
  <si>
    <t>133</t>
  </si>
  <si>
    <t>767581802</t>
  </si>
  <si>
    <t>Demontáž podhledů lamel</t>
  </si>
  <si>
    <t>2072952220</t>
  </si>
  <si>
    <t>https://podminky.urs.cz/item/CS_URS_2024_01/767581802</t>
  </si>
  <si>
    <t>18,9+23,8</t>
  </si>
  <si>
    <t>134</t>
  </si>
  <si>
    <t>767582800</t>
  </si>
  <si>
    <t>Demontáž podhledů roštů</t>
  </si>
  <si>
    <t>-1012408460</t>
  </si>
  <si>
    <t>https://podminky.urs.cz/item/CS_URS_2024_01/767582800</t>
  </si>
  <si>
    <t>135</t>
  </si>
  <si>
    <t>767996701</t>
  </si>
  <si>
    <t>Demontáž ostatních zámečnických konstrukcí řezáním o hmotnosti jednotlivých dílů do 50 kg</t>
  </si>
  <si>
    <t>kg</t>
  </si>
  <si>
    <t>-502776130</t>
  </si>
  <si>
    <t>https://podminky.urs.cz/item/CS_URS_2024_01/767996701</t>
  </si>
  <si>
    <t>180</t>
  </si>
  <si>
    <t>200</t>
  </si>
  <si>
    <t>136</t>
  </si>
  <si>
    <t>998767111</t>
  </si>
  <si>
    <t>Přesun hmot pro zámečnické konstrukce stanovený z hmotnosti přesunovaného materiálu vodorovná dopravní vzdálenost do 50 m s omezením mechanizace v objektech výšky do 6 m</t>
  </si>
  <si>
    <t>988070554</t>
  </si>
  <si>
    <t>https://podminky.urs.cz/item/CS_URS_2024_01/998767111</t>
  </si>
  <si>
    <t>771</t>
  </si>
  <si>
    <t>Podlahy z dlaždic</t>
  </si>
  <si>
    <t>137</t>
  </si>
  <si>
    <t>771121011</t>
  </si>
  <si>
    <t>Příprava podkladu před provedením dlažby nátěr penetrační na podlahu</t>
  </si>
  <si>
    <t>517976549</t>
  </si>
  <si>
    <t>https://podminky.urs.cz/item/CS_URS_2024_01/771121011</t>
  </si>
  <si>
    <t>138</t>
  </si>
  <si>
    <t>771151021</t>
  </si>
  <si>
    <t>Příprava podkladu před provedením dlažby samonivelační stěrka min.pevnosti 30 MPa, tloušťky do 3 mm</t>
  </si>
  <si>
    <t>544627502</t>
  </si>
  <si>
    <t>https://podminky.urs.cz/item/CS_URS_2024_01/771151021</t>
  </si>
  <si>
    <t>139</t>
  </si>
  <si>
    <t>771571810</t>
  </si>
  <si>
    <t>Demontáž podlah z dlaždic keramických kladených do malty</t>
  </si>
  <si>
    <t>-2032918313</t>
  </si>
  <si>
    <t>https://podminky.urs.cz/item/CS_URS_2024_01/771571810</t>
  </si>
  <si>
    <t>140</t>
  </si>
  <si>
    <t>771574416</t>
  </si>
  <si>
    <t>Montáž podlah z dlaždic keramických lepených cementovým flexibilním lepidlem hladkých, tloušťky do 10 mm přes 9 do 12 ks/m2</t>
  </si>
  <si>
    <t>-577184761</t>
  </si>
  <si>
    <t>https://podminky.urs.cz/item/CS_URS_2024_01/771574416</t>
  </si>
  <si>
    <t>141</t>
  </si>
  <si>
    <t>59761160</t>
  </si>
  <si>
    <t>dlažba keramická slinutá mrazuvzdorná povrch hladký/matný tl do 10mm přes 9 do 12ks/m2</t>
  </si>
  <si>
    <t>2056560088</t>
  </si>
  <si>
    <t>1,5*1,1 'Přepočtené koeficientem množství</t>
  </si>
  <si>
    <t>142</t>
  </si>
  <si>
    <t>998771111</t>
  </si>
  <si>
    <t>Přesun hmot pro podlahy z dlaždic stanovený z hmotnosti přesunovaného materiálu vodorovná dopravní vzdálenost do 50 m s omezením mechanizace v objektech výšky do 6 m</t>
  </si>
  <si>
    <t>784867209</t>
  </si>
  <si>
    <t>https://podminky.urs.cz/item/CS_URS_2024_01/998771111</t>
  </si>
  <si>
    <t>775</t>
  </si>
  <si>
    <t>Podlahy skládané</t>
  </si>
  <si>
    <t>143</t>
  </si>
  <si>
    <t>775511810</t>
  </si>
  <si>
    <t>Demontáž podlah vlysových do suti s lištami přibíjených</t>
  </si>
  <si>
    <t>1353181149</t>
  </si>
  <si>
    <t>https://podminky.urs.cz/item/CS_URS_2024_01/775511810</t>
  </si>
  <si>
    <t>776</t>
  </si>
  <si>
    <t>Podlahy povlakové</t>
  </si>
  <si>
    <t>144</t>
  </si>
  <si>
    <t>776111116</t>
  </si>
  <si>
    <t>Příprava podkladu povlakových podlah a stěn broušení podlah stávajícího podkladu pro odstranění lepidla (po starých krytinách)</t>
  </si>
  <si>
    <t>2092821095</t>
  </si>
  <si>
    <t>https://podminky.urs.cz/item/CS_URS_2024_01/776111116</t>
  </si>
  <si>
    <t>D22</t>
  </si>
  <si>
    <t>155</t>
  </si>
  <si>
    <t>D30</t>
  </si>
  <si>
    <t>145</t>
  </si>
  <si>
    <t>776111311</t>
  </si>
  <si>
    <t>Příprava podkladu povlakových podlah a stěn vysátí podlah</t>
  </si>
  <si>
    <t>-1000144437</t>
  </si>
  <si>
    <t>https://podminky.urs.cz/item/CS_URS_2024_01/776111311</t>
  </si>
  <si>
    <t>N24</t>
  </si>
  <si>
    <t>N25</t>
  </si>
  <si>
    <t>74+16</t>
  </si>
  <si>
    <t>146</t>
  </si>
  <si>
    <t>776121321</t>
  </si>
  <si>
    <t>Příprava podkladu povlakových podlah a stěn penetrace neředěná podlah</t>
  </si>
  <si>
    <t>351477508</t>
  </si>
  <si>
    <t>https://podminky.urs.cz/item/CS_URS_2024_01/776121321</t>
  </si>
  <si>
    <t>147</t>
  </si>
  <si>
    <t>776141121</t>
  </si>
  <si>
    <t>Příprava podkladu povlakových podlah a stěn vyrovnání samonivelační stěrkou podlah min.pevnosti 30 MPa, tloušťky do 3 mm</t>
  </si>
  <si>
    <t>-2062147638</t>
  </si>
  <si>
    <t>https://podminky.urs.cz/item/CS_URS_2024_01/776141121</t>
  </si>
  <si>
    <t>148</t>
  </si>
  <si>
    <t>776141122</t>
  </si>
  <si>
    <t>Příprava podkladu povlakových podlah a stěn vyrovnání samonivelační stěrkou podlah min.pevnosti 30 MPa, tloušťky přes 3 do 5 mm</t>
  </si>
  <si>
    <t>833118637</t>
  </si>
  <si>
    <t>https://podminky.urs.cz/item/CS_URS_2024_01/776141122</t>
  </si>
  <si>
    <t>149</t>
  </si>
  <si>
    <t>776141124</t>
  </si>
  <si>
    <t>Příprava podkladu povlakových podlah a stěn vyrovnání samonivelační stěrkou podlah min.pevnosti 30 MPa, tloušťky přes 8 do 10 mm</t>
  </si>
  <si>
    <t>-1750302682</t>
  </si>
  <si>
    <t>https://podminky.urs.cz/item/CS_URS_2024_01/776141124</t>
  </si>
  <si>
    <t>150</t>
  </si>
  <si>
    <t>776201811</t>
  </si>
  <si>
    <t>Demontáž povlakových podlahovin lepených ručně bez podložky</t>
  </si>
  <si>
    <t>2124118831</t>
  </si>
  <si>
    <t>https://podminky.urs.cz/item/CS_URS_2024_01/776201811</t>
  </si>
  <si>
    <t>65,5+74+15,5</t>
  </si>
  <si>
    <t>151</t>
  </si>
  <si>
    <t>776201812</t>
  </si>
  <si>
    <t>Demontáž povlakových podlahovin lepených ručně s podložkou</t>
  </si>
  <si>
    <t>1025964348</t>
  </si>
  <si>
    <t>https://podminky.urs.cz/item/CS_URS_2024_01/776201812</t>
  </si>
  <si>
    <t>77,75</t>
  </si>
  <si>
    <t>152</t>
  </si>
  <si>
    <t>776221111</t>
  </si>
  <si>
    <t>Montáž podlahovin z PVC lepením standardním lepidlem z pásů</t>
  </si>
  <si>
    <t>1100411294</t>
  </si>
  <si>
    <t>https://podminky.urs.cz/item/CS_URS_2024_01/776221111</t>
  </si>
  <si>
    <t>153</t>
  </si>
  <si>
    <t>28411144</t>
  </si>
  <si>
    <t>PVC vinyl homogenní protiskluzná se vsypem a výztuž. vrstvou tl 2,50mm nášlapná vrstva 2,50mm, hořlavost Bfl-s1, třída zátěže 34/43, útlum 5dB, bodová zátěž &lt;= 0,10mm, protiskluznost R11</t>
  </si>
  <si>
    <t>1685540619</t>
  </si>
  <si>
    <t>265*1,1 'Přepočtené koeficientem množství</t>
  </si>
  <si>
    <t>154</t>
  </si>
  <si>
    <t>776411111</t>
  </si>
  <si>
    <t>Montáž soklíků lepením obvodových, výšky do 80 mm</t>
  </si>
  <si>
    <t>1943381222</t>
  </si>
  <si>
    <t>https://podminky.urs.cz/item/CS_URS_2024_01/776411111</t>
  </si>
  <si>
    <t>57,5</t>
  </si>
  <si>
    <t>42,5</t>
  </si>
  <si>
    <t>35+18</t>
  </si>
  <si>
    <t>28411009</t>
  </si>
  <si>
    <t>lišta soklová PVC 18x80mm</t>
  </si>
  <si>
    <t>228706502</t>
  </si>
  <si>
    <t>177*1,02 'Přepočtené koeficientem množství</t>
  </si>
  <si>
    <t>156</t>
  </si>
  <si>
    <t>998776111</t>
  </si>
  <si>
    <t>Přesun hmot pro podlahy povlakové stanovený z hmotnosti přesunovaného materiálu vodorovná dopravní vzdálenost do 50 m s omezením mechanizace v objektech výšky do 6 m</t>
  </si>
  <si>
    <t>-159592068</t>
  </si>
  <si>
    <t>https://podminky.urs.cz/item/CS_URS_2024_01/998776111</t>
  </si>
  <si>
    <t>781</t>
  </si>
  <si>
    <t>Dokončovací práce - obklady</t>
  </si>
  <si>
    <t>157</t>
  </si>
  <si>
    <t>781111011</t>
  </si>
  <si>
    <t>Příprava podkladu před provedením obkladu oprášení (ometení) stěny</t>
  </si>
  <si>
    <t>339851863</t>
  </si>
  <si>
    <t>https://podminky.urs.cz/item/CS_URS_2024_01/781111011</t>
  </si>
  <si>
    <t>158</t>
  </si>
  <si>
    <t>781121011</t>
  </si>
  <si>
    <t>Příprava podkladu před provedením obkladu nátěr penetrační na stěnu</t>
  </si>
  <si>
    <t>-569629717</t>
  </si>
  <si>
    <t>https://podminky.urs.cz/item/CS_URS_2024_01/781121011</t>
  </si>
  <si>
    <t>159</t>
  </si>
  <si>
    <t>781131112</t>
  </si>
  <si>
    <t>Izolace stěny pod obklad izolace nátěrem nebo stěrkou ve dvou vrstvách</t>
  </si>
  <si>
    <t>-2086291043</t>
  </si>
  <si>
    <t>https://podminky.urs.cz/item/CS_URS_2024_01/781131112</t>
  </si>
  <si>
    <t>160</t>
  </si>
  <si>
    <t>781471810</t>
  </si>
  <si>
    <t>Demontáž obkladů z dlaždic keramických kladených do malty</t>
  </si>
  <si>
    <t>-118133348</t>
  </si>
  <si>
    <t>https://podminky.urs.cz/item/CS_URS_2024_01/781471810</t>
  </si>
  <si>
    <t>161</t>
  </si>
  <si>
    <t>781472216</t>
  </si>
  <si>
    <t>Montáž keramických obkladů stěn lepených cementovým flexibilním lepidlem hladkých přes 9 do 12 ks/m2</t>
  </si>
  <si>
    <t>-2145162978</t>
  </si>
  <si>
    <t>https://podminky.urs.cz/item/CS_URS_2024_01/781472216</t>
  </si>
  <si>
    <t>162</t>
  </si>
  <si>
    <t>59761729</t>
  </si>
  <si>
    <t>obklad keramický nemrazuvzdorný povrch reliéfní/matný tl do 10mm přes 6 do 9ks/m2</t>
  </si>
  <si>
    <t>1855183173</t>
  </si>
  <si>
    <t>163</t>
  </si>
  <si>
    <t>781472291</t>
  </si>
  <si>
    <t>Montáž keramických obkladů stěn lepených cementovým flexibilním lepidlem Příplatek k cenám za plochu do 10 m2 jednotlivě</t>
  </si>
  <si>
    <t>1721216408</t>
  </si>
  <si>
    <t>https://podminky.urs.cz/item/CS_URS_2024_01/781472291</t>
  </si>
  <si>
    <t>164</t>
  </si>
  <si>
    <t>781492251</t>
  </si>
  <si>
    <t>Obklad - dokončující práce montáž profilu lepeného flexibilním cementovým lepidlem ukončovacího</t>
  </si>
  <si>
    <t>-365580502</t>
  </si>
  <si>
    <t>https://podminky.urs.cz/item/CS_URS_2024_01/781492251</t>
  </si>
  <si>
    <t>2,5</t>
  </si>
  <si>
    <t>165</t>
  </si>
  <si>
    <t>28342003</t>
  </si>
  <si>
    <t>lišta ukončovací z PVC 10mm</t>
  </si>
  <si>
    <t>-608713742</t>
  </si>
  <si>
    <t>2,5*1,05 'Přepočtené koeficientem množství</t>
  </si>
  <si>
    <t>166</t>
  </si>
  <si>
    <t>998781111</t>
  </si>
  <si>
    <t>Přesun hmot pro obklady keramické stanovený z hmotnosti přesunovaného materiálu vodorovná dopravní vzdálenost do 50 m s omezením mechanizace v objektech výšky do 6 m</t>
  </si>
  <si>
    <t>1101102913</t>
  </si>
  <si>
    <t>https://podminky.urs.cz/item/CS_URS_2024_01/998781111</t>
  </si>
  <si>
    <t>783</t>
  </si>
  <si>
    <t>Dokončovací práce - nátěry</t>
  </si>
  <si>
    <t>167</t>
  </si>
  <si>
    <t>783214121</t>
  </si>
  <si>
    <t>Sanační napouštěcí nátěr tesařských prvků proti dřevokazným houbám, hmyzu a plísním zabudovaných do konstrukce, aplikovaný stříkáním</t>
  </si>
  <si>
    <t>580328233</t>
  </si>
  <si>
    <t>https://podminky.urs.cz/item/CS_URS_2024_01/783214121</t>
  </si>
  <si>
    <t>300</t>
  </si>
  <si>
    <t>168</t>
  </si>
  <si>
    <t>783301313</t>
  </si>
  <si>
    <t>Příprava podkladu zámečnických konstrukcí před provedením nátěru odmaštění odmašťovačem ředidlovým</t>
  </si>
  <si>
    <t>-846187507</t>
  </si>
  <si>
    <t>https://podminky.urs.cz/item/CS_URS_2024_01/783301313</t>
  </si>
  <si>
    <t>N18</t>
  </si>
  <si>
    <t>169</t>
  </si>
  <si>
    <t>783314101</t>
  </si>
  <si>
    <t>Základní nátěr zámečnických konstrukcí jednonásobný syntetický</t>
  </si>
  <si>
    <t>-1621691118</t>
  </si>
  <si>
    <t>https://podminky.urs.cz/item/CS_URS_2024_01/783314101</t>
  </si>
  <si>
    <t>N01 konzole</t>
  </si>
  <si>
    <t>19*0,5</t>
  </si>
  <si>
    <t>170</t>
  </si>
  <si>
    <t>783317101</t>
  </si>
  <si>
    <t>Krycí nátěr (email) zámečnických konstrukcí jednonásobný syntetický standardní</t>
  </si>
  <si>
    <t>-1287083262</t>
  </si>
  <si>
    <t>https://podminky.urs.cz/item/CS_URS_2024_01/783317101</t>
  </si>
  <si>
    <t>9,5*2</t>
  </si>
  <si>
    <t>155*2</t>
  </si>
  <si>
    <t>171</t>
  </si>
  <si>
    <t>783601401</t>
  </si>
  <si>
    <t>Příprava podkladu otopných těles před provedením nátěrů žebrových trub očištění ometením</t>
  </si>
  <si>
    <t>159630458</t>
  </si>
  <si>
    <t>https://podminky.urs.cz/item/CS_URS_2024_01/783601401</t>
  </si>
  <si>
    <t>N28</t>
  </si>
  <si>
    <t>172</t>
  </si>
  <si>
    <t>783614101</t>
  </si>
  <si>
    <t>Základní nátěr otopných těles jednonásobný žebrových trub syntetický</t>
  </si>
  <si>
    <t>2066750126</t>
  </si>
  <si>
    <t>https://podminky.urs.cz/item/CS_URS_2024_01/783614101</t>
  </si>
  <si>
    <t>173</t>
  </si>
  <si>
    <t>783617107</t>
  </si>
  <si>
    <t>Krycí nátěr (email) otopných těles žebrových trub dvojnásobný syntetický</t>
  </si>
  <si>
    <t>-1475186906</t>
  </si>
  <si>
    <t>https://podminky.urs.cz/item/CS_URS_2024_01/783617107</t>
  </si>
  <si>
    <t>784</t>
  </si>
  <si>
    <t>Dokončovací práce - malby a tapety</t>
  </si>
  <si>
    <t>174</t>
  </si>
  <si>
    <t>784111001</t>
  </si>
  <si>
    <t>Oprášení (ometení) podkladu v místnostech výšky do 3,80 m</t>
  </si>
  <si>
    <t>-1855241328</t>
  </si>
  <si>
    <t>https://podminky.urs.cz/item/CS_URS_2024_01/784111001</t>
  </si>
  <si>
    <t>1370</t>
  </si>
  <si>
    <t>175</t>
  </si>
  <si>
    <t>784181101</t>
  </si>
  <si>
    <t>Penetrace podkladu jednonásobná základní akrylátová bezbarvá v místnostech výšky do 3,80 m</t>
  </si>
  <si>
    <t>79637768</t>
  </si>
  <si>
    <t>https://podminky.urs.cz/item/CS_URS_2024_01/784181101</t>
  </si>
  <si>
    <t>176</t>
  </si>
  <si>
    <t>784221101</t>
  </si>
  <si>
    <t>Malby z malířských směsí otěruvzdorných za sucha dvojnásobné, bílé za sucha otěruvzdorné dobře v místnostech výšky do 3,80 m</t>
  </si>
  <si>
    <t>2064482718</t>
  </si>
  <si>
    <t>https://podminky.urs.cz/item/CS_URS_2024_01/784221101</t>
  </si>
  <si>
    <t>786</t>
  </si>
  <si>
    <t>Dokončovací práce - čalounické úpravy</t>
  </si>
  <si>
    <t>177</t>
  </si>
  <si>
    <t>786614003</t>
  </si>
  <si>
    <t>Montáž venkovních rolet upevněných na rám okenního nebo dveřního otvoru nebo na ostění, ovládaných motorem, včetně horního boxu a vodících profilů, plochy přes 4 do 6 m2</t>
  </si>
  <si>
    <t>-229491113</t>
  </si>
  <si>
    <t>https://podminky.urs.cz/item/CS_URS_2024_01/786614003</t>
  </si>
  <si>
    <t>N27</t>
  </si>
  <si>
    <t>3+5</t>
  </si>
  <si>
    <t>178</t>
  </si>
  <si>
    <t>63128006</t>
  </si>
  <si>
    <t>roleta látková zipscreen systém box š 100mm ovládaná základním motorem včetně příslušenství plochy do 6,0m2</t>
  </si>
  <si>
    <t>10901543</t>
  </si>
  <si>
    <t>(1,7*3)*(3+5)</t>
  </si>
  <si>
    <t>179</t>
  </si>
  <si>
    <t>998786111</t>
  </si>
  <si>
    <t>Přesun hmot pro stínění a čalounické úpravy stanovený z hmotnosti přesunovaného materiálu vodorovná dopravní vzdálenost do 50 m s omezením mechanizace v objektech výšky (hloubky) do 6 m</t>
  </si>
  <si>
    <t>1497161146</t>
  </si>
  <si>
    <t>https://podminky.urs.cz/item/CS_URS_2024_01/998786111</t>
  </si>
  <si>
    <t>HZS</t>
  </si>
  <si>
    <t>Hodinové zúčtovací sazby</t>
  </si>
  <si>
    <t>HZS1292</t>
  </si>
  <si>
    <t>Hodinové zúčtovací sazby profesí HSV zemní a pomocné práce stavební dělník</t>
  </si>
  <si>
    <t>hod</t>
  </si>
  <si>
    <t>512</t>
  </si>
  <si>
    <t>1538732129</t>
  </si>
  <si>
    <t>https://podminky.urs.cz/item/CS_URS_2024_01/HZS1292</t>
  </si>
  <si>
    <t>"000"</t>
  </si>
  <si>
    <t>SP</t>
  </si>
  <si>
    <t>D05 - demontáž skříně 2ks</t>
  </si>
  <si>
    <t>D11 - demontáž skříní 4ks</t>
  </si>
  <si>
    <t>4*3</t>
  </si>
  <si>
    <t>D15 - demontáž kuh.linky</t>
  </si>
  <si>
    <t>D20 - vyčištění dna stavebmí jámy</t>
  </si>
  <si>
    <t>N03 - vyčištění a repase vertikálních žaluzié 100m2</t>
  </si>
  <si>
    <t>100*0,3</t>
  </si>
  <si>
    <t>N19 - přetěsnění zárubní</t>
  </si>
  <si>
    <t>181</t>
  </si>
  <si>
    <t>58124844</t>
  </si>
  <si>
    <t>fólie pro malířské potřeby zakrývací tl 25µ 4x5m</t>
  </si>
  <si>
    <t>92287083</t>
  </si>
  <si>
    <t>182</t>
  </si>
  <si>
    <t>58124840</t>
  </si>
  <si>
    <t>páska malířská z PVC a UV odolná (7 dnů) do š 50mm</t>
  </si>
  <si>
    <t>1275897219</t>
  </si>
  <si>
    <t>183</t>
  </si>
  <si>
    <t>69311099</t>
  </si>
  <si>
    <t>geotextilie netkaná separační, filtrační, ochranná s převahou recyklovaných PES vláken 270g/m2</t>
  </si>
  <si>
    <t>-1437408985</t>
  </si>
  <si>
    <t>184</t>
  </si>
  <si>
    <t>HZS2111</t>
  </si>
  <si>
    <t>Hodinové zúčtovací sazby profesí PSV provádění stavebních konstrukcí tesař</t>
  </si>
  <si>
    <t>1279693173</t>
  </si>
  <si>
    <t>https://podminky.urs.cz/item/CS_URS_2024_01/HZS2111</t>
  </si>
  <si>
    <t>D25 oprava prostupu rámem okna</t>
  </si>
  <si>
    <t>3*5</t>
  </si>
  <si>
    <t>185</t>
  </si>
  <si>
    <t>HZS2122</t>
  </si>
  <si>
    <t>Hodinové zúčtovací sazby profesí PSV provádění stavebních konstrukcí truhlář odborný</t>
  </si>
  <si>
    <t>-899450445</t>
  </si>
  <si>
    <t>https://podminky.urs.cz/item/CS_URS_2024_01/HZS2122</t>
  </si>
  <si>
    <t>N15 - repase 2ks oken</t>
  </si>
  <si>
    <t>2*10</t>
  </si>
  <si>
    <t>K95</t>
  </si>
  <si>
    <t>K96</t>
  </si>
  <si>
    <t>186</t>
  </si>
  <si>
    <t>HZS2211</t>
  </si>
  <si>
    <t>Hodinové zúčtovací sazby profesí PSV provádění stavebních instalací instalatér</t>
  </si>
  <si>
    <t>2107565918</t>
  </si>
  <si>
    <t>https://podminky.urs.cz/item/CS_URS_2024_01/HZS2211</t>
  </si>
  <si>
    <t>N11 - napojení kuch.linky</t>
  </si>
  <si>
    <t>K98</t>
  </si>
  <si>
    <t>187</t>
  </si>
  <si>
    <t>HZS2221</t>
  </si>
  <si>
    <t>Hodinové zúčtovací sazby profesí PSV provádění stavebních instalací topenář</t>
  </si>
  <si>
    <t>805170547</t>
  </si>
  <si>
    <t>https://podminky.urs.cz/item/CS_URS_2024_01/HZS2221</t>
  </si>
  <si>
    <t>D07</t>
  </si>
  <si>
    <t>3+10</t>
  </si>
  <si>
    <t>D08</t>
  </si>
  <si>
    <t>D27</t>
  </si>
  <si>
    <t>K99</t>
  </si>
  <si>
    <t>188</t>
  </si>
  <si>
    <t>HZS2231</t>
  </si>
  <si>
    <t>Hodinové zúčtovací sazby profesí PSV provádění stavebních instalací elektrikář</t>
  </si>
  <si>
    <t>1104340081</t>
  </si>
  <si>
    <t>https://podminky.urs.cz/item/CS_URS_2024_01/HZS2231</t>
  </si>
  <si>
    <t>Del - zaslepení nevyužitých el.vývodů</t>
  </si>
  <si>
    <t>N27 d+m el.přívod pro rolety</t>
  </si>
  <si>
    <t>189</t>
  </si>
  <si>
    <t>HZS2232</t>
  </si>
  <si>
    <t>Hodinové zúčtovací sazby profesí PSV provádění stavebních instalací elektrikář odborný</t>
  </si>
  <si>
    <t>-1914418967</t>
  </si>
  <si>
    <t>https://podminky.urs.cz/item/CS_URS_2024_01/HZS2232</t>
  </si>
  <si>
    <t>190</t>
  </si>
  <si>
    <t>HZS3212</t>
  </si>
  <si>
    <t>Hodinové zúčtovací sazby montáží technologických zařízení na stavebních objektech montér vzduchotechniky odborný</t>
  </si>
  <si>
    <t>835682859</t>
  </si>
  <si>
    <t>https://podminky.urs.cz/item/CS_URS_2024_01/HZS3212</t>
  </si>
  <si>
    <t>D23 zaslepení potrubí</t>
  </si>
  <si>
    <t>N17 napojení odvodu kondenzátu</t>
  </si>
  <si>
    <t>K97</t>
  </si>
  <si>
    <t>b - Silnoproud</t>
  </si>
  <si>
    <t>Soupis:</t>
  </si>
  <si>
    <t>b1 - Materiál</t>
  </si>
  <si>
    <t>D1 - SILNOPROUD – Elektroinstalace - MATERIÁL</t>
  </si>
  <si>
    <t xml:space="preserve">    D2 - Úložný materiál:</t>
  </si>
  <si>
    <t xml:space="preserve">    D3 - Rozvodnice RL</t>
  </si>
  <si>
    <t xml:space="preserve">D4 - Ovládací prvky a přístroje  </t>
  </si>
  <si>
    <t>D5 - Svítidla - dle výpočtu osvětlení</t>
  </si>
  <si>
    <t>D6 - Kabeláž:</t>
  </si>
  <si>
    <t>D7 - Ostatní:</t>
  </si>
  <si>
    <t>D1</t>
  </si>
  <si>
    <t>SILNOPROUD – Elektroinstalace - MATERIÁL</t>
  </si>
  <si>
    <t>D2</t>
  </si>
  <si>
    <t>Úložný materiál:</t>
  </si>
  <si>
    <t>Pol1</t>
  </si>
  <si>
    <t>Parapetní žlab 120x55 + stínící kanál</t>
  </si>
  <si>
    <t>Pol2</t>
  </si>
  <si>
    <t>Vkládací lišta 60x40mm, plastová, komplet</t>
  </si>
  <si>
    <t>Pol3</t>
  </si>
  <si>
    <t>Vkládací lišta 40x20mm, plastová, komplet</t>
  </si>
  <si>
    <t>Pol4</t>
  </si>
  <si>
    <t>Vkládací lišta 20x20mm, plastová, komplet</t>
  </si>
  <si>
    <t>Pol5</t>
  </si>
  <si>
    <t>Chránička ohebná 1216, vč.úchytů</t>
  </si>
  <si>
    <t>Pol6</t>
  </si>
  <si>
    <t>Chránička pevná 1216, vč.úchytů</t>
  </si>
  <si>
    <t>Pol7</t>
  </si>
  <si>
    <t>Drobný spojovací a nosný materiál, wago svorky, apod.</t>
  </si>
  <si>
    <t>D3</t>
  </si>
  <si>
    <t>Rozvodnice RL</t>
  </si>
  <si>
    <t>Pol8</t>
  </si>
  <si>
    <t>Drobný elektroinstalační materiál</t>
  </si>
  <si>
    <t>D4</t>
  </si>
  <si>
    <t xml:space="preserve">Ovládací prvky a přístroje  </t>
  </si>
  <si>
    <t>Pol9</t>
  </si>
  <si>
    <t>Vypínač č.1, pod omítku</t>
  </si>
  <si>
    <t>Pol10</t>
  </si>
  <si>
    <t>Vypínač č.5, pod omítku</t>
  </si>
  <si>
    <t>Pol11</t>
  </si>
  <si>
    <t>Vypínač č.6, pod omítku</t>
  </si>
  <si>
    <t>Pol12</t>
  </si>
  <si>
    <t>Vypínač č.7, pod omítku</t>
  </si>
  <si>
    <t>Pol13</t>
  </si>
  <si>
    <t>Zásuvka jednoduchá, pod omítku, IP20</t>
  </si>
  <si>
    <t>Pol14</t>
  </si>
  <si>
    <t>Zásuvka dvojitá, pod omítku, IP20</t>
  </si>
  <si>
    <t>Pol15</t>
  </si>
  <si>
    <t>Zásuvka jednoduchá, na omítku, IP20</t>
  </si>
  <si>
    <t>Pol16</t>
  </si>
  <si>
    <t>Zásuvka 230V modulová do parapetního žlabu, adaptér, kryt</t>
  </si>
  <si>
    <t>Pol17</t>
  </si>
  <si>
    <t>Zásuvka 230V s přepěťovou ochranou modulová do parapetního žlabu, adaptér, kryt</t>
  </si>
  <si>
    <t>Pol18</t>
  </si>
  <si>
    <t>Krabice přístrojová např. KP 68/2, KU 68, vč.uložení pod omítku</t>
  </si>
  <si>
    <t>Pol19</t>
  </si>
  <si>
    <t>Krabice přístrojová hluboká např. KPR 68 KA, vč.uložení pod omítku</t>
  </si>
  <si>
    <t>D5</t>
  </si>
  <si>
    <t>Svítidla - dle výpočtu osvětlení</t>
  </si>
  <si>
    <t>Pol20</t>
  </si>
  <si>
    <t>Svítidlo LED, 35W/4000K/3921lm, CRI 80, 230V, přisazené/závěsné</t>
  </si>
  <si>
    <t>Pol21</t>
  </si>
  <si>
    <t>Svítidlo LED, 35W/4000K/3921lm, CRI 80, 230V, přisazené/závěsné, nouzový modul 1hod</t>
  </si>
  <si>
    <t>Pol22</t>
  </si>
  <si>
    <t>Lankový závěs pro svítidla LED 35W</t>
  </si>
  <si>
    <t>Pol23</t>
  </si>
  <si>
    <t>Nouzové svítidlo s LED zdrojem 3W, přisazené, nástěnné, s vlastním integrovaným nouzovým zdrojem 1hod</t>
  </si>
  <si>
    <t>D6</t>
  </si>
  <si>
    <t>Kabeláž:</t>
  </si>
  <si>
    <t>Pol24</t>
  </si>
  <si>
    <t>CYKY J3x1,5</t>
  </si>
  <si>
    <t>Pol25</t>
  </si>
  <si>
    <t>CYKY J3x2,5</t>
  </si>
  <si>
    <t>Pol26</t>
  </si>
  <si>
    <t>CYKY J5x1,5</t>
  </si>
  <si>
    <t>Pol27</t>
  </si>
  <si>
    <t>CYA 10 ZŽL</t>
  </si>
  <si>
    <t>Pol28</t>
  </si>
  <si>
    <t>CYA 6 ZŽL</t>
  </si>
  <si>
    <t>Pol29</t>
  </si>
  <si>
    <t>Podružný materiál vruty, šrouby, sádra apod.</t>
  </si>
  <si>
    <t>Pol30</t>
  </si>
  <si>
    <t>Pol31</t>
  </si>
  <si>
    <t>Požární ucpávka</t>
  </si>
  <si>
    <t>D7</t>
  </si>
  <si>
    <t>Ostatní:</t>
  </si>
  <si>
    <t>Pol32</t>
  </si>
  <si>
    <t>Bezpečnostní tabulky</t>
  </si>
  <si>
    <t>kpl</t>
  </si>
  <si>
    <t>Pol33</t>
  </si>
  <si>
    <t>Zařízení staveniště, vč.staveništního rozvaděče, revize, komplet</t>
  </si>
  <si>
    <t>Pol34</t>
  </si>
  <si>
    <t>Oživení, měření, doprava</t>
  </si>
  <si>
    <t>Pol35</t>
  </si>
  <si>
    <t>Revize</t>
  </si>
  <si>
    <t>Pol36</t>
  </si>
  <si>
    <t>Dokumentace skutečného provedení</t>
  </si>
  <si>
    <t>Pol37</t>
  </si>
  <si>
    <t>Dokumentace Zhotovitele</t>
  </si>
  <si>
    <t>b2 - Montáž</t>
  </si>
  <si>
    <t>D1 - SILNOPROUD – Elektroinstalace - MONTÁŽ</t>
  </si>
  <si>
    <t xml:space="preserve">D4 - Ovládací prvky a přístroje </t>
  </si>
  <si>
    <t>D5 - Svítidla - dle výpočtu osvětlení, vč.uchycení</t>
  </si>
  <si>
    <t>SILNOPROUD – Elektroinstalace - MONTÁŽ</t>
  </si>
  <si>
    <t>Pol38</t>
  </si>
  <si>
    <t>Pol39</t>
  </si>
  <si>
    <t>Pol40</t>
  </si>
  <si>
    <t>Pol41</t>
  </si>
  <si>
    <t>Pol42</t>
  </si>
  <si>
    <t>Chránička ohebná 1216,vč.úchytů</t>
  </si>
  <si>
    <t>Pol43</t>
  </si>
  <si>
    <t>Chránička pevná 1216,vč.úchytů</t>
  </si>
  <si>
    <t>Pol44</t>
  </si>
  <si>
    <t>Pol45</t>
  </si>
  <si>
    <t>Přepojení, průchodky, úpravy kabelů, popisky</t>
  </si>
  <si>
    <t xml:space="preserve">Ovládací prvky a přístroje </t>
  </si>
  <si>
    <t>Pol46</t>
  </si>
  <si>
    <t>Pol47</t>
  </si>
  <si>
    <t>Pol48</t>
  </si>
  <si>
    <t>Pol49</t>
  </si>
  <si>
    <t>Pol50</t>
  </si>
  <si>
    <t>Pol51</t>
  </si>
  <si>
    <t>Pol52</t>
  </si>
  <si>
    <t>Pol53</t>
  </si>
  <si>
    <t>Pol54</t>
  </si>
  <si>
    <t>Pol55</t>
  </si>
  <si>
    <t>Pol56</t>
  </si>
  <si>
    <t>Svítidla - dle výpočtu osvětlení, vč.uchycení</t>
  </si>
  <si>
    <t>Pol57</t>
  </si>
  <si>
    <t>Svítidlo LED, 35W/4000K/3921lm, CRI 80, 230V, přisazené/závěsné vč.závěsu</t>
  </si>
  <si>
    <t>Pol58</t>
  </si>
  <si>
    <t>Svítidlo LED, 35W/4000K/3921lm, CRI 80, 230V, přisazené/závěsné vč.závěsu, nouzový modul 1hod</t>
  </si>
  <si>
    <t>Pol59</t>
  </si>
  <si>
    <t>Pol60</t>
  </si>
  <si>
    <t>Pol61</t>
  </si>
  <si>
    <t>Pol62</t>
  </si>
  <si>
    <t>Pol63</t>
  </si>
  <si>
    <t>Pol64</t>
  </si>
  <si>
    <t>Pol65</t>
  </si>
  <si>
    <t>Pol66</t>
  </si>
  <si>
    <t>Drobné zednické práce, průraz zdivem</t>
  </si>
  <si>
    <t>Pol67</t>
  </si>
  <si>
    <t>Vysekání rýh pro montáž trubek a kabelů v cihelných zdech hloubky do 3 cm a šířky do 4 cm, zapravení</t>
  </si>
  <si>
    <t>Pol68</t>
  </si>
  <si>
    <t>Vysekání kapes a výklenků ve zdivu cihelném pro krabice 10x10x8 cm</t>
  </si>
  <si>
    <t>Pol69</t>
  </si>
  <si>
    <t>Vrtání prostupů do zdi, stropu, 30-100cm</t>
  </si>
  <si>
    <t>Pol70</t>
  </si>
  <si>
    <t>Pol71</t>
  </si>
  <si>
    <t>Pol72</t>
  </si>
  <si>
    <t>součinnost elektro při stavebních demontážích vč.likvidace nefunkční elektroinstalace, náklady na detekci rozvodů v místech zásahů do konstrukcí, v místech kde se budou provádět stavební úpravy zajistit odpojení stávající el.energie - ochrana proti zásahu el. proudem</t>
  </si>
  <si>
    <t>Pol73</t>
  </si>
  <si>
    <t>Demontáž stávajících svítidel, elektroinstalace, odvoz, likvidace nebo uskladnění, odpojení před bouracími pracemi</t>
  </si>
  <si>
    <t>Pol74</t>
  </si>
  <si>
    <t>úprava stávající elektroinstalace (dotažení šroubků, posuny prvků ve žlabech, posun ovladače pro klimatizaci, apod.)</t>
  </si>
  <si>
    <t>Pol75</t>
  </si>
  <si>
    <t>příprava pro elektrické rolety - koordinace s dodavatelem rolet</t>
  </si>
  <si>
    <t>Pol76</t>
  </si>
  <si>
    <t>Celková prohlídka elektrických rozvodů, měření, apod.</t>
  </si>
  <si>
    <t>c - Slaboproud</t>
  </si>
  <si>
    <t>D1 - Strukturovaná kabeláž - DODÁVKA MATERIÁLU</t>
  </si>
  <si>
    <t>D2 - Strukturovaná kabeláž - MONTÁŽ</t>
  </si>
  <si>
    <t>D3 - Ostatní přípomoce při stavebních úpravách místností - MONTÁŽ</t>
  </si>
  <si>
    <t>D4 - Ostatní přípomoce při stavebních úpravách místností - MATERIÁL</t>
  </si>
  <si>
    <t>Strukturovaná kabeláž - DODÁVKA MATERIÁLU</t>
  </si>
  <si>
    <t>Pol77</t>
  </si>
  <si>
    <t>kabel 4P/UTP/Cat 6 - v případě instalce nové kabeláže</t>
  </si>
  <si>
    <t>Pol78</t>
  </si>
  <si>
    <t>zásuvka 2xRJ45/UTP Cat6 - do parapetního kanálu/nástěnná - v případě instalace nových zásuvek</t>
  </si>
  <si>
    <t>Pol79</t>
  </si>
  <si>
    <t>zásuvka 1xRJ45/u, kat.5 - na omítku, do žlabu - v případě instalace nových zásuvek</t>
  </si>
  <si>
    <t>Pol80</t>
  </si>
  <si>
    <t>19' vyvazovací panel 1U, 5x háček - v případě instalace nových zásuvek</t>
  </si>
  <si>
    <t>Pol81</t>
  </si>
  <si>
    <t>metalický patch panel 24xRJ45/UTP Cat6/1U/19" - v případě instalace nových zásuvek</t>
  </si>
  <si>
    <t>Pol82</t>
  </si>
  <si>
    <t>trubka elektroinstalační ohebná</t>
  </si>
  <si>
    <t>Pol83</t>
  </si>
  <si>
    <t>lišta elektroinstalační PVC + příslušenství</t>
  </si>
  <si>
    <t>Pol84</t>
  </si>
  <si>
    <t>kanál elektroinstalační PVC + příslušenství</t>
  </si>
  <si>
    <t>Pol85</t>
  </si>
  <si>
    <t>drobný montážní, úložný + podružný materiál</t>
  </si>
  <si>
    <t>Strukturovaná kabeláž - MONTÁŽ</t>
  </si>
  <si>
    <t>Pol86</t>
  </si>
  <si>
    <t>kabel 4P/UTP/Cat 6</t>
  </si>
  <si>
    <t>Pol87</t>
  </si>
  <si>
    <t>Pol88</t>
  </si>
  <si>
    <t>zásuvka 1xRJ45/u, kat.5 - na omítku - v případě instalace nových zásuvek</t>
  </si>
  <si>
    <t>Pol89</t>
  </si>
  <si>
    <t>Pol90</t>
  </si>
  <si>
    <t>Pol91</t>
  </si>
  <si>
    <t>zatažení a upevnění kabelu 4P v rozvaděči - v případě instalace nových zásuvek</t>
  </si>
  <si>
    <t>Pol92</t>
  </si>
  <si>
    <t>připojení kabelu 4P na patch panel - v případě instalace nových zásuvek</t>
  </si>
  <si>
    <t>Pol93</t>
  </si>
  <si>
    <t>měření metalické kabeláže (UTP/Cat.6), měř. protokol - v případě instalace nových zásuvek</t>
  </si>
  <si>
    <t>port</t>
  </si>
  <si>
    <t>Pol94</t>
  </si>
  <si>
    <t>měření metalické kabeláže (UTP/Cat.5), měř. protokol - stávající instalace</t>
  </si>
  <si>
    <t>Pol95</t>
  </si>
  <si>
    <t>průraz zdí vč. začištění</t>
  </si>
  <si>
    <t>Pol96</t>
  </si>
  <si>
    <t>drážka cihelná zeď, vč. zapravení</t>
  </si>
  <si>
    <t>Pol97</t>
  </si>
  <si>
    <t>Pol98</t>
  </si>
  <si>
    <t>Pol99</t>
  </si>
  <si>
    <t>kanál elektroinstalační PVC</t>
  </si>
  <si>
    <t>Pol100</t>
  </si>
  <si>
    <t>drobné montážní práce</t>
  </si>
  <si>
    <t>Pol101</t>
  </si>
  <si>
    <t>dokumentace skutečného provedení, měřící protokoly, revize</t>
  </si>
  <si>
    <t>Ostatní přípomoce při stavebních úpravách místností - MONTÁŽ</t>
  </si>
  <si>
    <t>Pol102</t>
  </si>
  <si>
    <t>demontáž stávajících slaboproudých rozvodů, přesun stávajícíc rozvodů EZS, demontáž lišt a žlabů, přepojení a uchycení stávajících tras, zednické přípomoci</t>
  </si>
  <si>
    <t>Pol103</t>
  </si>
  <si>
    <t>detekce stávajících rozvodů EPS, SLP systémů</t>
  </si>
  <si>
    <t>Ostatní přípomoce při stavebních úpravách místností - MATERIÁL</t>
  </si>
  <si>
    <t>Pol104</t>
  </si>
  <si>
    <t>kabel rozvodů EZS</t>
  </si>
  <si>
    <t>Pol105</t>
  </si>
  <si>
    <t>Pol106</t>
  </si>
  <si>
    <t>x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</si>
  <si>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</si>
  <si>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</si>
  <si>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</si>
  <si>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</si>
  <si>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</si>
  <si>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</si>
  <si>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</si>
  <si>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</si>
  <si>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</si>
  <si>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011002000</t>
  </si>
  <si>
    <t>Průzkumné práce</t>
  </si>
  <si>
    <t>1024</t>
  </si>
  <si>
    <t>492200935</t>
  </si>
  <si>
    <t>https://podminky.urs.cz/item/CS_URS_2024_01/011002000</t>
  </si>
  <si>
    <t>013002000</t>
  </si>
  <si>
    <t>Projektové práce</t>
  </si>
  <si>
    <t>1913397837</t>
  </si>
  <si>
    <t>https://podminky.urs.cz/item/CS_URS_2024_01/013002000</t>
  </si>
  <si>
    <t>VRN3</t>
  </si>
  <si>
    <t>Zařízení staveniště</t>
  </si>
  <si>
    <t>030001000</t>
  </si>
  <si>
    <t>-896854069</t>
  </si>
  <si>
    <t>https://podminky.urs.cz/item/CS_URS_2024_01/030001000</t>
  </si>
  <si>
    <t>P</t>
  </si>
  <si>
    <t>Poznámka k položce:
staveništní výtah pro dopravu materiálů a osob
připojení na el.energii
sociální zařízení pro pracovníky
sklad materiálu a nářadí
další potřebné prvky a zařízení pro realizaci stavby</t>
  </si>
  <si>
    <t>034002000</t>
  </si>
  <si>
    <t>Zabezpečení staveniště</t>
  </si>
  <si>
    <t>2018957675</t>
  </si>
  <si>
    <t>https://podminky.urs.cz/item/CS_URS_2024_01/034002000</t>
  </si>
  <si>
    <t>035002000</t>
  </si>
  <si>
    <t>Pronájmy ploch, objektů</t>
  </si>
  <si>
    <t>-1749460641</t>
  </si>
  <si>
    <t>https://podminky.urs.cz/item/CS_URS_2024_01/035002000</t>
  </si>
  <si>
    <t>VRN4</t>
  </si>
  <si>
    <t>Inženýrská činnost</t>
  </si>
  <si>
    <t>040001000</t>
  </si>
  <si>
    <t>699389813</t>
  </si>
  <si>
    <t>https://podminky.urs.cz/item/CS_URS_2024_01/040001000</t>
  </si>
  <si>
    <t>zajištění DIO a příslušných povolení</t>
  </si>
  <si>
    <t>VRN6</t>
  </si>
  <si>
    <t>Územní vlivy</t>
  </si>
  <si>
    <t>065002000</t>
  </si>
  <si>
    <t>Mimostaveništní doprava materiálů</t>
  </si>
  <si>
    <t>-1773443801</t>
  </si>
  <si>
    <t>https://podminky.urs.cz/item/CS_URS_2024_01/065002000</t>
  </si>
  <si>
    <t>VRN7</t>
  </si>
  <si>
    <t>Provozní vlivy</t>
  </si>
  <si>
    <t>071002000</t>
  </si>
  <si>
    <t>Provoz investora, třetích osob</t>
  </si>
  <si>
    <t>1715282348</t>
  </si>
  <si>
    <t>https://podminky.urs.cz/item/CS_URS_2024_01/071002000</t>
  </si>
  <si>
    <t>073002000</t>
  </si>
  <si>
    <t>Ztížený pohyb vozidel v centrech měst</t>
  </si>
  <si>
    <t>27823817</t>
  </si>
  <si>
    <t>https://podminky.urs.cz/item/CS_URS_2024_01/073002000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</si>
</sst>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71151101" TargetMode="External" /><Relationship Id="rId2" Type="http://schemas.openxmlformats.org/officeDocument/2006/relationships/hyperlink" Target="https://podminky.urs.cz/item/CS_URS_2024_01/273321411" TargetMode="External" /><Relationship Id="rId3" Type="http://schemas.openxmlformats.org/officeDocument/2006/relationships/hyperlink" Target="https://podminky.urs.cz/item/CS_URS_2024_01/273362021" TargetMode="External" /><Relationship Id="rId4" Type="http://schemas.openxmlformats.org/officeDocument/2006/relationships/hyperlink" Target="https://podminky.urs.cz/item/CS_URS_2024_01/310238211" TargetMode="External" /><Relationship Id="rId5" Type="http://schemas.openxmlformats.org/officeDocument/2006/relationships/hyperlink" Target="https://podminky.urs.cz/item/CS_URS_2024_01/317944321" TargetMode="External" /><Relationship Id="rId6" Type="http://schemas.openxmlformats.org/officeDocument/2006/relationships/hyperlink" Target="https://podminky.urs.cz/item/CS_URS_2024_01/611325223" TargetMode="External" /><Relationship Id="rId7" Type="http://schemas.openxmlformats.org/officeDocument/2006/relationships/hyperlink" Target="https://podminky.urs.cz/item/CS_URS_2024_01/611325418" TargetMode="External" /><Relationship Id="rId8" Type="http://schemas.openxmlformats.org/officeDocument/2006/relationships/hyperlink" Target="https://podminky.urs.cz/item/CS_URS_2024_01/612131121" TargetMode="External" /><Relationship Id="rId9" Type="http://schemas.openxmlformats.org/officeDocument/2006/relationships/hyperlink" Target="https://podminky.urs.cz/item/CS_URS_2024_01/612131151" TargetMode="External" /><Relationship Id="rId10" Type="http://schemas.openxmlformats.org/officeDocument/2006/relationships/hyperlink" Target="https://podminky.urs.cz/item/CS_URS_2024_01/612311131" TargetMode="External" /><Relationship Id="rId11" Type="http://schemas.openxmlformats.org/officeDocument/2006/relationships/hyperlink" Target="https://podminky.urs.cz/item/CS_URS_2024_01/612321111" TargetMode="External" /><Relationship Id="rId12" Type="http://schemas.openxmlformats.org/officeDocument/2006/relationships/hyperlink" Target="https://podminky.urs.cz/item/CS_URS_2024_01/612325131" TargetMode="External" /><Relationship Id="rId13" Type="http://schemas.openxmlformats.org/officeDocument/2006/relationships/hyperlink" Target="https://podminky.urs.cz/item/CS_URS_2024_01/612325191" TargetMode="External" /><Relationship Id="rId14" Type="http://schemas.openxmlformats.org/officeDocument/2006/relationships/hyperlink" Target="https://podminky.urs.cz/item/CS_URS_2024_01/612325223" TargetMode="External" /><Relationship Id="rId15" Type="http://schemas.openxmlformats.org/officeDocument/2006/relationships/hyperlink" Target="https://podminky.urs.cz/item/CS_URS_2024_01/612325417" TargetMode="External" /><Relationship Id="rId16" Type="http://schemas.openxmlformats.org/officeDocument/2006/relationships/hyperlink" Target="https://podminky.urs.cz/item/CS_URS_2024_01/612328131" TargetMode="External" /><Relationship Id="rId17" Type="http://schemas.openxmlformats.org/officeDocument/2006/relationships/hyperlink" Target="https://podminky.urs.cz/item/CS_URS_2024_01/631311115" TargetMode="External" /><Relationship Id="rId18" Type="http://schemas.openxmlformats.org/officeDocument/2006/relationships/hyperlink" Target="https://podminky.urs.cz/item/CS_URS_2024_01/632450124" TargetMode="External" /><Relationship Id="rId19" Type="http://schemas.openxmlformats.org/officeDocument/2006/relationships/hyperlink" Target="https://podminky.urs.cz/item/CS_URS_2024_01/632481213" TargetMode="External" /><Relationship Id="rId20" Type="http://schemas.openxmlformats.org/officeDocument/2006/relationships/hyperlink" Target="https://podminky.urs.cz/item/CS_URS_2024_01/635111132" TargetMode="External" /><Relationship Id="rId21" Type="http://schemas.openxmlformats.org/officeDocument/2006/relationships/hyperlink" Target="https://podminky.urs.cz/item/CS_URS_2024_01/635111141" TargetMode="External" /><Relationship Id="rId22" Type="http://schemas.openxmlformats.org/officeDocument/2006/relationships/hyperlink" Target="https://podminky.urs.cz/item/CS_URS_2024_01/642944121" TargetMode="External" /><Relationship Id="rId23" Type="http://schemas.openxmlformats.org/officeDocument/2006/relationships/hyperlink" Target="https://podminky.urs.cz/item/CS_URS_2024_01/952901111" TargetMode="External" /><Relationship Id="rId24" Type="http://schemas.openxmlformats.org/officeDocument/2006/relationships/hyperlink" Target="https://podminky.urs.cz/item/CS_URS_2024_01/953731115" TargetMode="External" /><Relationship Id="rId25" Type="http://schemas.openxmlformats.org/officeDocument/2006/relationships/hyperlink" Target="https://podminky.urs.cz/item/CS_URS_2024_01/953941516" TargetMode="External" /><Relationship Id="rId26" Type="http://schemas.openxmlformats.org/officeDocument/2006/relationships/hyperlink" Target="https://podminky.urs.cz/item/CS_URS_2024_01/953943211" TargetMode="External" /><Relationship Id="rId27" Type="http://schemas.openxmlformats.org/officeDocument/2006/relationships/hyperlink" Target="https://podminky.urs.cz/item/CS_URS_2024_01/962031133" TargetMode="External" /><Relationship Id="rId28" Type="http://schemas.openxmlformats.org/officeDocument/2006/relationships/hyperlink" Target="https://podminky.urs.cz/item/CS_URS_2024_01/962032240" TargetMode="External" /><Relationship Id="rId29" Type="http://schemas.openxmlformats.org/officeDocument/2006/relationships/hyperlink" Target="https://podminky.urs.cz/item/CS_URS_2024_01/965043431" TargetMode="External" /><Relationship Id="rId30" Type="http://schemas.openxmlformats.org/officeDocument/2006/relationships/hyperlink" Target="https://podminky.urs.cz/item/CS_URS_2024_01/965045112" TargetMode="External" /><Relationship Id="rId31" Type="http://schemas.openxmlformats.org/officeDocument/2006/relationships/hyperlink" Target="https://podminky.urs.cz/item/CS_URS_2024_01/965049112" TargetMode="External" /><Relationship Id="rId32" Type="http://schemas.openxmlformats.org/officeDocument/2006/relationships/hyperlink" Target="https://podminky.urs.cz/item/CS_URS_2024_01/965082923" TargetMode="External" /><Relationship Id="rId33" Type="http://schemas.openxmlformats.org/officeDocument/2006/relationships/hyperlink" Target="https://podminky.urs.cz/item/CS_URS_2024_01/968062354" TargetMode="External" /><Relationship Id="rId34" Type="http://schemas.openxmlformats.org/officeDocument/2006/relationships/hyperlink" Target="https://podminky.urs.cz/item/CS_URS_2024_01/968062355" TargetMode="External" /><Relationship Id="rId35" Type="http://schemas.openxmlformats.org/officeDocument/2006/relationships/hyperlink" Target="https://podminky.urs.cz/item/CS_URS_2024_01/968062455" TargetMode="External" /><Relationship Id="rId36" Type="http://schemas.openxmlformats.org/officeDocument/2006/relationships/hyperlink" Target="https://podminky.urs.cz/item/CS_URS_2024_01/968072455" TargetMode="External" /><Relationship Id="rId37" Type="http://schemas.openxmlformats.org/officeDocument/2006/relationships/hyperlink" Target="https://podminky.urs.cz/item/CS_URS_2024_01/969031111" TargetMode="External" /><Relationship Id="rId38" Type="http://schemas.openxmlformats.org/officeDocument/2006/relationships/hyperlink" Target="https://podminky.urs.cz/item/CS_URS_2024_01/974031153" TargetMode="External" /><Relationship Id="rId39" Type="http://schemas.openxmlformats.org/officeDocument/2006/relationships/hyperlink" Target="https://podminky.urs.cz/item/CS_URS_2024_01/977151123" TargetMode="External" /><Relationship Id="rId40" Type="http://schemas.openxmlformats.org/officeDocument/2006/relationships/hyperlink" Target="https://podminky.urs.cz/item/CS_URS_2024_01/977312113" TargetMode="External" /><Relationship Id="rId41" Type="http://schemas.openxmlformats.org/officeDocument/2006/relationships/hyperlink" Target="https://podminky.urs.cz/item/CS_URS_2024_01/978013191" TargetMode="External" /><Relationship Id="rId42" Type="http://schemas.openxmlformats.org/officeDocument/2006/relationships/hyperlink" Target="https://podminky.urs.cz/item/CS_URS_2024_01/997013151" TargetMode="External" /><Relationship Id="rId43" Type="http://schemas.openxmlformats.org/officeDocument/2006/relationships/hyperlink" Target="https://podminky.urs.cz/item/CS_URS_2024_01/997013509" TargetMode="External" /><Relationship Id="rId44" Type="http://schemas.openxmlformats.org/officeDocument/2006/relationships/hyperlink" Target="https://podminky.urs.cz/item/CS_URS_2024_01/997013511" TargetMode="External" /><Relationship Id="rId45" Type="http://schemas.openxmlformats.org/officeDocument/2006/relationships/hyperlink" Target="https://podminky.urs.cz/item/CS_URS_2024_01/997013631" TargetMode="External" /><Relationship Id="rId46" Type="http://schemas.openxmlformats.org/officeDocument/2006/relationships/hyperlink" Target="https://podminky.urs.cz/item/CS_URS_2024_01/998011008" TargetMode="External" /><Relationship Id="rId47" Type="http://schemas.openxmlformats.org/officeDocument/2006/relationships/hyperlink" Target="https://podminky.urs.cz/item/CS_URS_2024_01/711211136" TargetMode="External" /><Relationship Id="rId48" Type="http://schemas.openxmlformats.org/officeDocument/2006/relationships/hyperlink" Target="https://podminky.urs.cz/item/CS_URS_2024_01/711211141" TargetMode="External" /><Relationship Id="rId49" Type="http://schemas.openxmlformats.org/officeDocument/2006/relationships/hyperlink" Target="https://podminky.urs.cz/item/CS_URS_2024_01/711741567" TargetMode="External" /><Relationship Id="rId50" Type="http://schemas.openxmlformats.org/officeDocument/2006/relationships/hyperlink" Target="https://podminky.urs.cz/item/CS_URS_2024_01/998711111" TargetMode="External" /><Relationship Id="rId51" Type="http://schemas.openxmlformats.org/officeDocument/2006/relationships/hyperlink" Target="https://podminky.urs.cz/item/CS_URS_2024_01/713111136" TargetMode="External" /><Relationship Id="rId52" Type="http://schemas.openxmlformats.org/officeDocument/2006/relationships/hyperlink" Target="https://podminky.urs.cz/item/CS_URS_2024_01/713121111" TargetMode="External" /><Relationship Id="rId53" Type="http://schemas.openxmlformats.org/officeDocument/2006/relationships/hyperlink" Target="https://podminky.urs.cz/item/CS_URS_2024_01/998713111" TargetMode="External" /><Relationship Id="rId54" Type="http://schemas.openxmlformats.org/officeDocument/2006/relationships/hyperlink" Target="https://podminky.urs.cz/item/CS_URS_2024_01/722170801" TargetMode="External" /><Relationship Id="rId55" Type="http://schemas.openxmlformats.org/officeDocument/2006/relationships/hyperlink" Target="https://podminky.urs.cz/item/CS_URS_2024_01/723120804" TargetMode="External" /><Relationship Id="rId56" Type="http://schemas.openxmlformats.org/officeDocument/2006/relationships/hyperlink" Target="https://podminky.urs.cz/item/CS_URS_2024_01/725211603" TargetMode="External" /><Relationship Id="rId57" Type="http://schemas.openxmlformats.org/officeDocument/2006/relationships/hyperlink" Target="https://podminky.urs.cz/item/CS_URS_2024_01/725980122" TargetMode="External" /><Relationship Id="rId58" Type="http://schemas.openxmlformats.org/officeDocument/2006/relationships/hyperlink" Target="https://podminky.urs.cz/item/CS_URS_2024_01/725980123" TargetMode="External" /><Relationship Id="rId59" Type="http://schemas.openxmlformats.org/officeDocument/2006/relationships/hyperlink" Target="https://podminky.urs.cz/item/CS_URS_2024_01/998725111" TargetMode="External" /><Relationship Id="rId60" Type="http://schemas.openxmlformats.org/officeDocument/2006/relationships/hyperlink" Target="https://podminky.urs.cz/item/CS_URS_2024_01/735117110" TargetMode="External" /><Relationship Id="rId61" Type="http://schemas.openxmlformats.org/officeDocument/2006/relationships/hyperlink" Target="https://podminky.urs.cz/item/CS_URS_2024_01/735118110" TargetMode="External" /><Relationship Id="rId62" Type="http://schemas.openxmlformats.org/officeDocument/2006/relationships/hyperlink" Target="https://podminky.urs.cz/item/CS_URS_2024_01/735119140" TargetMode="External" /><Relationship Id="rId63" Type="http://schemas.openxmlformats.org/officeDocument/2006/relationships/hyperlink" Target="https://podminky.urs.cz/item/CS_URS_2024_01/998735111" TargetMode="External" /><Relationship Id="rId64" Type="http://schemas.openxmlformats.org/officeDocument/2006/relationships/hyperlink" Target="https://podminky.urs.cz/item/CS_URS_2024_01/741910361" TargetMode="External" /><Relationship Id="rId65" Type="http://schemas.openxmlformats.org/officeDocument/2006/relationships/hyperlink" Target="https://podminky.urs.cz/item/CS_URS_2024_01/998741111" TargetMode="External" /><Relationship Id="rId66" Type="http://schemas.openxmlformats.org/officeDocument/2006/relationships/hyperlink" Target="https://podminky.urs.cz/item/CS_URS_2024_01/751111812" TargetMode="External" /><Relationship Id="rId67" Type="http://schemas.openxmlformats.org/officeDocument/2006/relationships/hyperlink" Target="https://podminky.urs.cz/item/CS_URS_2024_01/751398012" TargetMode="External" /><Relationship Id="rId68" Type="http://schemas.openxmlformats.org/officeDocument/2006/relationships/hyperlink" Target="https://podminky.urs.cz/item/CS_URS_2024_01/751398031" TargetMode="External" /><Relationship Id="rId69" Type="http://schemas.openxmlformats.org/officeDocument/2006/relationships/hyperlink" Target="https://podminky.urs.cz/item/CS_URS_2024_01/751398822" TargetMode="External" /><Relationship Id="rId70" Type="http://schemas.openxmlformats.org/officeDocument/2006/relationships/hyperlink" Target="https://podminky.urs.cz/item/CS_URS_2024_01/751510870" TargetMode="External" /><Relationship Id="rId71" Type="http://schemas.openxmlformats.org/officeDocument/2006/relationships/hyperlink" Target="https://podminky.urs.cz/item/CS_URS_2024_01/751792008" TargetMode="External" /><Relationship Id="rId72" Type="http://schemas.openxmlformats.org/officeDocument/2006/relationships/hyperlink" Target="https://podminky.urs.cz/item/CS_URS_2024_01/998751111" TargetMode="External" /><Relationship Id="rId73" Type="http://schemas.openxmlformats.org/officeDocument/2006/relationships/hyperlink" Target="https://podminky.urs.cz/item/CS_URS_2024_01/762512811" TargetMode="External" /><Relationship Id="rId74" Type="http://schemas.openxmlformats.org/officeDocument/2006/relationships/hyperlink" Target="https://podminky.urs.cz/item/CS_URS_2024_01/762522812" TargetMode="External" /><Relationship Id="rId75" Type="http://schemas.openxmlformats.org/officeDocument/2006/relationships/hyperlink" Target="https://podminky.urs.cz/item/CS_URS_2024_01/763111464" TargetMode="External" /><Relationship Id="rId76" Type="http://schemas.openxmlformats.org/officeDocument/2006/relationships/hyperlink" Target="https://podminky.urs.cz/item/CS_URS_2024_01/763111811" TargetMode="External" /><Relationship Id="rId77" Type="http://schemas.openxmlformats.org/officeDocument/2006/relationships/hyperlink" Target="https://podminky.urs.cz/item/CS_URS_2024_01/763121411" TargetMode="External" /><Relationship Id="rId78" Type="http://schemas.openxmlformats.org/officeDocument/2006/relationships/hyperlink" Target="https://podminky.urs.cz/item/CS_URS_2024_01/763121466" TargetMode="External" /><Relationship Id="rId79" Type="http://schemas.openxmlformats.org/officeDocument/2006/relationships/hyperlink" Target="https://podminky.urs.cz/item/CS_URS_2024_01/763121714" TargetMode="External" /><Relationship Id="rId80" Type="http://schemas.openxmlformats.org/officeDocument/2006/relationships/hyperlink" Target="https://podminky.urs.cz/item/CS_URS_2024_01/763131411" TargetMode="External" /><Relationship Id="rId81" Type="http://schemas.openxmlformats.org/officeDocument/2006/relationships/hyperlink" Target="https://podminky.urs.cz/item/CS_URS_2024_01/763131714" TargetMode="External" /><Relationship Id="rId82" Type="http://schemas.openxmlformats.org/officeDocument/2006/relationships/hyperlink" Target="https://podminky.urs.cz/item/CS_URS_2024_01/763131751" TargetMode="External" /><Relationship Id="rId83" Type="http://schemas.openxmlformats.org/officeDocument/2006/relationships/hyperlink" Target="https://podminky.urs.cz/item/CS_URS_2024_01/763131765" TargetMode="External" /><Relationship Id="rId84" Type="http://schemas.openxmlformats.org/officeDocument/2006/relationships/hyperlink" Target="https://podminky.urs.cz/item/CS_URS_2024_01/763135611" TargetMode="External" /><Relationship Id="rId85" Type="http://schemas.openxmlformats.org/officeDocument/2006/relationships/hyperlink" Target="https://podminky.urs.cz/item/CS_URS_2024_01/763135811" TargetMode="External" /><Relationship Id="rId86" Type="http://schemas.openxmlformats.org/officeDocument/2006/relationships/hyperlink" Target="https://podminky.urs.cz/item/CS_URS_2024_01/763164531" TargetMode="External" /><Relationship Id="rId87" Type="http://schemas.openxmlformats.org/officeDocument/2006/relationships/hyperlink" Target="https://podminky.urs.cz/item/CS_URS_2024_01/763164539" TargetMode="External" /><Relationship Id="rId88" Type="http://schemas.openxmlformats.org/officeDocument/2006/relationships/hyperlink" Target="https://podminky.urs.cz/item/CS_URS_2024_01/763164625" TargetMode="External" /><Relationship Id="rId89" Type="http://schemas.openxmlformats.org/officeDocument/2006/relationships/hyperlink" Target="https://podminky.urs.cz/item/CS_URS_2024_01/763181311" TargetMode="External" /><Relationship Id="rId90" Type="http://schemas.openxmlformats.org/officeDocument/2006/relationships/hyperlink" Target="https://podminky.urs.cz/item/CS_URS_2024_01/998763321" TargetMode="External" /><Relationship Id="rId91" Type="http://schemas.openxmlformats.org/officeDocument/2006/relationships/hyperlink" Target="https://podminky.urs.cz/item/CS_URS_2024_01/766621621" TargetMode="External" /><Relationship Id="rId92" Type="http://schemas.openxmlformats.org/officeDocument/2006/relationships/hyperlink" Target="https://podminky.urs.cz/item/CS_URS_2024_01/766622831" TargetMode="External" /><Relationship Id="rId93" Type="http://schemas.openxmlformats.org/officeDocument/2006/relationships/hyperlink" Target="https://podminky.urs.cz/item/CS_URS_2024_01/766622861" TargetMode="External" /><Relationship Id="rId94" Type="http://schemas.openxmlformats.org/officeDocument/2006/relationships/hyperlink" Target="https://podminky.urs.cz/item/CS_URS_2024_01/766660002" TargetMode="External" /><Relationship Id="rId95" Type="http://schemas.openxmlformats.org/officeDocument/2006/relationships/hyperlink" Target="https://podminky.urs.cz/item/CS_URS_2024_01/766660729" TargetMode="External" /><Relationship Id="rId96" Type="http://schemas.openxmlformats.org/officeDocument/2006/relationships/hyperlink" Target="https://podminky.urs.cz/item/CS_URS_2024_01/766663915" TargetMode="External" /><Relationship Id="rId97" Type="http://schemas.openxmlformats.org/officeDocument/2006/relationships/hyperlink" Target="https://podminky.urs.cz/item/CS_URS_2024_01/766691812" TargetMode="External" /><Relationship Id="rId98" Type="http://schemas.openxmlformats.org/officeDocument/2006/relationships/hyperlink" Target="https://podminky.urs.cz/item/CS_URS_2024_01/766694116" TargetMode="External" /><Relationship Id="rId99" Type="http://schemas.openxmlformats.org/officeDocument/2006/relationships/hyperlink" Target="https://podminky.urs.cz/item/CS_URS_2024_01/766694126" TargetMode="External" /><Relationship Id="rId100" Type="http://schemas.openxmlformats.org/officeDocument/2006/relationships/hyperlink" Target="https://podminky.urs.cz/item/CS_URS_2024_01/766695213" TargetMode="External" /><Relationship Id="rId101" Type="http://schemas.openxmlformats.org/officeDocument/2006/relationships/hyperlink" Target="https://podminky.urs.cz/item/CS_URS_2024_01/998766111" TargetMode="External" /><Relationship Id="rId102" Type="http://schemas.openxmlformats.org/officeDocument/2006/relationships/hyperlink" Target="https://podminky.urs.cz/item/CS_URS_2024_01/767531125" TargetMode="External" /><Relationship Id="rId103" Type="http://schemas.openxmlformats.org/officeDocument/2006/relationships/hyperlink" Target="https://podminky.urs.cz/item/CS_URS_2024_01/767531212" TargetMode="External" /><Relationship Id="rId104" Type="http://schemas.openxmlformats.org/officeDocument/2006/relationships/hyperlink" Target="https://podminky.urs.cz/item/CS_URS_2024_01/767531232" TargetMode="External" /><Relationship Id="rId105" Type="http://schemas.openxmlformats.org/officeDocument/2006/relationships/hyperlink" Target="https://podminky.urs.cz/item/CS_URS_2024_01/767581801" TargetMode="External" /><Relationship Id="rId106" Type="http://schemas.openxmlformats.org/officeDocument/2006/relationships/hyperlink" Target="https://podminky.urs.cz/item/CS_URS_2024_01/767581802" TargetMode="External" /><Relationship Id="rId107" Type="http://schemas.openxmlformats.org/officeDocument/2006/relationships/hyperlink" Target="https://podminky.urs.cz/item/CS_URS_2024_01/767582800" TargetMode="External" /><Relationship Id="rId108" Type="http://schemas.openxmlformats.org/officeDocument/2006/relationships/hyperlink" Target="https://podminky.urs.cz/item/CS_URS_2024_01/767996701" TargetMode="External" /><Relationship Id="rId109" Type="http://schemas.openxmlformats.org/officeDocument/2006/relationships/hyperlink" Target="https://podminky.urs.cz/item/CS_URS_2024_01/998767111" TargetMode="External" /><Relationship Id="rId110" Type="http://schemas.openxmlformats.org/officeDocument/2006/relationships/hyperlink" Target="https://podminky.urs.cz/item/CS_URS_2024_01/771121011" TargetMode="External" /><Relationship Id="rId111" Type="http://schemas.openxmlformats.org/officeDocument/2006/relationships/hyperlink" Target="https://podminky.urs.cz/item/CS_URS_2024_01/771151021" TargetMode="External" /><Relationship Id="rId112" Type="http://schemas.openxmlformats.org/officeDocument/2006/relationships/hyperlink" Target="https://podminky.urs.cz/item/CS_URS_2024_01/771571810" TargetMode="External" /><Relationship Id="rId113" Type="http://schemas.openxmlformats.org/officeDocument/2006/relationships/hyperlink" Target="https://podminky.urs.cz/item/CS_URS_2024_01/771574416" TargetMode="External" /><Relationship Id="rId114" Type="http://schemas.openxmlformats.org/officeDocument/2006/relationships/hyperlink" Target="https://podminky.urs.cz/item/CS_URS_2024_01/998771111" TargetMode="External" /><Relationship Id="rId115" Type="http://schemas.openxmlformats.org/officeDocument/2006/relationships/hyperlink" Target="https://podminky.urs.cz/item/CS_URS_2024_01/775511810" TargetMode="External" /><Relationship Id="rId116" Type="http://schemas.openxmlformats.org/officeDocument/2006/relationships/hyperlink" Target="https://podminky.urs.cz/item/CS_URS_2024_01/776111116" TargetMode="External" /><Relationship Id="rId117" Type="http://schemas.openxmlformats.org/officeDocument/2006/relationships/hyperlink" Target="https://podminky.urs.cz/item/CS_URS_2024_01/776111311" TargetMode="External" /><Relationship Id="rId118" Type="http://schemas.openxmlformats.org/officeDocument/2006/relationships/hyperlink" Target="https://podminky.urs.cz/item/CS_URS_2024_01/776121321" TargetMode="External" /><Relationship Id="rId119" Type="http://schemas.openxmlformats.org/officeDocument/2006/relationships/hyperlink" Target="https://podminky.urs.cz/item/CS_URS_2024_01/776141121" TargetMode="External" /><Relationship Id="rId120" Type="http://schemas.openxmlformats.org/officeDocument/2006/relationships/hyperlink" Target="https://podminky.urs.cz/item/CS_URS_2024_01/776141122" TargetMode="External" /><Relationship Id="rId121" Type="http://schemas.openxmlformats.org/officeDocument/2006/relationships/hyperlink" Target="https://podminky.urs.cz/item/CS_URS_2024_01/776141124" TargetMode="External" /><Relationship Id="rId122" Type="http://schemas.openxmlformats.org/officeDocument/2006/relationships/hyperlink" Target="https://podminky.urs.cz/item/CS_URS_2024_01/776201811" TargetMode="External" /><Relationship Id="rId123" Type="http://schemas.openxmlformats.org/officeDocument/2006/relationships/hyperlink" Target="https://podminky.urs.cz/item/CS_URS_2024_01/776201812" TargetMode="External" /><Relationship Id="rId124" Type="http://schemas.openxmlformats.org/officeDocument/2006/relationships/hyperlink" Target="https://podminky.urs.cz/item/CS_URS_2024_01/776221111" TargetMode="External" /><Relationship Id="rId125" Type="http://schemas.openxmlformats.org/officeDocument/2006/relationships/hyperlink" Target="https://podminky.urs.cz/item/CS_URS_2024_01/776411111" TargetMode="External" /><Relationship Id="rId126" Type="http://schemas.openxmlformats.org/officeDocument/2006/relationships/hyperlink" Target="https://podminky.urs.cz/item/CS_URS_2024_01/998776111" TargetMode="External" /><Relationship Id="rId127" Type="http://schemas.openxmlformats.org/officeDocument/2006/relationships/hyperlink" Target="https://podminky.urs.cz/item/CS_URS_2024_01/781111011" TargetMode="External" /><Relationship Id="rId128" Type="http://schemas.openxmlformats.org/officeDocument/2006/relationships/hyperlink" Target="https://podminky.urs.cz/item/CS_URS_2024_01/781121011" TargetMode="External" /><Relationship Id="rId129" Type="http://schemas.openxmlformats.org/officeDocument/2006/relationships/hyperlink" Target="https://podminky.urs.cz/item/CS_URS_2024_01/781131112" TargetMode="External" /><Relationship Id="rId130" Type="http://schemas.openxmlformats.org/officeDocument/2006/relationships/hyperlink" Target="https://podminky.urs.cz/item/CS_URS_2024_01/781471810" TargetMode="External" /><Relationship Id="rId131" Type="http://schemas.openxmlformats.org/officeDocument/2006/relationships/hyperlink" Target="https://podminky.urs.cz/item/CS_URS_2024_01/781472216" TargetMode="External" /><Relationship Id="rId132" Type="http://schemas.openxmlformats.org/officeDocument/2006/relationships/hyperlink" Target="https://podminky.urs.cz/item/CS_URS_2024_01/781472291" TargetMode="External" /><Relationship Id="rId133" Type="http://schemas.openxmlformats.org/officeDocument/2006/relationships/hyperlink" Target="https://podminky.urs.cz/item/CS_URS_2024_01/781492251" TargetMode="External" /><Relationship Id="rId134" Type="http://schemas.openxmlformats.org/officeDocument/2006/relationships/hyperlink" Target="https://podminky.urs.cz/item/CS_URS_2024_01/998781111" TargetMode="External" /><Relationship Id="rId135" Type="http://schemas.openxmlformats.org/officeDocument/2006/relationships/hyperlink" Target="https://podminky.urs.cz/item/CS_URS_2024_01/783214121" TargetMode="External" /><Relationship Id="rId136" Type="http://schemas.openxmlformats.org/officeDocument/2006/relationships/hyperlink" Target="https://podminky.urs.cz/item/CS_URS_2024_01/783301313" TargetMode="External" /><Relationship Id="rId137" Type="http://schemas.openxmlformats.org/officeDocument/2006/relationships/hyperlink" Target="https://podminky.urs.cz/item/CS_URS_2024_01/783314101" TargetMode="External" /><Relationship Id="rId138" Type="http://schemas.openxmlformats.org/officeDocument/2006/relationships/hyperlink" Target="https://podminky.urs.cz/item/CS_URS_2024_01/783317101" TargetMode="External" /><Relationship Id="rId139" Type="http://schemas.openxmlformats.org/officeDocument/2006/relationships/hyperlink" Target="https://podminky.urs.cz/item/CS_URS_2024_01/783601401" TargetMode="External" /><Relationship Id="rId140" Type="http://schemas.openxmlformats.org/officeDocument/2006/relationships/hyperlink" Target="https://podminky.urs.cz/item/CS_URS_2024_01/783614101" TargetMode="External" /><Relationship Id="rId141" Type="http://schemas.openxmlformats.org/officeDocument/2006/relationships/hyperlink" Target="https://podminky.urs.cz/item/CS_URS_2024_01/783617107" TargetMode="External" /><Relationship Id="rId142" Type="http://schemas.openxmlformats.org/officeDocument/2006/relationships/hyperlink" Target="https://podminky.urs.cz/item/CS_URS_2024_01/784111001" TargetMode="External" /><Relationship Id="rId143" Type="http://schemas.openxmlformats.org/officeDocument/2006/relationships/hyperlink" Target="https://podminky.urs.cz/item/CS_URS_2024_01/784181101" TargetMode="External" /><Relationship Id="rId144" Type="http://schemas.openxmlformats.org/officeDocument/2006/relationships/hyperlink" Target="https://podminky.urs.cz/item/CS_URS_2024_01/784221101" TargetMode="External" /><Relationship Id="rId145" Type="http://schemas.openxmlformats.org/officeDocument/2006/relationships/hyperlink" Target="https://podminky.urs.cz/item/CS_URS_2024_01/786614003" TargetMode="External" /><Relationship Id="rId146" Type="http://schemas.openxmlformats.org/officeDocument/2006/relationships/hyperlink" Target="https://podminky.urs.cz/item/CS_URS_2024_01/998786111" TargetMode="External" /><Relationship Id="rId147" Type="http://schemas.openxmlformats.org/officeDocument/2006/relationships/hyperlink" Target="https://podminky.urs.cz/item/CS_URS_2024_01/HZS1292" TargetMode="External" /><Relationship Id="rId148" Type="http://schemas.openxmlformats.org/officeDocument/2006/relationships/hyperlink" Target="https://podminky.urs.cz/item/CS_URS_2024_01/HZS2111" TargetMode="External" /><Relationship Id="rId149" Type="http://schemas.openxmlformats.org/officeDocument/2006/relationships/hyperlink" Target="https://podminky.urs.cz/item/CS_URS_2024_01/HZS2122" TargetMode="External" /><Relationship Id="rId150" Type="http://schemas.openxmlformats.org/officeDocument/2006/relationships/hyperlink" Target="https://podminky.urs.cz/item/CS_URS_2024_01/HZS2211" TargetMode="External" /><Relationship Id="rId151" Type="http://schemas.openxmlformats.org/officeDocument/2006/relationships/hyperlink" Target="https://podminky.urs.cz/item/CS_URS_2024_01/HZS2221" TargetMode="External" /><Relationship Id="rId152" Type="http://schemas.openxmlformats.org/officeDocument/2006/relationships/hyperlink" Target="https://podminky.urs.cz/item/CS_URS_2024_01/HZS2231" TargetMode="External" /><Relationship Id="rId153" Type="http://schemas.openxmlformats.org/officeDocument/2006/relationships/hyperlink" Target="https://podminky.urs.cz/item/CS_URS_2024_01/HZS2232" TargetMode="External" /><Relationship Id="rId154" Type="http://schemas.openxmlformats.org/officeDocument/2006/relationships/hyperlink" Target="https://podminky.urs.cz/item/CS_URS_2024_01/HZS3212" TargetMode="External" /><Relationship Id="rId15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002000" TargetMode="External" /><Relationship Id="rId2" Type="http://schemas.openxmlformats.org/officeDocument/2006/relationships/hyperlink" Target="https://podminky.urs.cz/item/CS_URS_2024_01/013002000" TargetMode="External" /><Relationship Id="rId3" Type="http://schemas.openxmlformats.org/officeDocument/2006/relationships/hyperlink" Target="https://podminky.urs.cz/item/CS_URS_2024_01/030001000" TargetMode="External" /><Relationship Id="rId4" Type="http://schemas.openxmlformats.org/officeDocument/2006/relationships/hyperlink" Target="https://podminky.urs.cz/item/CS_URS_2024_01/034002000" TargetMode="External" /><Relationship Id="rId5" Type="http://schemas.openxmlformats.org/officeDocument/2006/relationships/hyperlink" Target="https://podminky.urs.cz/item/CS_URS_2024_01/035002000" TargetMode="External" /><Relationship Id="rId6" Type="http://schemas.openxmlformats.org/officeDocument/2006/relationships/hyperlink" Target="https://podminky.urs.cz/item/CS_URS_2024_01/040001000" TargetMode="External" /><Relationship Id="rId7" Type="http://schemas.openxmlformats.org/officeDocument/2006/relationships/hyperlink" Target="https://podminky.urs.cz/item/CS_URS_2024_01/065002000" TargetMode="External" /><Relationship Id="rId8" Type="http://schemas.openxmlformats.org/officeDocument/2006/relationships/hyperlink" Target="https://podminky.urs.cz/item/CS_URS_2024_01/071002000" TargetMode="External" /><Relationship Id="rId9" Type="http://schemas.openxmlformats.org/officeDocument/2006/relationships/hyperlink" Target="https://podminky.urs.cz/item/CS_URS_2024_01/073002000" TargetMode="External" /><Relationship Id="rId10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2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7" customHeight="1"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6" t="s">
        <v>6</v>
      </c>
      <c r="BT2" s="16" t="s">
        <v>7</v>
      </c>
    </row>
    <row r="3" spans="2:72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6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9"/>
      <c r="BE5" s="213" t="s">
        <v>15</v>
      </c>
      <c r="BS5" s="16" t="s">
        <v>6</v>
      </c>
    </row>
    <row r="6" spans="2:71" ht="37" customHeight="1">
      <c r="B6" s="19"/>
      <c r="D6" s="25" t="s">
        <v>16</v>
      </c>
      <c r="K6" s="21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9"/>
      <c r="BE6" s="214"/>
      <c r="BS6" s="16" t="s">
        <v>6</v>
      </c>
    </row>
    <row r="7" spans="2:71" ht="12" customHeight="1">
      <c r="B7" s="19"/>
      <c r="D7" s="26" t="s">
        <v>18</v>
      </c>
      <c r="K7" s="24" t="s">
        <v>19</v>
      </c>
      <c r="AK7" s="26" t="s">
        <v>20</v>
      </c>
      <c r="AN7" s="24" t="s">
        <v>19</v>
      </c>
      <c r="AR7" s="19"/>
      <c r="BE7" s="214"/>
      <c r="BS7" s="16" t="s">
        <v>6</v>
      </c>
    </row>
    <row r="8" spans="2:7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14"/>
      <c r="BS8" s="16" t="s">
        <v>6</v>
      </c>
    </row>
    <row r="9" spans="2:71" ht="14.4" customHeight="1">
      <c r="B9" s="19"/>
      <c r="AR9" s="19"/>
      <c r="BE9" s="214"/>
      <c r="BS9" s="16" t="s">
        <v>6</v>
      </c>
    </row>
    <row r="10" spans="2:71" ht="12" customHeight="1">
      <c r="B10" s="19"/>
      <c r="D10" s="26" t="s">
        <v>25</v>
      </c>
      <c r="AK10" s="26" t="s">
        <v>26</v>
      </c>
      <c r="AN10" s="24" t="s">
        <v>27</v>
      </c>
      <c r="AR10" s="19"/>
      <c r="BE10" s="214"/>
      <c r="BS10" s="16" t="s">
        <v>6</v>
      </c>
    </row>
    <row r="11" spans="2:71" ht="18.5" customHeight="1">
      <c r="B11" s="19"/>
      <c r="E11" s="24" t="s">
        <v>28</v>
      </c>
      <c r="AK11" s="26" t="s">
        <v>29</v>
      </c>
      <c r="AN11" s="24" t="s">
        <v>30</v>
      </c>
      <c r="AR11" s="19"/>
      <c r="BE11" s="214"/>
      <c r="BS11" s="16" t="s">
        <v>6</v>
      </c>
    </row>
    <row r="12" spans="2:71" ht="7" customHeight="1">
      <c r="B12" s="19"/>
      <c r="AR12" s="19"/>
      <c r="BE12" s="214"/>
      <c r="BS12" s="16" t="s">
        <v>6</v>
      </c>
    </row>
    <row r="13" spans="2:71" ht="12" customHeight="1">
      <c r="B13" s="19"/>
      <c r="D13" s="26" t="s">
        <v>31</v>
      </c>
      <c r="AK13" s="26" t="s">
        <v>26</v>
      </c>
      <c r="AN13" s="28" t="s">
        <v>32</v>
      </c>
      <c r="AR13" s="19"/>
      <c r="BE13" s="214"/>
      <c r="BS13" s="16" t="s">
        <v>6</v>
      </c>
    </row>
    <row r="14" spans="2:71" ht="12.5">
      <c r="B14" s="19"/>
      <c r="E14" s="219" t="s">
        <v>32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6" t="s">
        <v>29</v>
      </c>
      <c r="AN14" s="28" t="s">
        <v>32</v>
      </c>
      <c r="AR14" s="19"/>
      <c r="BE14" s="214"/>
      <c r="BS14" s="16" t="s">
        <v>6</v>
      </c>
    </row>
    <row r="15" spans="2:71" ht="7" customHeight="1">
      <c r="B15" s="19"/>
      <c r="AR15" s="19"/>
      <c r="BE15" s="214"/>
      <c r="BS15" s="16" t="s">
        <v>4</v>
      </c>
    </row>
    <row r="16" spans="2:71" ht="12" customHeight="1">
      <c r="B16" s="19"/>
      <c r="D16" s="26" t="s">
        <v>33</v>
      </c>
      <c r="AK16" s="26" t="s">
        <v>26</v>
      </c>
      <c r="AN16" s="24" t="s">
        <v>34</v>
      </c>
      <c r="AR16" s="19"/>
      <c r="BE16" s="214"/>
      <c r="BS16" s="16" t="s">
        <v>4</v>
      </c>
    </row>
    <row r="17" spans="2:71" ht="18.5" customHeight="1">
      <c r="B17" s="19"/>
      <c r="E17" s="24" t="s">
        <v>35</v>
      </c>
      <c r="AK17" s="26" t="s">
        <v>29</v>
      </c>
      <c r="AN17" s="24" t="s">
        <v>19</v>
      </c>
      <c r="AR17" s="19"/>
      <c r="BE17" s="214"/>
      <c r="BS17" s="16" t="s">
        <v>36</v>
      </c>
    </row>
    <row r="18" spans="2:71" ht="7" customHeight="1">
      <c r="B18" s="19"/>
      <c r="AR18" s="19"/>
      <c r="BE18" s="214"/>
      <c r="BS18" s="16" t="s">
        <v>6</v>
      </c>
    </row>
    <row r="19" spans="2:71" ht="12" customHeight="1">
      <c r="B19" s="19"/>
      <c r="D19" s="26" t="s">
        <v>37</v>
      </c>
      <c r="AK19" s="26" t="s">
        <v>26</v>
      </c>
      <c r="AN19" s="24" t="s">
        <v>19</v>
      </c>
      <c r="AR19" s="19"/>
      <c r="BE19" s="214"/>
      <c r="BS19" s="16" t="s">
        <v>6</v>
      </c>
    </row>
    <row r="20" spans="2:71" ht="18.5" customHeight="1">
      <c r="B20" s="19"/>
      <c r="E20" s="24" t="s">
        <v>38</v>
      </c>
      <c r="AK20" s="26" t="s">
        <v>29</v>
      </c>
      <c r="AN20" s="24" t="s">
        <v>19</v>
      </c>
      <c r="AR20" s="19"/>
      <c r="BE20" s="214"/>
      <c r="BS20" s="16" t="s">
        <v>4</v>
      </c>
    </row>
    <row r="21" spans="2:57" ht="7" customHeight="1">
      <c r="B21" s="19"/>
      <c r="AR21" s="19"/>
      <c r="BE21" s="214"/>
    </row>
    <row r="22" spans="2:57" ht="12" customHeight="1">
      <c r="B22" s="19"/>
      <c r="D22" s="26" t="s">
        <v>39</v>
      </c>
      <c r="AR22" s="19"/>
      <c r="BE22" s="214"/>
    </row>
    <row r="23" spans="2:57" ht="47.25" customHeight="1">
      <c r="B23" s="19"/>
      <c r="E23" s="221" t="s">
        <v>40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9"/>
      <c r="BE23" s="214"/>
    </row>
    <row r="24" spans="2:57" ht="7" customHeight="1">
      <c r="B24" s="19"/>
      <c r="AR24" s="19"/>
      <c r="BE24" s="214"/>
    </row>
    <row r="25" spans="2:57" ht="7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4"/>
    </row>
    <row r="26" spans="2:57" s="1" customFormat="1" ht="25.9" customHeight="1">
      <c r="B26" s="31"/>
      <c r="D26" s="32" t="s">
        <v>41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2">
        <f>ROUND(AG54,2)</f>
        <v>0</v>
      </c>
      <c r="AL26" s="223"/>
      <c r="AM26" s="223"/>
      <c r="AN26" s="223"/>
      <c r="AO26" s="223"/>
      <c r="AR26" s="31"/>
      <c r="BE26" s="214"/>
    </row>
    <row r="27" spans="2:57" s="1" customFormat="1" ht="7" customHeight="1">
      <c r="B27" s="31"/>
      <c r="AR27" s="31"/>
      <c r="BE27" s="214"/>
    </row>
    <row r="28" spans="2:57" s="1" customFormat="1" ht="12.5">
      <c r="B28" s="31"/>
      <c r="L28" s="224" t="s">
        <v>42</v>
      </c>
      <c r="M28" s="224"/>
      <c r="N28" s="224"/>
      <c r="O28" s="224"/>
      <c r="P28" s="224"/>
      <c r="W28" s="224" t="s">
        <v>43</v>
      </c>
      <c r="X28" s="224"/>
      <c r="Y28" s="224"/>
      <c r="Z28" s="224"/>
      <c r="AA28" s="224"/>
      <c r="AB28" s="224"/>
      <c r="AC28" s="224"/>
      <c r="AD28" s="224"/>
      <c r="AE28" s="224"/>
      <c r="AK28" s="224" t="s">
        <v>44</v>
      </c>
      <c r="AL28" s="224"/>
      <c r="AM28" s="224"/>
      <c r="AN28" s="224"/>
      <c r="AO28" s="224"/>
      <c r="AR28" s="31"/>
      <c r="BE28" s="214"/>
    </row>
    <row r="29" spans="2:57" s="2" customFormat="1" ht="14.4" customHeight="1">
      <c r="B29" s="35"/>
      <c r="D29" s="26" t="s">
        <v>45</v>
      </c>
      <c r="F29" s="26" t="s">
        <v>46</v>
      </c>
      <c r="L29" s="227">
        <v>0.21</v>
      </c>
      <c r="M29" s="226"/>
      <c r="N29" s="226"/>
      <c r="O29" s="226"/>
      <c r="P29" s="226"/>
      <c r="W29" s="225">
        <f>ROUND(AZ54,2)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ROUND(AV54,2)</f>
        <v>0</v>
      </c>
      <c r="AL29" s="226"/>
      <c r="AM29" s="226"/>
      <c r="AN29" s="226"/>
      <c r="AO29" s="226"/>
      <c r="AR29" s="35"/>
      <c r="BE29" s="215"/>
    </row>
    <row r="30" spans="2:57" s="2" customFormat="1" ht="14.4" customHeight="1">
      <c r="B30" s="35"/>
      <c r="F30" s="26" t="s">
        <v>47</v>
      </c>
      <c r="L30" s="227">
        <v>0.12</v>
      </c>
      <c r="M30" s="226"/>
      <c r="N30" s="226"/>
      <c r="O30" s="226"/>
      <c r="P30" s="226"/>
      <c r="W30" s="225">
        <f>ROUND(BA54,2)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ROUND(AW54,2)</f>
        <v>0</v>
      </c>
      <c r="AL30" s="226"/>
      <c r="AM30" s="226"/>
      <c r="AN30" s="226"/>
      <c r="AO30" s="226"/>
      <c r="AR30" s="35"/>
      <c r="BE30" s="215"/>
    </row>
    <row r="31" spans="2:57" s="2" customFormat="1" ht="14.4" customHeight="1" hidden="1">
      <c r="B31" s="35"/>
      <c r="F31" s="26" t="s">
        <v>48</v>
      </c>
      <c r="L31" s="227">
        <v>0.21</v>
      </c>
      <c r="M31" s="226"/>
      <c r="N31" s="226"/>
      <c r="O31" s="226"/>
      <c r="P31" s="226"/>
      <c r="W31" s="225">
        <f>ROUND(BB54,2)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5"/>
      <c r="BE31" s="215"/>
    </row>
    <row r="32" spans="2:57" s="2" customFormat="1" ht="14.4" customHeight="1" hidden="1">
      <c r="B32" s="35"/>
      <c r="F32" s="26" t="s">
        <v>49</v>
      </c>
      <c r="L32" s="227">
        <v>0.12</v>
      </c>
      <c r="M32" s="226"/>
      <c r="N32" s="226"/>
      <c r="O32" s="226"/>
      <c r="P32" s="226"/>
      <c r="W32" s="225">
        <f>ROUND(BC54,2)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5"/>
      <c r="BE32" s="215"/>
    </row>
    <row r="33" spans="2:44" s="2" customFormat="1" ht="14.4" customHeight="1" hidden="1">
      <c r="B33" s="35"/>
      <c r="F33" s="26" t="s">
        <v>50</v>
      </c>
      <c r="L33" s="227">
        <v>0</v>
      </c>
      <c r="M33" s="226"/>
      <c r="N33" s="226"/>
      <c r="O33" s="226"/>
      <c r="P33" s="226"/>
      <c r="W33" s="225">
        <f>ROUND(BD54,2)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5"/>
    </row>
    <row r="34" spans="2:44" s="1" customFormat="1" ht="7" customHeight="1">
      <c r="B34" s="31"/>
      <c r="AR34" s="31"/>
    </row>
    <row r="35" spans="2:44" s="1" customFormat="1" ht="25.9" customHeight="1">
      <c r="B35" s="31"/>
      <c r="C35" s="36"/>
      <c r="D35" s="37" t="s">
        <v>51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52</v>
      </c>
      <c r="U35" s="38"/>
      <c r="V35" s="38"/>
      <c r="W35" s="38"/>
      <c r="X35" s="231" t="s">
        <v>53</v>
      </c>
      <c r="Y35" s="229"/>
      <c r="Z35" s="229"/>
      <c r="AA35" s="229"/>
      <c r="AB35" s="229"/>
      <c r="AC35" s="38"/>
      <c r="AD35" s="38"/>
      <c r="AE35" s="38"/>
      <c r="AF35" s="38"/>
      <c r="AG35" s="38"/>
      <c r="AH35" s="38"/>
      <c r="AI35" s="38"/>
      <c r="AJ35" s="38"/>
      <c r="AK35" s="228">
        <f>SUM(AK26:AK33)</f>
        <v>0</v>
      </c>
      <c r="AL35" s="229"/>
      <c r="AM35" s="229"/>
      <c r="AN35" s="229"/>
      <c r="AO35" s="230"/>
      <c r="AP35" s="36"/>
      <c r="AQ35" s="36"/>
      <c r="AR35" s="31"/>
    </row>
    <row r="36" spans="2:44" s="1" customFormat="1" ht="7" customHeight="1">
      <c r="B36" s="31"/>
      <c r="AR36" s="31"/>
    </row>
    <row r="37" spans="2:44" s="1" customFormat="1" ht="7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7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5" customHeight="1">
      <c r="B42" s="31"/>
      <c r="C42" s="20" t="s">
        <v>54</v>
      </c>
      <c r="AR42" s="31"/>
    </row>
    <row r="43" spans="2:44" s="1" customFormat="1" ht="7" customHeight="1">
      <c r="B43" s="31"/>
      <c r="AR43" s="31"/>
    </row>
    <row r="44" spans="2:44" s="3" customFormat="1" ht="12" customHeight="1">
      <c r="B44" s="44"/>
      <c r="C44" s="26" t="s">
        <v>13</v>
      </c>
      <c r="L44" s="3" t="str">
        <f>K5</f>
        <v>241</v>
      </c>
      <c r="AR44" s="44"/>
    </row>
    <row r="45" spans="2:44" s="4" customFormat="1" ht="37" customHeight="1">
      <c r="B45" s="45"/>
      <c r="C45" s="46" t="s">
        <v>16</v>
      </c>
      <c r="L45" s="191" t="str">
        <f>K6</f>
        <v>ZČU - stavební úpravy za účelem změny užívání stavby(pravá část 1.NP) Veleslavínova 42, Plzeň</v>
      </c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R45" s="45"/>
    </row>
    <row r="46" spans="2:44" s="1" customFormat="1" ht="7" customHeight="1">
      <c r="B46" s="31"/>
      <c r="AR46" s="31"/>
    </row>
    <row r="47" spans="2:44" s="1" customFormat="1" ht="12" customHeight="1">
      <c r="B47" s="31"/>
      <c r="C47" s="26" t="s">
        <v>21</v>
      </c>
      <c r="L47" s="47" t="str">
        <f>IF(K8="","",K8)</f>
        <v>Veleslavínova 42</v>
      </c>
      <c r="AI47" s="26" t="s">
        <v>23</v>
      </c>
      <c r="AM47" s="193" t="str">
        <f>IF(AN8="","",AN8)</f>
        <v>12. 2. 2024</v>
      </c>
      <c r="AN47" s="193"/>
      <c r="AR47" s="31"/>
    </row>
    <row r="48" spans="2:44" s="1" customFormat="1" ht="7" customHeight="1">
      <c r="B48" s="31"/>
      <c r="AR48" s="31"/>
    </row>
    <row r="49" spans="2:56" s="1" customFormat="1" ht="15.15" customHeight="1">
      <c r="B49" s="31"/>
      <c r="C49" s="26" t="s">
        <v>25</v>
      </c>
      <c r="L49" s="3" t="str">
        <f>IF(E11="","",E11)</f>
        <v>Západočeská univerzita v Plzni</v>
      </c>
      <c r="AI49" s="26" t="s">
        <v>33</v>
      </c>
      <c r="AM49" s="194" t="str">
        <f>IF(E17="","",E17)</f>
        <v>HBH atelier s.r.o.</v>
      </c>
      <c r="AN49" s="195"/>
      <c r="AO49" s="195"/>
      <c r="AP49" s="195"/>
      <c r="AR49" s="31"/>
      <c r="AS49" s="196" t="s">
        <v>55</v>
      </c>
      <c r="AT49" s="197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15" customHeight="1">
      <c r="B50" s="31"/>
      <c r="C50" s="26" t="s">
        <v>31</v>
      </c>
      <c r="L50" s="3" t="str">
        <f>IF(E14="Vyplň údaj","",E14)</f>
        <v/>
      </c>
      <c r="AI50" s="26" t="s">
        <v>37</v>
      </c>
      <c r="AM50" s="194" t="str">
        <f>IF(E20="","",E20)</f>
        <v xml:space="preserve"> </v>
      </c>
      <c r="AN50" s="195"/>
      <c r="AO50" s="195"/>
      <c r="AP50" s="195"/>
      <c r="AR50" s="31"/>
      <c r="AS50" s="198"/>
      <c r="AT50" s="199"/>
      <c r="BD50" s="52"/>
    </row>
    <row r="51" spans="2:56" s="1" customFormat="1" ht="10.75" customHeight="1">
      <c r="B51" s="31"/>
      <c r="AR51" s="31"/>
      <c r="AS51" s="198"/>
      <c r="AT51" s="199"/>
      <c r="BD51" s="52"/>
    </row>
    <row r="52" spans="2:56" s="1" customFormat="1" ht="29.25" customHeight="1">
      <c r="B52" s="31"/>
      <c r="C52" s="200" t="s">
        <v>56</v>
      </c>
      <c r="D52" s="201"/>
      <c r="E52" s="201"/>
      <c r="F52" s="201"/>
      <c r="G52" s="201"/>
      <c r="H52" s="53"/>
      <c r="I52" s="203" t="s">
        <v>57</v>
      </c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2" t="s">
        <v>58</v>
      </c>
      <c r="AH52" s="201"/>
      <c r="AI52" s="201"/>
      <c r="AJ52" s="201"/>
      <c r="AK52" s="201"/>
      <c r="AL52" s="201"/>
      <c r="AM52" s="201"/>
      <c r="AN52" s="203" t="s">
        <v>59</v>
      </c>
      <c r="AO52" s="201"/>
      <c r="AP52" s="201"/>
      <c r="AQ52" s="54" t="s">
        <v>60</v>
      </c>
      <c r="AR52" s="31"/>
      <c r="AS52" s="55" t="s">
        <v>61</v>
      </c>
      <c r="AT52" s="56" t="s">
        <v>62</v>
      </c>
      <c r="AU52" s="56" t="s">
        <v>63</v>
      </c>
      <c r="AV52" s="56" t="s">
        <v>64</v>
      </c>
      <c r="AW52" s="56" t="s">
        <v>65</v>
      </c>
      <c r="AX52" s="56" t="s">
        <v>66</v>
      </c>
      <c r="AY52" s="56" t="s">
        <v>67</v>
      </c>
      <c r="AZ52" s="56" t="s">
        <v>68</v>
      </c>
      <c r="BA52" s="56" t="s">
        <v>69</v>
      </c>
      <c r="BB52" s="56" t="s">
        <v>70</v>
      </c>
      <c r="BC52" s="56" t="s">
        <v>71</v>
      </c>
      <c r="BD52" s="57" t="s">
        <v>72</v>
      </c>
    </row>
    <row r="53" spans="2:56" s="1" customFormat="1" ht="10.75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" customHeight="1">
      <c r="B54" s="59"/>
      <c r="C54" s="60" t="s">
        <v>73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11">
        <f>ROUND(AG55+AG56+AG59+AG60,2)</f>
        <v>0</v>
      </c>
      <c r="AH54" s="211"/>
      <c r="AI54" s="211"/>
      <c r="AJ54" s="211"/>
      <c r="AK54" s="211"/>
      <c r="AL54" s="211"/>
      <c r="AM54" s="211"/>
      <c r="AN54" s="212">
        <f aca="true" t="shared" si="0" ref="AN54:AN60">SUM(AG54,AT54)</f>
        <v>0</v>
      </c>
      <c r="AO54" s="212"/>
      <c r="AP54" s="212"/>
      <c r="AQ54" s="63" t="s">
        <v>19</v>
      </c>
      <c r="AR54" s="59"/>
      <c r="AS54" s="64">
        <f>ROUND(AS55+AS56+AS59+AS60,2)</f>
        <v>0</v>
      </c>
      <c r="AT54" s="65">
        <f aca="true" t="shared" si="1" ref="AT54:AT60">ROUND(SUM(AV54:AW54),2)</f>
        <v>0</v>
      </c>
      <c r="AU54" s="66">
        <f>ROUND(AU55+AU56+AU59+AU60,5)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ROUND(AZ55+AZ56+AZ59+AZ60,2)</f>
        <v>0</v>
      </c>
      <c r="BA54" s="65">
        <f>ROUND(BA55+BA56+BA59+BA60,2)</f>
        <v>0</v>
      </c>
      <c r="BB54" s="65">
        <f>ROUND(BB55+BB56+BB59+BB60,2)</f>
        <v>0</v>
      </c>
      <c r="BC54" s="65">
        <f>ROUND(BC55+BC56+BC59+BC60,2)</f>
        <v>0</v>
      </c>
      <c r="BD54" s="67">
        <f>ROUND(BD55+BD56+BD59+BD60,2)</f>
        <v>0</v>
      </c>
      <c r="BS54" s="68" t="s">
        <v>74</v>
      </c>
      <c r="BT54" s="68" t="s">
        <v>75</v>
      </c>
      <c r="BU54" s="69" t="s">
        <v>76</v>
      </c>
      <c r="BV54" s="68" t="s">
        <v>77</v>
      </c>
      <c r="BW54" s="68" t="s">
        <v>5</v>
      </c>
      <c r="BX54" s="68" t="s">
        <v>78</v>
      </c>
      <c r="CL54" s="68" t="s">
        <v>19</v>
      </c>
    </row>
    <row r="55" spans="1:91" s="6" customFormat="1" ht="16.5" customHeight="1">
      <c r="A55" s="70" t="s">
        <v>79</v>
      </c>
      <c r="B55" s="71"/>
      <c r="C55" s="72"/>
      <c r="D55" s="206" t="s">
        <v>80</v>
      </c>
      <c r="E55" s="206"/>
      <c r="F55" s="206"/>
      <c r="G55" s="206"/>
      <c r="H55" s="206"/>
      <c r="I55" s="73"/>
      <c r="J55" s="206" t="s">
        <v>81</v>
      </c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4">
        <f>'a - Stavební část'!J30</f>
        <v>0</v>
      </c>
      <c r="AH55" s="205"/>
      <c r="AI55" s="205"/>
      <c r="AJ55" s="205"/>
      <c r="AK55" s="205"/>
      <c r="AL55" s="205"/>
      <c r="AM55" s="205"/>
      <c r="AN55" s="204">
        <f t="shared" si="0"/>
        <v>0</v>
      </c>
      <c r="AO55" s="205"/>
      <c r="AP55" s="205"/>
      <c r="AQ55" s="74" t="s">
        <v>82</v>
      </c>
      <c r="AR55" s="71"/>
      <c r="AS55" s="75">
        <v>0</v>
      </c>
      <c r="AT55" s="76">
        <f t="shared" si="1"/>
        <v>0</v>
      </c>
      <c r="AU55" s="77">
        <f>'a - Stavební část'!P108</f>
        <v>0</v>
      </c>
      <c r="AV55" s="76">
        <f>'a - Stavební část'!J33</f>
        <v>0</v>
      </c>
      <c r="AW55" s="76">
        <f>'a - Stavební část'!J34</f>
        <v>0</v>
      </c>
      <c r="AX55" s="76">
        <f>'a - Stavební část'!J35</f>
        <v>0</v>
      </c>
      <c r="AY55" s="76">
        <f>'a - Stavební část'!J36</f>
        <v>0</v>
      </c>
      <c r="AZ55" s="76">
        <f>'a - Stavební část'!F33</f>
        <v>0</v>
      </c>
      <c r="BA55" s="76">
        <f>'a - Stavební část'!F34</f>
        <v>0</v>
      </c>
      <c r="BB55" s="76">
        <f>'a - Stavební část'!F35</f>
        <v>0</v>
      </c>
      <c r="BC55" s="76">
        <f>'a - Stavební část'!F36</f>
        <v>0</v>
      </c>
      <c r="BD55" s="78">
        <f>'a - Stavební část'!F37</f>
        <v>0</v>
      </c>
      <c r="BT55" s="79" t="s">
        <v>83</v>
      </c>
      <c r="BV55" s="79" t="s">
        <v>77</v>
      </c>
      <c r="BW55" s="79" t="s">
        <v>84</v>
      </c>
      <c r="BX55" s="79" t="s">
        <v>5</v>
      </c>
      <c r="CL55" s="79" t="s">
        <v>19</v>
      </c>
      <c r="CM55" s="79" t="s">
        <v>85</v>
      </c>
    </row>
    <row r="56" spans="2:91" s="6" customFormat="1" ht="16.5" customHeight="1">
      <c r="B56" s="71"/>
      <c r="C56" s="72"/>
      <c r="D56" s="206" t="s">
        <v>86</v>
      </c>
      <c r="E56" s="206"/>
      <c r="F56" s="206"/>
      <c r="G56" s="206"/>
      <c r="H56" s="206"/>
      <c r="I56" s="73"/>
      <c r="J56" s="206" t="s">
        <v>87</v>
      </c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7">
        <f>ROUND(SUM(AG57:AG58),2)</f>
        <v>0</v>
      </c>
      <c r="AH56" s="205"/>
      <c r="AI56" s="205"/>
      <c r="AJ56" s="205"/>
      <c r="AK56" s="205"/>
      <c r="AL56" s="205"/>
      <c r="AM56" s="205"/>
      <c r="AN56" s="204">
        <f t="shared" si="0"/>
        <v>0</v>
      </c>
      <c r="AO56" s="205"/>
      <c r="AP56" s="205"/>
      <c r="AQ56" s="74" t="s">
        <v>82</v>
      </c>
      <c r="AR56" s="71"/>
      <c r="AS56" s="75">
        <f>ROUND(SUM(AS57:AS58),2)</f>
        <v>0</v>
      </c>
      <c r="AT56" s="76">
        <f t="shared" si="1"/>
        <v>0</v>
      </c>
      <c r="AU56" s="77">
        <f>ROUND(SUM(AU57:AU58),5)</f>
        <v>0</v>
      </c>
      <c r="AV56" s="76">
        <f>ROUND(AZ56*L29,2)</f>
        <v>0</v>
      </c>
      <c r="AW56" s="76">
        <f>ROUND(BA56*L30,2)</f>
        <v>0</v>
      </c>
      <c r="AX56" s="76">
        <f>ROUND(BB56*L29,2)</f>
        <v>0</v>
      </c>
      <c r="AY56" s="76">
        <f>ROUND(BC56*L30,2)</f>
        <v>0</v>
      </c>
      <c r="AZ56" s="76">
        <f>ROUND(SUM(AZ57:AZ58),2)</f>
        <v>0</v>
      </c>
      <c r="BA56" s="76">
        <f>ROUND(SUM(BA57:BA58),2)</f>
        <v>0</v>
      </c>
      <c r="BB56" s="76">
        <f>ROUND(SUM(BB57:BB58),2)</f>
        <v>0</v>
      </c>
      <c r="BC56" s="76">
        <f>ROUND(SUM(BC57:BC58),2)</f>
        <v>0</v>
      </c>
      <c r="BD56" s="78">
        <f>ROUND(SUM(BD57:BD58),2)</f>
        <v>0</v>
      </c>
      <c r="BS56" s="79" t="s">
        <v>74</v>
      </c>
      <c r="BT56" s="79" t="s">
        <v>83</v>
      </c>
      <c r="BU56" s="79" t="s">
        <v>76</v>
      </c>
      <c r="BV56" s="79" t="s">
        <v>77</v>
      </c>
      <c r="BW56" s="79" t="s">
        <v>88</v>
      </c>
      <c r="BX56" s="79" t="s">
        <v>5</v>
      </c>
      <c r="CL56" s="79" t="s">
        <v>19</v>
      </c>
      <c r="CM56" s="79" t="s">
        <v>85</v>
      </c>
    </row>
    <row r="57" spans="1:90" s="3" customFormat="1" ht="16.5" customHeight="1">
      <c r="A57" s="70" t="s">
        <v>79</v>
      </c>
      <c r="B57" s="44"/>
      <c r="C57" s="9"/>
      <c r="D57" s="9"/>
      <c r="E57" s="208" t="s">
        <v>89</v>
      </c>
      <c r="F57" s="208"/>
      <c r="G57" s="208"/>
      <c r="H57" s="208"/>
      <c r="I57" s="208"/>
      <c r="J57" s="9"/>
      <c r="K57" s="208" t="s">
        <v>90</v>
      </c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9">
        <f>'b1 - Materiál'!J32</f>
        <v>0</v>
      </c>
      <c r="AH57" s="210"/>
      <c r="AI57" s="210"/>
      <c r="AJ57" s="210"/>
      <c r="AK57" s="210"/>
      <c r="AL57" s="210"/>
      <c r="AM57" s="210"/>
      <c r="AN57" s="209">
        <f t="shared" si="0"/>
        <v>0</v>
      </c>
      <c r="AO57" s="210"/>
      <c r="AP57" s="210"/>
      <c r="AQ57" s="80" t="s">
        <v>91</v>
      </c>
      <c r="AR57" s="44"/>
      <c r="AS57" s="81">
        <v>0</v>
      </c>
      <c r="AT57" s="82">
        <f t="shared" si="1"/>
        <v>0</v>
      </c>
      <c r="AU57" s="83">
        <f>'b1 - Materiál'!P92</f>
        <v>0</v>
      </c>
      <c r="AV57" s="82">
        <f>'b1 - Materiál'!J35</f>
        <v>0</v>
      </c>
      <c r="AW57" s="82">
        <f>'b1 - Materiál'!J36</f>
        <v>0</v>
      </c>
      <c r="AX57" s="82">
        <f>'b1 - Materiál'!J37</f>
        <v>0</v>
      </c>
      <c r="AY57" s="82">
        <f>'b1 - Materiál'!J38</f>
        <v>0</v>
      </c>
      <c r="AZ57" s="82">
        <f>'b1 - Materiál'!F35</f>
        <v>0</v>
      </c>
      <c r="BA57" s="82">
        <f>'b1 - Materiál'!F36</f>
        <v>0</v>
      </c>
      <c r="BB57" s="82">
        <f>'b1 - Materiál'!F37</f>
        <v>0</v>
      </c>
      <c r="BC57" s="82">
        <f>'b1 - Materiál'!F38</f>
        <v>0</v>
      </c>
      <c r="BD57" s="84">
        <f>'b1 - Materiál'!F39</f>
        <v>0</v>
      </c>
      <c r="BT57" s="24" t="s">
        <v>85</v>
      </c>
      <c r="BV57" s="24" t="s">
        <v>77</v>
      </c>
      <c r="BW57" s="24" t="s">
        <v>92</v>
      </c>
      <c r="BX57" s="24" t="s">
        <v>88</v>
      </c>
      <c r="CL57" s="24" t="s">
        <v>19</v>
      </c>
    </row>
    <row r="58" spans="1:90" s="3" customFormat="1" ht="16.5" customHeight="1">
      <c r="A58" s="70" t="s">
        <v>79</v>
      </c>
      <c r="B58" s="44"/>
      <c r="C58" s="9"/>
      <c r="D58" s="9"/>
      <c r="E58" s="208" t="s">
        <v>93</v>
      </c>
      <c r="F58" s="208"/>
      <c r="G58" s="208"/>
      <c r="H58" s="208"/>
      <c r="I58" s="208"/>
      <c r="J58" s="9"/>
      <c r="K58" s="208" t="s">
        <v>94</v>
      </c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9">
        <f>'b2 - Montáž'!J32</f>
        <v>0</v>
      </c>
      <c r="AH58" s="210"/>
      <c r="AI58" s="210"/>
      <c r="AJ58" s="210"/>
      <c r="AK58" s="210"/>
      <c r="AL58" s="210"/>
      <c r="AM58" s="210"/>
      <c r="AN58" s="209">
        <f t="shared" si="0"/>
        <v>0</v>
      </c>
      <c r="AO58" s="210"/>
      <c r="AP58" s="210"/>
      <c r="AQ58" s="80" t="s">
        <v>91</v>
      </c>
      <c r="AR58" s="44"/>
      <c r="AS58" s="81">
        <v>0</v>
      </c>
      <c r="AT58" s="82">
        <f t="shared" si="1"/>
        <v>0</v>
      </c>
      <c r="AU58" s="83">
        <f>'b2 - Montáž'!P92</f>
        <v>0</v>
      </c>
      <c r="AV58" s="82">
        <f>'b2 - Montáž'!J35</f>
        <v>0</v>
      </c>
      <c r="AW58" s="82">
        <f>'b2 - Montáž'!J36</f>
        <v>0</v>
      </c>
      <c r="AX58" s="82">
        <f>'b2 - Montáž'!J37</f>
        <v>0</v>
      </c>
      <c r="AY58" s="82">
        <f>'b2 - Montáž'!J38</f>
        <v>0</v>
      </c>
      <c r="AZ58" s="82">
        <f>'b2 - Montáž'!F35</f>
        <v>0</v>
      </c>
      <c r="BA58" s="82">
        <f>'b2 - Montáž'!F36</f>
        <v>0</v>
      </c>
      <c r="BB58" s="82">
        <f>'b2 - Montáž'!F37</f>
        <v>0</v>
      </c>
      <c r="BC58" s="82">
        <f>'b2 - Montáž'!F38</f>
        <v>0</v>
      </c>
      <c r="BD58" s="84">
        <f>'b2 - Montáž'!F39</f>
        <v>0</v>
      </c>
      <c r="BT58" s="24" t="s">
        <v>85</v>
      </c>
      <c r="BV58" s="24" t="s">
        <v>77</v>
      </c>
      <c r="BW58" s="24" t="s">
        <v>95</v>
      </c>
      <c r="BX58" s="24" t="s">
        <v>88</v>
      </c>
      <c r="CL58" s="24" t="s">
        <v>19</v>
      </c>
    </row>
    <row r="59" spans="1:91" s="6" customFormat="1" ht="16.5" customHeight="1">
      <c r="A59" s="70" t="s">
        <v>79</v>
      </c>
      <c r="B59" s="71"/>
      <c r="C59" s="72"/>
      <c r="D59" s="206" t="s">
        <v>96</v>
      </c>
      <c r="E59" s="206"/>
      <c r="F59" s="206"/>
      <c r="G59" s="206"/>
      <c r="H59" s="206"/>
      <c r="I59" s="73"/>
      <c r="J59" s="206" t="s">
        <v>97</v>
      </c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4">
        <f>'c - Slaboproud'!J30</f>
        <v>0</v>
      </c>
      <c r="AH59" s="205"/>
      <c r="AI59" s="205"/>
      <c r="AJ59" s="205"/>
      <c r="AK59" s="205"/>
      <c r="AL59" s="205"/>
      <c r="AM59" s="205"/>
      <c r="AN59" s="204">
        <f t="shared" si="0"/>
        <v>0</v>
      </c>
      <c r="AO59" s="205"/>
      <c r="AP59" s="205"/>
      <c r="AQ59" s="74" t="s">
        <v>82</v>
      </c>
      <c r="AR59" s="71"/>
      <c r="AS59" s="75">
        <v>0</v>
      </c>
      <c r="AT59" s="76">
        <f t="shared" si="1"/>
        <v>0</v>
      </c>
      <c r="AU59" s="77">
        <f>'c - Slaboproud'!P83</f>
        <v>0</v>
      </c>
      <c r="AV59" s="76">
        <f>'c - Slaboproud'!J33</f>
        <v>0</v>
      </c>
      <c r="AW59" s="76">
        <f>'c - Slaboproud'!J34</f>
        <v>0</v>
      </c>
      <c r="AX59" s="76">
        <f>'c - Slaboproud'!J35</f>
        <v>0</v>
      </c>
      <c r="AY59" s="76">
        <f>'c - Slaboproud'!J36</f>
        <v>0</v>
      </c>
      <c r="AZ59" s="76">
        <f>'c - Slaboproud'!F33</f>
        <v>0</v>
      </c>
      <c r="BA59" s="76">
        <f>'c - Slaboproud'!F34</f>
        <v>0</v>
      </c>
      <c r="BB59" s="76">
        <f>'c - Slaboproud'!F35</f>
        <v>0</v>
      </c>
      <c r="BC59" s="76">
        <f>'c - Slaboproud'!F36</f>
        <v>0</v>
      </c>
      <c r="BD59" s="78">
        <f>'c - Slaboproud'!F37</f>
        <v>0</v>
      </c>
      <c r="BT59" s="79" t="s">
        <v>83</v>
      </c>
      <c r="BV59" s="79" t="s">
        <v>77</v>
      </c>
      <c r="BW59" s="79" t="s">
        <v>98</v>
      </c>
      <c r="BX59" s="79" t="s">
        <v>5</v>
      </c>
      <c r="CL59" s="79" t="s">
        <v>19</v>
      </c>
      <c r="CM59" s="79" t="s">
        <v>85</v>
      </c>
    </row>
    <row r="60" spans="1:91" s="6" customFormat="1" ht="16.5" customHeight="1">
      <c r="A60" s="70" t="s">
        <v>79</v>
      </c>
      <c r="B60" s="71"/>
      <c r="C60" s="72"/>
      <c r="D60" s="206" t="s">
        <v>99</v>
      </c>
      <c r="E60" s="206"/>
      <c r="F60" s="206"/>
      <c r="G60" s="206"/>
      <c r="H60" s="206"/>
      <c r="I60" s="73"/>
      <c r="J60" s="206" t="s">
        <v>100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4">
        <f>'x - VRN'!J30</f>
        <v>0</v>
      </c>
      <c r="AH60" s="205"/>
      <c r="AI60" s="205"/>
      <c r="AJ60" s="205"/>
      <c r="AK60" s="205"/>
      <c r="AL60" s="205"/>
      <c r="AM60" s="205"/>
      <c r="AN60" s="204">
        <f t="shared" si="0"/>
        <v>0</v>
      </c>
      <c r="AO60" s="205"/>
      <c r="AP60" s="205"/>
      <c r="AQ60" s="74" t="s">
        <v>82</v>
      </c>
      <c r="AR60" s="71"/>
      <c r="AS60" s="85">
        <v>0</v>
      </c>
      <c r="AT60" s="86">
        <f t="shared" si="1"/>
        <v>0</v>
      </c>
      <c r="AU60" s="87">
        <f>'x - VRN'!P85</f>
        <v>0</v>
      </c>
      <c r="AV60" s="86">
        <f>'x - VRN'!J33</f>
        <v>0</v>
      </c>
      <c r="AW60" s="86">
        <f>'x - VRN'!J34</f>
        <v>0</v>
      </c>
      <c r="AX60" s="86">
        <f>'x - VRN'!J35</f>
        <v>0</v>
      </c>
      <c r="AY60" s="86">
        <f>'x - VRN'!J36</f>
        <v>0</v>
      </c>
      <c r="AZ60" s="86">
        <f>'x - VRN'!F33</f>
        <v>0</v>
      </c>
      <c r="BA60" s="86">
        <f>'x - VRN'!F34</f>
        <v>0</v>
      </c>
      <c r="BB60" s="86">
        <f>'x - VRN'!F35</f>
        <v>0</v>
      </c>
      <c r="BC60" s="86">
        <f>'x - VRN'!F36</f>
        <v>0</v>
      </c>
      <c r="BD60" s="88">
        <f>'x - VRN'!F37</f>
        <v>0</v>
      </c>
      <c r="BT60" s="79" t="s">
        <v>83</v>
      </c>
      <c r="BV60" s="79" t="s">
        <v>77</v>
      </c>
      <c r="BW60" s="79" t="s">
        <v>101</v>
      </c>
      <c r="BX60" s="79" t="s">
        <v>5</v>
      </c>
      <c r="CL60" s="79" t="s">
        <v>19</v>
      </c>
      <c r="CM60" s="79" t="s">
        <v>85</v>
      </c>
    </row>
    <row r="61" spans="2:44" s="1" customFormat="1" ht="30" customHeight="1">
      <c r="B61" s="31"/>
      <c r="AR61" s="31"/>
    </row>
    <row r="62" spans="2:44" s="1" customFormat="1" ht="7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31"/>
    </row>
  </sheetData>
  <sheetProtection algorithmName="SHA-512" hashValue="pdXDQwSSFZO1eaDwnJjJ2WLfpENAhxPgTtWMTiEV3mN9yTs1pugSDEm4hVcfW2APXan3ECmmxaTNqiuPgDEhFw==" saltValue="2PFW45/ISBRC3S7mxlBDGoALKR32/oYbxXILgPfBDCCJUg4+cSjShYWVbtFINdUWGHy+XjW3jIg2i6zOrP9WWg==" spinCount="100000" sheet="1" objects="1" scenarios="1" formatColumns="0" formatRows="0"/>
  <mergeCells count="62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N60:AP60"/>
    <mergeCell ref="AG60:AM60"/>
    <mergeCell ref="D60:H60"/>
    <mergeCell ref="J60:AF60"/>
    <mergeCell ref="AG54:AM54"/>
    <mergeCell ref="AN54:AP54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L45:AO45"/>
    <mergeCell ref="AM47:AN47"/>
    <mergeCell ref="AM49:AP49"/>
    <mergeCell ref="AS49:AT51"/>
    <mergeCell ref="AM50:AP50"/>
  </mergeCells>
  <hyperlinks>
    <hyperlink ref="A55" location="'a - Stavební část'!C2" display="/"/>
    <hyperlink ref="A57" location="'b1 - Materiál'!C2" display="/"/>
    <hyperlink ref="A58" location="'b2 - Montáž'!C2" display="/"/>
    <hyperlink ref="A59" location="'c - Slaboproud'!C2" display="/"/>
    <hyperlink ref="A60" location="'x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9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84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5" customHeight="1">
      <c r="B4" s="19"/>
      <c r="D4" s="20" t="s">
        <v>102</v>
      </c>
      <c r="L4" s="19"/>
      <c r="M4" s="89" t="s">
        <v>10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32" t="str">
        <f>'Rekapitulace stavby'!K6</f>
        <v>ZČU - stavební úpravy za účelem změny užívání stavby(pravá část 1.NP) Veleslavínova 42, Plzeň</v>
      </c>
      <c r="F7" s="233"/>
      <c r="G7" s="233"/>
      <c r="H7" s="233"/>
      <c r="L7" s="19"/>
    </row>
    <row r="8" spans="2:12" s="1" customFormat="1" ht="12" customHeight="1">
      <c r="B8" s="31"/>
      <c r="D8" s="26" t="s">
        <v>103</v>
      </c>
      <c r="L8" s="31"/>
    </row>
    <row r="9" spans="2:12" s="1" customFormat="1" ht="16.5" customHeight="1">
      <c r="B9" s="31"/>
      <c r="E9" s="191" t="s">
        <v>104</v>
      </c>
      <c r="F9" s="234"/>
      <c r="G9" s="234"/>
      <c r="H9" s="234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12. 2. 2024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">
        <v>27</v>
      </c>
      <c r="L14" s="31"/>
    </row>
    <row r="15" spans="2:12" s="1" customFormat="1" ht="18" customHeight="1">
      <c r="B15" s="31"/>
      <c r="E15" s="24" t="s">
        <v>28</v>
      </c>
      <c r="I15" s="26" t="s">
        <v>29</v>
      </c>
      <c r="J15" s="24" t="s">
        <v>30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31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5" t="str">
        <f>'Rekapitulace stavby'!E14</f>
        <v>Vyplň údaj</v>
      </c>
      <c r="F18" s="216"/>
      <c r="G18" s="216"/>
      <c r="H18" s="216"/>
      <c r="I18" s="26" t="s">
        <v>29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33</v>
      </c>
      <c r="I20" s="26" t="s">
        <v>26</v>
      </c>
      <c r="J20" s="24" t="s">
        <v>34</v>
      </c>
      <c r="L20" s="31"/>
    </row>
    <row r="21" spans="2:12" s="1" customFormat="1" ht="18" customHeight="1">
      <c r="B21" s="31"/>
      <c r="E21" s="24" t="s">
        <v>35</v>
      </c>
      <c r="I21" s="26" t="s">
        <v>29</v>
      </c>
      <c r="J21" s="24" t="s">
        <v>19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26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29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39</v>
      </c>
      <c r="L26" s="31"/>
    </row>
    <row r="27" spans="2:12" s="7" customFormat="1" ht="71.25" customHeight="1">
      <c r="B27" s="90"/>
      <c r="E27" s="221" t="s">
        <v>40</v>
      </c>
      <c r="F27" s="221"/>
      <c r="G27" s="221"/>
      <c r="H27" s="221"/>
      <c r="L27" s="90"/>
    </row>
    <row r="28" spans="2:12" s="1" customFormat="1" ht="7" customHeight="1">
      <c r="B28" s="31"/>
      <c r="L28" s="31"/>
    </row>
    <row r="29" spans="2:12" s="1" customFormat="1" ht="7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4" customHeight="1">
      <c r="B30" s="31"/>
      <c r="D30" s="91" t="s">
        <v>41</v>
      </c>
      <c r="J30" s="62">
        <f>ROUND(J108,2)</f>
        <v>0</v>
      </c>
      <c r="L30" s="31"/>
    </row>
    <row r="31" spans="2:12" s="1" customFormat="1" ht="7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" customHeight="1">
      <c r="B32" s="31"/>
      <c r="F32" s="34" t="s">
        <v>43</v>
      </c>
      <c r="I32" s="34" t="s">
        <v>42</v>
      </c>
      <c r="J32" s="34" t="s">
        <v>44</v>
      </c>
      <c r="L32" s="31"/>
    </row>
    <row r="33" spans="2:12" s="1" customFormat="1" ht="14.4" customHeight="1">
      <c r="B33" s="31"/>
      <c r="D33" s="51" t="s">
        <v>45</v>
      </c>
      <c r="E33" s="26" t="s">
        <v>46</v>
      </c>
      <c r="F33" s="82">
        <f>ROUND((SUM(BE108:BE945)),2)</f>
        <v>0</v>
      </c>
      <c r="I33" s="92">
        <v>0.21</v>
      </c>
      <c r="J33" s="82">
        <f>ROUND(((SUM(BE108:BE945))*I33),2)</f>
        <v>0</v>
      </c>
      <c r="L33" s="31"/>
    </row>
    <row r="34" spans="2:12" s="1" customFormat="1" ht="14.4" customHeight="1">
      <c r="B34" s="31"/>
      <c r="E34" s="26" t="s">
        <v>47</v>
      </c>
      <c r="F34" s="82">
        <f>ROUND((SUM(BF108:BF945)),2)</f>
        <v>0</v>
      </c>
      <c r="I34" s="92">
        <v>0.12</v>
      </c>
      <c r="J34" s="82">
        <f>ROUND(((SUM(BF108:BF945))*I34),2)</f>
        <v>0</v>
      </c>
      <c r="L34" s="31"/>
    </row>
    <row r="35" spans="2:12" s="1" customFormat="1" ht="14.4" customHeight="1" hidden="1">
      <c r="B35" s="31"/>
      <c r="E35" s="26" t="s">
        <v>48</v>
      </c>
      <c r="F35" s="82">
        <f>ROUND((SUM(BG108:BG945)),2)</f>
        <v>0</v>
      </c>
      <c r="I35" s="92">
        <v>0.21</v>
      </c>
      <c r="J35" s="82">
        <f>0</f>
        <v>0</v>
      </c>
      <c r="L35" s="31"/>
    </row>
    <row r="36" spans="2:12" s="1" customFormat="1" ht="14.4" customHeight="1" hidden="1">
      <c r="B36" s="31"/>
      <c r="E36" s="26" t="s">
        <v>49</v>
      </c>
      <c r="F36" s="82">
        <f>ROUND((SUM(BH108:BH945)),2)</f>
        <v>0</v>
      </c>
      <c r="I36" s="92">
        <v>0.12</v>
      </c>
      <c r="J36" s="82">
        <f>0</f>
        <v>0</v>
      </c>
      <c r="L36" s="31"/>
    </row>
    <row r="37" spans="2:12" s="1" customFormat="1" ht="14.4" customHeight="1" hidden="1">
      <c r="B37" s="31"/>
      <c r="E37" s="26" t="s">
        <v>50</v>
      </c>
      <c r="F37" s="82">
        <f>ROUND((SUM(BI108:BI945)),2)</f>
        <v>0</v>
      </c>
      <c r="I37" s="92">
        <v>0</v>
      </c>
      <c r="J37" s="82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3"/>
      <c r="D39" s="94" t="s">
        <v>51</v>
      </c>
      <c r="E39" s="53"/>
      <c r="F39" s="53"/>
      <c r="G39" s="95" t="s">
        <v>52</v>
      </c>
      <c r="H39" s="96" t="s">
        <v>53</v>
      </c>
      <c r="I39" s="53"/>
      <c r="J39" s="97">
        <f>SUM(J30:J37)</f>
        <v>0</v>
      </c>
      <c r="K39" s="98"/>
      <c r="L39" s="31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7" customHeight="1" hidden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5" customHeight="1" hidden="1">
      <c r="B45" s="31"/>
      <c r="C45" s="20" t="s">
        <v>105</v>
      </c>
      <c r="L45" s="31"/>
    </row>
    <row r="46" spans="2:12" s="1" customFormat="1" ht="7" customHeight="1" hidden="1">
      <c r="B46" s="31"/>
      <c r="L46" s="31"/>
    </row>
    <row r="47" spans="2:12" s="1" customFormat="1" ht="12" customHeight="1" hidden="1">
      <c r="B47" s="31"/>
      <c r="C47" s="26" t="s">
        <v>16</v>
      </c>
      <c r="L47" s="31"/>
    </row>
    <row r="48" spans="2:12" s="1" customFormat="1" ht="26.25" customHeight="1" hidden="1">
      <c r="B48" s="31"/>
      <c r="E48" s="232" t="str">
        <f>E7</f>
        <v>ZČU - stavební úpravy za účelem změny užívání stavby(pravá část 1.NP) Veleslavínova 42, Plzeň</v>
      </c>
      <c r="F48" s="233"/>
      <c r="G48" s="233"/>
      <c r="H48" s="233"/>
      <c r="L48" s="31"/>
    </row>
    <row r="49" spans="2:12" s="1" customFormat="1" ht="12" customHeight="1" hidden="1">
      <c r="B49" s="31"/>
      <c r="C49" s="26" t="s">
        <v>103</v>
      </c>
      <c r="L49" s="31"/>
    </row>
    <row r="50" spans="2:12" s="1" customFormat="1" ht="16.5" customHeight="1" hidden="1">
      <c r="B50" s="31"/>
      <c r="E50" s="191" t="str">
        <f>E9</f>
        <v>a - Stavební část</v>
      </c>
      <c r="F50" s="234"/>
      <c r="G50" s="234"/>
      <c r="H50" s="234"/>
      <c r="L50" s="31"/>
    </row>
    <row r="51" spans="2:12" s="1" customFormat="1" ht="7" customHeight="1" hidden="1">
      <c r="B51" s="31"/>
      <c r="L51" s="31"/>
    </row>
    <row r="52" spans="2:12" s="1" customFormat="1" ht="12" customHeight="1" hidden="1">
      <c r="B52" s="31"/>
      <c r="C52" s="26" t="s">
        <v>21</v>
      </c>
      <c r="F52" s="24" t="str">
        <f>F12</f>
        <v>Veleslavínova 42</v>
      </c>
      <c r="I52" s="26" t="s">
        <v>23</v>
      </c>
      <c r="J52" s="48" t="str">
        <f>IF(J12="","",J12)</f>
        <v>12. 2. 2024</v>
      </c>
      <c r="L52" s="31"/>
    </row>
    <row r="53" spans="2:12" s="1" customFormat="1" ht="7" customHeight="1" hidden="1">
      <c r="B53" s="31"/>
      <c r="L53" s="31"/>
    </row>
    <row r="54" spans="2:12" s="1" customFormat="1" ht="15.15" customHeight="1" hidden="1">
      <c r="B54" s="31"/>
      <c r="C54" s="26" t="s">
        <v>25</v>
      </c>
      <c r="F54" s="24" t="str">
        <f>E15</f>
        <v>Západočeská univerzita v Plzni</v>
      </c>
      <c r="I54" s="26" t="s">
        <v>33</v>
      </c>
      <c r="J54" s="29" t="str">
        <f>E21</f>
        <v>HBH atelier s.r.o.</v>
      </c>
      <c r="L54" s="31"/>
    </row>
    <row r="55" spans="2:12" s="1" customFormat="1" ht="15.15" customHeight="1" hidden="1">
      <c r="B55" s="31"/>
      <c r="C55" s="26" t="s">
        <v>31</v>
      </c>
      <c r="F55" s="24" t="str">
        <f>IF(E18="","",E18)</f>
        <v>Vyplň údaj</v>
      </c>
      <c r="I55" s="26" t="s">
        <v>37</v>
      </c>
      <c r="J55" s="29" t="str">
        <f>E24</f>
        <v xml:space="preserve"> </v>
      </c>
      <c r="L55" s="31"/>
    </row>
    <row r="56" spans="2:12" s="1" customFormat="1" ht="10.25" customHeight="1" hidden="1">
      <c r="B56" s="31"/>
      <c r="L56" s="31"/>
    </row>
    <row r="57" spans="2:12" s="1" customFormat="1" ht="29.25" customHeight="1" hidden="1">
      <c r="B57" s="31"/>
      <c r="C57" s="99" t="s">
        <v>106</v>
      </c>
      <c r="D57" s="93"/>
      <c r="E57" s="93"/>
      <c r="F57" s="93"/>
      <c r="G57" s="93"/>
      <c r="H57" s="93"/>
      <c r="I57" s="93"/>
      <c r="J57" s="100" t="s">
        <v>107</v>
      </c>
      <c r="K57" s="93"/>
      <c r="L57" s="31"/>
    </row>
    <row r="58" spans="2:12" s="1" customFormat="1" ht="10.25" customHeight="1" hidden="1">
      <c r="B58" s="31"/>
      <c r="L58" s="31"/>
    </row>
    <row r="59" spans="2:47" s="1" customFormat="1" ht="22.75" customHeight="1" hidden="1">
      <c r="B59" s="31"/>
      <c r="C59" s="101" t="s">
        <v>73</v>
      </c>
      <c r="J59" s="62">
        <f>J108</f>
        <v>0</v>
      </c>
      <c r="L59" s="31"/>
      <c r="AU59" s="16" t="s">
        <v>108</v>
      </c>
    </row>
    <row r="60" spans="2:12" s="8" customFormat="1" ht="25" customHeight="1" hidden="1">
      <c r="B60" s="102"/>
      <c r="D60" s="103" t="s">
        <v>109</v>
      </c>
      <c r="E60" s="104"/>
      <c r="F60" s="104"/>
      <c r="G60" s="104"/>
      <c r="H60" s="104"/>
      <c r="I60" s="104"/>
      <c r="J60" s="105">
        <f>J109</f>
        <v>0</v>
      </c>
      <c r="L60" s="102"/>
    </row>
    <row r="61" spans="2:12" s="9" customFormat="1" ht="19.9" customHeight="1" hidden="1">
      <c r="B61" s="106"/>
      <c r="D61" s="107" t="s">
        <v>110</v>
      </c>
      <c r="E61" s="108"/>
      <c r="F61" s="108"/>
      <c r="G61" s="108"/>
      <c r="H61" s="108"/>
      <c r="I61" s="108"/>
      <c r="J61" s="109">
        <f>J110</f>
        <v>0</v>
      </c>
      <c r="L61" s="106"/>
    </row>
    <row r="62" spans="2:12" s="9" customFormat="1" ht="19.9" customHeight="1" hidden="1">
      <c r="B62" s="106"/>
      <c r="D62" s="107" t="s">
        <v>111</v>
      </c>
      <c r="E62" s="108"/>
      <c r="F62" s="108"/>
      <c r="G62" s="108"/>
      <c r="H62" s="108"/>
      <c r="I62" s="108"/>
      <c r="J62" s="109">
        <f>J115</f>
        <v>0</v>
      </c>
      <c r="L62" s="106"/>
    </row>
    <row r="63" spans="2:12" s="9" customFormat="1" ht="19.9" customHeight="1" hidden="1">
      <c r="B63" s="106"/>
      <c r="D63" s="107" t="s">
        <v>112</v>
      </c>
      <c r="E63" s="108"/>
      <c r="F63" s="108"/>
      <c r="G63" s="108"/>
      <c r="H63" s="108"/>
      <c r="I63" s="108"/>
      <c r="J63" s="109">
        <f>J124</f>
        <v>0</v>
      </c>
      <c r="L63" s="106"/>
    </row>
    <row r="64" spans="2:12" s="9" customFormat="1" ht="19.9" customHeight="1" hidden="1">
      <c r="B64" s="106"/>
      <c r="D64" s="107" t="s">
        <v>113</v>
      </c>
      <c r="E64" s="108"/>
      <c r="F64" s="108"/>
      <c r="G64" s="108"/>
      <c r="H64" s="108"/>
      <c r="I64" s="108"/>
      <c r="J64" s="109">
        <f>J138</f>
        <v>0</v>
      </c>
      <c r="L64" s="106"/>
    </row>
    <row r="65" spans="2:12" s="9" customFormat="1" ht="19.9" customHeight="1" hidden="1">
      <c r="B65" s="106"/>
      <c r="D65" s="107" t="s">
        <v>114</v>
      </c>
      <c r="E65" s="108"/>
      <c r="F65" s="108"/>
      <c r="G65" s="108"/>
      <c r="H65" s="108"/>
      <c r="I65" s="108"/>
      <c r="J65" s="109">
        <f>J267</f>
        <v>0</v>
      </c>
      <c r="L65" s="106"/>
    </row>
    <row r="66" spans="2:12" s="9" customFormat="1" ht="19.9" customHeight="1" hidden="1">
      <c r="B66" s="106"/>
      <c r="D66" s="107" t="s">
        <v>115</v>
      </c>
      <c r="E66" s="108"/>
      <c r="F66" s="108"/>
      <c r="G66" s="108"/>
      <c r="H66" s="108"/>
      <c r="I66" s="108"/>
      <c r="J66" s="109">
        <f>J361</f>
        <v>0</v>
      </c>
      <c r="L66" s="106"/>
    </row>
    <row r="67" spans="2:12" s="9" customFormat="1" ht="19.9" customHeight="1" hidden="1">
      <c r="B67" s="106"/>
      <c r="D67" s="107" t="s">
        <v>116</v>
      </c>
      <c r="E67" s="108"/>
      <c r="F67" s="108"/>
      <c r="G67" s="108"/>
      <c r="H67" s="108"/>
      <c r="I67" s="108"/>
      <c r="J67" s="109">
        <f>J371</f>
        <v>0</v>
      </c>
      <c r="L67" s="106"/>
    </row>
    <row r="68" spans="2:12" s="8" customFormat="1" ht="25" customHeight="1" hidden="1">
      <c r="B68" s="102"/>
      <c r="D68" s="103" t="s">
        <v>117</v>
      </c>
      <c r="E68" s="104"/>
      <c r="F68" s="104"/>
      <c r="G68" s="104"/>
      <c r="H68" s="104"/>
      <c r="I68" s="104"/>
      <c r="J68" s="105">
        <f>J374</f>
        <v>0</v>
      </c>
      <c r="L68" s="102"/>
    </row>
    <row r="69" spans="2:12" s="9" customFormat="1" ht="19.9" customHeight="1" hidden="1">
      <c r="B69" s="106"/>
      <c r="D69" s="107" t="s">
        <v>118</v>
      </c>
      <c r="E69" s="108"/>
      <c r="F69" s="108"/>
      <c r="G69" s="108"/>
      <c r="H69" s="108"/>
      <c r="I69" s="108"/>
      <c r="J69" s="109">
        <f>J375</f>
        <v>0</v>
      </c>
      <c r="L69" s="106"/>
    </row>
    <row r="70" spans="2:12" s="9" customFormat="1" ht="19.9" customHeight="1" hidden="1">
      <c r="B70" s="106"/>
      <c r="D70" s="107" t="s">
        <v>119</v>
      </c>
      <c r="E70" s="108"/>
      <c r="F70" s="108"/>
      <c r="G70" s="108"/>
      <c r="H70" s="108"/>
      <c r="I70" s="108"/>
      <c r="J70" s="109">
        <f>J392</f>
        <v>0</v>
      </c>
      <c r="L70" s="106"/>
    </row>
    <row r="71" spans="2:12" s="9" customFormat="1" ht="19.9" customHeight="1" hidden="1">
      <c r="B71" s="106"/>
      <c r="D71" s="107" t="s">
        <v>120</v>
      </c>
      <c r="E71" s="108"/>
      <c r="F71" s="108"/>
      <c r="G71" s="108"/>
      <c r="H71" s="108"/>
      <c r="I71" s="108"/>
      <c r="J71" s="109">
        <f>J407</f>
        <v>0</v>
      </c>
      <c r="L71" s="106"/>
    </row>
    <row r="72" spans="2:12" s="9" customFormat="1" ht="19.9" customHeight="1" hidden="1">
      <c r="B72" s="106"/>
      <c r="D72" s="107" t="s">
        <v>121</v>
      </c>
      <c r="E72" s="108"/>
      <c r="F72" s="108"/>
      <c r="G72" s="108"/>
      <c r="H72" s="108"/>
      <c r="I72" s="108"/>
      <c r="J72" s="109">
        <f>J417</f>
        <v>0</v>
      </c>
      <c r="L72" s="106"/>
    </row>
    <row r="73" spans="2:12" s="9" customFormat="1" ht="19.9" customHeight="1" hidden="1">
      <c r="B73" s="106"/>
      <c r="D73" s="107" t="s">
        <v>122</v>
      </c>
      <c r="E73" s="108"/>
      <c r="F73" s="108"/>
      <c r="G73" s="108"/>
      <c r="H73" s="108"/>
      <c r="I73" s="108"/>
      <c r="J73" s="109">
        <f>J422</f>
        <v>0</v>
      </c>
      <c r="L73" s="106"/>
    </row>
    <row r="74" spans="2:12" s="9" customFormat="1" ht="19.9" customHeight="1" hidden="1">
      <c r="B74" s="106"/>
      <c r="D74" s="107" t="s">
        <v>123</v>
      </c>
      <c r="E74" s="108"/>
      <c r="F74" s="108"/>
      <c r="G74" s="108"/>
      <c r="H74" s="108"/>
      <c r="I74" s="108"/>
      <c r="J74" s="109">
        <f>J447</f>
        <v>0</v>
      </c>
      <c r="L74" s="106"/>
    </row>
    <row r="75" spans="2:12" s="9" customFormat="1" ht="19.9" customHeight="1" hidden="1">
      <c r="B75" s="106"/>
      <c r="D75" s="107" t="s">
        <v>124</v>
      </c>
      <c r="E75" s="108"/>
      <c r="F75" s="108"/>
      <c r="G75" s="108"/>
      <c r="H75" s="108"/>
      <c r="I75" s="108"/>
      <c r="J75" s="109">
        <f>J460</f>
        <v>0</v>
      </c>
      <c r="L75" s="106"/>
    </row>
    <row r="76" spans="2:12" s="9" customFormat="1" ht="19.9" customHeight="1" hidden="1">
      <c r="B76" s="106"/>
      <c r="D76" s="107" t="s">
        <v>125</v>
      </c>
      <c r="E76" s="108"/>
      <c r="F76" s="108"/>
      <c r="G76" s="108"/>
      <c r="H76" s="108"/>
      <c r="I76" s="108"/>
      <c r="J76" s="109">
        <f>J469</f>
        <v>0</v>
      </c>
      <c r="L76" s="106"/>
    </row>
    <row r="77" spans="2:12" s="9" customFormat="1" ht="19.9" customHeight="1" hidden="1">
      <c r="B77" s="106"/>
      <c r="D77" s="107" t="s">
        <v>126</v>
      </c>
      <c r="E77" s="108"/>
      <c r="F77" s="108"/>
      <c r="G77" s="108"/>
      <c r="H77" s="108"/>
      <c r="I77" s="108"/>
      <c r="J77" s="109">
        <f>J500</f>
        <v>0</v>
      </c>
      <c r="L77" s="106"/>
    </row>
    <row r="78" spans="2:12" s="9" customFormat="1" ht="19.9" customHeight="1" hidden="1">
      <c r="B78" s="106"/>
      <c r="D78" s="107" t="s">
        <v>127</v>
      </c>
      <c r="E78" s="108"/>
      <c r="F78" s="108"/>
      <c r="G78" s="108"/>
      <c r="H78" s="108"/>
      <c r="I78" s="108"/>
      <c r="J78" s="109">
        <f>J509</f>
        <v>0</v>
      </c>
      <c r="L78" s="106"/>
    </row>
    <row r="79" spans="2:12" s="9" customFormat="1" ht="19.9" customHeight="1" hidden="1">
      <c r="B79" s="106"/>
      <c r="D79" s="107" t="s">
        <v>128</v>
      </c>
      <c r="E79" s="108"/>
      <c r="F79" s="108"/>
      <c r="G79" s="108"/>
      <c r="H79" s="108"/>
      <c r="I79" s="108"/>
      <c r="J79" s="109">
        <f>J586</f>
        <v>0</v>
      </c>
      <c r="L79" s="106"/>
    </row>
    <row r="80" spans="2:12" s="9" customFormat="1" ht="19.9" customHeight="1" hidden="1">
      <c r="B80" s="106"/>
      <c r="D80" s="107" t="s">
        <v>129</v>
      </c>
      <c r="E80" s="108"/>
      <c r="F80" s="108"/>
      <c r="G80" s="108"/>
      <c r="H80" s="108"/>
      <c r="I80" s="108"/>
      <c r="J80" s="109">
        <f>J646</f>
        <v>0</v>
      </c>
      <c r="L80" s="106"/>
    </row>
    <row r="81" spans="2:12" s="9" customFormat="1" ht="19.9" customHeight="1" hidden="1">
      <c r="B81" s="106"/>
      <c r="D81" s="107" t="s">
        <v>130</v>
      </c>
      <c r="E81" s="108"/>
      <c r="F81" s="108"/>
      <c r="G81" s="108"/>
      <c r="H81" s="108"/>
      <c r="I81" s="108"/>
      <c r="J81" s="109">
        <f>J684</f>
        <v>0</v>
      </c>
      <c r="L81" s="106"/>
    </row>
    <row r="82" spans="2:12" s="9" customFormat="1" ht="19.9" customHeight="1" hidden="1">
      <c r="B82" s="106"/>
      <c r="D82" s="107" t="s">
        <v>131</v>
      </c>
      <c r="E82" s="108"/>
      <c r="F82" s="108"/>
      <c r="G82" s="108"/>
      <c r="H82" s="108"/>
      <c r="I82" s="108"/>
      <c r="J82" s="109">
        <f>J706</f>
        <v>0</v>
      </c>
      <c r="L82" s="106"/>
    </row>
    <row r="83" spans="2:12" s="9" customFormat="1" ht="19.9" customHeight="1" hidden="1">
      <c r="B83" s="106"/>
      <c r="D83" s="107" t="s">
        <v>132</v>
      </c>
      <c r="E83" s="108"/>
      <c r="F83" s="108"/>
      <c r="G83" s="108"/>
      <c r="H83" s="108"/>
      <c r="I83" s="108"/>
      <c r="J83" s="109">
        <f>J711</f>
        <v>0</v>
      </c>
      <c r="L83" s="106"/>
    </row>
    <row r="84" spans="2:12" s="9" customFormat="1" ht="19.9" customHeight="1" hidden="1">
      <c r="B84" s="106"/>
      <c r="D84" s="107" t="s">
        <v>133</v>
      </c>
      <c r="E84" s="108"/>
      <c r="F84" s="108"/>
      <c r="G84" s="108"/>
      <c r="H84" s="108"/>
      <c r="I84" s="108"/>
      <c r="J84" s="109">
        <f>J772</f>
        <v>0</v>
      </c>
      <c r="L84" s="106"/>
    </row>
    <row r="85" spans="2:12" s="9" customFormat="1" ht="19.9" customHeight="1" hidden="1">
      <c r="B85" s="106"/>
      <c r="D85" s="107" t="s">
        <v>134</v>
      </c>
      <c r="E85" s="108"/>
      <c r="F85" s="108"/>
      <c r="G85" s="108"/>
      <c r="H85" s="108"/>
      <c r="I85" s="108"/>
      <c r="J85" s="109">
        <f>J805</f>
        <v>0</v>
      </c>
      <c r="L85" s="106"/>
    </row>
    <row r="86" spans="2:12" s="9" customFormat="1" ht="19.9" customHeight="1" hidden="1">
      <c r="B86" s="106"/>
      <c r="D86" s="107" t="s">
        <v>135</v>
      </c>
      <c r="E86" s="108"/>
      <c r="F86" s="108"/>
      <c r="G86" s="108"/>
      <c r="H86" s="108"/>
      <c r="I86" s="108"/>
      <c r="J86" s="109">
        <f>J836</f>
        <v>0</v>
      </c>
      <c r="L86" s="106"/>
    </row>
    <row r="87" spans="2:12" s="9" customFormat="1" ht="19.9" customHeight="1" hidden="1">
      <c r="B87" s="106"/>
      <c r="D87" s="107" t="s">
        <v>136</v>
      </c>
      <c r="E87" s="108"/>
      <c r="F87" s="108"/>
      <c r="G87" s="108"/>
      <c r="H87" s="108"/>
      <c r="I87" s="108"/>
      <c r="J87" s="109">
        <f>J845</f>
        <v>0</v>
      </c>
      <c r="L87" s="106"/>
    </row>
    <row r="88" spans="2:12" s="8" customFormat="1" ht="25" customHeight="1" hidden="1">
      <c r="B88" s="102"/>
      <c r="D88" s="103" t="s">
        <v>137</v>
      </c>
      <c r="E88" s="104"/>
      <c r="F88" s="104"/>
      <c r="G88" s="104"/>
      <c r="H88" s="104"/>
      <c r="I88" s="104"/>
      <c r="J88" s="105">
        <f>J854</f>
        <v>0</v>
      </c>
      <c r="L88" s="102"/>
    </row>
    <row r="89" spans="2:12" s="1" customFormat="1" ht="21.75" customHeight="1" hidden="1">
      <c r="B89" s="31"/>
      <c r="L89" s="31"/>
    </row>
    <row r="90" spans="2:12" s="1" customFormat="1" ht="7" customHeight="1" hidden="1"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31"/>
    </row>
    <row r="91" ht="10" hidden="1"/>
    <row r="92" ht="10" hidden="1"/>
    <row r="93" ht="10" hidden="1"/>
    <row r="94" spans="2:12" s="1" customFormat="1" ht="7" customHeight="1"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31"/>
    </row>
    <row r="95" spans="2:12" s="1" customFormat="1" ht="25" customHeight="1">
      <c r="B95" s="31"/>
      <c r="C95" s="20" t="s">
        <v>138</v>
      </c>
      <c r="L95" s="31"/>
    </row>
    <row r="96" spans="2:12" s="1" customFormat="1" ht="7" customHeight="1">
      <c r="B96" s="31"/>
      <c r="L96" s="31"/>
    </row>
    <row r="97" spans="2:12" s="1" customFormat="1" ht="12" customHeight="1">
      <c r="B97" s="31"/>
      <c r="C97" s="26" t="s">
        <v>16</v>
      </c>
      <c r="L97" s="31"/>
    </row>
    <row r="98" spans="2:12" s="1" customFormat="1" ht="26.25" customHeight="1">
      <c r="B98" s="31"/>
      <c r="E98" s="232" t="str">
        <f>E7</f>
        <v>ZČU - stavební úpravy za účelem změny užívání stavby(pravá část 1.NP) Veleslavínova 42, Plzeň</v>
      </c>
      <c r="F98" s="233"/>
      <c r="G98" s="233"/>
      <c r="H98" s="233"/>
      <c r="L98" s="31"/>
    </row>
    <row r="99" spans="2:12" s="1" customFormat="1" ht="12" customHeight="1">
      <c r="B99" s="31"/>
      <c r="C99" s="26" t="s">
        <v>103</v>
      </c>
      <c r="L99" s="31"/>
    </row>
    <row r="100" spans="2:12" s="1" customFormat="1" ht="16.5" customHeight="1">
      <c r="B100" s="31"/>
      <c r="E100" s="191" t="str">
        <f>E9</f>
        <v>a - Stavební část</v>
      </c>
      <c r="F100" s="234"/>
      <c r="G100" s="234"/>
      <c r="H100" s="234"/>
      <c r="L100" s="31"/>
    </row>
    <row r="101" spans="2:12" s="1" customFormat="1" ht="7" customHeight="1">
      <c r="B101" s="31"/>
      <c r="L101" s="31"/>
    </row>
    <row r="102" spans="2:12" s="1" customFormat="1" ht="12" customHeight="1">
      <c r="B102" s="31"/>
      <c r="C102" s="26" t="s">
        <v>21</v>
      </c>
      <c r="F102" s="24" t="str">
        <f>F12</f>
        <v>Veleslavínova 42</v>
      </c>
      <c r="I102" s="26" t="s">
        <v>23</v>
      </c>
      <c r="J102" s="48" t="str">
        <f>IF(J12="","",J12)</f>
        <v>12. 2. 2024</v>
      </c>
      <c r="L102" s="31"/>
    </row>
    <row r="103" spans="2:12" s="1" customFormat="1" ht="7" customHeight="1">
      <c r="B103" s="31"/>
      <c r="L103" s="31"/>
    </row>
    <row r="104" spans="2:12" s="1" customFormat="1" ht="15.15" customHeight="1">
      <c r="B104" s="31"/>
      <c r="C104" s="26" t="s">
        <v>25</v>
      </c>
      <c r="F104" s="24" t="str">
        <f>E15</f>
        <v>Západočeská univerzita v Plzni</v>
      </c>
      <c r="I104" s="26" t="s">
        <v>33</v>
      </c>
      <c r="J104" s="29" t="str">
        <f>E21</f>
        <v>HBH atelier s.r.o.</v>
      </c>
      <c r="L104" s="31"/>
    </row>
    <row r="105" spans="2:12" s="1" customFormat="1" ht="15.15" customHeight="1">
      <c r="B105" s="31"/>
      <c r="C105" s="26" t="s">
        <v>31</v>
      </c>
      <c r="F105" s="24" t="str">
        <f>IF(E18="","",E18)</f>
        <v>Vyplň údaj</v>
      </c>
      <c r="I105" s="26" t="s">
        <v>37</v>
      </c>
      <c r="J105" s="29" t="str">
        <f>E24</f>
        <v xml:space="preserve"> </v>
      </c>
      <c r="L105" s="31"/>
    </row>
    <row r="106" spans="2:12" s="1" customFormat="1" ht="10.25" customHeight="1">
      <c r="B106" s="31"/>
      <c r="L106" s="31"/>
    </row>
    <row r="107" spans="2:20" s="10" customFormat="1" ht="29.25" customHeight="1">
      <c r="B107" s="110"/>
      <c r="C107" s="111" t="s">
        <v>139</v>
      </c>
      <c r="D107" s="112" t="s">
        <v>60</v>
      </c>
      <c r="E107" s="112" t="s">
        <v>56</v>
      </c>
      <c r="F107" s="112" t="s">
        <v>57</v>
      </c>
      <c r="G107" s="112" t="s">
        <v>140</v>
      </c>
      <c r="H107" s="112" t="s">
        <v>141</v>
      </c>
      <c r="I107" s="112" t="s">
        <v>142</v>
      </c>
      <c r="J107" s="112" t="s">
        <v>107</v>
      </c>
      <c r="K107" s="113" t="s">
        <v>143</v>
      </c>
      <c r="L107" s="110"/>
      <c r="M107" s="55" t="s">
        <v>19</v>
      </c>
      <c r="N107" s="56" t="s">
        <v>45</v>
      </c>
      <c r="O107" s="56" t="s">
        <v>144</v>
      </c>
      <c r="P107" s="56" t="s">
        <v>145</v>
      </c>
      <c r="Q107" s="56" t="s">
        <v>146</v>
      </c>
      <c r="R107" s="56" t="s">
        <v>147</v>
      </c>
      <c r="S107" s="56" t="s">
        <v>148</v>
      </c>
      <c r="T107" s="57" t="s">
        <v>149</v>
      </c>
    </row>
    <row r="108" spans="2:63" s="1" customFormat="1" ht="22.75" customHeight="1">
      <c r="B108" s="31"/>
      <c r="C108" s="60" t="s">
        <v>150</v>
      </c>
      <c r="J108" s="114">
        <f>BK108</f>
        <v>0</v>
      </c>
      <c r="L108" s="31"/>
      <c r="M108" s="58"/>
      <c r="N108" s="49"/>
      <c r="O108" s="49"/>
      <c r="P108" s="115">
        <f>P109+P374+P854</f>
        <v>0</v>
      </c>
      <c r="Q108" s="49"/>
      <c r="R108" s="115">
        <f>R109+R374+R854</f>
        <v>143.05860683999998</v>
      </c>
      <c r="S108" s="49"/>
      <c r="T108" s="116">
        <f>T109+T374+T854</f>
        <v>39.735063</v>
      </c>
      <c r="AT108" s="16" t="s">
        <v>74</v>
      </c>
      <c r="AU108" s="16" t="s">
        <v>108</v>
      </c>
      <c r="BK108" s="117">
        <f>BK109+BK374+BK854</f>
        <v>0</v>
      </c>
    </row>
    <row r="109" spans="2:63" s="11" customFormat="1" ht="25.9" customHeight="1">
      <c r="B109" s="118"/>
      <c r="D109" s="119" t="s">
        <v>74</v>
      </c>
      <c r="E109" s="120" t="s">
        <v>151</v>
      </c>
      <c r="F109" s="120" t="s">
        <v>152</v>
      </c>
      <c r="I109" s="121"/>
      <c r="J109" s="122">
        <f>BK109</f>
        <v>0</v>
      </c>
      <c r="L109" s="118"/>
      <c r="M109" s="123"/>
      <c r="P109" s="124">
        <f>P110+P115+P124+P138+P267+P361+P371</f>
        <v>0</v>
      </c>
      <c r="R109" s="124">
        <f>R110+R115+R124+R138+R267+R361+R371</f>
        <v>120.03829449999999</v>
      </c>
      <c r="T109" s="125">
        <f>T110+T115+T124+T138+T267+T361+T371</f>
        <v>26.097617999999994</v>
      </c>
      <c r="AR109" s="119" t="s">
        <v>83</v>
      </c>
      <c r="AT109" s="126" t="s">
        <v>74</v>
      </c>
      <c r="AU109" s="126" t="s">
        <v>75</v>
      </c>
      <c r="AY109" s="119" t="s">
        <v>153</v>
      </c>
      <c r="BK109" s="127">
        <f>BK110+BK115+BK124+BK138+BK267+BK361+BK371</f>
        <v>0</v>
      </c>
    </row>
    <row r="110" spans="2:63" s="11" customFormat="1" ht="22.75" customHeight="1">
      <c r="B110" s="118"/>
      <c r="D110" s="119" t="s">
        <v>74</v>
      </c>
      <c r="E110" s="128" t="s">
        <v>83</v>
      </c>
      <c r="F110" s="128" t="s">
        <v>154</v>
      </c>
      <c r="I110" s="121"/>
      <c r="J110" s="129">
        <f>BK110</f>
        <v>0</v>
      </c>
      <c r="L110" s="118"/>
      <c r="M110" s="123"/>
      <c r="P110" s="124">
        <f>SUM(P111:P114)</f>
        <v>0</v>
      </c>
      <c r="R110" s="124">
        <f>SUM(R111:R114)</f>
        <v>0</v>
      </c>
      <c r="T110" s="125">
        <f>SUM(T111:T114)</f>
        <v>0</v>
      </c>
      <c r="AR110" s="119" t="s">
        <v>83</v>
      </c>
      <c r="AT110" s="126" t="s">
        <v>74</v>
      </c>
      <c r="AU110" s="126" t="s">
        <v>83</v>
      </c>
      <c r="AY110" s="119" t="s">
        <v>153</v>
      </c>
      <c r="BK110" s="127">
        <f>SUM(BK111:BK114)</f>
        <v>0</v>
      </c>
    </row>
    <row r="111" spans="2:65" s="1" customFormat="1" ht="33" customHeight="1">
      <c r="B111" s="31"/>
      <c r="C111" s="130" t="s">
        <v>83</v>
      </c>
      <c r="D111" s="130" t="s">
        <v>155</v>
      </c>
      <c r="E111" s="131" t="s">
        <v>156</v>
      </c>
      <c r="F111" s="132" t="s">
        <v>157</v>
      </c>
      <c r="G111" s="133" t="s">
        <v>158</v>
      </c>
      <c r="H111" s="134">
        <v>52</v>
      </c>
      <c r="I111" s="135"/>
      <c r="J111" s="136">
        <f>ROUND(I111*H111,2)</f>
        <v>0</v>
      </c>
      <c r="K111" s="132" t="s">
        <v>159</v>
      </c>
      <c r="L111" s="31"/>
      <c r="M111" s="137" t="s">
        <v>19</v>
      </c>
      <c r="N111" s="138" t="s">
        <v>46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160</v>
      </c>
      <c r="AT111" s="141" t="s">
        <v>155</v>
      </c>
      <c r="AU111" s="141" t="s">
        <v>85</v>
      </c>
      <c r="AY111" s="16" t="s">
        <v>153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6" t="s">
        <v>83</v>
      </c>
      <c r="BK111" s="142">
        <f>ROUND(I111*H111,2)</f>
        <v>0</v>
      </c>
      <c r="BL111" s="16" t="s">
        <v>160</v>
      </c>
      <c r="BM111" s="141" t="s">
        <v>161</v>
      </c>
    </row>
    <row r="112" spans="2:47" s="1" customFormat="1" ht="10">
      <c r="B112" s="31"/>
      <c r="D112" s="143" t="s">
        <v>162</v>
      </c>
      <c r="F112" s="144" t="s">
        <v>163</v>
      </c>
      <c r="I112" s="145"/>
      <c r="L112" s="31"/>
      <c r="M112" s="146"/>
      <c r="T112" s="52"/>
      <c r="AT112" s="16" t="s">
        <v>162</v>
      </c>
      <c r="AU112" s="16" t="s">
        <v>85</v>
      </c>
    </row>
    <row r="113" spans="2:51" s="12" customFormat="1" ht="10">
      <c r="B113" s="147"/>
      <c r="D113" s="148" t="s">
        <v>164</v>
      </c>
      <c r="E113" s="149" t="s">
        <v>19</v>
      </c>
      <c r="F113" s="150" t="s">
        <v>165</v>
      </c>
      <c r="H113" s="149" t="s">
        <v>19</v>
      </c>
      <c r="I113" s="151"/>
      <c r="L113" s="147"/>
      <c r="M113" s="152"/>
      <c r="T113" s="153"/>
      <c r="AT113" s="149" t="s">
        <v>164</v>
      </c>
      <c r="AU113" s="149" t="s">
        <v>85</v>
      </c>
      <c r="AV113" s="12" t="s">
        <v>83</v>
      </c>
      <c r="AW113" s="12" t="s">
        <v>36</v>
      </c>
      <c r="AX113" s="12" t="s">
        <v>75</v>
      </c>
      <c r="AY113" s="149" t="s">
        <v>153</v>
      </c>
    </row>
    <row r="114" spans="2:51" s="13" customFormat="1" ht="10">
      <c r="B114" s="154"/>
      <c r="D114" s="148" t="s">
        <v>164</v>
      </c>
      <c r="E114" s="155" t="s">
        <v>19</v>
      </c>
      <c r="F114" s="156" t="s">
        <v>166</v>
      </c>
      <c r="H114" s="157">
        <v>52</v>
      </c>
      <c r="I114" s="158"/>
      <c r="L114" s="154"/>
      <c r="M114" s="159"/>
      <c r="T114" s="160"/>
      <c r="AT114" s="155" t="s">
        <v>164</v>
      </c>
      <c r="AU114" s="155" t="s">
        <v>85</v>
      </c>
      <c r="AV114" s="13" t="s">
        <v>85</v>
      </c>
      <c r="AW114" s="13" t="s">
        <v>36</v>
      </c>
      <c r="AX114" s="13" t="s">
        <v>83</v>
      </c>
      <c r="AY114" s="155" t="s">
        <v>153</v>
      </c>
    </row>
    <row r="115" spans="2:63" s="11" customFormat="1" ht="22.75" customHeight="1">
      <c r="B115" s="118"/>
      <c r="D115" s="119" t="s">
        <v>74</v>
      </c>
      <c r="E115" s="128" t="s">
        <v>85</v>
      </c>
      <c r="F115" s="128" t="s">
        <v>167</v>
      </c>
      <c r="I115" s="121"/>
      <c r="J115" s="129">
        <f>BK115</f>
        <v>0</v>
      </c>
      <c r="L115" s="118"/>
      <c r="M115" s="123"/>
      <c r="P115" s="124">
        <f>SUM(P116:P123)</f>
        <v>0</v>
      </c>
      <c r="R115" s="124">
        <f>SUM(R116:R123)</f>
        <v>18.2038905</v>
      </c>
      <c r="T115" s="125">
        <f>SUM(T116:T123)</f>
        <v>0</v>
      </c>
      <c r="AR115" s="119" t="s">
        <v>83</v>
      </c>
      <c r="AT115" s="126" t="s">
        <v>74</v>
      </c>
      <c r="AU115" s="126" t="s">
        <v>83</v>
      </c>
      <c r="AY115" s="119" t="s">
        <v>153</v>
      </c>
      <c r="BK115" s="127">
        <f>SUM(BK116:BK123)</f>
        <v>0</v>
      </c>
    </row>
    <row r="116" spans="2:65" s="1" customFormat="1" ht="33" customHeight="1">
      <c r="B116" s="31"/>
      <c r="C116" s="130" t="s">
        <v>85</v>
      </c>
      <c r="D116" s="130" t="s">
        <v>155</v>
      </c>
      <c r="E116" s="131" t="s">
        <v>168</v>
      </c>
      <c r="F116" s="132" t="s">
        <v>169</v>
      </c>
      <c r="G116" s="133" t="s">
        <v>170</v>
      </c>
      <c r="H116" s="134">
        <v>7</v>
      </c>
      <c r="I116" s="135"/>
      <c r="J116" s="136">
        <f>ROUND(I116*H116,2)</f>
        <v>0</v>
      </c>
      <c r="K116" s="132" t="s">
        <v>159</v>
      </c>
      <c r="L116" s="31"/>
      <c r="M116" s="137" t="s">
        <v>19</v>
      </c>
      <c r="N116" s="138" t="s">
        <v>46</v>
      </c>
      <c r="P116" s="139">
        <f>O116*H116</f>
        <v>0</v>
      </c>
      <c r="Q116" s="139">
        <v>2.50187</v>
      </c>
      <c r="R116" s="139">
        <f>Q116*H116</f>
        <v>17.51309</v>
      </c>
      <c r="S116" s="139">
        <v>0</v>
      </c>
      <c r="T116" s="140">
        <f>S116*H116</f>
        <v>0</v>
      </c>
      <c r="AR116" s="141" t="s">
        <v>160</v>
      </c>
      <c r="AT116" s="141" t="s">
        <v>155</v>
      </c>
      <c r="AU116" s="141" t="s">
        <v>85</v>
      </c>
      <c r="AY116" s="16" t="s">
        <v>153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83</v>
      </c>
      <c r="BK116" s="142">
        <f>ROUND(I116*H116,2)</f>
        <v>0</v>
      </c>
      <c r="BL116" s="16" t="s">
        <v>160</v>
      </c>
      <c r="BM116" s="141" t="s">
        <v>171</v>
      </c>
    </row>
    <row r="117" spans="2:47" s="1" customFormat="1" ht="10">
      <c r="B117" s="31"/>
      <c r="D117" s="143" t="s">
        <v>162</v>
      </c>
      <c r="F117" s="144" t="s">
        <v>172</v>
      </c>
      <c r="I117" s="145"/>
      <c r="L117" s="31"/>
      <c r="M117" s="146"/>
      <c r="T117" s="52"/>
      <c r="AT117" s="16" t="s">
        <v>162</v>
      </c>
      <c r="AU117" s="16" t="s">
        <v>85</v>
      </c>
    </row>
    <row r="118" spans="2:51" s="12" customFormat="1" ht="10">
      <c r="B118" s="147"/>
      <c r="D118" s="148" t="s">
        <v>164</v>
      </c>
      <c r="E118" s="149" t="s">
        <v>19</v>
      </c>
      <c r="F118" s="150" t="s">
        <v>173</v>
      </c>
      <c r="H118" s="149" t="s">
        <v>19</v>
      </c>
      <c r="I118" s="151"/>
      <c r="L118" s="147"/>
      <c r="M118" s="152"/>
      <c r="T118" s="153"/>
      <c r="AT118" s="149" t="s">
        <v>164</v>
      </c>
      <c r="AU118" s="149" t="s">
        <v>85</v>
      </c>
      <c r="AV118" s="12" t="s">
        <v>83</v>
      </c>
      <c r="AW118" s="12" t="s">
        <v>36</v>
      </c>
      <c r="AX118" s="12" t="s">
        <v>75</v>
      </c>
      <c r="AY118" s="149" t="s">
        <v>153</v>
      </c>
    </row>
    <row r="119" spans="2:51" s="13" customFormat="1" ht="10">
      <c r="B119" s="154"/>
      <c r="D119" s="148" t="s">
        <v>164</v>
      </c>
      <c r="E119" s="155" t="s">
        <v>19</v>
      </c>
      <c r="F119" s="156" t="s">
        <v>174</v>
      </c>
      <c r="H119" s="157">
        <v>7</v>
      </c>
      <c r="I119" s="158"/>
      <c r="L119" s="154"/>
      <c r="M119" s="159"/>
      <c r="T119" s="160"/>
      <c r="AT119" s="155" t="s">
        <v>164</v>
      </c>
      <c r="AU119" s="155" t="s">
        <v>85</v>
      </c>
      <c r="AV119" s="13" t="s">
        <v>85</v>
      </c>
      <c r="AW119" s="13" t="s">
        <v>36</v>
      </c>
      <c r="AX119" s="13" t="s">
        <v>83</v>
      </c>
      <c r="AY119" s="155" t="s">
        <v>153</v>
      </c>
    </row>
    <row r="120" spans="2:65" s="1" customFormat="1" ht="24.15" customHeight="1">
      <c r="B120" s="31"/>
      <c r="C120" s="130" t="s">
        <v>175</v>
      </c>
      <c r="D120" s="130" t="s">
        <v>155</v>
      </c>
      <c r="E120" s="131" t="s">
        <v>176</v>
      </c>
      <c r="F120" s="132" t="s">
        <v>177</v>
      </c>
      <c r="G120" s="133" t="s">
        <v>178</v>
      </c>
      <c r="H120" s="134">
        <v>0.65</v>
      </c>
      <c r="I120" s="135"/>
      <c r="J120" s="136">
        <f>ROUND(I120*H120,2)</f>
        <v>0</v>
      </c>
      <c r="K120" s="132" t="s">
        <v>159</v>
      </c>
      <c r="L120" s="31"/>
      <c r="M120" s="137" t="s">
        <v>19</v>
      </c>
      <c r="N120" s="138" t="s">
        <v>46</v>
      </c>
      <c r="P120" s="139">
        <f>O120*H120</f>
        <v>0</v>
      </c>
      <c r="Q120" s="139">
        <v>1.06277</v>
      </c>
      <c r="R120" s="139">
        <f>Q120*H120</f>
        <v>0.6908005</v>
      </c>
      <c r="S120" s="139">
        <v>0</v>
      </c>
      <c r="T120" s="140">
        <f>S120*H120</f>
        <v>0</v>
      </c>
      <c r="AR120" s="141" t="s">
        <v>160</v>
      </c>
      <c r="AT120" s="141" t="s">
        <v>155</v>
      </c>
      <c r="AU120" s="141" t="s">
        <v>85</v>
      </c>
      <c r="AY120" s="16" t="s">
        <v>153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83</v>
      </c>
      <c r="BK120" s="142">
        <f>ROUND(I120*H120,2)</f>
        <v>0</v>
      </c>
      <c r="BL120" s="16" t="s">
        <v>160</v>
      </c>
      <c r="BM120" s="141" t="s">
        <v>179</v>
      </c>
    </row>
    <row r="121" spans="2:47" s="1" customFormat="1" ht="10">
      <c r="B121" s="31"/>
      <c r="D121" s="143" t="s">
        <v>162</v>
      </c>
      <c r="F121" s="144" t="s">
        <v>180</v>
      </c>
      <c r="I121" s="145"/>
      <c r="L121" s="31"/>
      <c r="M121" s="146"/>
      <c r="T121" s="52"/>
      <c r="AT121" s="16" t="s">
        <v>162</v>
      </c>
      <c r="AU121" s="16" t="s">
        <v>85</v>
      </c>
    </row>
    <row r="122" spans="2:51" s="12" customFormat="1" ht="10">
      <c r="B122" s="147"/>
      <c r="D122" s="148" t="s">
        <v>164</v>
      </c>
      <c r="E122" s="149" t="s">
        <v>19</v>
      </c>
      <c r="F122" s="150" t="s">
        <v>173</v>
      </c>
      <c r="H122" s="149" t="s">
        <v>19</v>
      </c>
      <c r="I122" s="151"/>
      <c r="L122" s="147"/>
      <c r="M122" s="152"/>
      <c r="T122" s="153"/>
      <c r="AT122" s="149" t="s">
        <v>164</v>
      </c>
      <c r="AU122" s="149" t="s">
        <v>85</v>
      </c>
      <c r="AV122" s="12" t="s">
        <v>83</v>
      </c>
      <c r="AW122" s="12" t="s">
        <v>36</v>
      </c>
      <c r="AX122" s="12" t="s">
        <v>75</v>
      </c>
      <c r="AY122" s="149" t="s">
        <v>153</v>
      </c>
    </row>
    <row r="123" spans="2:51" s="13" customFormat="1" ht="10">
      <c r="B123" s="154"/>
      <c r="D123" s="148" t="s">
        <v>164</v>
      </c>
      <c r="E123" s="155" t="s">
        <v>19</v>
      </c>
      <c r="F123" s="156" t="s">
        <v>181</v>
      </c>
      <c r="H123" s="157">
        <v>0.65</v>
      </c>
      <c r="I123" s="158"/>
      <c r="L123" s="154"/>
      <c r="M123" s="159"/>
      <c r="T123" s="160"/>
      <c r="AT123" s="155" t="s">
        <v>164</v>
      </c>
      <c r="AU123" s="155" t="s">
        <v>85</v>
      </c>
      <c r="AV123" s="13" t="s">
        <v>85</v>
      </c>
      <c r="AW123" s="13" t="s">
        <v>36</v>
      </c>
      <c r="AX123" s="13" t="s">
        <v>83</v>
      </c>
      <c r="AY123" s="155" t="s">
        <v>153</v>
      </c>
    </row>
    <row r="124" spans="2:63" s="11" customFormat="1" ht="22.75" customHeight="1">
      <c r="B124" s="118"/>
      <c r="D124" s="119" t="s">
        <v>74</v>
      </c>
      <c r="E124" s="128" t="s">
        <v>175</v>
      </c>
      <c r="F124" s="128" t="s">
        <v>182</v>
      </c>
      <c r="I124" s="121"/>
      <c r="J124" s="129">
        <f>BK124</f>
        <v>0</v>
      </c>
      <c r="L124" s="118"/>
      <c r="M124" s="123"/>
      <c r="P124" s="124">
        <f>SUM(P125:P137)</f>
        <v>0</v>
      </c>
      <c r="R124" s="124">
        <f>SUM(R125:R137)</f>
        <v>9.20847</v>
      </c>
      <c r="T124" s="125">
        <f>SUM(T125:T137)</f>
        <v>0</v>
      </c>
      <c r="AR124" s="119" t="s">
        <v>83</v>
      </c>
      <c r="AT124" s="126" t="s">
        <v>74</v>
      </c>
      <c r="AU124" s="126" t="s">
        <v>83</v>
      </c>
      <c r="AY124" s="119" t="s">
        <v>153</v>
      </c>
      <c r="BK124" s="127">
        <f>SUM(BK125:BK137)</f>
        <v>0</v>
      </c>
    </row>
    <row r="125" spans="2:65" s="1" customFormat="1" ht="37.75" customHeight="1">
      <c r="B125" s="31"/>
      <c r="C125" s="130" t="s">
        <v>160</v>
      </c>
      <c r="D125" s="130" t="s">
        <v>155</v>
      </c>
      <c r="E125" s="131" t="s">
        <v>183</v>
      </c>
      <c r="F125" s="132" t="s">
        <v>184</v>
      </c>
      <c r="G125" s="133" t="s">
        <v>170</v>
      </c>
      <c r="H125" s="134">
        <v>4.9</v>
      </c>
      <c r="I125" s="135"/>
      <c r="J125" s="136">
        <f>ROUND(I125*H125,2)</f>
        <v>0</v>
      </c>
      <c r="K125" s="132" t="s">
        <v>159</v>
      </c>
      <c r="L125" s="31"/>
      <c r="M125" s="137" t="s">
        <v>19</v>
      </c>
      <c r="N125" s="138" t="s">
        <v>46</v>
      </c>
      <c r="P125" s="139">
        <f>O125*H125</f>
        <v>0</v>
      </c>
      <c r="Q125" s="139">
        <v>1.8775</v>
      </c>
      <c r="R125" s="139">
        <f>Q125*H125</f>
        <v>9.19975</v>
      </c>
      <c r="S125" s="139">
        <v>0</v>
      </c>
      <c r="T125" s="140">
        <f>S125*H125</f>
        <v>0</v>
      </c>
      <c r="AR125" s="141" t="s">
        <v>160</v>
      </c>
      <c r="AT125" s="141" t="s">
        <v>155</v>
      </c>
      <c r="AU125" s="141" t="s">
        <v>85</v>
      </c>
      <c r="AY125" s="16" t="s">
        <v>153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6" t="s">
        <v>83</v>
      </c>
      <c r="BK125" s="142">
        <f>ROUND(I125*H125,2)</f>
        <v>0</v>
      </c>
      <c r="BL125" s="16" t="s">
        <v>160</v>
      </c>
      <c r="BM125" s="141" t="s">
        <v>185</v>
      </c>
    </row>
    <row r="126" spans="2:47" s="1" customFormat="1" ht="10">
      <c r="B126" s="31"/>
      <c r="D126" s="143" t="s">
        <v>162</v>
      </c>
      <c r="F126" s="144" t="s">
        <v>186</v>
      </c>
      <c r="I126" s="145"/>
      <c r="L126" s="31"/>
      <c r="M126" s="146"/>
      <c r="T126" s="52"/>
      <c r="AT126" s="16" t="s">
        <v>162</v>
      </c>
      <c r="AU126" s="16" t="s">
        <v>85</v>
      </c>
    </row>
    <row r="127" spans="2:51" s="12" customFormat="1" ht="10">
      <c r="B127" s="147"/>
      <c r="D127" s="148" t="s">
        <v>164</v>
      </c>
      <c r="E127" s="149" t="s">
        <v>19</v>
      </c>
      <c r="F127" s="150" t="s">
        <v>187</v>
      </c>
      <c r="H127" s="149" t="s">
        <v>19</v>
      </c>
      <c r="I127" s="151"/>
      <c r="L127" s="147"/>
      <c r="M127" s="152"/>
      <c r="T127" s="153"/>
      <c r="AT127" s="149" t="s">
        <v>164</v>
      </c>
      <c r="AU127" s="149" t="s">
        <v>85</v>
      </c>
      <c r="AV127" s="12" t="s">
        <v>83</v>
      </c>
      <c r="AW127" s="12" t="s">
        <v>36</v>
      </c>
      <c r="AX127" s="12" t="s">
        <v>75</v>
      </c>
      <c r="AY127" s="149" t="s">
        <v>153</v>
      </c>
    </row>
    <row r="128" spans="2:51" s="13" customFormat="1" ht="10">
      <c r="B128" s="154"/>
      <c r="D128" s="148" t="s">
        <v>164</v>
      </c>
      <c r="E128" s="155" t="s">
        <v>19</v>
      </c>
      <c r="F128" s="156" t="s">
        <v>188</v>
      </c>
      <c r="H128" s="157">
        <v>0.2</v>
      </c>
      <c r="I128" s="158"/>
      <c r="L128" s="154"/>
      <c r="M128" s="159"/>
      <c r="T128" s="160"/>
      <c r="AT128" s="155" t="s">
        <v>164</v>
      </c>
      <c r="AU128" s="155" t="s">
        <v>85</v>
      </c>
      <c r="AV128" s="13" t="s">
        <v>85</v>
      </c>
      <c r="AW128" s="13" t="s">
        <v>36</v>
      </c>
      <c r="AX128" s="13" t="s">
        <v>75</v>
      </c>
      <c r="AY128" s="155" t="s">
        <v>153</v>
      </c>
    </row>
    <row r="129" spans="2:51" s="12" customFormat="1" ht="10">
      <c r="B129" s="147"/>
      <c r="D129" s="148" t="s">
        <v>164</v>
      </c>
      <c r="E129" s="149" t="s">
        <v>19</v>
      </c>
      <c r="F129" s="150" t="s">
        <v>189</v>
      </c>
      <c r="H129" s="149" t="s">
        <v>19</v>
      </c>
      <c r="I129" s="151"/>
      <c r="L129" s="147"/>
      <c r="M129" s="152"/>
      <c r="T129" s="153"/>
      <c r="AT129" s="149" t="s">
        <v>164</v>
      </c>
      <c r="AU129" s="149" t="s">
        <v>85</v>
      </c>
      <c r="AV129" s="12" t="s">
        <v>83</v>
      </c>
      <c r="AW129" s="12" t="s">
        <v>36</v>
      </c>
      <c r="AX129" s="12" t="s">
        <v>75</v>
      </c>
      <c r="AY129" s="149" t="s">
        <v>153</v>
      </c>
    </row>
    <row r="130" spans="2:51" s="13" customFormat="1" ht="10">
      <c r="B130" s="154"/>
      <c r="D130" s="148" t="s">
        <v>164</v>
      </c>
      <c r="E130" s="155" t="s">
        <v>19</v>
      </c>
      <c r="F130" s="156" t="s">
        <v>190</v>
      </c>
      <c r="H130" s="157">
        <v>4.2</v>
      </c>
      <c r="I130" s="158"/>
      <c r="L130" s="154"/>
      <c r="M130" s="159"/>
      <c r="T130" s="160"/>
      <c r="AT130" s="155" t="s">
        <v>164</v>
      </c>
      <c r="AU130" s="155" t="s">
        <v>85</v>
      </c>
      <c r="AV130" s="13" t="s">
        <v>85</v>
      </c>
      <c r="AW130" s="13" t="s">
        <v>36</v>
      </c>
      <c r="AX130" s="13" t="s">
        <v>75</v>
      </c>
      <c r="AY130" s="155" t="s">
        <v>153</v>
      </c>
    </row>
    <row r="131" spans="2:51" s="12" customFormat="1" ht="10">
      <c r="B131" s="147"/>
      <c r="D131" s="148" t="s">
        <v>164</v>
      </c>
      <c r="E131" s="149" t="s">
        <v>19</v>
      </c>
      <c r="F131" s="150" t="s">
        <v>191</v>
      </c>
      <c r="H131" s="149" t="s">
        <v>19</v>
      </c>
      <c r="I131" s="151"/>
      <c r="L131" s="147"/>
      <c r="M131" s="152"/>
      <c r="T131" s="153"/>
      <c r="AT131" s="149" t="s">
        <v>164</v>
      </c>
      <c r="AU131" s="149" t="s">
        <v>85</v>
      </c>
      <c r="AV131" s="12" t="s">
        <v>83</v>
      </c>
      <c r="AW131" s="12" t="s">
        <v>36</v>
      </c>
      <c r="AX131" s="12" t="s">
        <v>75</v>
      </c>
      <c r="AY131" s="149" t="s">
        <v>153</v>
      </c>
    </row>
    <row r="132" spans="2:51" s="13" customFormat="1" ht="10">
      <c r="B132" s="154"/>
      <c r="D132" s="148" t="s">
        <v>164</v>
      </c>
      <c r="E132" s="155" t="s">
        <v>19</v>
      </c>
      <c r="F132" s="156" t="s">
        <v>192</v>
      </c>
      <c r="H132" s="157">
        <v>0.5</v>
      </c>
      <c r="I132" s="158"/>
      <c r="L132" s="154"/>
      <c r="M132" s="159"/>
      <c r="T132" s="160"/>
      <c r="AT132" s="155" t="s">
        <v>164</v>
      </c>
      <c r="AU132" s="155" t="s">
        <v>85</v>
      </c>
      <c r="AV132" s="13" t="s">
        <v>85</v>
      </c>
      <c r="AW132" s="13" t="s">
        <v>36</v>
      </c>
      <c r="AX132" s="13" t="s">
        <v>75</v>
      </c>
      <c r="AY132" s="155" t="s">
        <v>153</v>
      </c>
    </row>
    <row r="133" spans="2:51" s="14" customFormat="1" ht="10">
      <c r="B133" s="161"/>
      <c r="D133" s="148" t="s">
        <v>164</v>
      </c>
      <c r="E133" s="162" t="s">
        <v>19</v>
      </c>
      <c r="F133" s="163" t="s">
        <v>193</v>
      </c>
      <c r="H133" s="164">
        <v>4.9</v>
      </c>
      <c r="I133" s="165"/>
      <c r="L133" s="161"/>
      <c r="M133" s="166"/>
      <c r="T133" s="167"/>
      <c r="AT133" s="162" t="s">
        <v>164</v>
      </c>
      <c r="AU133" s="162" t="s">
        <v>85</v>
      </c>
      <c r="AV133" s="14" t="s">
        <v>160</v>
      </c>
      <c r="AW133" s="14" t="s">
        <v>36</v>
      </c>
      <c r="AX133" s="14" t="s">
        <v>83</v>
      </c>
      <c r="AY133" s="162" t="s">
        <v>153</v>
      </c>
    </row>
    <row r="134" spans="2:65" s="1" customFormat="1" ht="24.15" customHeight="1">
      <c r="B134" s="31"/>
      <c r="C134" s="130" t="s">
        <v>194</v>
      </c>
      <c r="D134" s="130" t="s">
        <v>155</v>
      </c>
      <c r="E134" s="131" t="s">
        <v>195</v>
      </c>
      <c r="F134" s="132" t="s">
        <v>196</v>
      </c>
      <c r="G134" s="133" t="s">
        <v>178</v>
      </c>
      <c r="H134" s="134">
        <v>0.008</v>
      </c>
      <c r="I134" s="135"/>
      <c r="J134" s="136">
        <f>ROUND(I134*H134,2)</f>
        <v>0</v>
      </c>
      <c r="K134" s="132" t="s">
        <v>159</v>
      </c>
      <c r="L134" s="31"/>
      <c r="M134" s="137" t="s">
        <v>19</v>
      </c>
      <c r="N134" s="138" t="s">
        <v>46</v>
      </c>
      <c r="P134" s="139">
        <f>O134*H134</f>
        <v>0</v>
      </c>
      <c r="Q134" s="139">
        <v>1.09</v>
      </c>
      <c r="R134" s="139">
        <f>Q134*H134</f>
        <v>0.00872</v>
      </c>
      <c r="S134" s="139">
        <v>0</v>
      </c>
      <c r="T134" s="140">
        <f>S134*H134</f>
        <v>0</v>
      </c>
      <c r="AR134" s="141" t="s">
        <v>160</v>
      </c>
      <c r="AT134" s="141" t="s">
        <v>155</v>
      </c>
      <c r="AU134" s="141" t="s">
        <v>85</v>
      </c>
      <c r="AY134" s="16" t="s">
        <v>153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83</v>
      </c>
      <c r="BK134" s="142">
        <f>ROUND(I134*H134,2)</f>
        <v>0</v>
      </c>
      <c r="BL134" s="16" t="s">
        <v>160</v>
      </c>
      <c r="BM134" s="141" t="s">
        <v>197</v>
      </c>
    </row>
    <row r="135" spans="2:47" s="1" customFormat="1" ht="10">
      <c r="B135" s="31"/>
      <c r="D135" s="143" t="s">
        <v>162</v>
      </c>
      <c r="F135" s="144" t="s">
        <v>198</v>
      </c>
      <c r="I135" s="145"/>
      <c r="L135" s="31"/>
      <c r="M135" s="146"/>
      <c r="T135" s="52"/>
      <c r="AT135" s="16" t="s">
        <v>162</v>
      </c>
      <c r="AU135" s="16" t="s">
        <v>85</v>
      </c>
    </row>
    <row r="136" spans="2:51" s="12" customFormat="1" ht="10">
      <c r="B136" s="147"/>
      <c r="D136" s="148" t="s">
        <v>164</v>
      </c>
      <c r="E136" s="149" t="s">
        <v>19</v>
      </c>
      <c r="F136" s="150" t="s">
        <v>199</v>
      </c>
      <c r="H136" s="149" t="s">
        <v>19</v>
      </c>
      <c r="I136" s="151"/>
      <c r="L136" s="147"/>
      <c r="M136" s="152"/>
      <c r="T136" s="153"/>
      <c r="AT136" s="149" t="s">
        <v>164</v>
      </c>
      <c r="AU136" s="149" t="s">
        <v>85</v>
      </c>
      <c r="AV136" s="12" t="s">
        <v>83</v>
      </c>
      <c r="AW136" s="12" t="s">
        <v>36</v>
      </c>
      <c r="AX136" s="12" t="s">
        <v>75</v>
      </c>
      <c r="AY136" s="149" t="s">
        <v>153</v>
      </c>
    </row>
    <row r="137" spans="2:51" s="13" customFormat="1" ht="10">
      <c r="B137" s="154"/>
      <c r="D137" s="148" t="s">
        <v>164</v>
      </c>
      <c r="E137" s="155" t="s">
        <v>19</v>
      </c>
      <c r="F137" s="156" t="s">
        <v>200</v>
      </c>
      <c r="H137" s="157">
        <v>0.008</v>
      </c>
      <c r="I137" s="158"/>
      <c r="L137" s="154"/>
      <c r="M137" s="159"/>
      <c r="T137" s="160"/>
      <c r="AT137" s="155" t="s">
        <v>164</v>
      </c>
      <c r="AU137" s="155" t="s">
        <v>85</v>
      </c>
      <c r="AV137" s="13" t="s">
        <v>85</v>
      </c>
      <c r="AW137" s="13" t="s">
        <v>36</v>
      </c>
      <c r="AX137" s="13" t="s">
        <v>83</v>
      </c>
      <c r="AY137" s="155" t="s">
        <v>153</v>
      </c>
    </row>
    <row r="138" spans="2:63" s="11" customFormat="1" ht="22.75" customHeight="1">
      <c r="B138" s="118"/>
      <c r="D138" s="119" t="s">
        <v>74</v>
      </c>
      <c r="E138" s="128" t="s">
        <v>201</v>
      </c>
      <c r="F138" s="128" t="s">
        <v>202</v>
      </c>
      <c r="I138" s="121"/>
      <c r="J138" s="129">
        <f>BK138</f>
        <v>0</v>
      </c>
      <c r="L138" s="118"/>
      <c r="M138" s="123"/>
      <c r="P138" s="124">
        <f>SUM(P139:P266)</f>
        <v>0</v>
      </c>
      <c r="R138" s="124">
        <f>SUM(R139:R266)</f>
        <v>92.443639</v>
      </c>
      <c r="T138" s="125">
        <f>SUM(T139:T266)</f>
        <v>0</v>
      </c>
      <c r="AR138" s="119" t="s">
        <v>83</v>
      </c>
      <c r="AT138" s="126" t="s">
        <v>74</v>
      </c>
      <c r="AU138" s="126" t="s">
        <v>83</v>
      </c>
      <c r="AY138" s="119" t="s">
        <v>153</v>
      </c>
      <c r="BK138" s="127">
        <f>SUM(BK139:BK266)</f>
        <v>0</v>
      </c>
    </row>
    <row r="139" spans="2:65" s="1" customFormat="1" ht="37.75" customHeight="1">
      <c r="B139" s="31"/>
      <c r="C139" s="130" t="s">
        <v>201</v>
      </c>
      <c r="D139" s="130" t="s">
        <v>155</v>
      </c>
      <c r="E139" s="131" t="s">
        <v>203</v>
      </c>
      <c r="F139" s="132" t="s">
        <v>204</v>
      </c>
      <c r="G139" s="133" t="s">
        <v>205</v>
      </c>
      <c r="H139" s="134">
        <v>24</v>
      </c>
      <c r="I139" s="135"/>
      <c r="J139" s="136">
        <f>ROUND(I139*H139,2)</f>
        <v>0</v>
      </c>
      <c r="K139" s="132" t="s">
        <v>159</v>
      </c>
      <c r="L139" s="31"/>
      <c r="M139" s="137" t="s">
        <v>19</v>
      </c>
      <c r="N139" s="138" t="s">
        <v>46</v>
      </c>
      <c r="P139" s="139">
        <f>O139*H139</f>
        <v>0</v>
      </c>
      <c r="Q139" s="139">
        <v>0.0415</v>
      </c>
      <c r="R139" s="139">
        <f>Q139*H139</f>
        <v>0.996</v>
      </c>
      <c r="S139" s="139">
        <v>0</v>
      </c>
      <c r="T139" s="140">
        <f>S139*H139</f>
        <v>0</v>
      </c>
      <c r="AR139" s="141" t="s">
        <v>160</v>
      </c>
      <c r="AT139" s="141" t="s">
        <v>155</v>
      </c>
      <c r="AU139" s="141" t="s">
        <v>85</v>
      </c>
      <c r="AY139" s="16" t="s">
        <v>153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83</v>
      </c>
      <c r="BK139" s="142">
        <f>ROUND(I139*H139,2)</f>
        <v>0</v>
      </c>
      <c r="BL139" s="16" t="s">
        <v>160</v>
      </c>
      <c r="BM139" s="141" t="s">
        <v>206</v>
      </c>
    </row>
    <row r="140" spans="2:47" s="1" customFormat="1" ht="10">
      <c r="B140" s="31"/>
      <c r="D140" s="143" t="s">
        <v>162</v>
      </c>
      <c r="F140" s="144" t="s">
        <v>207</v>
      </c>
      <c r="I140" s="145"/>
      <c r="L140" s="31"/>
      <c r="M140" s="146"/>
      <c r="T140" s="52"/>
      <c r="AT140" s="16" t="s">
        <v>162</v>
      </c>
      <c r="AU140" s="16" t="s">
        <v>85</v>
      </c>
    </row>
    <row r="141" spans="2:51" s="12" customFormat="1" ht="10">
      <c r="B141" s="147"/>
      <c r="D141" s="148" t="s">
        <v>164</v>
      </c>
      <c r="E141" s="149" t="s">
        <v>19</v>
      </c>
      <c r="F141" s="150" t="s">
        <v>208</v>
      </c>
      <c r="H141" s="149" t="s">
        <v>19</v>
      </c>
      <c r="I141" s="151"/>
      <c r="L141" s="147"/>
      <c r="M141" s="152"/>
      <c r="T141" s="153"/>
      <c r="AT141" s="149" t="s">
        <v>164</v>
      </c>
      <c r="AU141" s="149" t="s">
        <v>85</v>
      </c>
      <c r="AV141" s="12" t="s">
        <v>83</v>
      </c>
      <c r="AW141" s="12" t="s">
        <v>36</v>
      </c>
      <c r="AX141" s="12" t="s">
        <v>75</v>
      </c>
      <c r="AY141" s="149" t="s">
        <v>153</v>
      </c>
    </row>
    <row r="142" spans="2:51" s="13" customFormat="1" ht="10">
      <c r="B142" s="154"/>
      <c r="D142" s="148" t="s">
        <v>164</v>
      </c>
      <c r="E142" s="155" t="s">
        <v>19</v>
      </c>
      <c r="F142" s="156" t="s">
        <v>209</v>
      </c>
      <c r="H142" s="157">
        <v>20</v>
      </c>
      <c r="I142" s="158"/>
      <c r="L142" s="154"/>
      <c r="M142" s="159"/>
      <c r="T142" s="160"/>
      <c r="AT142" s="155" t="s">
        <v>164</v>
      </c>
      <c r="AU142" s="155" t="s">
        <v>85</v>
      </c>
      <c r="AV142" s="13" t="s">
        <v>85</v>
      </c>
      <c r="AW142" s="13" t="s">
        <v>36</v>
      </c>
      <c r="AX142" s="13" t="s">
        <v>75</v>
      </c>
      <c r="AY142" s="155" t="s">
        <v>153</v>
      </c>
    </row>
    <row r="143" spans="2:51" s="12" customFormat="1" ht="10">
      <c r="B143" s="147"/>
      <c r="D143" s="148" t="s">
        <v>164</v>
      </c>
      <c r="E143" s="149" t="s">
        <v>19</v>
      </c>
      <c r="F143" s="150" t="s">
        <v>210</v>
      </c>
      <c r="H143" s="149" t="s">
        <v>19</v>
      </c>
      <c r="I143" s="151"/>
      <c r="L143" s="147"/>
      <c r="M143" s="152"/>
      <c r="T143" s="153"/>
      <c r="AT143" s="149" t="s">
        <v>164</v>
      </c>
      <c r="AU143" s="149" t="s">
        <v>85</v>
      </c>
      <c r="AV143" s="12" t="s">
        <v>83</v>
      </c>
      <c r="AW143" s="12" t="s">
        <v>36</v>
      </c>
      <c r="AX143" s="12" t="s">
        <v>75</v>
      </c>
      <c r="AY143" s="149" t="s">
        <v>153</v>
      </c>
    </row>
    <row r="144" spans="2:51" s="13" customFormat="1" ht="10">
      <c r="B144" s="154"/>
      <c r="D144" s="148" t="s">
        <v>164</v>
      </c>
      <c r="E144" s="155" t="s">
        <v>19</v>
      </c>
      <c r="F144" s="156" t="s">
        <v>160</v>
      </c>
      <c r="H144" s="157">
        <v>4</v>
      </c>
      <c r="I144" s="158"/>
      <c r="L144" s="154"/>
      <c r="M144" s="159"/>
      <c r="T144" s="160"/>
      <c r="AT144" s="155" t="s">
        <v>164</v>
      </c>
      <c r="AU144" s="155" t="s">
        <v>85</v>
      </c>
      <c r="AV144" s="13" t="s">
        <v>85</v>
      </c>
      <c r="AW144" s="13" t="s">
        <v>36</v>
      </c>
      <c r="AX144" s="13" t="s">
        <v>75</v>
      </c>
      <c r="AY144" s="155" t="s">
        <v>153</v>
      </c>
    </row>
    <row r="145" spans="2:51" s="14" customFormat="1" ht="10">
      <c r="B145" s="161"/>
      <c r="D145" s="148" t="s">
        <v>164</v>
      </c>
      <c r="E145" s="162" t="s">
        <v>19</v>
      </c>
      <c r="F145" s="163" t="s">
        <v>193</v>
      </c>
      <c r="H145" s="164">
        <v>24</v>
      </c>
      <c r="I145" s="165"/>
      <c r="L145" s="161"/>
      <c r="M145" s="166"/>
      <c r="T145" s="167"/>
      <c r="AT145" s="162" t="s">
        <v>164</v>
      </c>
      <c r="AU145" s="162" t="s">
        <v>85</v>
      </c>
      <c r="AV145" s="14" t="s">
        <v>160</v>
      </c>
      <c r="AW145" s="14" t="s">
        <v>36</v>
      </c>
      <c r="AX145" s="14" t="s">
        <v>83</v>
      </c>
      <c r="AY145" s="162" t="s">
        <v>153</v>
      </c>
    </row>
    <row r="146" spans="2:65" s="1" customFormat="1" ht="49" customHeight="1">
      <c r="B146" s="31"/>
      <c r="C146" s="130" t="s">
        <v>174</v>
      </c>
      <c r="D146" s="130" t="s">
        <v>155</v>
      </c>
      <c r="E146" s="131" t="s">
        <v>211</v>
      </c>
      <c r="F146" s="132" t="s">
        <v>212</v>
      </c>
      <c r="G146" s="133" t="s">
        <v>158</v>
      </c>
      <c r="H146" s="134">
        <v>60</v>
      </c>
      <c r="I146" s="135"/>
      <c r="J146" s="136">
        <f>ROUND(I146*H146,2)</f>
        <v>0</v>
      </c>
      <c r="K146" s="132" t="s">
        <v>159</v>
      </c>
      <c r="L146" s="31"/>
      <c r="M146" s="137" t="s">
        <v>19</v>
      </c>
      <c r="N146" s="138" t="s">
        <v>46</v>
      </c>
      <c r="P146" s="139">
        <f>O146*H146</f>
        <v>0</v>
      </c>
      <c r="Q146" s="139">
        <v>0.0323</v>
      </c>
      <c r="R146" s="139">
        <f>Q146*H146</f>
        <v>1.9380000000000002</v>
      </c>
      <c r="S146" s="139">
        <v>0</v>
      </c>
      <c r="T146" s="140">
        <f>S146*H146</f>
        <v>0</v>
      </c>
      <c r="AR146" s="141" t="s">
        <v>160</v>
      </c>
      <c r="AT146" s="141" t="s">
        <v>155</v>
      </c>
      <c r="AU146" s="141" t="s">
        <v>85</v>
      </c>
      <c r="AY146" s="16" t="s">
        <v>153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83</v>
      </c>
      <c r="BK146" s="142">
        <f>ROUND(I146*H146,2)</f>
        <v>0</v>
      </c>
      <c r="BL146" s="16" t="s">
        <v>160</v>
      </c>
      <c r="BM146" s="141" t="s">
        <v>213</v>
      </c>
    </row>
    <row r="147" spans="2:47" s="1" customFormat="1" ht="10">
      <c r="B147" s="31"/>
      <c r="D147" s="143" t="s">
        <v>162</v>
      </c>
      <c r="F147" s="144" t="s">
        <v>214</v>
      </c>
      <c r="I147" s="145"/>
      <c r="L147" s="31"/>
      <c r="M147" s="146"/>
      <c r="T147" s="52"/>
      <c r="AT147" s="16" t="s">
        <v>162</v>
      </c>
      <c r="AU147" s="16" t="s">
        <v>85</v>
      </c>
    </row>
    <row r="148" spans="2:51" s="12" customFormat="1" ht="10">
      <c r="B148" s="147"/>
      <c r="D148" s="148" t="s">
        <v>164</v>
      </c>
      <c r="E148" s="149" t="s">
        <v>19</v>
      </c>
      <c r="F148" s="150" t="s">
        <v>215</v>
      </c>
      <c r="H148" s="149" t="s">
        <v>19</v>
      </c>
      <c r="I148" s="151"/>
      <c r="L148" s="147"/>
      <c r="M148" s="152"/>
      <c r="T148" s="153"/>
      <c r="AT148" s="149" t="s">
        <v>164</v>
      </c>
      <c r="AU148" s="149" t="s">
        <v>85</v>
      </c>
      <c r="AV148" s="12" t="s">
        <v>83</v>
      </c>
      <c r="AW148" s="12" t="s">
        <v>36</v>
      </c>
      <c r="AX148" s="12" t="s">
        <v>75</v>
      </c>
      <c r="AY148" s="149" t="s">
        <v>153</v>
      </c>
    </row>
    <row r="149" spans="2:51" s="13" customFormat="1" ht="10">
      <c r="B149" s="154"/>
      <c r="D149" s="148" t="s">
        <v>164</v>
      </c>
      <c r="E149" s="155" t="s">
        <v>19</v>
      </c>
      <c r="F149" s="156" t="s">
        <v>216</v>
      </c>
      <c r="H149" s="157">
        <v>60</v>
      </c>
      <c r="I149" s="158"/>
      <c r="L149" s="154"/>
      <c r="M149" s="159"/>
      <c r="T149" s="160"/>
      <c r="AT149" s="155" t="s">
        <v>164</v>
      </c>
      <c r="AU149" s="155" t="s">
        <v>85</v>
      </c>
      <c r="AV149" s="13" t="s">
        <v>85</v>
      </c>
      <c r="AW149" s="13" t="s">
        <v>36</v>
      </c>
      <c r="AX149" s="13" t="s">
        <v>83</v>
      </c>
      <c r="AY149" s="155" t="s">
        <v>153</v>
      </c>
    </row>
    <row r="150" spans="2:65" s="1" customFormat="1" ht="24.15" customHeight="1">
      <c r="B150" s="31"/>
      <c r="C150" s="130" t="s">
        <v>217</v>
      </c>
      <c r="D150" s="130" t="s">
        <v>155</v>
      </c>
      <c r="E150" s="131" t="s">
        <v>218</v>
      </c>
      <c r="F150" s="132" t="s">
        <v>219</v>
      </c>
      <c r="G150" s="133" t="s">
        <v>158</v>
      </c>
      <c r="H150" s="134">
        <v>27.9</v>
      </c>
      <c r="I150" s="135"/>
      <c r="J150" s="136">
        <f>ROUND(I150*H150,2)</f>
        <v>0</v>
      </c>
      <c r="K150" s="132" t="s">
        <v>159</v>
      </c>
      <c r="L150" s="31"/>
      <c r="M150" s="137" t="s">
        <v>19</v>
      </c>
      <c r="N150" s="138" t="s">
        <v>46</v>
      </c>
      <c r="P150" s="139">
        <f>O150*H150</f>
        <v>0</v>
      </c>
      <c r="Q150" s="139">
        <v>0.00026</v>
      </c>
      <c r="R150" s="139">
        <f>Q150*H150</f>
        <v>0.007253999999999999</v>
      </c>
      <c r="S150" s="139">
        <v>0</v>
      </c>
      <c r="T150" s="140">
        <f>S150*H150</f>
        <v>0</v>
      </c>
      <c r="AR150" s="141" t="s">
        <v>160</v>
      </c>
      <c r="AT150" s="141" t="s">
        <v>155</v>
      </c>
      <c r="AU150" s="141" t="s">
        <v>85</v>
      </c>
      <c r="AY150" s="16" t="s">
        <v>153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83</v>
      </c>
      <c r="BK150" s="142">
        <f>ROUND(I150*H150,2)</f>
        <v>0</v>
      </c>
      <c r="BL150" s="16" t="s">
        <v>160</v>
      </c>
      <c r="BM150" s="141" t="s">
        <v>220</v>
      </c>
    </row>
    <row r="151" spans="2:47" s="1" customFormat="1" ht="10">
      <c r="B151" s="31"/>
      <c r="D151" s="143" t="s">
        <v>162</v>
      </c>
      <c r="F151" s="144" t="s">
        <v>221</v>
      </c>
      <c r="I151" s="145"/>
      <c r="L151" s="31"/>
      <c r="M151" s="146"/>
      <c r="T151" s="52"/>
      <c r="AT151" s="16" t="s">
        <v>162</v>
      </c>
      <c r="AU151" s="16" t="s">
        <v>85</v>
      </c>
    </row>
    <row r="152" spans="2:51" s="12" customFormat="1" ht="10">
      <c r="B152" s="147"/>
      <c r="D152" s="148" t="s">
        <v>164</v>
      </c>
      <c r="E152" s="149" t="s">
        <v>19</v>
      </c>
      <c r="F152" s="150" t="s">
        <v>222</v>
      </c>
      <c r="H152" s="149" t="s">
        <v>19</v>
      </c>
      <c r="I152" s="151"/>
      <c r="L152" s="147"/>
      <c r="M152" s="152"/>
      <c r="T152" s="153"/>
      <c r="AT152" s="149" t="s">
        <v>164</v>
      </c>
      <c r="AU152" s="149" t="s">
        <v>85</v>
      </c>
      <c r="AV152" s="12" t="s">
        <v>83</v>
      </c>
      <c r="AW152" s="12" t="s">
        <v>36</v>
      </c>
      <c r="AX152" s="12" t="s">
        <v>75</v>
      </c>
      <c r="AY152" s="149" t="s">
        <v>153</v>
      </c>
    </row>
    <row r="153" spans="2:51" s="13" customFormat="1" ht="10">
      <c r="B153" s="154"/>
      <c r="D153" s="148" t="s">
        <v>164</v>
      </c>
      <c r="E153" s="155" t="s">
        <v>19</v>
      </c>
      <c r="F153" s="156" t="s">
        <v>223</v>
      </c>
      <c r="H153" s="157">
        <v>2.4</v>
      </c>
      <c r="I153" s="158"/>
      <c r="L153" s="154"/>
      <c r="M153" s="159"/>
      <c r="T153" s="160"/>
      <c r="AT153" s="155" t="s">
        <v>164</v>
      </c>
      <c r="AU153" s="155" t="s">
        <v>85</v>
      </c>
      <c r="AV153" s="13" t="s">
        <v>85</v>
      </c>
      <c r="AW153" s="13" t="s">
        <v>36</v>
      </c>
      <c r="AX153" s="13" t="s">
        <v>75</v>
      </c>
      <c r="AY153" s="155" t="s">
        <v>153</v>
      </c>
    </row>
    <row r="154" spans="2:51" s="12" customFormat="1" ht="10">
      <c r="B154" s="147"/>
      <c r="D154" s="148" t="s">
        <v>164</v>
      </c>
      <c r="E154" s="149" t="s">
        <v>19</v>
      </c>
      <c r="F154" s="150" t="s">
        <v>224</v>
      </c>
      <c r="H154" s="149" t="s">
        <v>19</v>
      </c>
      <c r="I154" s="151"/>
      <c r="L154" s="147"/>
      <c r="M154" s="152"/>
      <c r="T154" s="153"/>
      <c r="AT154" s="149" t="s">
        <v>164</v>
      </c>
      <c r="AU154" s="149" t="s">
        <v>85</v>
      </c>
      <c r="AV154" s="12" t="s">
        <v>83</v>
      </c>
      <c r="AW154" s="12" t="s">
        <v>36</v>
      </c>
      <c r="AX154" s="12" t="s">
        <v>75</v>
      </c>
      <c r="AY154" s="149" t="s">
        <v>153</v>
      </c>
    </row>
    <row r="155" spans="2:51" s="13" customFormat="1" ht="10">
      <c r="B155" s="154"/>
      <c r="D155" s="148" t="s">
        <v>164</v>
      </c>
      <c r="E155" s="155" t="s">
        <v>19</v>
      </c>
      <c r="F155" s="156" t="s">
        <v>225</v>
      </c>
      <c r="H155" s="157">
        <v>1.8</v>
      </c>
      <c r="I155" s="158"/>
      <c r="L155" s="154"/>
      <c r="M155" s="159"/>
      <c r="T155" s="160"/>
      <c r="AT155" s="155" t="s">
        <v>164</v>
      </c>
      <c r="AU155" s="155" t="s">
        <v>85</v>
      </c>
      <c r="AV155" s="13" t="s">
        <v>85</v>
      </c>
      <c r="AW155" s="13" t="s">
        <v>36</v>
      </c>
      <c r="AX155" s="13" t="s">
        <v>75</v>
      </c>
      <c r="AY155" s="155" t="s">
        <v>153</v>
      </c>
    </row>
    <row r="156" spans="2:51" s="12" customFormat="1" ht="10">
      <c r="B156" s="147"/>
      <c r="D156" s="148" t="s">
        <v>164</v>
      </c>
      <c r="E156" s="149" t="s">
        <v>19</v>
      </c>
      <c r="F156" s="150" t="s">
        <v>226</v>
      </c>
      <c r="H156" s="149" t="s">
        <v>19</v>
      </c>
      <c r="I156" s="151"/>
      <c r="L156" s="147"/>
      <c r="M156" s="152"/>
      <c r="T156" s="153"/>
      <c r="AT156" s="149" t="s">
        <v>164</v>
      </c>
      <c r="AU156" s="149" t="s">
        <v>85</v>
      </c>
      <c r="AV156" s="12" t="s">
        <v>83</v>
      </c>
      <c r="AW156" s="12" t="s">
        <v>36</v>
      </c>
      <c r="AX156" s="12" t="s">
        <v>75</v>
      </c>
      <c r="AY156" s="149" t="s">
        <v>153</v>
      </c>
    </row>
    <row r="157" spans="2:51" s="13" customFormat="1" ht="10">
      <c r="B157" s="154"/>
      <c r="D157" s="148" t="s">
        <v>164</v>
      </c>
      <c r="E157" s="155" t="s">
        <v>19</v>
      </c>
      <c r="F157" s="156" t="s">
        <v>227</v>
      </c>
      <c r="H157" s="157">
        <v>2.7</v>
      </c>
      <c r="I157" s="158"/>
      <c r="L157" s="154"/>
      <c r="M157" s="159"/>
      <c r="T157" s="160"/>
      <c r="AT157" s="155" t="s">
        <v>164</v>
      </c>
      <c r="AU157" s="155" t="s">
        <v>85</v>
      </c>
      <c r="AV157" s="13" t="s">
        <v>85</v>
      </c>
      <c r="AW157" s="13" t="s">
        <v>36</v>
      </c>
      <c r="AX157" s="13" t="s">
        <v>75</v>
      </c>
      <c r="AY157" s="155" t="s">
        <v>153</v>
      </c>
    </row>
    <row r="158" spans="2:51" s="12" customFormat="1" ht="10">
      <c r="B158" s="147"/>
      <c r="D158" s="148" t="s">
        <v>164</v>
      </c>
      <c r="E158" s="149" t="s">
        <v>19</v>
      </c>
      <c r="F158" s="150" t="s">
        <v>228</v>
      </c>
      <c r="H158" s="149" t="s">
        <v>19</v>
      </c>
      <c r="I158" s="151"/>
      <c r="L158" s="147"/>
      <c r="M158" s="152"/>
      <c r="T158" s="153"/>
      <c r="AT158" s="149" t="s">
        <v>164</v>
      </c>
      <c r="AU158" s="149" t="s">
        <v>85</v>
      </c>
      <c r="AV158" s="12" t="s">
        <v>83</v>
      </c>
      <c r="AW158" s="12" t="s">
        <v>36</v>
      </c>
      <c r="AX158" s="12" t="s">
        <v>75</v>
      </c>
      <c r="AY158" s="149" t="s">
        <v>153</v>
      </c>
    </row>
    <row r="159" spans="2:51" s="13" customFormat="1" ht="10">
      <c r="B159" s="154"/>
      <c r="D159" s="148" t="s">
        <v>164</v>
      </c>
      <c r="E159" s="155" t="s">
        <v>19</v>
      </c>
      <c r="F159" s="156" t="s">
        <v>229</v>
      </c>
      <c r="H159" s="157">
        <v>19.5</v>
      </c>
      <c r="I159" s="158"/>
      <c r="L159" s="154"/>
      <c r="M159" s="159"/>
      <c r="T159" s="160"/>
      <c r="AT159" s="155" t="s">
        <v>164</v>
      </c>
      <c r="AU159" s="155" t="s">
        <v>85</v>
      </c>
      <c r="AV159" s="13" t="s">
        <v>85</v>
      </c>
      <c r="AW159" s="13" t="s">
        <v>36</v>
      </c>
      <c r="AX159" s="13" t="s">
        <v>75</v>
      </c>
      <c r="AY159" s="155" t="s">
        <v>153</v>
      </c>
    </row>
    <row r="160" spans="2:51" s="12" customFormat="1" ht="10">
      <c r="B160" s="147"/>
      <c r="D160" s="148" t="s">
        <v>164</v>
      </c>
      <c r="E160" s="149" t="s">
        <v>19</v>
      </c>
      <c r="F160" s="150" t="s">
        <v>230</v>
      </c>
      <c r="H160" s="149" t="s">
        <v>19</v>
      </c>
      <c r="I160" s="151"/>
      <c r="L160" s="147"/>
      <c r="M160" s="152"/>
      <c r="T160" s="153"/>
      <c r="AT160" s="149" t="s">
        <v>164</v>
      </c>
      <c r="AU160" s="149" t="s">
        <v>85</v>
      </c>
      <c r="AV160" s="12" t="s">
        <v>83</v>
      </c>
      <c r="AW160" s="12" t="s">
        <v>36</v>
      </c>
      <c r="AX160" s="12" t="s">
        <v>75</v>
      </c>
      <c r="AY160" s="149" t="s">
        <v>153</v>
      </c>
    </row>
    <row r="161" spans="2:51" s="13" customFormat="1" ht="10">
      <c r="B161" s="154"/>
      <c r="D161" s="148" t="s">
        <v>164</v>
      </c>
      <c r="E161" s="155" t="s">
        <v>19</v>
      </c>
      <c r="F161" s="156" t="s">
        <v>231</v>
      </c>
      <c r="H161" s="157">
        <v>1.5</v>
      </c>
      <c r="I161" s="158"/>
      <c r="L161" s="154"/>
      <c r="M161" s="159"/>
      <c r="T161" s="160"/>
      <c r="AT161" s="155" t="s">
        <v>164</v>
      </c>
      <c r="AU161" s="155" t="s">
        <v>85</v>
      </c>
      <c r="AV161" s="13" t="s">
        <v>85</v>
      </c>
      <c r="AW161" s="13" t="s">
        <v>36</v>
      </c>
      <c r="AX161" s="13" t="s">
        <v>75</v>
      </c>
      <c r="AY161" s="155" t="s">
        <v>153</v>
      </c>
    </row>
    <row r="162" spans="2:51" s="14" customFormat="1" ht="10">
      <c r="B162" s="161"/>
      <c r="D162" s="148" t="s">
        <v>164</v>
      </c>
      <c r="E162" s="162" t="s">
        <v>19</v>
      </c>
      <c r="F162" s="163" t="s">
        <v>193</v>
      </c>
      <c r="H162" s="164">
        <v>27.9</v>
      </c>
      <c r="I162" s="165"/>
      <c r="L162" s="161"/>
      <c r="M162" s="166"/>
      <c r="T162" s="167"/>
      <c r="AT162" s="162" t="s">
        <v>164</v>
      </c>
      <c r="AU162" s="162" t="s">
        <v>85</v>
      </c>
      <c r="AV162" s="14" t="s">
        <v>160</v>
      </c>
      <c r="AW162" s="14" t="s">
        <v>36</v>
      </c>
      <c r="AX162" s="14" t="s">
        <v>83</v>
      </c>
      <c r="AY162" s="162" t="s">
        <v>153</v>
      </c>
    </row>
    <row r="163" spans="2:65" s="1" customFormat="1" ht="33" customHeight="1">
      <c r="B163" s="31"/>
      <c r="C163" s="130" t="s">
        <v>232</v>
      </c>
      <c r="D163" s="130" t="s">
        <v>155</v>
      </c>
      <c r="E163" s="131" t="s">
        <v>233</v>
      </c>
      <c r="F163" s="132" t="s">
        <v>234</v>
      </c>
      <c r="G163" s="133" t="s">
        <v>158</v>
      </c>
      <c r="H163" s="134">
        <v>9.75</v>
      </c>
      <c r="I163" s="135"/>
      <c r="J163" s="136">
        <f>ROUND(I163*H163,2)</f>
        <v>0</v>
      </c>
      <c r="K163" s="132" t="s">
        <v>159</v>
      </c>
      <c r="L163" s="31"/>
      <c r="M163" s="137" t="s">
        <v>19</v>
      </c>
      <c r="N163" s="138" t="s">
        <v>46</v>
      </c>
      <c r="P163" s="139">
        <f>O163*H163</f>
        <v>0</v>
      </c>
      <c r="Q163" s="139">
        <v>0.008</v>
      </c>
      <c r="R163" s="139">
        <f>Q163*H163</f>
        <v>0.078</v>
      </c>
      <c r="S163" s="139">
        <v>0</v>
      </c>
      <c r="T163" s="140">
        <f>S163*H163</f>
        <v>0</v>
      </c>
      <c r="AR163" s="141" t="s">
        <v>160</v>
      </c>
      <c r="AT163" s="141" t="s">
        <v>155</v>
      </c>
      <c r="AU163" s="141" t="s">
        <v>85</v>
      </c>
      <c r="AY163" s="16" t="s">
        <v>153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6" t="s">
        <v>83</v>
      </c>
      <c r="BK163" s="142">
        <f>ROUND(I163*H163,2)</f>
        <v>0</v>
      </c>
      <c r="BL163" s="16" t="s">
        <v>160</v>
      </c>
      <c r="BM163" s="141" t="s">
        <v>235</v>
      </c>
    </row>
    <row r="164" spans="2:47" s="1" customFormat="1" ht="10">
      <c r="B164" s="31"/>
      <c r="D164" s="143" t="s">
        <v>162</v>
      </c>
      <c r="F164" s="144" t="s">
        <v>236</v>
      </c>
      <c r="I164" s="145"/>
      <c r="L164" s="31"/>
      <c r="M164" s="146"/>
      <c r="T164" s="52"/>
      <c r="AT164" s="16" t="s">
        <v>162</v>
      </c>
      <c r="AU164" s="16" t="s">
        <v>85</v>
      </c>
    </row>
    <row r="165" spans="2:51" s="12" customFormat="1" ht="10">
      <c r="B165" s="147"/>
      <c r="D165" s="148" t="s">
        <v>164</v>
      </c>
      <c r="E165" s="149" t="s">
        <v>19</v>
      </c>
      <c r="F165" s="150" t="s">
        <v>237</v>
      </c>
      <c r="H165" s="149" t="s">
        <v>19</v>
      </c>
      <c r="I165" s="151"/>
      <c r="L165" s="147"/>
      <c r="M165" s="152"/>
      <c r="T165" s="153"/>
      <c r="AT165" s="149" t="s">
        <v>164</v>
      </c>
      <c r="AU165" s="149" t="s">
        <v>85</v>
      </c>
      <c r="AV165" s="12" t="s">
        <v>83</v>
      </c>
      <c r="AW165" s="12" t="s">
        <v>36</v>
      </c>
      <c r="AX165" s="12" t="s">
        <v>75</v>
      </c>
      <c r="AY165" s="149" t="s">
        <v>153</v>
      </c>
    </row>
    <row r="166" spans="2:51" s="13" customFormat="1" ht="10">
      <c r="B166" s="154"/>
      <c r="D166" s="148" t="s">
        <v>164</v>
      </c>
      <c r="E166" s="155" t="s">
        <v>19</v>
      </c>
      <c r="F166" s="156" t="s">
        <v>238</v>
      </c>
      <c r="H166" s="157">
        <v>9.75</v>
      </c>
      <c r="I166" s="158"/>
      <c r="L166" s="154"/>
      <c r="M166" s="159"/>
      <c r="T166" s="160"/>
      <c r="AT166" s="155" t="s">
        <v>164</v>
      </c>
      <c r="AU166" s="155" t="s">
        <v>85</v>
      </c>
      <c r="AV166" s="13" t="s">
        <v>85</v>
      </c>
      <c r="AW166" s="13" t="s">
        <v>36</v>
      </c>
      <c r="AX166" s="13" t="s">
        <v>83</v>
      </c>
      <c r="AY166" s="155" t="s">
        <v>153</v>
      </c>
    </row>
    <row r="167" spans="2:65" s="1" customFormat="1" ht="24.15" customHeight="1">
      <c r="B167" s="31"/>
      <c r="C167" s="130" t="s">
        <v>239</v>
      </c>
      <c r="D167" s="130" t="s">
        <v>155</v>
      </c>
      <c r="E167" s="131" t="s">
        <v>240</v>
      </c>
      <c r="F167" s="132" t="s">
        <v>241</v>
      </c>
      <c r="G167" s="133" t="s">
        <v>158</v>
      </c>
      <c r="H167" s="134">
        <v>38</v>
      </c>
      <c r="I167" s="135"/>
      <c r="J167" s="136">
        <f>ROUND(I167*H167,2)</f>
        <v>0</v>
      </c>
      <c r="K167" s="132" t="s">
        <v>159</v>
      </c>
      <c r="L167" s="31"/>
      <c r="M167" s="137" t="s">
        <v>19</v>
      </c>
      <c r="N167" s="138" t="s">
        <v>46</v>
      </c>
      <c r="P167" s="139">
        <f>O167*H167</f>
        <v>0</v>
      </c>
      <c r="Q167" s="139">
        <v>0.004</v>
      </c>
      <c r="R167" s="139">
        <f>Q167*H167</f>
        <v>0.152</v>
      </c>
      <c r="S167" s="139">
        <v>0</v>
      </c>
      <c r="T167" s="140">
        <f>S167*H167</f>
        <v>0</v>
      </c>
      <c r="AR167" s="141" t="s">
        <v>160</v>
      </c>
      <c r="AT167" s="141" t="s">
        <v>155</v>
      </c>
      <c r="AU167" s="141" t="s">
        <v>85</v>
      </c>
      <c r="AY167" s="16" t="s">
        <v>153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6" t="s">
        <v>83</v>
      </c>
      <c r="BK167" s="142">
        <f>ROUND(I167*H167,2)</f>
        <v>0</v>
      </c>
      <c r="BL167" s="16" t="s">
        <v>160</v>
      </c>
      <c r="BM167" s="141" t="s">
        <v>242</v>
      </c>
    </row>
    <row r="168" spans="2:47" s="1" customFormat="1" ht="10">
      <c r="B168" s="31"/>
      <c r="D168" s="143" t="s">
        <v>162</v>
      </c>
      <c r="F168" s="144" t="s">
        <v>243</v>
      </c>
      <c r="I168" s="145"/>
      <c r="L168" s="31"/>
      <c r="M168" s="146"/>
      <c r="T168" s="52"/>
      <c r="AT168" s="16" t="s">
        <v>162</v>
      </c>
      <c r="AU168" s="16" t="s">
        <v>85</v>
      </c>
    </row>
    <row r="169" spans="2:51" s="12" customFormat="1" ht="10">
      <c r="B169" s="147"/>
      <c r="D169" s="148" t="s">
        <v>164</v>
      </c>
      <c r="E169" s="149" t="s">
        <v>19</v>
      </c>
      <c r="F169" s="150" t="s">
        <v>222</v>
      </c>
      <c r="H169" s="149" t="s">
        <v>19</v>
      </c>
      <c r="I169" s="151"/>
      <c r="L169" s="147"/>
      <c r="M169" s="152"/>
      <c r="T169" s="153"/>
      <c r="AT169" s="149" t="s">
        <v>164</v>
      </c>
      <c r="AU169" s="149" t="s">
        <v>85</v>
      </c>
      <c r="AV169" s="12" t="s">
        <v>83</v>
      </c>
      <c r="AW169" s="12" t="s">
        <v>36</v>
      </c>
      <c r="AX169" s="12" t="s">
        <v>75</v>
      </c>
      <c r="AY169" s="149" t="s">
        <v>153</v>
      </c>
    </row>
    <row r="170" spans="2:51" s="13" customFormat="1" ht="10">
      <c r="B170" s="154"/>
      <c r="D170" s="148" t="s">
        <v>164</v>
      </c>
      <c r="E170" s="155" t="s">
        <v>19</v>
      </c>
      <c r="F170" s="156" t="s">
        <v>175</v>
      </c>
      <c r="H170" s="157">
        <v>3</v>
      </c>
      <c r="I170" s="158"/>
      <c r="L170" s="154"/>
      <c r="M170" s="159"/>
      <c r="T170" s="160"/>
      <c r="AT170" s="155" t="s">
        <v>164</v>
      </c>
      <c r="AU170" s="155" t="s">
        <v>85</v>
      </c>
      <c r="AV170" s="13" t="s">
        <v>85</v>
      </c>
      <c r="AW170" s="13" t="s">
        <v>36</v>
      </c>
      <c r="AX170" s="13" t="s">
        <v>75</v>
      </c>
      <c r="AY170" s="155" t="s">
        <v>153</v>
      </c>
    </row>
    <row r="171" spans="2:51" s="12" customFormat="1" ht="10">
      <c r="B171" s="147"/>
      <c r="D171" s="148" t="s">
        <v>164</v>
      </c>
      <c r="E171" s="149" t="s">
        <v>19</v>
      </c>
      <c r="F171" s="150" t="s">
        <v>224</v>
      </c>
      <c r="H171" s="149" t="s">
        <v>19</v>
      </c>
      <c r="I171" s="151"/>
      <c r="L171" s="147"/>
      <c r="M171" s="152"/>
      <c r="T171" s="153"/>
      <c r="AT171" s="149" t="s">
        <v>164</v>
      </c>
      <c r="AU171" s="149" t="s">
        <v>85</v>
      </c>
      <c r="AV171" s="12" t="s">
        <v>83</v>
      </c>
      <c r="AW171" s="12" t="s">
        <v>36</v>
      </c>
      <c r="AX171" s="12" t="s">
        <v>75</v>
      </c>
      <c r="AY171" s="149" t="s">
        <v>153</v>
      </c>
    </row>
    <row r="172" spans="2:51" s="13" customFormat="1" ht="10">
      <c r="B172" s="154"/>
      <c r="D172" s="148" t="s">
        <v>164</v>
      </c>
      <c r="E172" s="155" t="s">
        <v>19</v>
      </c>
      <c r="F172" s="156" t="s">
        <v>244</v>
      </c>
      <c r="H172" s="157">
        <v>4.5</v>
      </c>
      <c r="I172" s="158"/>
      <c r="L172" s="154"/>
      <c r="M172" s="159"/>
      <c r="T172" s="160"/>
      <c r="AT172" s="155" t="s">
        <v>164</v>
      </c>
      <c r="AU172" s="155" t="s">
        <v>85</v>
      </c>
      <c r="AV172" s="13" t="s">
        <v>85</v>
      </c>
      <c r="AW172" s="13" t="s">
        <v>36</v>
      </c>
      <c r="AX172" s="13" t="s">
        <v>75</v>
      </c>
      <c r="AY172" s="155" t="s">
        <v>153</v>
      </c>
    </row>
    <row r="173" spans="2:51" s="12" customFormat="1" ht="10">
      <c r="B173" s="147"/>
      <c r="D173" s="148" t="s">
        <v>164</v>
      </c>
      <c r="E173" s="149" t="s">
        <v>19</v>
      </c>
      <c r="F173" s="150" t="s">
        <v>226</v>
      </c>
      <c r="H173" s="149" t="s">
        <v>19</v>
      </c>
      <c r="I173" s="151"/>
      <c r="L173" s="147"/>
      <c r="M173" s="152"/>
      <c r="T173" s="153"/>
      <c r="AT173" s="149" t="s">
        <v>164</v>
      </c>
      <c r="AU173" s="149" t="s">
        <v>85</v>
      </c>
      <c r="AV173" s="12" t="s">
        <v>83</v>
      </c>
      <c r="AW173" s="12" t="s">
        <v>36</v>
      </c>
      <c r="AX173" s="12" t="s">
        <v>75</v>
      </c>
      <c r="AY173" s="149" t="s">
        <v>153</v>
      </c>
    </row>
    <row r="174" spans="2:51" s="13" customFormat="1" ht="10">
      <c r="B174" s="154"/>
      <c r="D174" s="148" t="s">
        <v>164</v>
      </c>
      <c r="E174" s="155" t="s">
        <v>19</v>
      </c>
      <c r="F174" s="156" t="s">
        <v>174</v>
      </c>
      <c r="H174" s="157">
        <v>7</v>
      </c>
      <c r="I174" s="158"/>
      <c r="L174" s="154"/>
      <c r="M174" s="159"/>
      <c r="T174" s="160"/>
      <c r="AT174" s="155" t="s">
        <v>164</v>
      </c>
      <c r="AU174" s="155" t="s">
        <v>85</v>
      </c>
      <c r="AV174" s="13" t="s">
        <v>85</v>
      </c>
      <c r="AW174" s="13" t="s">
        <v>36</v>
      </c>
      <c r="AX174" s="13" t="s">
        <v>75</v>
      </c>
      <c r="AY174" s="155" t="s">
        <v>153</v>
      </c>
    </row>
    <row r="175" spans="2:51" s="12" customFormat="1" ht="10">
      <c r="B175" s="147"/>
      <c r="D175" s="148" t="s">
        <v>164</v>
      </c>
      <c r="E175" s="149" t="s">
        <v>19</v>
      </c>
      <c r="F175" s="150" t="s">
        <v>228</v>
      </c>
      <c r="H175" s="149" t="s">
        <v>19</v>
      </c>
      <c r="I175" s="151"/>
      <c r="L175" s="147"/>
      <c r="M175" s="152"/>
      <c r="T175" s="153"/>
      <c r="AT175" s="149" t="s">
        <v>164</v>
      </c>
      <c r="AU175" s="149" t="s">
        <v>85</v>
      </c>
      <c r="AV175" s="12" t="s">
        <v>83</v>
      </c>
      <c r="AW175" s="12" t="s">
        <v>36</v>
      </c>
      <c r="AX175" s="12" t="s">
        <v>75</v>
      </c>
      <c r="AY175" s="149" t="s">
        <v>153</v>
      </c>
    </row>
    <row r="176" spans="2:51" s="13" customFormat="1" ht="10">
      <c r="B176" s="154"/>
      <c r="D176" s="148" t="s">
        <v>164</v>
      </c>
      <c r="E176" s="155" t="s">
        <v>19</v>
      </c>
      <c r="F176" s="156" t="s">
        <v>245</v>
      </c>
      <c r="H176" s="157">
        <v>22</v>
      </c>
      <c r="I176" s="158"/>
      <c r="L176" s="154"/>
      <c r="M176" s="159"/>
      <c r="T176" s="160"/>
      <c r="AT176" s="155" t="s">
        <v>164</v>
      </c>
      <c r="AU176" s="155" t="s">
        <v>85</v>
      </c>
      <c r="AV176" s="13" t="s">
        <v>85</v>
      </c>
      <c r="AW176" s="13" t="s">
        <v>36</v>
      </c>
      <c r="AX176" s="13" t="s">
        <v>75</v>
      </c>
      <c r="AY176" s="155" t="s">
        <v>153</v>
      </c>
    </row>
    <row r="177" spans="2:51" s="12" customFormat="1" ht="10">
      <c r="B177" s="147"/>
      <c r="D177" s="148" t="s">
        <v>164</v>
      </c>
      <c r="E177" s="149" t="s">
        <v>19</v>
      </c>
      <c r="F177" s="150" t="s">
        <v>230</v>
      </c>
      <c r="H177" s="149" t="s">
        <v>19</v>
      </c>
      <c r="I177" s="151"/>
      <c r="L177" s="147"/>
      <c r="M177" s="152"/>
      <c r="T177" s="153"/>
      <c r="AT177" s="149" t="s">
        <v>164</v>
      </c>
      <c r="AU177" s="149" t="s">
        <v>85</v>
      </c>
      <c r="AV177" s="12" t="s">
        <v>83</v>
      </c>
      <c r="AW177" s="12" t="s">
        <v>36</v>
      </c>
      <c r="AX177" s="12" t="s">
        <v>75</v>
      </c>
      <c r="AY177" s="149" t="s">
        <v>153</v>
      </c>
    </row>
    <row r="178" spans="2:51" s="13" customFormat="1" ht="10">
      <c r="B178" s="154"/>
      <c r="D178" s="148" t="s">
        <v>164</v>
      </c>
      <c r="E178" s="155" t="s">
        <v>19</v>
      </c>
      <c r="F178" s="156" t="s">
        <v>231</v>
      </c>
      <c r="H178" s="157">
        <v>1.5</v>
      </c>
      <c r="I178" s="158"/>
      <c r="L178" s="154"/>
      <c r="M178" s="159"/>
      <c r="T178" s="160"/>
      <c r="AT178" s="155" t="s">
        <v>164</v>
      </c>
      <c r="AU178" s="155" t="s">
        <v>85</v>
      </c>
      <c r="AV178" s="13" t="s">
        <v>85</v>
      </c>
      <c r="AW178" s="13" t="s">
        <v>36</v>
      </c>
      <c r="AX178" s="13" t="s">
        <v>75</v>
      </c>
      <c r="AY178" s="155" t="s">
        <v>153</v>
      </c>
    </row>
    <row r="179" spans="2:51" s="14" customFormat="1" ht="10">
      <c r="B179" s="161"/>
      <c r="D179" s="148" t="s">
        <v>164</v>
      </c>
      <c r="E179" s="162" t="s">
        <v>19</v>
      </c>
      <c r="F179" s="163" t="s">
        <v>193</v>
      </c>
      <c r="H179" s="164">
        <v>38</v>
      </c>
      <c r="I179" s="165"/>
      <c r="L179" s="161"/>
      <c r="M179" s="166"/>
      <c r="T179" s="167"/>
      <c r="AT179" s="162" t="s">
        <v>164</v>
      </c>
      <c r="AU179" s="162" t="s">
        <v>85</v>
      </c>
      <c r="AV179" s="14" t="s">
        <v>160</v>
      </c>
      <c r="AW179" s="14" t="s">
        <v>36</v>
      </c>
      <c r="AX179" s="14" t="s">
        <v>83</v>
      </c>
      <c r="AY179" s="162" t="s">
        <v>153</v>
      </c>
    </row>
    <row r="180" spans="2:65" s="1" customFormat="1" ht="37.75" customHeight="1">
      <c r="B180" s="31"/>
      <c r="C180" s="130" t="s">
        <v>246</v>
      </c>
      <c r="D180" s="130" t="s">
        <v>155</v>
      </c>
      <c r="E180" s="131" t="s">
        <v>247</v>
      </c>
      <c r="F180" s="132" t="s">
        <v>248</v>
      </c>
      <c r="G180" s="133" t="s">
        <v>158</v>
      </c>
      <c r="H180" s="134">
        <v>27.9</v>
      </c>
      <c r="I180" s="135"/>
      <c r="J180" s="136">
        <f>ROUND(I180*H180,2)</f>
        <v>0</v>
      </c>
      <c r="K180" s="132" t="s">
        <v>159</v>
      </c>
      <c r="L180" s="31"/>
      <c r="M180" s="137" t="s">
        <v>19</v>
      </c>
      <c r="N180" s="138" t="s">
        <v>46</v>
      </c>
      <c r="P180" s="139">
        <f>O180*H180</f>
        <v>0</v>
      </c>
      <c r="Q180" s="139">
        <v>0.01575</v>
      </c>
      <c r="R180" s="139">
        <f>Q180*H180</f>
        <v>0.43942499999999995</v>
      </c>
      <c r="S180" s="139">
        <v>0</v>
      </c>
      <c r="T180" s="140">
        <f>S180*H180</f>
        <v>0</v>
      </c>
      <c r="AR180" s="141" t="s">
        <v>160</v>
      </c>
      <c r="AT180" s="141" t="s">
        <v>155</v>
      </c>
      <c r="AU180" s="141" t="s">
        <v>85</v>
      </c>
      <c r="AY180" s="16" t="s">
        <v>153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6" t="s">
        <v>83</v>
      </c>
      <c r="BK180" s="142">
        <f>ROUND(I180*H180,2)</f>
        <v>0</v>
      </c>
      <c r="BL180" s="16" t="s">
        <v>160</v>
      </c>
      <c r="BM180" s="141" t="s">
        <v>249</v>
      </c>
    </row>
    <row r="181" spans="2:47" s="1" customFormat="1" ht="10">
      <c r="B181" s="31"/>
      <c r="D181" s="143" t="s">
        <v>162</v>
      </c>
      <c r="F181" s="144" t="s">
        <v>250</v>
      </c>
      <c r="I181" s="145"/>
      <c r="L181" s="31"/>
      <c r="M181" s="146"/>
      <c r="T181" s="52"/>
      <c r="AT181" s="16" t="s">
        <v>162</v>
      </c>
      <c r="AU181" s="16" t="s">
        <v>85</v>
      </c>
    </row>
    <row r="182" spans="2:51" s="12" customFormat="1" ht="10">
      <c r="B182" s="147"/>
      <c r="D182" s="148" t="s">
        <v>164</v>
      </c>
      <c r="E182" s="149" t="s">
        <v>19</v>
      </c>
      <c r="F182" s="150" t="s">
        <v>222</v>
      </c>
      <c r="H182" s="149" t="s">
        <v>19</v>
      </c>
      <c r="I182" s="151"/>
      <c r="L182" s="147"/>
      <c r="M182" s="152"/>
      <c r="T182" s="153"/>
      <c r="AT182" s="149" t="s">
        <v>164</v>
      </c>
      <c r="AU182" s="149" t="s">
        <v>85</v>
      </c>
      <c r="AV182" s="12" t="s">
        <v>83</v>
      </c>
      <c r="AW182" s="12" t="s">
        <v>36</v>
      </c>
      <c r="AX182" s="12" t="s">
        <v>75</v>
      </c>
      <c r="AY182" s="149" t="s">
        <v>153</v>
      </c>
    </row>
    <row r="183" spans="2:51" s="13" customFormat="1" ht="10">
      <c r="B183" s="154"/>
      <c r="D183" s="148" t="s">
        <v>164</v>
      </c>
      <c r="E183" s="155" t="s">
        <v>19</v>
      </c>
      <c r="F183" s="156" t="s">
        <v>223</v>
      </c>
      <c r="H183" s="157">
        <v>2.4</v>
      </c>
      <c r="I183" s="158"/>
      <c r="L183" s="154"/>
      <c r="M183" s="159"/>
      <c r="T183" s="160"/>
      <c r="AT183" s="155" t="s">
        <v>164</v>
      </c>
      <c r="AU183" s="155" t="s">
        <v>85</v>
      </c>
      <c r="AV183" s="13" t="s">
        <v>85</v>
      </c>
      <c r="AW183" s="13" t="s">
        <v>36</v>
      </c>
      <c r="AX183" s="13" t="s">
        <v>75</v>
      </c>
      <c r="AY183" s="155" t="s">
        <v>153</v>
      </c>
    </row>
    <row r="184" spans="2:51" s="12" customFormat="1" ht="10">
      <c r="B184" s="147"/>
      <c r="D184" s="148" t="s">
        <v>164</v>
      </c>
      <c r="E184" s="149" t="s">
        <v>19</v>
      </c>
      <c r="F184" s="150" t="s">
        <v>224</v>
      </c>
      <c r="H184" s="149" t="s">
        <v>19</v>
      </c>
      <c r="I184" s="151"/>
      <c r="L184" s="147"/>
      <c r="M184" s="152"/>
      <c r="T184" s="153"/>
      <c r="AT184" s="149" t="s">
        <v>164</v>
      </c>
      <c r="AU184" s="149" t="s">
        <v>85</v>
      </c>
      <c r="AV184" s="12" t="s">
        <v>83</v>
      </c>
      <c r="AW184" s="12" t="s">
        <v>36</v>
      </c>
      <c r="AX184" s="12" t="s">
        <v>75</v>
      </c>
      <c r="AY184" s="149" t="s">
        <v>153</v>
      </c>
    </row>
    <row r="185" spans="2:51" s="13" customFormat="1" ht="10">
      <c r="B185" s="154"/>
      <c r="D185" s="148" t="s">
        <v>164</v>
      </c>
      <c r="E185" s="155" t="s">
        <v>19</v>
      </c>
      <c r="F185" s="156" t="s">
        <v>225</v>
      </c>
      <c r="H185" s="157">
        <v>1.8</v>
      </c>
      <c r="I185" s="158"/>
      <c r="L185" s="154"/>
      <c r="M185" s="159"/>
      <c r="T185" s="160"/>
      <c r="AT185" s="155" t="s">
        <v>164</v>
      </c>
      <c r="AU185" s="155" t="s">
        <v>85</v>
      </c>
      <c r="AV185" s="13" t="s">
        <v>85</v>
      </c>
      <c r="AW185" s="13" t="s">
        <v>36</v>
      </c>
      <c r="AX185" s="13" t="s">
        <v>75</v>
      </c>
      <c r="AY185" s="155" t="s">
        <v>153</v>
      </c>
    </row>
    <row r="186" spans="2:51" s="12" customFormat="1" ht="10">
      <c r="B186" s="147"/>
      <c r="D186" s="148" t="s">
        <v>164</v>
      </c>
      <c r="E186" s="149" t="s">
        <v>19</v>
      </c>
      <c r="F186" s="150" t="s">
        <v>226</v>
      </c>
      <c r="H186" s="149" t="s">
        <v>19</v>
      </c>
      <c r="I186" s="151"/>
      <c r="L186" s="147"/>
      <c r="M186" s="152"/>
      <c r="T186" s="153"/>
      <c r="AT186" s="149" t="s">
        <v>164</v>
      </c>
      <c r="AU186" s="149" t="s">
        <v>85</v>
      </c>
      <c r="AV186" s="12" t="s">
        <v>83</v>
      </c>
      <c r="AW186" s="12" t="s">
        <v>36</v>
      </c>
      <c r="AX186" s="12" t="s">
        <v>75</v>
      </c>
      <c r="AY186" s="149" t="s">
        <v>153</v>
      </c>
    </row>
    <row r="187" spans="2:51" s="13" customFormat="1" ht="10">
      <c r="B187" s="154"/>
      <c r="D187" s="148" t="s">
        <v>164</v>
      </c>
      <c r="E187" s="155" t="s">
        <v>19</v>
      </c>
      <c r="F187" s="156" t="s">
        <v>227</v>
      </c>
      <c r="H187" s="157">
        <v>2.7</v>
      </c>
      <c r="I187" s="158"/>
      <c r="L187" s="154"/>
      <c r="M187" s="159"/>
      <c r="T187" s="160"/>
      <c r="AT187" s="155" t="s">
        <v>164</v>
      </c>
      <c r="AU187" s="155" t="s">
        <v>85</v>
      </c>
      <c r="AV187" s="13" t="s">
        <v>85</v>
      </c>
      <c r="AW187" s="13" t="s">
        <v>36</v>
      </c>
      <c r="AX187" s="13" t="s">
        <v>75</v>
      </c>
      <c r="AY187" s="155" t="s">
        <v>153</v>
      </c>
    </row>
    <row r="188" spans="2:51" s="12" customFormat="1" ht="10">
      <c r="B188" s="147"/>
      <c r="D188" s="148" t="s">
        <v>164</v>
      </c>
      <c r="E188" s="149" t="s">
        <v>19</v>
      </c>
      <c r="F188" s="150" t="s">
        <v>228</v>
      </c>
      <c r="H188" s="149" t="s">
        <v>19</v>
      </c>
      <c r="I188" s="151"/>
      <c r="L188" s="147"/>
      <c r="M188" s="152"/>
      <c r="T188" s="153"/>
      <c r="AT188" s="149" t="s">
        <v>164</v>
      </c>
      <c r="AU188" s="149" t="s">
        <v>85</v>
      </c>
      <c r="AV188" s="12" t="s">
        <v>83</v>
      </c>
      <c r="AW188" s="12" t="s">
        <v>36</v>
      </c>
      <c r="AX188" s="12" t="s">
        <v>75</v>
      </c>
      <c r="AY188" s="149" t="s">
        <v>153</v>
      </c>
    </row>
    <row r="189" spans="2:51" s="13" customFormat="1" ht="10">
      <c r="B189" s="154"/>
      <c r="D189" s="148" t="s">
        <v>164</v>
      </c>
      <c r="E189" s="155" t="s">
        <v>19</v>
      </c>
      <c r="F189" s="156" t="s">
        <v>229</v>
      </c>
      <c r="H189" s="157">
        <v>19.5</v>
      </c>
      <c r="I189" s="158"/>
      <c r="L189" s="154"/>
      <c r="M189" s="159"/>
      <c r="T189" s="160"/>
      <c r="AT189" s="155" t="s">
        <v>164</v>
      </c>
      <c r="AU189" s="155" t="s">
        <v>85</v>
      </c>
      <c r="AV189" s="13" t="s">
        <v>85</v>
      </c>
      <c r="AW189" s="13" t="s">
        <v>36</v>
      </c>
      <c r="AX189" s="13" t="s">
        <v>75</v>
      </c>
      <c r="AY189" s="155" t="s">
        <v>153</v>
      </c>
    </row>
    <row r="190" spans="2:51" s="12" customFormat="1" ht="10">
      <c r="B190" s="147"/>
      <c r="D190" s="148" t="s">
        <v>164</v>
      </c>
      <c r="E190" s="149" t="s">
        <v>19</v>
      </c>
      <c r="F190" s="150" t="s">
        <v>230</v>
      </c>
      <c r="H190" s="149" t="s">
        <v>19</v>
      </c>
      <c r="I190" s="151"/>
      <c r="L190" s="147"/>
      <c r="M190" s="152"/>
      <c r="T190" s="153"/>
      <c r="AT190" s="149" t="s">
        <v>164</v>
      </c>
      <c r="AU190" s="149" t="s">
        <v>85</v>
      </c>
      <c r="AV190" s="12" t="s">
        <v>83</v>
      </c>
      <c r="AW190" s="12" t="s">
        <v>36</v>
      </c>
      <c r="AX190" s="12" t="s">
        <v>75</v>
      </c>
      <c r="AY190" s="149" t="s">
        <v>153</v>
      </c>
    </row>
    <row r="191" spans="2:51" s="13" customFormat="1" ht="10">
      <c r="B191" s="154"/>
      <c r="D191" s="148" t="s">
        <v>164</v>
      </c>
      <c r="E191" s="155" t="s">
        <v>19</v>
      </c>
      <c r="F191" s="156" t="s">
        <v>231</v>
      </c>
      <c r="H191" s="157">
        <v>1.5</v>
      </c>
      <c r="I191" s="158"/>
      <c r="L191" s="154"/>
      <c r="M191" s="159"/>
      <c r="T191" s="160"/>
      <c r="AT191" s="155" t="s">
        <v>164</v>
      </c>
      <c r="AU191" s="155" t="s">
        <v>85</v>
      </c>
      <c r="AV191" s="13" t="s">
        <v>85</v>
      </c>
      <c r="AW191" s="13" t="s">
        <v>36</v>
      </c>
      <c r="AX191" s="13" t="s">
        <v>75</v>
      </c>
      <c r="AY191" s="155" t="s">
        <v>153</v>
      </c>
    </row>
    <row r="192" spans="2:51" s="14" customFormat="1" ht="10">
      <c r="B192" s="161"/>
      <c r="D192" s="148" t="s">
        <v>164</v>
      </c>
      <c r="E192" s="162" t="s">
        <v>19</v>
      </c>
      <c r="F192" s="163" t="s">
        <v>193</v>
      </c>
      <c r="H192" s="164">
        <v>27.9</v>
      </c>
      <c r="I192" s="165"/>
      <c r="L192" s="161"/>
      <c r="M192" s="166"/>
      <c r="T192" s="167"/>
      <c r="AT192" s="162" t="s">
        <v>164</v>
      </c>
      <c r="AU192" s="162" t="s">
        <v>85</v>
      </c>
      <c r="AV192" s="14" t="s">
        <v>160</v>
      </c>
      <c r="AW192" s="14" t="s">
        <v>36</v>
      </c>
      <c r="AX192" s="14" t="s">
        <v>83</v>
      </c>
      <c r="AY192" s="162" t="s">
        <v>153</v>
      </c>
    </row>
    <row r="193" spans="2:65" s="1" customFormat="1" ht="33" customHeight="1">
      <c r="B193" s="31"/>
      <c r="C193" s="130" t="s">
        <v>8</v>
      </c>
      <c r="D193" s="130" t="s">
        <v>155</v>
      </c>
      <c r="E193" s="131" t="s">
        <v>251</v>
      </c>
      <c r="F193" s="132" t="s">
        <v>252</v>
      </c>
      <c r="G193" s="133" t="s">
        <v>158</v>
      </c>
      <c r="H193" s="134">
        <v>9.75</v>
      </c>
      <c r="I193" s="135"/>
      <c r="J193" s="136">
        <f>ROUND(I193*H193,2)</f>
        <v>0</v>
      </c>
      <c r="K193" s="132" t="s">
        <v>159</v>
      </c>
      <c r="L193" s="31"/>
      <c r="M193" s="137" t="s">
        <v>19</v>
      </c>
      <c r="N193" s="138" t="s">
        <v>46</v>
      </c>
      <c r="P193" s="139">
        <f>O193*H193</f>
        <v>0</v>
      </c>
      <c r="Q193" s="139">
        <v>0.0162</v>
      </c>
      <c r="R193" s="139">
        <f>Q193*H193</f>
        <v>0.15794999999999998</v>
      </c>
      <c r="S193" s="139">
        <v>0</v>
      </c>
      <c r="T193" s="140">
        <f>S193*H193</f>
        <v>0</v>
      </c>
      <c r="AR193" s="141" t="s">
        <v>160</v>
      </c>
      <c r="AT193" s="141" t="s">
        <v>155</v>
      </c>
      <c r="AU193" s="141" t="s">
        <v>85</v>
      </c>
      <c r="AY193" s="16" t="s">
        <v>153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6" t="s">
        <v>83</v>
      </c>
      <c r="BK193" s="142">
        <f>ROUND(I193*H193,2)</f>
        <v>0</v>
      </c>
      <c r="BL193" s="16" t="s">
        <v>160</v>
      </c>
      <c r="BM193" s="141" t="s">
        <v>253</v>
      </c>
    </row>
    <row r="194" spans="2:47" s="1" customFormat="1" ht="10">
      <c r="B194" s="31"/>
      <c r="D194" s="143" t="s">
        <v>162</v>
      </c>
      <c r="F194" s="144" t="s">
        <v>254</v>
      </c>
      <c r="I194" s="145"/>
      <c r="L194" s="31"/>
      <c r="M194" s="146"/>
      <c r="T194" s="52"/>
      <c r="AT194" s="16" t="s">
        <v>162</v>
      </c>
      <c r="AU194" s="16" t="s">
        <v>85</v>
      </c>
    </row>
    <row r="195" spans="2:65" s="1" customFormat="1" ht="37.75" customHeight="1">
      <c r="B195" s="31"/>
      <c r="C195" s="130" t="s">
        <v>255</v>
      </c>
      <c r="D195" s="130" t="s">
        <v>155</v>
      </c>
      <c r="E195" s="131" t="s">
        <v>256</v>
      </c>
      <c r="F195" s="132" t="s">
        <v>257</v>
      </c>
      <c r="G195" s="133" t="s">
        <v>158</v>
      </c>
      <c r="H195" s="134">
        <v>39</v>
      </c>
      <c r="I195" s="135"/>
      <c r="J195" s="136">
        <f>ROUND(I195*H195,2)</f>
        <v>0</v>
      </c>
      <c r="K195" s="132" t="s">
        <v>159</v>
      </c>
      <c r="L195" s="31"/>
      <c r="M195" s="137" t="s">
        <v>19</v>
      </c>
      <c r="N195" s="138" t="s">
        <v>46</v>
      </c>
      <c r="P195" s="139">
        <f>O195*H195</f>
        <v>0</v>
      </c>
      <c r="Q195" s="139">
        <v>0.0054</v>
      </c>
      <c r="R195" s="139">
        <f>Q195*H195</f>
        <v>0.2106</v>
      </c>
      <c r="S195" s="139">
        <v>0</v>
      </c>
      <c r="T195" s="140">
        <f>S195*H195</f>
        <v>0</v>
      </c>
      <c r="AR195" s="141" t="s">
        <v>160</v>
      </c>
      <c r="AT195" s="141" t="s">
        <v>155</v>
      </c>
      <c r="AU195" s="141" t="s">
        <v>85</v>
      </c>
      <c r="AY195" s="16" t="s">
        <v>153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6" t="s">
        <v>83</v>
      </c>
      <c r="BK195" s="142">
        <f>ROUND(I195*H195,2)</f>
        <v>0</v>
      </c>
      <c r="BL195" s="16" t="s">
        <v>160</v>
      </c>
      <c r="BM195" s="141" t="s">
        <v>258</v>
      </c>
    </row>
    <row r="196" spans="2:47" s="1" customFormat="1" ht="10">
      <c r="B196" s="31"/>
      <c r="D196" s="143" t="s">
        <v>162</v>
      </c>
      <c r="F196" s="144" t="s">
        <v>259</v>
      </c>
      <c r="I196" s="145"/>
      <c r="L196" s="31"/>
      <c r="M196" s="146"/>
      <c r="T196" s="52"/>
      <c r="AT196" s="16" t="s">
        <v>162</v>
      </c>
      <c r="AU196" s="16" t="s">
        <v>85</v>
      </c>
    </row>
    <row r="197" spans="2:51" s="13" customFormat="1" ht="10">
      <c r="B197" s="154"/>
      <c r="D197" s="148" t="s">
        <v>164</v>
      </c>
      <c r="E197" s="155" t="s">
        <v>19</v>
      </c>
      <c r="F197" s="156" t="s">
        <v>260</v>
      </c>
      <c r="H197" s="157">
        <v>39</v>
      </c>
      <c r="I197" s="158"/>
      <c r="L197" s="154"/>
      <c r="M197" s="159"/>
      <c r="T197" s="160"/>
      <c r="AT197" s="155" t="s">
        <v>164</v>
      </c>
      <c r="AU197" s="155" t="s">
        <v>85</v>
      </c>
      <c r="AV197" s="13" t="s">
        <v>85</v>
      </c>
      <c r="AW197" s="13" t="s">
        <v>36</v>
      </c>
      <c r="AX197" s="13" t="s">
        <v>83</v>
      </c>
      <c r="AY197" s="155" t="s">
        <v>153</v>
      </c>
    </row>
    <row r="198" spans="2:65" s="1" customFormat="1" ht="37.75" customHeight="1">
      <c r="B198" s="31"/>
      <c r="C198" s="130" t="s">
        <v>261</v>
      </c>
      <c r="D198" s="130" t="s">
        <v>155</v>
      </c>
      <c r="E198" s="131" t="s">
        <v>262</v>
      </c>
      <c r="F198" s="132" t="s">
        <v>263</v>
      </c>
      <c r="G198" s="133" t="s">
        <v>205</v>
      </c>
      <c r="H198" s="134">
        <v>98</v>
      </c>
      <c r="I198" s="135"/>
      <c r="J198" s="136">
        <f>ROUND(I198*H198,2)</f>
        <v>0</v>
      </c>
      <c r="K198" s="132" t="s">
        <v>159</v>
      </c>
      <c r="L198" s="31"/>
      <c r="M198" s="137" t="s">
        <v>19</v>
      </c>
      <c r="N198" s="138" t="s">
        <v>46</v>
      </c>
      <c r="P198" s="139">
        <f>O198*H198</f>
        <v>0</v>
      </c>
      <c r="Q198" s="139">
        <v>0.0415</v>
      </c>
      <c r="R198" s="139">
        <f>Q198*H198</f>
        <v>4.067</v>
      </c>
      <c r="S198" s="139">
        <v>0</v>
      </c>
      <c r="T198" s="140">
        <f>S198*H198</f>
        <v>0</v>
      </c>
      <c r="AR198" s="141" t="s">
        <v>160</v>
      </c>
      <c r="AT198" s="141" t="s">
        <v>155</v>
      </c>
      <c r="AU198" s="141" t="s">
        <v>85</v>
      </c>
      <c r="AY198" s="16" t="s">
        <v>153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6" t="s">
        <v>83</v>
      </c>
      <c r="BK198" s="142">
        <f>ROUND(I198*H198,2)</f>
        <v>0</v>
      </c>
      <c r="BL198" s="16" t="s">
        <v>160</v>
      </c>
      <c r="BM198" s="141" t="s">
        <v>264</v>
      </c>
    </row>
    <row r="199" spans="2:47" s="1" customFormat="1" ht="10">
      <c r="B199" s="31"/>
      <c r="D199" s="143" t="s">
        <v>162</v>
      </c>
      <c r="F199" s="144" t="s">
        <v>265</v>
      </c>
      <c r="I199" s="145"/>
      <c r="L199" s="31"/>
      <c r="M199" s="146"/>
      <c r="T199" s="52"/>
      <c r="AT199" s="16" t="s">
        <v>162</v>
      </c>
      <c r="AU199" s="16" t="s">
        <v>85</v>
      </c>
    </row>
    <row r="200" spans="2:51" s="12" customFormat="1" ht="10">
      <c r="B200" s="147"/>
      <c r="D200" s="148" t="s">
        <v>164</v>
      </c>
      <c r="E200" s="149" t="s">
        <v>19</v>
      </c>
      <c r="F200" s="150" t="s">
        <v>266</v>
      </c>
      <c r="H200" s="149" t="s">
        <v>19</v>
      </c>
      <c r="I200" s="151"/>
      <c r="L200" s="147"/>
      <c r="M200" s="152"/>
      <c r="T200" s="153"/>
      <c r="AT200" s="149" t="s">
        <v>164</v>
      </c>
      <c r="AU200" s="149" t="s">
        <v>85</v>
      </c>
      <c r="AV200" s="12" t="s">
        <v>83</v>
      </c>
      <c r="AW200" s="12" t="s">
        <v>36</v>
      </c>
      <c r="AX200" s="12" t="s">
        <v>75</v>
      </c>
      <c r="AY200" s="149" t="s">
        <v>153</v>
      </c>
    </row>
    <row r="201" spans="2:51" s="13" customFormat="1" ht="10">
      <c r="B201" s="154"/>
      <c r="D201" s="148" t="s">
        <v>164</v>
      </c>
      <c r="E201" s="155" t="s">
        <v>19</v>
      </c>
      <c r="F201" s="156" t="s">
        <v>194</v>
      </c>
      <c r="H201" s="157">
        <v>5</v>
      </c>
      <c r="I201" s="158"/>
      <c r="L201" s="154"/>
      <c r="M201" s="159"/>
      <c r="T201" s="160"/>
      <c r="AT201" s="155" t="s">
        <v>164</v>
      </c>
      <c r="AU201" s="155" t="s">
        <v>85</v>
      </c>
      <c r="AV201" s="13" t="s">
        <v>85</v>
      </c>
      <c r="AW201" s="13" t="s">
        <v>36</v>
      </c>
      <c r="AX201" s="13" t="s">
        <v>75</v>
      </c>
      <c r="AY201" s="155" t="s">
        <v>153</v>
      </c>
    </row>
    <row r="202" spans="2:51" s="12" customFormat="1" ht="10">
      <c r="B202" s="147"/>
      <c r="D202" s="148" t="s">
        <v>164</v>
      </c>
      <c r="E202" s="149" t="s">
        <v>19</v>
      </c>
      <c r="F202" s="150" t="s">
        <v>267</v>
      </c>
      <c r="H202" s="149" t="s">
        <v>19</v>
      </c>
      <c r="I202" s="151"/>
      <c r="L202" s="147"/>
      <c r="M202" s="152"/>
      <c r="T202" s="153"/>
      <c r="AT202" s="149" t="s">
        <v>164</v>
      </c>
      <c r="AU202" s="149" t="s">
        <v>85</v>
      </c>
      <c r="AV202" s="12" t="s">
        <v>83</v>
      </c>
      <c r="AW202" s="12" t="s">
        <v>36</v>
      </c>
      <c r="AX202" s="12" t="s">
        <v>75</v>
      </c>
      <c r="AY202" s="149" t="s">
        <v>153</v>
      </c>
    </row>
    <row r="203" spans="2:51" s="13" customFormat="1" ht="10">
      <c r="B203" s="154"/>
      <c r="D203" s="148" t="s">
        <v>164</v>
      </c>
      <c r="E203" s="155" t="s">
        <v>19</v>
      </c>
      <c r="F203" s="156" t="s">
        <v>268</v>
      </c>
      <c r="H203" s="157">
        <v>9.5</v>
      </c>
      <c r="I203" s="158"/>
      <c r="L203" s="154"/>
      <c r="M203" s="159"/>
      <c r="T203" s="160"/>
      <c r="AT203" s="155" t="s">
        <v>164</v>
      </c>
      <c r="AU203" s="155" t="s">
        <v>85</v>
      </c>
      <c r="AV203" s="13" t="s">
        <v>85</v>
      </c>
      <c r="AW203" s="13" t="s">
        <v>36</v>
      </c>
      <c r="AX203" s="13" t="s">
        <v>75</v>
      </c>
      <c r="AY203" s="155" t="s">
        <v>153</v>
      </c>
    </row>
    <row r="204" spans="2:51" s="12" customFormat="1" ht="10">
      <c r="B204" s="147"/>
      <c r="D204" s="148" t="s">
        <v>164</v>
      </c>
      <c r="E204" s="149" t="s">
        <v>19</v>
      </c>
      <c r="F204" s="150" t="s">
        <v>269</v>
      </c>
      <c r="H204" s="149" t="s">
        <v>19</v>
      </c>
      <c r="I204" s="151"/>
      <c r="L204" s="147"/>
      <c r="M204" s="152"/>
      <c r="T204" s="153"/>
      <c r="AT204" s="149" t="s">
        <v>164</v>
      </c>
      <c r="AU204" s="149" t="s">
        <v>85</v>
      </c>
      <c r="AV204" s="12" t="s">
        <v>83</v>
      </c>
      <c r="AW204" s="12" t="s">
        <v>36</v>
      </c>
      <c r="AX204" s="12" t="s">
        <v>75</v>
      </c>
      <c r="AY204" s="149" t="s">
        <v>153</v>
      </c>
    </row>
    <row r="205" spans="2:51" s="13" customFormat="1" ht="10">
      <c r="B205" s="154"/>
      <c r="D205" s="148" t="s">
        <v>164</v>
      </c>
      <c r="E205" s="155" t="s">
        <v>19</v>
      </c>
      <c r="F205" s="156" t="s">
        <v>239</v>
      </c>
      <c r="H205" s="157">
        <v>10</v>
      </c>
      <c r="I205" s="158"/>
      <c r="L205" s="154"/>
      <c r="M205" s="159"/>
      <c r="T205" s="160"/>
      <c r="AT205" s="155" t="s">
        <v>164</v>
      </c>
      <c r="AU205" s="155" t="s">
        <v>85</v>
      </c>
      <c r="AV205" s="13" t="s">
        <v>85</v>
      </c>
      <c r="AW205" s="13" t="s">
        <v>36</v>
      </c>
      <c r="AX205" s="13" t="s">
        <v>75</v>
      </c>
      <c r="AY205" s="155" t="s">
        <v>153</v>
      </c>
    </row>
    <row r="206" spans="2:51" s="12" customFormat="1" ht="10">
      <c r="B206" s="147"/>
      <c r="D206" s="148" t="s">
        <v>164</v>
      </c>
      <c r="E206" s="149" t="s">
        <v>19</v>
      </c>
      <c r="F206" s="150" t="s">
        <v>270</v>
      </c>
      <c r="H206" s="149" t="s">
        <v>19</v>
      </c>
      <c r="I206" s="151"/>
      <c r="L206" s="147"/>
      <c r="M206" s="152"/>
      <c r="T206" s="153"/>
      <c r="AT206" s="149" t="s">
        <v>164</v>
      </c>
      <c r="AU206" s="149" t="s">
        <v>85</v>
      </c>
      <c r="AV206" s="12" t="s">
        <v>83</v>
      </c>
      <c r="AW206" s="12" t="s">
        <v>36</v>
      </c>
      <c r="AX206" s="12" t="s">
        <v>75</v>
      </c>
      <c r="AY206" s="149" t="s">
        <v>153</v>
      </c>
    </row>
    <row r="207" spans="2:51" s="13" customFormat="1" ht="10">
      <c r="B207" s="154"/>
      <c r="D207" s="148" t="s">
        <v>164</v>
      </c>
      <c r="E207" s="155" t="s">
        <v>19</v>
      </c>
      <c r="F207" s="156" t="s">
        <v>271</v>
      </c>
      <c r="H207" s="157">
        <v>6.5</v>
      </c>
      <c r="I207" s="158"/>
      <c r="L207" s="154"/>
      <c r="M207" s="159"/>
      <c r="T207" s="160"/>
      <c r="AT207" s="155" t="s">
        <v>164</v>
      </c>
      <c r="AU207" s="155" t="s">
        <v>85</v>
      </c>
      <c r="AV207" s="13" t="s">
        <v>85</v>
      </c>
      <c r="AW207" s="13" t="s">
        <v>36</v>
      </c>
      <c r="AX207" s="13" t="s">
        <v>75</v>
      </c>
      <c r="AY207" s="155" t="s">
        <v>153</v>
      </c>
    </row>
    <row r="208" spans="2:51" s="12" customFormat="1" ht="10">
      <c r="B208" s="147"/>
      <c r="D208" s="148" t="s">
        <v>164</v>
      </c>
      <c r="E208" s="149" t="s">
        <v>19</v>
      </c>
      <c r="F208" s="150" t="s">
        <v>272</v>
      </c>
      <c r="H208" s="149" t="s">
        <v>19</v>
      </c>
      <c r="I208" s="151"/>
      <c r="L208" s="147"/>
      <c r="M208" s="152"/>
      <c r="T208" s="153"/>
      <c r="AT208" s="149" t="s">
        <v>164</v>
      </c>
      <c r="AU208" s="149" t="s">
        <v>85</v>
      </c>
      <c r="AV208" s="12" t="s">
        <v>83</v>
      </c>
      <c r="AW208" s="12" t="s">
        <v>36</v>
      </c>
      <c r="AX208" s="12" t="s">
        <v>75</v>
      </c>
      <c r="AY208" s="149" t="s">
        <v>153</v>
      </c>
    </row>
    <row r="209" spans="2:51" s="13" customFormat="1" ht="10">
      <c r="B209" s="154"/>
      <c r="D209" s="148" t="s">
        <v>164</v>
      </c>
      <c r="E209" s="155" t="s">
        <v>19</v>
      </c>
      <c r="F209" s="156" t="s">
        <v>160</v>
      </c>
      <c r="H209" s="157">
        <v>4</v>
      </c>
      <c r="I209" s="158"/>
      <c r="L209" s="154"/>
      <c r="M209" s="159"/>
      <c r="T209" s="160"/>
      <c r="AT209" s="155" t="s">
        <v>164</v>
      </c>
      <c r="AU209" s="155" t="s">
        <v>85</v>
      </c>
      <c r="AV209" s="13" t="s">
        <v>85</v>
      </c>
      <c r="AW209" s="13" t="s">
        <v>36</v>
      </c>
      <c r="AX209" s="13" t="s">
        <v>75</v>
      </c>
      <c r="AY209" s="155" t="s">
        <v>153</v>
      </c>
    </row>
    <row r="210" spans="2:51" s="12" customFormat="1" ht="10">
      <c r="B210" s="147"/>
      <c r="D210" s="148" t="s">
        <v>164</v>
      </c>
      <c r="E210" s="149" t="s">
        <v>19</v>
      </c>
      <c r="F210" s="150" t="s">
        <v>273</v>
      </c>
      <c r="H210" s="149" t="s">
        <v>19</v>
      </c>
      <c r="I210" s="151"/>
      <c r="L210" s="147"/>
      <c r="M210" s="152"/>
      <c r="T210" s="153"/>
      <c r="AT210" s="149" t="s">
        <v>164</v>
      </c>
      <c r="AU210" s="149" t="s">
        <v>85</v>
      </c>
      <c r="AV210" s="12" t="s">
        <v>83</v>
      </c>
      <c r="AW210" s="12" t="s">
        <v>36</v>
      </c>
      <c r="AX210" s="12" t="s">
        <v>75</v>
      </c>
      <c r="AY210" s="149" t="s">
        <v>153</v>
      </c>
    </row>
    <row r="211" spans="2:51" s="13" customFormat="1" ht="10">
      <c r="B211" s="154"/>
      <c r="D211" s="148" t="s">
        <v>164</v>
      </c>
      <c r="E211" s="155" t="s">
        <v>19</v>
      </c>
      <c r="F211" s="156" t="s">
        <v>268</v>
      </c>
      <c r="H211" s="157">
        <v>9.5</v>
      </c>
      <c r="I211" s="158"/>
      <c r="L211" s="154"/>
      <c r="M211" s="159"/>
      <c r="T211" s="160"/>
      <c r="AT211" s="155" t="s">
        <v>164</v>
      </c>
      <c r="AU211" s="155" t="s">
        <v>85</v>
      </c>
      <c r="AV211" s="13" t="s">
        <v>85</v>
      </c>
      <c r="AW211" s="13" t="s">
        <v>36</v>
      </c>
      <c r="AX211" s="13" t="s">
        <v>75</v>
      </c>
      <c r="AY211" s="155" t="s">
        <v>153</v>
      </c>
    </row>
    <row r="212" spans="2:51" s="12" customFormat="1" ht="10">
      <c r="B212" s="147"/>
      <c r="D212" s="148" t="s">
        <v>164</v>
      </c>
      <c r="E212" s="149" t="s">
        <v>19</v>
      </c>
      <c r="F212" s="150" t="s">
        <v>274</v>
      </c>
      <c r="H212" s="149" t="s">
        <v>19</v>
      </c>
      <c r="I212" s="151"/>
      <c r="L212" s="147"/>
      <c r="M212" s="152"/>
      <c r="T212" s="153"/>
      <c r="AT212" s="149" t="s">
        <v>164</v>
      </c>
      <c r="AU212" s="149" t="s">
        <v>85</v>
      </c>
      <c r="AV212" s="12" t="s">
        <v>83</v>
      </c>
      <c r="AW212" s="12" t="s">
        <v>36</v>
      </c>
      <c r="AX212" s="12" t="s">
        <v>75</v>
      </c>
      <c r="AY212" s="149" t="s">
        <v>153</v>
      </c>
    </row>
    <row r="213" spans="2:51" s="13" customFormat="1" ht="10">
      <c r="B213" s="154"/>
      <c r="D213" s="148" t="s">
        <v>164</v>
      </c>
      <c r="E213" s="155" t="s">
        <v>19</v>
      </c>
      <c r="F213" s="156" t="s">
        <v>85</v>
      </c>
      <c r="H213" s="157">
        <v>2</v>
      </c>
      <c r="I213" s="158"/>
      <c r="L213" s="154"/>
      <c r="M213" s="159"/>
      <c r="T213" s="160"/>
      <c r="AT213" s="155" t="s">
        <v>164</v>
      </c>
      <c r="AU213" s="155" t="s">
        <v>85</v>
      </c>
      <c r="AV213" s="13" t="s">
        <v>85</v>
      </c>
      <c r="AW213" s="13" t="s">
        <v>36</v>
      </c>
      <c r="AX213" s="13" t="s">
        <v>75</v>
      </c>
      <c r="AY213" s="155" t="s">
        <v>153</v>
      </c>
    </row>
    <row r="214" spans="2:51" s="12" customFormat="1" ht="10">
      <c r="B214" s="147"/>
      <c r="D214" s="148" t="s">
        <v>164</v>
      </c>
      <c r="E214" s="149" t="s">
        <v>19</v>
      </c>
      <c r="F214" s="150" t="s">
        <v>275</v>
      </c>
      <c r="H214" s="149" t="s">
        <v>19</v>
      </c>
      <c r="I214" s="151"/>
      <c r="L214" s="147"/>
      <c r="M214" s="152"/>
      <c r="T214" s="153"/>
      <c r="AT214" s="149" t="s">
        <v>164</v>
      </c>
      <c r="AU214" s="149" t="s">
        <v>85</v>
      </c>
      <c r="AV214" s="12" t="s">
        <v>83</v>
      </c>
      <c r="AW214" s="12" t="s">
        <v>36</v>
      </c>
      <c r="AX214" s="12" t="s">
        <v>75</v>
      </c>
      <c r="AY214" s="149" t="s">
        <v>153</v>
      </c>
    </row>
    <row r="215" spans="2:51" s="13" customFormat="1" ht="10">
      <c r="B215" s="154"/>
      <c r="D215" s="148" t="s">
        <v>164</v>
      </c>
      <c r="E215" s="155" t="s">
        <v>19</v>
      </c>
      <c r="F215" s="156" t="s">
        <v>217</v>
      </c>
      <c r="H215" s="157">
        <v>8</v>
      </c>
      <c r="I215" s="158"/>
      <c r="L215" s="154"/>
      <c r="M215" s="159"/>
      <c r="T215" s="160"/>
      <c r="AT215" s="155" t="s">
        <v>164</v>
      </c>
      <c r="AU215" s="155" t="s">
        <v>85</v>
      </c>
      <c r="AV215" s="13" t="s">
        <v>85</v>
      </c>
      <c r="AW215" s="13" t="s">
        <v>36</v>
      </c>
      <c r="AX215" s="13" t="s">
        <v>75</v>
      </c>
      <c r="AY215" s="155" t="s">
        <v>153</v>
      </c>
    </row>
    <row r="216" spans="2:51" s="12" customFormat="1" ht="10">
      <c r="B216" s="147"/>
      <c r="D216" s="148" t="s">
        <v>164</v>
      </c>
      <c r="E216" s="149" t="s">
        <v>19</v>
      </c>
      <c r="F216" s="150" t="s">
        <v>276</v>
      </c>
      <c r="H216" s="149" t="s">
        <v>19</v>
      </c>
      <c r="I216" s="151"/>
      <c r="L216" s="147"/>
      <c r="M216" s="152"/>
      <c r="T216" s="153"/>
      <c r="AT216" s="149" t="s">
        <v>164</v>
      </c>
      <c r="AU216" s="149" t="s">
        <v>85</v>
      </c>
      <c r="AV216" s="12" t="s">
        <v>83</v>
      </c>
      <c r="AW216" s="12" t="s">
        <v>36</v>
      </c>
      <c r="AX216" s="12" t="s">
        <v>75</v>
      </c>
      <c r="AY216" s="149" t="s">
        <v>153</v>
      </c>
    </row>
    <row r="217" spans="2:51" s="13" customFormat="1" ht="10">
      <c r="B217" s="154"/>
      <c r="D217" s="148" t="s">
        <v>164</v>
      </c>
      <c r="E217" s="155" t="s">
        <v>19</v>
      </c>
      <c r="F217" s="156" t="s">
        <v>201</v>
      </c>
      <c r="H217" s="157">
        <v>6</v>
      </c>
      <c r="I217" s="158"/>
      <c r="L217" s="154"/>
      <c r="M217" s="159"/>
      <c r="T217" s="160"/>
      <c r="AT217" s="155" t="s">
        <v>164</v>
      </c>
      <c r="AU217" s="155" t="s">
        <v>85</v>
      </c>
      <c r="AV217" s="13" t="s">
        <v>85</v>
      </c>
      <c r="AW217" s="13" t="s">
        <v>36</v>
      </c>
      <c r="AX217" s="13" t="s">
        <v>75</v>
      </c>
      <c r="AY217" s="155" t="s">
        <v>153</v>
      </c>
    </row>
    <row r="218" spans="2:51" s="12" customFormat="1" ht="10">
      <c r="B218" s="147"/>
      <c r="D218" s="148" t="s">
        <v>164</v>
      </c>
      <c r="E218" s="149" t="s">
        <v>19</v>
      </c>
      <c r="F218" s="150" t="s">
        <v>277</v>
      </c>
      <c r="H218" s="149" t="s">
        <v>19</v>
      </c>
      <c r="I218" s="151"/>
      <c r="L218" s="147"/>
      <c r="M218" s="152"/>
      <c r="T218" s="153"/>
      <c r="AT218" s="149" t="s">
        <v>164</v>
      </c>
      <c r="AU218" s="149" t="s">
        <v>85</v>
      </c>
      <c r="AV218" s="12" t="s">
        <v>83</v>
      </c>
      <c r="AW218" s="12" t="s">
        <v>36</v>
      </c>
      <c r="AX218" s="12" t="s">
        <v>75</v>
      </c>
      <c r="AY218" s="149" t="s">
        <v>153</v>
      </c>
    </row>
    <row r="219" spans="2:51" s="13" customFormat="1" ht="10">
      <c r="B219" s="154"/>
      <c r="D219" s="148" t="s">
        <v>164</v>
      </c>
      <c r="E219" s="155" t="s">
        <v>19</v>
      </c>
      <c r="F219" s="156" t="s">
        <v>217</v>
      </c>
      <c r="H219" s="157">
        <v>8</v>
      </c>
      <c r="I219" s="158"/>
      <c r="L219" s="154"/>
      <c r="M219" s="159"/>
      <c r="T219" s="160"/>
      <c r="AT219" s="155" t="s">
        <v>164</v>
      </c>
      <c r="AU219" s="155" t="s">
        <v>85</v>
      </c>
      <c r="AV219" s="13" t="s">
        <v>85</v>
      </c>
      <c r="AW219" s="13" t="s">
        <v>36</v>
      </c>
      <c r="AX219" s="13" t="s">
        <v>75</v>
      </c>
      <c r="AY219" s="155" t="s">
        <v>153</v>
      </c>
    </row>
    <row r="220" spans="2:51" s="12" customFormat="1" ht="10">
      <c r="B220" s="147"/>
      <c r="D220" s="148" t="s">
        <v>164</v>
      </c>
      <c r="E220" s="149" t="s">
        <v>19</v>
      </c>
      <c r="F220" s="150" t="s">
        <v>199</v>
      </c>
      <c r="H220" s="149" t="s">
        <v>19</v>
      </c>
      <c r="I220" s="151"/>
      <c r="L220" s="147"/>
      <c r="M220" s="152"/>
      <c r="T220" s="153"/>
      <c r="AT220" s="149" t="s">
        <v>164</v>
      </c>
      <c r="AU220" s="149" t="s">
        <v>85</v>
      </c>
      <c r="AV220" s="12" t="s">
        <v>83</v>
      </c>
      <c r="AW220" s="12" t="s">
        <v>36</v>
      </c>
      <c r="AX220" s="12" t="s">
        <v>75</v>
      </c>
      <c r="AY220" s="149" t="s">
        <v>153</v>
      </c>
    </row>
    <row r="221" spans="2:51" s="13" customFormat="1" ht="10">
      <c r="B221" s="154"/>
      <c r="D221" s="148" t="s">
        <v>164</v>
      </c>
      <c r="E221" s="155" t="s">
        <v>19</v>
      </c>
      <c r="F221" s="156" t="s">
        <v>232</v>
      </c>
      <c r="H221" s="157">
        <v>9</v>
      </c>
      <c r="I221" s="158"/>
      <c r="L221" s="154"/>
      <c r="M221" s="159"/>
      <c r="T221" s="160"/>
      <c r="AT221" s="155" t="s">
        <v>164</v>
      </c>
      <c r="AU221" s="155" t="s">
        <v>85</v>
      </c>
      <c r="AV221" s="13" t="s">
        <v>85</v>
      </c>
      <c r="AW221" s="13" t="s">
        <v>36</v>
      </c>
      <c r="AX221" s="13" t="s">
        <v>75</v>
      </c>
      <c r="AY221" s="155" t="s">
        <v>153</v>
      </c>
    </row>
    <row r="222" spans="2:51" s="12" customFormat="1" ht="10">
      <c r="B222" s="147"/>
      <c r="D222" s="148" t="s">
        <v>164</v>
      </c>
      <c r="E222" s="149" t="s">
        <v>19</v>
      </c>
      <c r="F222" s="150" t="s">
        <v>187</v>
      </c>
      <c r="H222" s="149" t="s">
        <v>19</v>
      </c>
      <c r="I222" s="151"/>
      <c r="L222" s="147"/>
      <c r="M222" s="152"/>
      <c r="T222" s="153"/>
      <c r="AT222" s="149" t="s">
        <v>164</v>
      </c>
      <c r="AU222" s="149" t="s">
        <v>85</v>
      </c>
      <c r="AV222" s="12" t="s">
        <v>83</v>
      </c>
      <c r="AW222" s="12" t="s">
        <v>36</v>
      </c>
      <c r="AX222" s="12" t="s">
        <v>75</v>
      </c>
      <c r="AY222" s="149" t="s">
        <v>153</v>
      </c>
    </row>
    <row r="223" spans="2:51" s="13" customFormat="1" ht="10">
      <c r="B223" s="154"/>
      <c r="D223" s="148" t="s">
        <v>164</v>
      </c>
      <c r="E223" s="155" t="s">
        <v>19</v>
      </c>
      <c r="F223" s="156" t="s">
        <v>83</v>
      </c>
      <c r="H223" s="157">
        <v>1</v>
      </c>
      <c r="I223" s="158"/>
      <c r="L223" s="154"/>
      <c r="M223" s="159"/>
      <c r="T223" s="160"/>
      <c r="AT223" s="155" t="s">
        <v>164</v>
      </c>
      <c r="AU223" s="155" t="s">
        <v>85</v>
      </c>
      <c r="AV223" s="13" t="s">
        <v>85</v>
      </c>
      <c r="AW223" s="13" t="s">
        <v>36</v>
      </c>
      <c r="AX223" s="13" t="s">
        <v>75</v>
      </c>
      <c r="AY223" s="155" t="s">
        <v>153</v>
      </c>
    </row>
    <row r="224" spans="2:51" s="12" customFormat="1" ht="10">
      <c r="B224" s="147"/>
      <c r="D224" s="148" t="s">
        <v>164</v>
      </c>
      <c r="E224" s="149" t="s">
        <v>19</v>
      </c>
      <c r="F224" s="150" t="s">
        <v>189</v>
      </c>
      <c r="H224" s="149" t="s">
        <v>19</v>
      </c>
      <c r="I224" s="151"/>
      <c r="L224" s="147"/>
      <c r="M224" s="152"/>
      <c r="T224" s="153"/>
      <c r="AT224" s="149" t="s">
        <v>164</v>
      </c>
      <c r="AU224" s="149" t="s">
        <v>85</v>
      </c>
      <c r="AV224" s="12" t="s">
        <v>83</v>
      </c>
      <c r="AW224" s="12" t="s">
        <v>36</v>
      </c>
      <c r="AX224" s="12" t="s">
        <v>75</v>
      </c>
      <c r="AY224" s="149" t="s">
        <v>153</v>
      </c>
    </row>
    <row r="225" spans="2:51" s="13" customFormat="1" ht="10">
      <c r="B225" s="154"/>
      <c r="D225" s="148" t="s">
        <v>164</v>
      </c>
      <c r="E225" s="155" t="s">
        <v>19</v>
      </c>
      <c r="F225" s="156" t="s">
        <v>246</v>
      </c>
      <c r="H225" s="157">
        <v>11</v>
      </c>
      <c r="I225" s="158"/>
      <c r="L225" s="154"/>
      <c r="M225" s="159"/>
      <c r="T225" s="160"/>
      <c r="AT225" s="155" t="s">
        <v>164</v>
      </c>
      <c r="AU225" s="155" t="s">
        <v>85</v>
      </c>
      <c r="AV225" s="13" t="s">
        <v>85</v>
      </c>
      <c r="AW225" s="13" t="s">
        <v>36</v>
      </c>
      <c r="AX225" s="13" t="s">
        <v>75</v>
      </c>
      <c r="AY225" s="155" t="s">
        <v>153</v>
      </c>
    </row>
    <row r="226" spans="2:51" s="12" customFormat="1" ht="10">
      <c r="B226" s="147"/>
      <c r="D226" s="148" t="s">
        <v>164</v>
      </c>
      <c r="E226" s="149" t="s">
        <v>19</v>
      </c>
      <c r="F226" s="150" t="s">
        <v>278</v>
      </c>
      <c r="H226" s="149" t="s">
        <v>19</v>
      </c>
      <c r="I226" s="151"/>
      <c r="L226" s="147"/>
      <c r="M226" s="152"/>
      <c r="T226" s="153"/>
      <c r="AT226" s="149" t="s">
        <v>164</v>
      </c>
      <c r="AU226" s="149" t="s">
        <v>85</v>
      </c>
      <c r="AV226" s="12" t="s">
        <v>83</v>
      </c>
      <c r="AW226" s="12" t="s">
        <v>36</v>
      </c>
      <c r="AX226" s="12" t="s">
        <v>75</v>
      </c>
      <c r="AY226" s="149" t="s">
        <v>153</v>
      </c>
    </row>
    <row r="227" spans="2:51" s="13" customFormat="1" ht="10">
      <c r="B227" s="154"/>
      <c r="D227" s="148" t="s">
        <v>164</v>
      </c>
      <c r="E227" s="155" t="s">
        <v>19</v>
      </c>
      <c r="F227" s="156" t="s">
        <v>175</v>
      </c>
      <c r="H227" s="157">
        <v>3</v>
      </c>
      <c r="I227" s="158"/>
      <c r="L227" s="154"/>
      <c r="M227" s="159"/>
      <c r="T227" s="160"/>
      <c r="AT227" s="155" t="s">
        <v>164</v>
      </c>
      <c r="AU227" s="155" t="s">
        <v>85</v>
      </c>
      <c r="AV227" s="13" t="s">
        <v>85</v>
      </c>
      <c r="AW227" s="13" t="s">
        <v>36</v>
      </c>
      <c r="AX227" s="13" t="s">
        <v>75</v>
      </c>
      <c r="AY227" s="155" t="s">
        <v>153</v>
      </c>
    </row>
    <row r="228" spans="2:51" s="12" customFormat="1" ht="10">
      <c r="B228" s="147"/>
      <c r="D228" s="148" t="s">
        <v>164</v>
      </c>
      <c r="E228" s="149" t="s">
        <v>19</v>
      </c>
      <c r="F228" s="150" t="s">
        <v>191</v>
      </c>
      <c r="H228" s="149" t="s">
        <v>19</v>
      </c>
      <c r="I228" s="151"/>
      <c r="L228" s="147"/>
      <c r="M228" s="152"/>
      <c r="T228" s="153"/>
      <c r="AT228" s="149" t="s">
        <v>164</v>
      </c>
      <c r="AU228" s="149" t="s">
        <v>85</v>
      </c>
      <c r="AV228" s="12" t="s">
        <v>83</v>
      </c>
      <c r="AW228" s="12" t="s">
        <v>36</v>
      </c>
      <c r="AX228" s="12" t="s">
        <v>75</v>
      </c>
      <c r="AY228" s="149" t="s">
        <v>153</v>
      </c>
    </row>
    <row r="229" spans="2:51" s="13" customFormat="1" ht="10">
      <c r="B229" s="154"/>
      <c r="D229" s="148" t="s">
        <v>164</v>
      </c>
      <c r="E229" s="155" t="s">
        <v>19</v>
      </c>
      <c r="F229" s="156" t="s">
        <v>244</v>
      </c>
      <c r="H229" s="157">
        <v>4.5</v>
      </c>
      <c r="I229" s="158"/>
      <c r="L229" s="154"/>
      <c r="M229" s="159"/>
      <c r="T229" s="160"/>
      <c r="AT229" s="155" t="s">
        <v>164</v>
      </c>
      <c r="AU229" s="155" t="s">
        <v>85</v>
      </c>
      <c r="AV229" s="13" t="s">
        <v>85</v>
      </c>
      <c r="AW229" s="13" t="s">
        <v>36</v>
      </c>
      <c r="AX229" s="13" t="s">
        <v>75</v>
      </c>
      <c r="AY229" s="155" t="s">
        <v>153</v>
      </c>
    </row>
    <row r="230" spans="2:51" s="12" customFormat="1" ht="10">
      <c r="B230" s="147"/>
      <c r="D230" s="148" t="s">
        <v>164</v>
      </c>
      <c r="E230" s="149" t="s">
        <v>19</v>
      </c>
      <c r="F230" s="150" t="s">
        <v>279</v>
      </c>
      <c r="H230" s="149" t="s">
        <v>19</v>
      </c>
      <c r="I230" s="151"/>
      <c r="L230" s="147"/>
      <c r="M230" s="152"/>
      <c r="T230" s="153"/>
      <c r="AT230" s="149" t="s">
        <v>164</v>
      </c>
      <c r="AU230" s="149" t="s">
        <v>85</v>
      </c>
      <c r="AV230" s="12" t="s">
        <v>83</v>
      </c>
      <c r="AW230" s="12" t="s">
        <v>36</v>
      </c>
      <c r="AX230" s="12" t="s">
        <v>75</v>
      </c>
      <c r="AY230" s="149" t="s">
        <v>153</v>
      </c>
    </row>
    <row r="231" spans="2:51" s="13" customFormat="1" ht="10">
      <c r="B231" s="154"/>
      <c r="D231" s="148" t="s">
        <v>164</v>
      </c>
      <c r="E231" s="155" t="s">
        <v>19</v>
      </c>
      <c r="F231" s="156" t="s">
        <v>83</v>
      </c>
      <c r="H231" s="157">
        <v>1</v>
      </c>
      <c r="I231" s="158"/>
      <c r="L231" s="154"/>
      <c r="M231" s="159"/>
      <c r="T231" s="160"/>
      <c r="AT231" s="155" t="s">
        <v>164</v>
      </c>
      <c r="AU231" s="155" t="s">
        <v>85</v>
      </c>
      <c r="AV231" s="13" t="s">
        <v>85</v>
      </c>
      <c r="AW231" s="13" t="s">
        <v>36</v>
      </c>
      <c r="AX231" s="13" t="s">
        <v>75</v>
      </c>
      <c r="AY231" s="155" t="s">
        <v>153</v>
      </c>
    </row>
    <row r="232" spans="2:51" s="14" customFormat="1" ht="10">
      <c r="B232" s="161"/>
      <c r="D232" s="148" t="s">
        <v>164</v>
      </c>
      <c r="E232" s="162" t="s">
        <v>19</v>
      </c>
      <c r="F232" s="163" t="s">
        <v>193</v>
      </c>
      <c r="H232" s="164">
        <v>98</v>
      </c>
      <c r="I232" s="165"/>
      <c r="L232" s="161"/>
      <c r="M232" s="166"/>
      <c r="T232" s="167"/>
      <c r="AT232" s="162" t="s">
        <v>164</v>
      </c>
      <c r="AU232" s="162" t="s">
        <v>85</v>
      </c>
      <c r="AV232" s="14" t="s">
        <v>160</v>
      </c>
      <c r="AW232" s="14" t="s">
        <v>36</v>
      </c>
      <c r="AX232" s="14" t="s">
        <v>83</v>
      </c>
      <c r="AY232" s="162" t="s">
        <v>153</v>
      </c>
    </row>
    <row r="233" spans="2:65" s="1" customFormat="1" ht="49" customHeight="1">
      <c r="B233" s="31"/>
      <c r="C233" s="130" t="s">
        <v>280</v>
      </c>
      <c r="D233" s="130" t="s">
        <v>155</v>
      </c>
      <c r="E233" s="131" t="s">
        <v>281</v>
      </c>
      <c r="F233" s="132" t="s">
        <v>282</v>
      </c>
      <c r="G233" s="133" t="s">
        <v>158</v>
      </c>
      <c r="H233" s="134">
        <v>1521</v>
      </c>
      <c r="I233" s="135"/>
      <c r="J233" s="136">
        <f>ROUND(I233*H233,2)</f>
        <v>0</v>
      </c>
      <c r="K233" s="132" t="s">
        <v>159</v>
      </c>
      <c r="L233" s="31"/>
      <c r="M233" s="137" t="s">
        <v>19</v>
      </c>
      <c r="N233" s="138" t="s">
        <v>46</v>
      </c>
      <c r="P233" s="139">
        <f>O233*H233</f>
        <v>0</v>
      </c>
      <c r="Q233" s="139">
        <v>0.0197</v>
      </c>
      <c r="R233" s="139">
        <f>Q233*H233</f>
        <v>29.9637</v>
      </c>
      <c r="S233" s="139">
        <v>0</v>
      </c>
      <c r="T233" s="140">
        <f>S233*H233</f>
        <v>0</v>
      </c>
      <c r="AR233" s="141" t="s">
        <v>160</v>
      </c>
      <c r="AT233" s="141" t="s">
        <v>155</v>
      </c>
      <c r="AU233" s="141" t="s">
        <v>85</v>
      </c>
      <c r="AY233" s="16" t="s">
        <v>153</v>
      </c>
      <c r="BE233" s="142">
        <f>IF(N233="základní",J233,0)</f>
        <v>0</v>
      </c>
      <c r="BF233" s="142">
        <f>IF(N233="snížená",J233,0)</f>
        <v>0</v>
      </c>
      <c r="BG233" s="142">
        <f>IF(N233="zákl. přenesená",J233,0)</f>
        <v>0</v>
      </c>
      <c r="BH233" s="142">
        <f>IF(N233="sníž. přenesená",J233,0)</f>
        <v>0</v>
      </c>
      <c r="BI233" s="142">
        <f>IF(N233="nulová",J233,0)</f>
        <v>0</v>
      </c>
      <c r="BJ233" s="16" t="s">
        <v>83</v>
      </c>
      <c r="BK233" s="142">
        <f>ROUND(I233*H233,2)</f>
        <v>0</v>
      </c>
      <c r="BL233" s="16" t="s">
        <v>160</v>
      </c>
      <c r="BM233" s="141" t="s">
        <v>283</v>
      </c>
    </row>
    <row r="234" spans="2:47" s="1" customFormat="1" ht="10">
      <c r="B234" s="31"/>
      <c r="D234" s="143" t="s">
        <v>162</v>
      </c>
      <c r="F234" s="144" t="s">
        <v>284</v>
      </c>
      <c r="I234" s="145"/>
      <c r="L234" s="31"/>
      <c r="M234" s="146"/>
      <c r="T234" s="52"/>
      <c r="AT234" s="16" t="s">
        <v>162</v>
      </c>
      <c r="AU234" s="16" t="s">
        <v>85</v>
      </c>
    </row>
    <row r="235" spans="2:51" s="12" customFormat="1" ht="10">
      <c r="B235" s="147"/>
      <c r="D235" s="148" t="s">
        <v>164</v>
      </c>
      <c r="E235" s="149" t="s">
        <v>19</v>
      </c>
      <c r="F235" s="150" t="s">
        <v>285</v>
      </c>
      <c r="H235" s="149" t="s">
        <v>19</v>
      </c>
      <c r="I235" s="151"/>
      <c r="L235" s="147"/>
      <c r="M235" s="152"/>
      <c r="T235" s="153"/>
      <c r="AT235" s="149" t="s">
        <v>164</v>
      </c>
      <c r="AU235" s="149" t="s">
        <v>85</v>
      </c>
      <c r="AV235" s="12" t="s">
        <v>83</v>
      </c>
      <c r="AW235" s="12" t="s">
        <v>36</v>
      </c>
      <c r="AX235" s="12" t="s">
        <v>75</v>
      </c>
      <c r="AY235" s="149" t="s">
        <v>153</v>
      </c>
    </row>
    <row r="236" spans="2:51" s="13" customFormat="1" ht="10">
      <c r="B236" s="154"/>
      <c r="D236" s="148" t="s">
        <v>164</v>
      </c>
      <c r="E236" s="155" t="s">
        <v>19</v>
      </c>
      <c r="F236" s="156" t="s">
        <v>286</v>
      </c>
      <c r="H236" s="157">
        <v>1521</v>
      </c>
      <c r="I236" s="158"/>
      <c r="L236" s="154"/>
      <c r="M236" s="159"/>
      <c r="T236" s="160"/>
      <c r="AT236" s="155" t="s">
        <v>164</v>
      </c>
      <c r="AU236" s="155" t="s">
        <v>85</v>
      </c>
      <c r="AV236" s="13" t="s">
        <v>85</v>
      </c>
      <c r="AW236" s="13" t="s">
        <v>36</v>
      </c>
      <c r="AX236" s="13" t="s">
        <v>83</v>
      </c>
      <c r="AY236" s="155" t="s">
        <v>153</v>
      </c>
    </row>
    <row r="237" spans="2:65" s="1" customFormat="1" ht="24.15" customHeight="1">
      <c r="B237" s="31"/>
      <c r="C237" s="130" t="s">
        <v>287</v>
      </c>
      <c r="D237" s="130" t="s">
        <v>155</v>
      </c>
      <c r="E237" s="131" t="s">
        <v>288</v>
      </c>
      <c r="F237" s="132" t="s">
        <v>289</v>
      </c>
      <c r="G237" s="133" t="s">
        <v>158</v>
      </c>
      <c r="H237" s="134">
        <v>9.75</v>
      </c>
      <c r="I237" s="135"/>
      <c r="J237" s="136">
        <f>ROUND(I237*H237,2)</f>
        <v>0</v>
      </c>
      <c r="K237" s="132" t="s">
        <v>159</v>
      </c>
      <c r="L237" s="31"/>
      <c r="M237" s="137" t="s">
        <v>19</v>
      </c>
      <c r="N237" s="138" t="s">
        <v>46</v>
      </c>
      <c r="P237" s="139">
        <f>O237*H237</f>
        <v>0</v>
      </c>
      <c r="Q237" s="139">
        <v>0.004</v>
      </c>
      <c r="R237" s="139">
        <f>Q237*H237</f>
        <v>0.039</v>
      </c>
      <c r="S237" s="139">
        <v>0</v>
      </c>
      <c r="T237" s="140">
        <f>S237*H237</f>
        <v>0</v>
      </c>
      <c r="AR237" s="141" t="s">
        <v>160</v>
      </c>
      <c r="AT237" s="141" t="s">
        <v>155</v>
      </c>
      <c r="AU237" s="141" t="s">
        <v>85</v>
      </c>
      <c r="AY237" s="16" t="s">
        <v>153</v>
      </c>
      <c r="BE237" s="142">
        <f>IF(N237="základní",J237,0)</f>
        <v>0</v>
      </c>
      <c r="BF237" s="142">
        <f>IF(N237="snížená",J237,0)</f>
        <v>0</v>
      </c>
      <c r="BG237" s="142">
        <f>IF(N237="zákl. přenesená",J237,0)</f>
        <v>0</v>
      </c>
      <c r="BH237" s="142">
        <f>IF(N237="sníž. přenesená",J237,0)</f>
        <v>0</v>
      </c>
      <c r="BI237" s="142">
        <f>IF(N237="nulová",J237,0)</f>
        <v>0</v>
      </c>
      <c r="BJ237" s="16" t="s">
        <v>83</v>
      </c>
      <c r="BK237" s="142">
        <f>ROUND(I237*H237,2)</f>
        <v>0</v>
      </c>
      <c r="BL237" s="16" t="s">
        <v>160</v>
      </c>
      <c r="BM237" s="141" t="s">
        <v>290</v>
      </c>
    </row>
    <row r="238" spans="2:47" s="1" customFormat="1" ht="10">
      <c r="B238" s="31"/>
      <c r="D238" s="143" t="s">
        <v>162</v>
      </c>
      <c r="F238" s="144" t="s">
        <v>291</v>
      </c>
      <c r="I238" s="145"/>
      <c r="L238" s="31"/>
      <c r="M238" s="146"/>
      <c r="T238" s="52"/>
      <c r="AT238" s="16" t="s">
        <v>162</v>
      </c>
      <c r="AU238" s="16" t="s">
        <v>85</v>
      </c>
    </row>
    <row r="239" spans="2:65" s="1" customFormat="1" ht="33" customHeight="1">
      <c r="B239" s="31"/>
      <c r="C239" s="130" t="s">
        <v>292</v>
      </c>
      <c r="D239" s="130" t="s">
        <v>155</v>
      </c>
      <c r="E239" s="131" t="s">
        <v>293</v>
      </c>
      <c r="F239" s="132" t="s">
        <v>294</v>
      </c>
      <c r="G239" s="133" t="s">
        <v>170</v>
      </c>
      <c r="H239" s="134">
        <v>5</v>
      </c>
      <c r="I239" s="135"/>
      <c r="J239" s="136">
        <f>ROUND(I239*H239,2)</f>
        <v>0</v>
      </c>
      <c r="K239" s="132" t="s">
        <v>159</v>
      </c>
      <c r="L239" s="31"/>
      <c r="M239" s="137" t="s">
        <v>19</v>
      </c>
      <c r="N239" s="138" t="s">
        <v>46</v>
      </c>
      <c r="P239" s="139">
        <f>O239*H239</f>
        <v>0</v>
      </c>
      <c r="Q239" s="139">
        <v>2.50187</v>
      </c>
      <c r="R239" s="139">
        <f>Q239*H239</f>
        <v>12.50935</v>
      </c>
      <c r="S239" s="139">
        <v>0</v>
      </c>
      <c r="T239" s="140">
        <f>S239*H239</f>
        <v>0</v>
      </c>
      <c r="AR239" s="141" t="s">
        <v>160</v>
      </c>
      <c r="AT239" s="141" t="s">
        <v>155</v>
      </c>
      <c r="AU239" s="141" t="s">
        <v>85</v>
      </c>
      <c r="AY239" s="16" t="s">
        <v>153</v>
      </c>
      <c r="BE239" s="142">
        <f>IF(N239="základní",J239,0)</f>
        <v>0</v>
      </c>
      <c r="BF239" s="142">
        <f>IF(N239="snížená",J239,0)</f>
        <v>0</v>
      </c>
      <c r="BG239" s="142">
        <f>IF(N239="zákl. přenesená",J239,0)</f>
        <v>0</v>
      </c>
      <c r="BH239" s="142">
        <f>IF(N239="sníž. přenesená",J239,0)</f>
        <v>0</v>
      </c>
      <c r="BI239" s="142">
        <f>IF(N239="nulová",J239,0)</f>
        <v>0</v>
      </c>
      <c r="BJ239" s="16" t="s">
        <v>83</v>
      </c>
      <c r="BK239" s="142">
        <f>ROUND(I239*H239,2)</f>
        <v>0</v>
      </c>
      <c r="BL239" s="16" t="s">
        <v>160</v>
      </c>
      <c r="BM239" s="141" t="s">
        <v>295</v>
      </c>
    </row>
    <row r="240" spans="2:47" s="1" customFormat="1" ht="10">
      <c r="B240" s="31"/>
      <c r="D240" s="143" t="s">
        <v>162</v>
      </c>
      <c r="F240" s="144" t="s">
        <v>296</v>
      </c>
      <c r="I240" s="145"/>
      <c r="L240" s="31"/>
      <c r="M240" s="146"/>
      <c r="T240" s="52"/>
      <c r="AT240" s="16" t="s">
        <v>162</v>
      </c>
      <c r="AU240" s="16" t="s">
        <v>85</v>
      </c>
    </row>
    <row r="241" spans="2:51" s="12" customFormat="1" ht="10">
      <c r="B241" s="147"/>
      <c r="D241" s="148" t="s">
        <v>164</v>
      </c>
      <c r="E241" s="149" t="s">
        <v>19</v>
      </c>
      <c r="F241" s="150" t="s">
        <v>173</v>
      </c>
      <c r="H241" s="149" t="s">
        <v>19</v>
      </c>
      <c r="I241" s="151"/>
      <c r="L241" s="147"/>
      <c r="M241" s="152"/>
      <c r="T241" s="153"/>
      <c r="AT241" s="149" t="s">
        <v>164</v>
      </c>
      <c r="AU241" s="149" t="s">
        <v>85</v>
      </c>
      <c r="AV241" s="12" t="s">
        <v>83</v>
      </c>
      <c r="AW241" s="12" t="s">
        <v>36</v>
      </c>
      <c r="AX241" s="12" t="s">
        <v>75</v>
      </c>
      <c r="AY241" s="149" t="s">
        <v>153</v>
      </c>
    </row>
    <row r="242" spans="2:51" s="13" customFormat="1" ht="10">
      <c r="B242" s="154"/>
      <c r="D242" s="148" t="s">
        <v>164</v>
      </c>
      <c r="E242" s="155" t="s">
        <v>19</v>
      </c>
      <c r="F242" s="156" t="s">
        <v>194</v>
      </c>
      <c r="H242" s="157">
        <v>5</v>
      </c>
      <c r="I242" s="158"/>
      <c r="L242" s="154"/>
      <c r="M242" s="159"/>
      <c r="T242" s="160"/>
      <c r="AT242" s="155" t="s">
        <v>164</v>
      </c>
      <c r="AU242" s="155" t="s">
        <v>85</v>
      </c>
      <c r="AV242" s="13" t="s">
        <v>85</v>
      </c>
      <c r="AW242" s="13" t="s">
        <v>36</v>
      </c>
      <c r="AX242" s="13" t="s">
        <v>83</v>
      </c>
      <c r="AY242" s="155" t="s">
        <v>153</v>
      </c>
    </row>
    <row r="243" spans="2:65" s="1" customFormat="1" ht="33" customHeight="1">
      <c r="B243" s="31"/>
      <c r="C243" s="130" t="s">
        <v>297</v>
      </c>
      <c r="D243" s="130" t="s">
        <v>155</v>
      </c>
      <c r="E243" s="131" t="s">
        <v>298</v>
      </c>
      <c r="F243" s="132" t="s">
        <v>299</v>
      </c>
      <c r="G243" s="133" t="s">
        <v>158</v>
      </c>
      <c r="H243" s="134">
        <v>3.7</v>
      </c>
      <c r="I243" s="135"/>
      <c r="J243" s="136">
        <f>ROUND(I243*H243,2)</f>
        <v>0</v>
      </c>
      <c r="K243" s="132" t="s">
        <v>159</v>
      </c>
      <c r="L243" s="31"/>
      <c r="M243" s="137" t="s">
        <v>19</v>
      </c>
      <c r="N243" s="138" t="s">
        <v>46</v>
      </c>
      <c r="P243" s="139">
        <f>O243*H243</f>
        <v>0</v>
      </c>
      <c r="Q243" s="139">
        <v>0.105</v>
      </c>
      <c r="R243" s="139">
        <f>Q243*H243</f>
        <v>0.3885</v>
      </c>
      <c r="S243" s="139">
        <v>0</v>
      </c>
      <c r="T243" s="140">
        <f>S243*H243</f>
        <v>0</v>
      </c>
      <c r="AR243" s="141" t="s">
        <v>160</v>
      </c>
      <c r="AT243" s="141" t="s">
        <v>155</v>
      </c>
      <c r="AU243" s="141" t="s">
        <v>85</v>
      </c>
      <c r="AY243" s="16" t="s">
        <v>153</v>
      </c>
      <c r="BE243" s="142">
        <f>IF(N243="základní",J243,0)</f>
        <v>0</v>
      </c>
      <c r="BF243" s="142">
        <f>IF(N243="snížená",J243,0)</f>
        <v>0</v>
      </c>
      <c r="BG243" s="142">
        <f>IF(N243="zákl. přenesená",J243,0)</f>
        <v>0</v>
      </c>
      <c r="BH243" s="142">
        <f>IF(N243="sníž. přenesená",J243,0)</f>
        <v>0</v>
      </c>
      <c r="BI243" s="142">
        <f>IF(N243="nulová",J243,0)</f>
        <v>0</v>
      </c>
      <c r="BJ243" s="16" t="s">
        <v>83</v>
      </c>
      <c r="BK243" s="142">
        <f>ROUND(I243*H243,2)</f>
        <v>0</v>
      </c>
      <c r="BL243" s="16" t="s">
        <v>160</v>
      </c>
      <c r="BM243" s="141" t="s">
        <v>300</v>
      </c>
    </row>
    <row r="244" spans="2:47" s="1" customFormat="1" ht="10">
      <c r="B244" s="31"/>
      <c r="D244" s="143" t="s">
        <v>162</v>
      </c>
      <c r="F244" s="144" t="s">
        <v>301</v>
      </c>
      <c r="I244" s="145"/>
      <c r="L244" s="31"/>
      <c r="M244" s="146"/>
      <c r="T244" s="52"/>
      <c r="AT244" s="16" t="s">
        <v>162</v>
      </c>
      <c r="AU244" s="16" t="s">
        <v>85</v>
      </c>
    </row>
    <row r="245" spans="2:51" s="12" customFormat="1" ht="10">
      <c r="B245" s="147"/>
      <c r="D245" s="148" t="s">
        <v>164</v>
      </c>
      <c r="E245" s="149" t="s">
        <v>19</v>
      </c>
      <c r="F245" s="150" t="s">
        <v>199</v>
      </c>
      <c r="H245" s="149" t="s">
        <v>19</v>
      </c>
      <c r="I245" s="151"/>
      <c r="L245" s="147"/>
      <c r="M245" s="152"/>
      <c r="T245" s="153"/>
      <c r="AT245" s="149" t="s">
        <v>164</v>
      </c>
      <c r="AU245" s="149" t="s">
        <v>85</v>
      </c>
      <c r="AV245" s="12" t="s">
        <v>83</v>
      </c>
      <c r="AW245" s="12" t="s">
        <v>36</v>
      </c>
      <c r="AX245" s="12" t="s">
        <v>75</v>
      </c>
      <c r="AY245" s="149" t="s">
        <v>153</v>
      </c>
    </row>
    <row r="246" spans="2:51" s="13" customFormat="1" ht="10">
      <c r="B246" s="154"/>
      <c r="D246" s="148" t="s">
        <v>164</v>
      </c>
      <c r="E246" s="155" t="s">
        <v>19</v>
      </c>
      <c r="F246" s="156" t="s">
        <v>231</v>
      </c>
      <c r="H246" s="157">
        <v>1.5</v>
      </c>
      <c r="I246" s="158"/>
      <c r="L246" s="154"/>
      <c r="M246" s="159"/>
      <c r="T246" s="160"/>
      <c r="AT246" s="155" t="s">
        <v>164</v>
      </c>
      <c r="AU246" s="155" t="s">
        <v>85</v>
      </c>
      <c r="AV246" s="13" t="s">
        <v>85</v>
      </c>
      <c r="AW246" s="13" t="s">
        <v>36</v>
      </c>
      <c r="AX246" s="13" t="s">
        <v>75</v>
      </c>
      <c r="AY246" s="155" t="s">
        <v>153</v>
      </c>
    </row>
    <row r="247" spans="2:51" s="12" customFormat="1" ht="10">
      <c r="B247" s="147"/>
      <c r="D247" s="148" t="s">
        <v>164</v>
      </c>
      <c r="E247" s="149" t="s">
        <v>19</v>
      </c>
      <c r="F247" s="150" t="s">
        <v>302</v>
      </c>
      <c r="H247" s="149" t="s">
        <v>19</v>
      </c>
      <c r="I247" s="151"/>
      <c r="L247" s="147"/>
      <c r="M247" s="152"/>
      <c r="T247" s="153"/>
      <c r="AT247" s="149" t="s">
        <v>164</v>
      </c>
      <c r="AU247" s="149" t="s">
        <v>85</v>
      </c>
      <c r="AV247" s="12" t="s">
        <v>83</v>
      </c>
      <c r="AW247" s="12" t="s">
        <v>36</v>
      </c>
      <c r="AX247" s="12" t="s">
        <v>75</v>
      </c>
      <c r="AY247" s="149" t="s">
        <v>153</v>
      </c>
    </row>
    <row r="248" spans="2:51" s="13" customFormat="1" ht="10">
      <c r="B248" s="154"/>
      <c r="D248" s="148" t="s">
        <v>164</v>
      </c>
      <c r="E248" s="155" t="s">
        <v>19</v>
      </c>
      <c r="F248" s="156" t="s">
        <v>303</v>
      </c>
      <c r="H248" s="157">
        <v>2.2</v>
      </c>
      <c r="I248" s="158"/>
      <c r="L248" s="154"/>
      <c r="M248" s="159"/>
      <c r="T248" s="160"/>
      <c r="AT248" s="155" t="s">
        <v>164</v>
      </c>
      <c r="AU248" s="155" t="s">
        <v>85</v>
      </c>
      <c r="AV248" s="13" t="s">
        <v>85</v>
      </c>
      <c r="AW248" s="13" t="s">
        <v>36</v>
      </c>
      <c r="AX248" s="13" t="s">
        <v>75</v>
      </c>
      <c r="AY248" s="155" t="s">
        <v>153</v>
      </c>
    </row>
    <row r="249" spans="2:51" s="14" customFormat="1" ht="10">
      <c r="B249" s="161"/>
      <c r="D249" s="148" t="s">
        <v>164</v>
      </c>
      <c r="E249" s="162" t="s">
        <v>19</v>
      </c>
      <c r="F249" s="163" t="s">
        <v>193</v>
      </c>
      <c r="H249" s="164">
        <v>3.7</v>
      </c>
      <c r="I249" s="165"/>
      <c r="L249" s="161"/>
      <c r="M249" s="166"/>
      <c r="T249" s="167"/>
      <c r="AT249" s="162" t="s">
        <v>164</v>
      </c>
      <c r="AU249" s="162" t="s">
        <v>85</v>
      </c>
      <c r="AV249" s="14" t="s">
        <v>160</v>
      </c>
      <c r="AW249" s="14" t="s">
        <v>36</v>
      </c>
      <c r="AX249" s="14" t="s">
        <v>83</v>
      </c>
      <c r="AY249" s="162" t="s">
        <v>153</v>
      </c>
    </row>
    <row r="250" spans="2:65" s="1" customFormat="1" ht="24.15" customHeight="1">
      <c r="B250" s="31"/>
      <c r="C250" s="130" t="s">
        <v>304</v>
      </c>
      <c r="D250" s="130" t="s">
        <v>155</v>
      </c>
      <c r="E250" s="131" t="s">
        <v>305</v>
      </c>
      <c r="F250" s="132" t="s">
        <v>306</v>
      </c>
      <c r="G250" s="133" t="s">
        <v>158</v>
      </c>
      <c r="H250" s="134">
        <v>78</v>
      </c>
      <c r="I250" s="135"/>
      <c r="J250" s="136">
        <f>ROUND(I250*H250,2)</f>
        <v>0</v>
      </c>
      <c r="K250" s="132" t="s">
        <v>159</v>
      </c>
      <c r="L250" s="31"/>
      <c r="M250" s="137" t="s">
        <v>19</v>
      </c>
      <c r="N250" s="138" t="s">
        <v>46</v>
      </c>
      <c r="P250" s="139">
        <f>O250*H250</f>
        <v>0</v>
      </c>
      <c r="Q250" s="139">
        <v>0.00013</v>
      </c>
      <c r="R250" s="139">
        <f>Q250*H250</f>
        <v>0.01014</v>
      </c>
      <c r="S250" s="139">
        <v>0</v>
      </c>
      <c r="T250" s="140">
        <f>S250*H250</f>
        <v>0</v>
      </c>
      <c r="AR250" s="141" t="s">
        <v>287</v>
      </c>
      <c r="AT250" s="141" t="s">
        <v>155</v>
      </c>
      <c r="AU250" s="141" t="s">
        <v>85</v>
      </c>
      <c r="AY250" s="16" t="s">
        <v>153</v>
      </c>
      <c r="BE250" s="142">
        <f>IF(N250="základní",J250,0)</f>
        <v>0</v>
      </c>
      <c r="BF250" s="142">
        <f>IF(N250="snížená",J250,0)</f>
        <v>0</v>
      </c>
      <c r="BG250" s="142">
        <f>IF(N250="zákl. přenesená",J250,0)</f>
        <v>0</v>
      </c>
      <c r="BH250" s="142">
        <f>IF(N250="sníž. přenesená",J250,0)</f>
        <v>0</v>
      </c>
      <c r="BI250" s="142">
        <f>IF(N250="nulová",J250,0)</f>
        <v>0</v>
      </c>
      <c r="BJ250" s="16" t="s">
        <v>83</v>
      </c>
      <c r="BK250" s="142">
        <f>ROUND(I250*H250,2)</f>
        <v>0</v>
      </c>
      <c r="BL250" s="16" t="s">
        <v>287</v>
      </c>
      <c r="BM250" s="141" t="s">
        <v>307</v>
      </c>
    </row>
    <row r="251" spans="2:47" s="1" customFormat="1" ht="10">
      <c r="B251" s="31"/>
      <c r="D251" s="143" t="s">
        <v>162</v>
      </c>
      <c r="F251" s="144" t="s">
        <v>308</v>
      </c>
      <c r="I251" s="145"/>
      <c r="L251" s="31"/>
      <c r="M251" s="146"/>
      <c r="T251" s="52"/>
      <c r="AT251" s="16" t="s">
        <v>162</v>
      </c>
      <c r="AU251" s="16" t="s">
        <v>85</v>
      </c>
    </row>
    <row r="252" spans="2:51" s="12" customFormat="1" ht="10">
      <c r="B252" s="147"/>
      <c r="D252" s="148" t="s">
        <v>164</v>
      </c>
      <c r="E252" s="149" t="s">
        <v>19</v>
      </c>
      <c r="F252" s="150" t="s">
        <v>173</v>
      </c>
      <c r="H252" s="149" t="s">
        <v>19</v>
      </c>
      <c r="I252" s="151"/>
      <c r="L252" s="147"/>
      <c r="M252" s="152"/>
      <c r="T252" s="153"/>
      <c r="AT252" s="149" t="s">
        <v>164</v>
      </c>
      <c r="AU252" s="149" t="s">
        <v>85</v>
      </c>
      <c r="AV252" s="12" t="s">
        <v>83</v>
      </c>
      <c r="AW252" s="12" t="s">
        <v>36</v>
      </c>
      <c r="AX252" s="12" t="s">
        <v>75</v>
      </c>
      <c r="AY252" s="149" t="s">
        <v>153</v>
      </c>
    </row>
    <row r="253" spans="2:51" s="13" customFormat="1" ht="10">
      <c r="B253" s="154"/>
      <c r="D253" s="148" t="s">
        <v>164</v>
      </c>
      <c r="E253" s="155" t="s">
        <v>19</v>
      </c>
      <c r="F253" s="156" t="s">
        <v>309</v>
      </c>
      <c r="H253" s="157">
        <v>78</v>
      </c>
      <c r="I253" s="158"/>
      <c r="L253" s="154"/>
      <c r="M253" s="159"/>
      <c r="T253" s="160"/>
      <c r="AT253" s="155" t="s">
        <v>164</v>
      </c>
      <c r="AU253" s="155" t="s">
        <v>85</v>
      </c>
      <c r="AV253" s="13" t="s">
        <v>85</v>
      </c>
      <c r="AW253" s="13" t="s">
        <v>36</v>
      </c>
      <c r="AX253" s="13" t="s">
        <v>83</v>
      </c>
      <c r="AY253" s="155" t="s">
        <v>153</v>
      </c>
    </row>
    <row r="254" spans="2:65" s="1" customFormat="1" ht="37.75" customHeight="1">
      <c r="B254" s="31"/>
      <c r="C254" s="130" t="s">
        <v>209</v>
      </c>
      <c r="D254" s="130" t="s">
        <v>155</v>
      </c>
      <c r="E254" s="131" t="s">
        <v>310</v>
      </c>
      <c r="F254" s="132" t="s">
        <v>311</v>
      </c>
      <c r="G254" s="133" t="s">
        <v>170</v>
      </c>
      <c r="H254" s="134">
        <v>7</v>
      </c>
      <c r="I254" s="135"/>
      <c r="J254" s="136">
        <f>ROUND(I254*H254,2)</f>
        <v>0</v>
      </c>
      <c r="K254" s="132" t="s">
        <v>159</v>
      </c>
      <c r="L254" s="31"/>
      <c r="M254" s="137" t="s">
        <v>19</v>
      </c>
      <c r="N254" s="138" t="s">
        <v>46</v>
      </c>
      <c r="P254" s="139">
        <f>O254*H254</f>
        <v>0</v>
      </c>
      <c r="Q254" s="139">
        <v>1.837</v>
      </c>
      <c r="R254" s="139">
        <f>Q254*H254</f>
        <v>12.859</v>
      </c>
      <c r="S254" s="139">
        <v>0</v>
      </c>
      <c r="T254" s="140">
        <f>S254*H254</f>
        <v>0</v>
      </c>
      <c r="AR254" s="141" t="s">
        <v>160</v>
      </c>
      <c r="AT254" s="141" t="s">
        <v>155</v>
      </c>
      <c r="AU254" s="141" t="s">
        <v>85</v>
      </c>
      <c r="AY254" s="16" t="s">
        <v>153</v>
      </c>
      <c r="BE254" s="142">
        <f>IF(N254="základní",J254,0)</f>
        <v>0</v>
      </c>
      <c r="BF254" s="142">
        <f>IF(N254="snížená",J254,0)</f>
        <v>0</v>
      </c>
      <c r="BG254" s="142">
        <f>IF(N254="zákl. přenesená",J254,0)</f>
        <v>0</v>
      </c>
      <c r="BH254" s="142">
        <f>IF(N254="sníž. přenesená",J254,0)</f>
        <v>0</v>
      </c>
      <c r="BI254" s="142">
        <f>IF(N254="nulová",J254,0)</f>
        <v>0</v>
      </c>
      <c r="BJ254" s="16" t="s">
        <v>83</v>
      </c>
      <c r="BK254" s="142">
        <f>ROUND(I254*H254,2)</f>
        <v>0</v>
      </c>
      <c r="BL254" s="16" t="s">
        <v>160</v>
      </c>
      <c r="BM254" s="141" t="s">
        <v>312</v>
      </c>
    </row>
    <row r="255" spans="2:47" s="1" customFormat="1" ht="10">
      <c r="B255" s="31"/>
      <c r="D255" s="143" t="s">
        <v>162</v>
      </c>
      <c r="F255" s="144" t="s">
        <v>313</v>
      </c>
      <c r="I255" s="145"/>
      <c r="L255" s="31"/>
      <c r="M255" s="146"/>
      <c r="T255" s="52"/>
      <c r="AT255" s="16" t="s">
        <v>162</v>
      </c>
      <c r="AU255" s="16" t="s">
        <v>85</v>
      </c>
    </row>
    <row r="256" spans="2:51" s="12" customFormat="1" ht="10">
      <c r="B256" s="147"/>
      <c r="D256" s="148" t="s">
        <v>164</v>
      </c>
      <c r="E256" s="149" t="s">
        <v>19</v>
      </c>
      <c r="F256" s="150" t="s">
        <v>173</v>
      </c>
      <c r="H256" s="149" t="s">
        <v>19</v>
      </c>
      <c r="I256" s="151"/>
      <c r="L256" s="147"/>
      <c r="M256" s="152"/>
      <c r="T256" s="153"/>
      <c r="AT256" s="149" t="s">
        <v>164</v>
      </c>
      <c r="AU256" s="149" t="s">
        <v>85</v>
      </c>
      <c r="AV256" s="12" t="s">
        <v>83</v>
      </c>
      <c r="AW256" s="12" t="s">
        <v>36</v>
      </c>
      <c r="AX256" s="12" t="s">
        <v>75</v>
      </c>
      <c r="AY256" s="149" t="s">
        <v>153</v>
      </c>
    </row>
    <row r="257" spans="2:51" s="13" customFormat="1" ht="10">
      <c r="B257" s="154"/>
      <c r="D257" s="148" t="s">
        <v>164</v>
      </c>
      <c r="E257" s="155" t="s">
        <v>19</v>
      </c>
      <c r="F257" s="156" t="s">
        <v>174</v>
      </c>
      <c r="H257" s="157">
        <v>7</v>
      </c>
      <c r="I257" s="158"/>
      <c r="L257" s="154"/>
      <c r="M257" s="159"/>
      <c r="T257" s="160"/>
      <c r="AT257" s="155" t="s">
        <v>164</v>
      </c>
      <c r="AU257" s="155" t="s">
        <v>85</v>
      </c>
      <c r="AV257" s="13" t="s">
        <v>85</v>
      </c>
      <c r="AW257" s="13" t="s">
        <v>36</v>
      </c>
      <c r="AX257" s="13" t="s">
        <v>83</v>
      </c>
      <c r="AY257" s="155" t="s">
        <v>153</v>
      </c>
    </row>
    <row r="258" spans="2:65" s="1" customFormat="1" ht="37.75" customHeight="1">
      <c r="B258" s="31"/>
      <c r="C258" s="130" t="s">
        <v>7</v>
      </c>
      <c r="D258" s="130" t="s">
        <v>155</v>
      </c>
      <c r="E258" s="131" t="s">
        <v>314</v>
      </c>
      <c r="F258" s="132" t="s">
        <v>315</v>
      </c>
      <c r="G258" s="133" t="s">
        <v>170</v>
      </c>
      <c r="H258" s="134">
        <v>15.55</v>
      </c>
      <c r="I258" s="135"/>
      <c r="J258" s="136">
        <f>ROUND(I258*H258,2)</f>
        <v>0</v>
      </c>
      <c r="K258" s="132" t="s">
        <v>159</v>
      </c>
      <c r="L258" s="31"/>
      <c r="M258" s="137" t="s">
        <v>19</v>
      </c>
      <c r="N258" s="138" t="s">
        <v>46</v>
      </c>
      <c r="P258" s="139">
        <f>O258*H258</f>
        <v>0</v>
      </c>
      <c r="Q258" s="139">
        <v>1.837</v>
      </c>
      <c r="R258" s="139">
        <f>Q258*H258</f>
        <v>28.565350000000002</v>
      </c>
      <c r="S258" s="139">
        <v>0</v>
      </c>
      <c r="T258" s="140">
        <f>S258*H258</f>
        <v>0</v>
      </c>
      <c r="AR258" s="141" t="s">
        <v>160</v>
      </c>
      <c r="AT258" s="141" t="s">
        <v>155</v>
      </c>
      <c r="AU258" s="141" t="s">
        <v>85</v>
      </c>
      <c r="AY258" s="16" t="s">
        <v>153</v>
      </c>
      <c r="BE258" s="142">
        <f>IF(N258="základní",J258,0)</f>
        <v>0</v>
      </c>
      <c r="BF258" s="142">
        <f>IF(N258="snížená",J258,0)</f>
        <v>0</v>
      </c>
      <c r="BG258" s="142">
        <f>IF(N258="zákl. přenesená",J258,0)</f>
        <v>0</v>
      </c>
      <c r="BH258" s="142">
        <f>IF(N258="sníž. přenesená",J258,0)</f>
        <v>0</v>
      </c>
      <c r="BI258" s="142">
        <f>IF(N258="nulová",J258,0)</f>
        <v>0</v>
      </c>
      <c r="BJ258" s="16" t="s">
        <v>83</v>
      </c>
      <c r="BK258" s="142">
        <f>ROUND(I258*H258,2)</f>
        <v>0</v>
      </c>
      <c r="BL258" s="16" t="s">
        <v>160</v>
      </c>
      <c r="BM258" s="141" t="s">
        <v>316</v>
      </c>
    </row>
    <row r="259" spans="2:47" s="1" customFormat="1" ht="10">
      <c r="B259" s="31"/>
      <c r="D259" s="143" t="s">
        <v>162</v>
      </c>
      <c r="F259" s="144" t="s">
        <v>317</v>
      </c>
      <c r="I259" s="145"/>
      <c r="L259" s="31"/>
      <c r="M259" s="146"/>
      <c r="T259" s="52"/>
      <c r="AT259" s="16" t="s">
        <v>162</v>
      </c>
      <c r="AU259" s="16" t="s">
        <v>85</v>
      </c>
    </row>
    <row r="260" spans="2:51" s="12" customFormat="1" ht="10">
      <c r="B260" s="147"/>
      <c r="D260" s="148" t="s">
        <v>164</v>
      </c>
      <c r="E260" s="149" t="s">
        <v>19</v>
      </c>
      <c r="F260" s="150" t="s">
        <v>173</v>
      </c>
      <c r="H260" s="149" t="s">
        <v>19</v>
      </c>
      <c r="I260" s="151"/>
      <c r="L260" s="147"/>
      <c r="M260" s="152"/>
      <c r="T260" s="153"/>
      <c r="AT260" s="149" t="s">
        <v>164</v>
      </c>
      <c r="AU260" s="149" t="s">
        <v>85</v>
      </c>
      <c r="AV260" s="12" t="s">
        <v>83</v>
      </c>
      <c r="AW260" s="12" t="s">
        <v>36</v>
      </c>
      <c r="AX260" s="12" t="s">
        <v>75</v>
      </c>
      <c r="AY260" s="149" t="s">
        <v>153</v>
      </c>
    </row>
    <row r="261" spans="2:51" s="13" customFormat="1" ht="10">
      <c r="B261" s="154"/>
      <c r="D261" s="148" t="s">
        <v>164</v>
      </c>
      <c r="E261" s="155" t="s">
        <v>19</v>
      </c>
      <c r="F261" s="156" t="s">
        <v>318</v>
      </c>
      <c r="H261" s="157">
        <v>15.55</v>
      </c>
      <c r="I261" s="158"/>
      <c r="L261" s="154"/>
      <c r="M261" s="159"/>
      <c r="T261" s="160"/>
      <c r="AT261" s="155" t="s">
        <v>164</v>
      </c>
      <c r="AU261" s="155" t="s">
        <v>85</v>
      </c>
      <c r="AV261" s="13" t="s">
        <v>85</v>
      </c>
      <c r="AW261" s="13" t="s">
        <v>36</v>
      </c>
      <c r="AX261" s="13" t="s">
        <v>83</v>
      </c>
      <c r="AY261" s="155" t="s">
        <v>153</v>
      </c>
    </row>
    <row r="262" spans="2:65" s="1" customFormat="1" ht="37.75" customHeight="1">
      <c r="B262" s="31"/>
      <c r="C262" s="130" t="s">
        <v>245</v>
      </c>
      <c r="D262" s="130" t="s">
        <v>155</v>
      </c>
      <c r="E262" s="131" t="s">
        <v>319</v>
      </c>
      <c r="F262" s="132" t="s">
        <v>320</v>
      </c>
      <c r="G262" s="133" t="s">
        <v>205</v>
      </c>
      <c r="H262" s="134">
        <v>1</v>
      </c>
      <c r="I262" s="135"/>
      <c r="J262" s="136">
        <f>ROUND(I262*H262,2)</f>
        <v>0</v>
      </c>
      <c r="K262" s="132" t="s">
        <v>159</v>
      </c>
      <c r="L262" s="31"/>
      <c r="M262" s="137" t="s">
        <v>19</v>
      </c>
      <c r="N262" s="138" t="s">
        <v>46</v>
      </c>
      <c r="P262" s="139">
        <f>O262*H262</f>
        <v>0</v>
      </c>
      <c r="Q262" s="139">
        <v>0.04684</v>
      </c>
      <c r="R262" s="139">
        <f>Q262*H262</f>
        <v>0.04684</v>
      </c>
      <c r="S262" s="139">
        <v>0</v>
      </c>
      <c r="T262" s="140">
        <f>S262*H262</f>
        <v>0</v>
      </c>
      <c r="AR262" s="141" t="s">
        <v>160</v>
      </c>
      <c r="AT262" s="141" t="s">
        <v>155</v>
      </c>
      <c r="AU262" s="141" t="s">
        <v>85</v>
      </c>
      <c r="AY262" s="16" t="s">
        <v>153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6" t="s">
        <v>83</v>
      </c>
      <c r="BK262" s="142">
        <f>ROUND(I262*H262,2)</f>
        <v>0</v>
      </c>
      <c r="BL262" s="16" t="s">
        <v>160</v>
      </c>
      <c r="BM262" s="141" t="s">
        <v>321</v>
      </c>
    </row>
    <row r="263" spans="2:47" s="1" customFormat="1" ht="10">
      <c r="B263" s="31"/>
      <c r="D263" s="143" t="s">
        <v>162</v>
      </c>
      <c r="F263" s="144" t="s">
        <v>322</v>
      </c>
      <c r="I263" s="145"/>
      <c r="L263" s="31"/>
      <c r="M263" s="146"/>
      <c r="T263" s="52"/>
      <c r="AT263" s="16" t="s">
        <v>162</v>
      </c>
      <c r="AU263" s="16" t="s">
        <v>85</v>
      </c>
    </row>
    <row r="264" spans="2:51" s="12" customFormat="1" ht="10">
      <c r="B264" s="147"/>
      <c r="D264" s="148" t="s">
        <v>164</v>
      </c>
      <c r="E264" s="149" t="s">
        <v>19</v>
      </c>
      <c r="F264" s="150" t="s">
        <v>199</v>
      </c>
      <c r="H264" s="149" t="s">
        <v>19</v>
      </c>
      <c r="I264" s="151"/>
      <c r="L264" s="147"/>
      <c r="M264" s="152"/>
      <c r="T264" s="153"/>
      <c r="AT264" s="149" t="s">
        <v>164</v>
      </c>
      <c r="AU264" s="149" t="s">
        <v>85</v>
      </c>
      <c r="AV264" s="12" t="s">
        <v>83</v>
      </c>
      <c r="AW264" s="12" t="s">
        <v>36</v>
      </c>
      <c r="AX264" s="12" t="s">
        <v>75</v>
      </c>
      <c r="AY264" s="149" t="s">
        <v>153</v>
      </c>
    </row>
    <row r="265" spans="2:51" s="13" customFormat="1" ht="10">
      <c r="B265" s="154"/>
      <c r="D265" s="148" t="s">
        <v>164</v>
      </c>
      <c r="E265" s="155" t="s">
        <v>19</v>
      </c>
      <c r="F265" s="156" t="s">
        <v>83</v>
      </c>
      <c r="H265" s="157">
        <v>1</v>
      </c>
      <c r="I265" s="158"/>
      <c r="L265" s="154"/>
      <c r="M265" s="159"/>
      <c r="T265" s="160"/>
      <c r="AT265" s="155" t="s">
        <v>164</v>
      </c>
      <c r="AU265" s="155" t="s">
        <v>85</v>
      </c>
      <c r="AV265" s="13" t="s">
        <v>85</v>
      </c>
      <c r="AW265" s="13" t="s">
        <v>36</v>
      </c>
      <c r="AX265" s="13" t="s">
        <v>83</v>
      </c>
      <c r="AY265" s="155" t="s">
        <v>153</v>
      </c>
    </row>
    <row r="266" spans="2:65" s="1" customFormat="1" ht="33" customHeight="1">
      <c r="B266" s="31"/>
      <c r="C266" s="168" t="s">
        <v>323</v>
      </c>
      <c r="D266" s="168" t="s">
        <v>324</v>
      </c>
      <c r="E266" s="169" t="s">
        <v>325</v>
      </c>
      <c r="F266" s="170" t="s">
        <v>326</v>
      </c>
      <c r="G266" s="171" t="s">
        <v>205</v>
      </c>
      <c r="H266" s="172">
        <v>1</v>
      </c>
      <c r="I266" s="173"/>
      <c r="J266" s="174">
        <f>ROUND(I266*H266,2)</f>
        <v>0</v>
      </c>
      <c r="K266" s="170" t="s">
        <v>159</v>
      </c>
      <c r="L266" s="175"/>
      <c r="M266" s="176" t="s">
        <v>19</v>
      </c>
      <c r="N266" s="177" t="s">
        <v>46</v>
      </c>
      <c r="P266" s="139">
        <f>O266*H266</f>
        <v>0</v>
      </c>
      <c r="Q266" s="139">
        <v>0.01553</v>
      </c>
      <c r="R266" s="139">
        <f>Q266*H266</f>
        <v>0.01553</v>
      </c>
      <c r="S266" s="139">
        <v>0</v>
      </c>
      <c r="T266" s="140">
        <f>S266*H266</f>
        <v>0</v>
      </c>
      <c r="AR266" s="141" t="s">
        <v>217</v>
      </c>
      <c r="AT266" s="141" t="s">
        <v>324</v>
      </c>
      <c r="AU266" s="141" t="s">
        <v>85</v>
      </c>
      <c r="AY266" s="16" t="s">
        <v>153</v>
      </c>
      <c r="BE266" s="142">
        <f>IF(N266="základní",J266,0)</f>
        <v>0</v>
      </c>
      <c r="BF266" s="142">
        <f>IF(N266="snížená",J266,0)</f>
        <v>0</v>
      </c>
      <c r="BG266" s="142">
        <f>IF(N266="zákl. přenesená",J266,0)</f>
        <v>0</v>
      </c>
      <c r="BH266" s="142">
        <f>IF(N266="sníž. přenesená",J266,0)</f>
        <v>0</v>
      </c>
      <c r="BI266" s="142">
        <f>IF(N266="nulová",J266,0)</f>
        <v>0</v>
      </c>
      <c r="BJ266" s="16" t="s">
        <v>83</v>
      </c>
      <c r="BK266" s="142">
        <f>ROUND(I266*H266,2)</f>
        <v>0</v>
      </c>
      <c r="BL266" s="16" t="s">
        <v>160</v>
      </c>
      <c r="BM266" s="141" t="s">
        <v>327</v>
      </c>
    </row>
    <row r="267" spans="2:63" s="11" customFormat="1" ht="22.75" customHeight="1">
      <c r="B267" s="118"/>
      <c r="D267" s="119" t="s">
        <v>74</v>
      </c>
      <c r="E267" s="128" t="s">
        <v>232</v>
      </c>
      <c r="F267" s="128" t="s">
        <v>328</v>
      </c>
      <c r="I267" s="121"/>
      <c r="J267" s="129">
        <f>BK267</f>
        <v>0</v>
      </c>
      <c r="L267" s="118"/>
      <c r="M267" s="123"/>
      <c r="P267" s="124">
        <f>SUM(P268:P360)</f>
        <v>0</v>
      </c>
      <c r="R267" s="124">
        <f>SUM(R268:R360)</f>
        <v>0.18229500000000004</v>
      </c>
      <c r="T267" s="125">
        <f>SUM(T268:T360)</f>
        <v>26.097617999999994</v>
      </c>
      <c r="AR267" s="119" t="s">
        <v>83</v>
      </c>
      <c r="AT267" s="126" t="s">
        <v>74</v>
      </c>
      <c r="AU267" s="126" t="s">
        <v>83</v>
      </c>
      <c r="AY267" s="119" t="s">
        <v>153</v>
      </c>
      <c r="BK267" s="127">
        <f>SUM(BK268:BK360)</f>
        <v>0</v>
      </c>
    </row>
    <row r="268" spans="2:65" s="1" customFormat="1" ht="37.75" customHeight="1">
      <c r="B268" s="31"/>
      <c r="C268" s="130" t="s">
        <v>329</v>
      </c>
      <c r="D268" s="130" t="s">
        <v>155</v>
      </c>
      <c r="E268" s="131" t="s">
        <v>330</v>
      </c>
      <c r="F268" s="132" t="s">
        <v>331</v>
      </c>
      <c r="G268" s="133" t="s">
        <v>158</v>
      </c>
      <c r="H268" s="134">
        <v>250</v>
      </c>
      <c r="I268" s="135"/>
      <c r="J268" s="136">
        <f>ROUND(I268*H268,2)</f>
        <v>0</v>
      </c>
      <c r="K268" s="132" t="s">
        <v>159</v>
      </c>
      <c r="L268" s="31"/>
      <c r="M268" s="137" t="s">
        <v>19</v>
      </c>
      <c r="N268" s="138" t="s">
        <v>46</v>
      </c>
      <c r="P268" s="139">
        <f>O268*H268</f>
        <v>0</v>
      </c>
      <c r="Q268" s="139">
        <v>4E-05</v>
      </c>
      <c r="R268" s="139">
        <f>Q268*H268</f>
        <v>0.01</v>
      </c>
      <c r="S268" s="139">
        <v>0</v>
      </c>
      <c r="T268" s="140">
        <f>S268*H268</f>
        <v>0</v>
      </c>
      <c r="AR268" s="141" t="s">
        <v>160</v>
      </c>
      <c r="AT268" s="141" t="s">
        <v>155</v>
      </c>
      <c r="AU268" s="141" t="s">
        <v>85</v>
      </c>
      <c r="AY268" s="16" t="s">
        <v>153</v>
      </c>
      <c r="BE268" s="142">
        <f>IF(N268="základní",J268,0)</f>
        <v>0</v>
      </c>
      <c r="BF268" s="142">
        <f>IF(N268="snížená",J268,0)</f>
        <v>0</v>
      </c>
      <c r="BG268" s="142">
        <f>IF(N268="zákl. přenesená",J268,0)</f>
        <v>0</v>
      </c>
      <c r="BH268" s="142">
        <f>IF(N268="sníž. přenesená",J268,0)</f>
        <v>0</v>
      </c>
      <c r="BI268" s="142">
        <f>IF(N268="nulová",J268,0)</f>
        <v>0</v>
      </c>
      <c r="BJ268" s="16" t="s">
        <v>83</v>
      </c>
      <c r="BK268" s="142">
        <f>ROUND(I268*H268,2)</f>
        <v>0</v>
      </c>
      <c r="BL268" s="16" t="s">
        <v>160</v>
      </c>
      <c r="BM268" s="141" t="s">
        <v>332</v>
      </c>
    </row>
    <row r="269" spans="2:47" s="1" customFormat="1" ht="10">
      <c r="B269" s="31"/>
      <c r="D269" s="143" t="s">
        <v>162</v>
      </c>
      <c r="F269" s="144" t="s">
        <v>333</v>
      </c>
      <c r="I269" s="145"/>
      <c r="L269" s="31"/>
      <c r="M269" s="146"/>
      <c r="T269" s="52"/>
      <c r="AT269" s="16" t="s">
        <v>162</v>
      </c>
      <c r="AU269" s="16" t="s">
        <v>85</v>
      </c>
    </row>
    <row r="270" spans="2:65" s="1" customFormat="1" ht="37.75" customHeight="1">
      <c r="B270" s="31"/>
      <c r="C270" s="130" t="s">
        <v>334</v>
      </c>
      <c r="D270" s="130" t="s">
        <v>155</v>
      </c>
      <c r="E270" s="131" t="s">
        <v>335</v>
      </c>
      <c r="F270" s="132" t="s">
        <v>336</v>
      </c>
      <c r="G270" s="133" t="s">
        <v>337</v>
      </c>
      <c r="H270" s="134">
        <v>12</v>
      </c>
      <c r="I270" s="135"/>
      <c r="J270" s="136">
        <f>ROUND(I270*H270,2)</f>
        <v>0</v>
      </c>
      <c r="K270" s="132" t="s">
        <v>159</v>
      </c>
      <c r="L270" s="31"/>
      <c r="M270" s="137" t="s">
        <v>19</v>
      </c>
      <c r="N270" s="138" t="s">
        <v>46</v>
      </c>
      <c r="P270" s="139">
        <f>O270*H270</f>
        <v>0</v>
      </c>
      <c r="Q270" s="139">
        <v>0.00851</v>
      </c>
      <c r="R270" s="139">
        <f>Q270*H270</f>
        <v>0.10212</v>
      </c>
      <c r="S270" s="139">
        <v>0</v>
      </c>
      <c r="T270" s="140">
        <f>S270*H270</f>
        <v>0</v>
      </c>
      <c r="AR270" s="141" t="s">
        <v>160</v>
      </c>
      <c r="AT270" s="141" t="s">
        <v>155</v>
      </c>
      <c r="AU270" s="141" t="s">
        <v>85</v>
      </c>
      <c r="AY270" s="16" t="s">
        <v>153</v>
      </c>
      <c r="BE270" s="142">
        <f>IF(N270="základní",J270,0)</f>
        <v>0</v>
      </c>
      <c r="BF270" s="142">
        <f>IF(N270="snížená",J270,0)</f>
        <v>0</v>
      </c>
      <c r="BG270" s="142">
        <f>IF(N270="zákl. přenesená",J270,0)</f>
        <v>0</v>
      </c>
      <c r="BH270" s="142">
        <f>IF(N270="sníž. přenesená",J270,0)</f>
        <v>0</v>
      </c>
      <c r="BI270" s="142">
        <f>IF(N270="nulová",J270,0)</f>
        <v>0</v>
      </c>
      <c r="BJ270" s="16" t="s">
        <v>83</v>
      </c>
      <c r="BK270" s="142">
        <f>ROUND(I270*H270,2)</f>
        <v>0</v>
      </c>
      <c r="BL270" s="16" t="s">
        <v>160</v>
      </c>
      <c r="BM270" s="141" t="s">
        <v>338</v>
      </c>
    </row>
    <row r="271" spans="2:47" s="1" customFormat="1" ht="10">
      <c r="B271" s="31"/>
      <c r="D271" s="143" t="s">
        <v>162</v>
      </c>
      <c r="F271" s="144" t="s">
        <v>339</v>
      </c>
      <c r="I271" s="145"/>
      <c r="L271" s="31"/>
      <c r="M271" s="146"/>
      <c r="T271" s="52"/>
      <c r="AT271" s="16" t="s">
        <v>162</v>
      </c>
      <c r="AU271" s="16" t="s">
        <v>85</v>
      </c>
    </row>
    <row r="272" spans="2:51" s="12" customFormat="1" ht="10">
      <c r="B272" s="147"/>
      <c r="D272" s="148" t="s">
        <v>164</v>
      </c>
      <c r="E272" s="149" t="s">
        <v>19</v>
      </c>
      <c r="F272" s="150" t="s">
        <v>173</v>
      </c>
      <c r="H272" s="149" t="s">
        <v>19</v>
      </c>
      <c r="I272" s="151"/>
      <c r="L272" s="147"/>
      <c r="M272" s="152"/>
      <c r="T272" s="153"/>
      <c r="AT272" s="149" t="s">
        <v>164</v>
      </c>
      <c r="AU272" s="149" t="s">
        <v>85</v>
      </c>
      <c r="AV272" s="12" t="s">
        <v>83</v>
      </c>
      <c r="AW272" s="12" t="s">
        <v>36</v>
      </c>
      <c r="AX272" s="12" t="s">
        <v>75</v>
      </c>
      <c r="AY272" s="149" t="s">
        <v>153</v>
      </c>
    </row>
    <row r="273" spans="2:51" s="13" customFormat="1" ht="10">
      <c r="B273" s="154"/>
      <c r="D273" s="148" t="s">
        <v>164</v>
      </c>
      <c r="E273" s="155" t="s">
        <v>19</v>
      </c>
      <c r="F273" s="156" t="s">
        <v>8</v>
      </c>
      <c r="H273" s="157">
        <v>12</v>
      </c>
      <c r="I273" s="158"/>
      <c r="L273" s="154"/>
      <c r="M273" s="159"/>
      <c r="T273" s="160"/>
      <c r="AT273" s="155" t="s">
        <v>164</v>
      </c>
      <c r="AU273" s="155" t="s">
        <v>85</v>
      </c>
      <c r="AV273" s="13" t="s">
        <v>85</v>
      </c>
      <c r="AW273" s="13" t="s">
        <v>36</v>
      </c>
      <c r="AX273" s="13" t="s">
        <v>83</v>
      </c>
      <c r="AY273" s="155" t="s">
        <v>153</v>
      </c>
    </row>
    <row r="274" spans="2:65" s="1" customFormat="1" ht="62.75" customHeight="1">
      <c r="B274" s="31"/>
      <c r="C274" s="130" t="s">
        <v>340</v>
      </c>
      <c r="D274" s="130" t="s">
        <v>155</v>
      </c>
      <c r="E274" s="131" t="s">
        <v>341</v>
      </c>
      <c r="F274" s="132" t="s">
        <v>342</v>
      </c>
      <c r="G274" s="133" t="s">
        <v>205</v>
      </c>
      <c r="H274" s="134">
        <v>7</v>
      </c>
      <c r="I274" s="135"/>
      <c r="J274" s="136">
        <f>ROUND(I274*H274,2)</f>
        <v>0</v>
      </c>
      <c r="K274" s="132" t="s">
        <v>159</v>
      </c>
      <c r="L274" s="31"/>
      <c r="M274" s="137" t="s">
        <v>19</v>
      </c>
      <c r="N274" s="138" t="s">
        <v>46</v>
      </c>
      <c r="P274" s="139">
        <f>O274*H274</f>
        <v>0</v>
      </c>
      <c r="Q274" s="139">
        <v>0.00449</v>
      </c>
      <c r="R274" s="139">
        <f>Q274*H274</f>
        <v>0.03143</v>
      </c>
      <c r="S274" s="139">
        <v>0</v>
      </c>
      <c r="T274" s="140">
        <f>S274*H274</f>
        <v>0</v>
      </c>
      <c r="AR274" s="141" t="s">
        <v>160</v>
      </c>
      <c r="AT274" s="141" t="s">
        <v>155</v>
      </c>
      <c r="AU274" s="141" t="s">
        <v>85</v>
      </c>
      <c r="AY274" s="16" t="s">
        <v>153</v>
      </c>
      <c r="BE274" s="142">
        <f>IF(N274="základní",J274,0)</f>
        <v>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6" t="s">
        <v>83</v>
      </c>
      <c r="BK274" s="142">
        <f>ROUND(I274*H274,2)</f>
        <v>0</v>
      </c>
      <c r="BL274" s="16" t="s">
        <v>160</v>
      </c>
      <c r="BM274" s="141" t="s">
        <v>343</v>
      </c>
    </row>
    <row r="275" spans="2:47" s="1" customFormat="1" ht="10">
      <c r="B275" s="31"/>
      <c r="D275" s="143" t="s">
        <v>162</v>
      </c>
      <c r="F275" s="144" t="s">
        <v>344</v>
      </c>
      <c r="I275" s="145"/>
      <c r="L275" s="31"/>
      <c r="M275" s="146"/>
      <c r="T275" s="52"/>
      <c r="AT275" s="16" t="s">
        <v>162</v>
      </c>
      <c r="AU275" s="16" t="s">
        <v>85</v>
      </c>
    </row>
    <row r="276" spans="2:51" s="12" customFormat="1" ht="10">
      <c r="B276" s="147"/>
      <c r="D276" s="148" t="s">
        <v>164</v>
      </c>
      <c r="E276" s="149" t="s">
        <v>19</v>
      </c>
      <c r="F276" s="150" t="s">
        <v>345</v>
      </c>
      <c r="H276" s="149" t="s">
        <v>19</v>
      </c>
      <c r="I276" s="151"/>
      <c r="L276" s="147"/>
      <c r="M276" s="152"/>
      <c r="T276" s="153"/>
      <c r="AT276" s="149" t="s">
        <v>164</v>
      </c>
      <c r="AU276" s="149" t="s">
        <v>85</v>
      </c>
      <c r="AV276" s="12" t="s">
        <v>83</v>
      </c>
      <c r="AW276" s="12" t="s">
        <v>36</v>
      </c>
      <c r="AX276" s="12" t="s">
        <v>75</v>
      </c>
      <c r="AY276" s="149" t="s">
        <v>153</v>
      </c>
    </row>
    <row r="277" spans="2:51" s="13" customFormat="1" ht="10">
      <c r="B277" s="154"/>
      <c r="D277" s="148" t="s">
        <v>164</v>
      </c>
      <c r="E277" s="155" t="s">
        <v>19</v>
      </c>
      <c r="F277" s="156" t="s">
        <v>174</v>
      </c>
      <c r="H277" s="157">
        <v>7</v>
      </c>
      <c r="I277" s="158"/>
      <c r="L277" s="154"/>
      <c r="M277" s="159"/>
      <c r="T277" s="160"/>
      <c r="AT277" s="155" t="s">
        <v>164</v>
      </c>
      <c r="AU277" s="155" t="s">
        <v>85</v>
      </c>
      <c r="AV277" s="13" t="s">
        <v>85</v>
      </c>
      <c r="AW277" s="13" t="s">
        <v>36</v>
      </c>
      <c r="AX277" s="13" t="s">
        <v>83</v>
      </c>
      <c r="AY277" s="155" t="s">
        <v>153</v>
      </c>
    </row>
    <row r="278" spans="2:65" s="1" customFormat="1" ht="16.5" customHeight="1">
      <c r="B278" s="31"/>
      <c r="C278" s="168" t="s">
        <v>346</v>
      </c>
      <c r="D278" s="168" t="s">
        <v>324</v>
      </c>
      <c r="E278" s="169" t="s">
        <v>347</v>
      </c>
      <c r="F278" s="170" t="s">
        <v>348</v>
      </c>
      <c r="G278" s="171" t="s">
        <v>205</v>
      </c>
      <c r="H278" s="172">
        <v>7</v>
      </c>
      <c r="I278" s="173"/>
      <c r="J278" s="174">
        <f>ROUND(I278*H278,2)</f>
        <v>0</v>
      </c>
      <c r="K278" s="170" t="s">
        <v>19</v>
      </c>
      <c r="L278" s="175"/>
      <c r="M278" s="176" t="s">
        <v>19</v>
      </c>
      <c r="N278" s="177" t="s">
        <v>46</v>
      </c>
      <c r="P278" s="139">
        <f>O278*H278</f>
        <v>0</v>
      </c>
      <c r="Q278" s="139">
        <v>0</v>
      </c>
      <c r="R278" s="139">
        <f>Q278*H278</f>
        <v>0</v>
      </c>
      <c r="S278" s="139">
        <v>0</v>
      </c>
      <c r="T278" s="140">
        <f>S278*H278</f>
        <v>0</v>
      </c>
      <c r="AR278" s="141" t="s">
        <v>217</v>
      </c>
      <c r="AT278" s="141" t="s">
        <v>324</v>
      </c>
      <c r="AU278" s="141" t="s">
        <v>85</v>
      </c>
      <c r="AY278" s="16" t="s">
        <v>153</v>
      </c>
      <c r="BE278" s="142">
        <f>IF(N278="základní",J278,0)</f>
        <v>0</v>
      </c>
      <c r="BF278" s="142">
        <f>IF(N278="snížená",J278,0)</f>
        <v>0</v>
      </c>
      <c r="BG278" s="142">
        <f>IF(N278="zákl. přenesená",J278,0)</f>
        <v>0</v>
      </c>
      <c r="BH278" s="142">
        <f>IF(N278="sníž. přenesená",J278,0)</f>
        <v>0</v>
      </c>
      <c r="BI278" s="142">
        <f>IF(N278="nulová",J278,0)</f>
        <v>0</v>
      </c>
      <c r="BJ278" s="16" t="s">
        <v>83</v>
      </c>
      <c r="BK278" s="142">
        <f>ROUND(I278*H278,2)</f>
        <v>0</v>
      </c>
      <c r="BL278" s="16" t="s">
        <v>160</v>
      </c>
      <c r="BM278" s="141" t="s">
        <v>349</v>
      </c>
    </row>
    <row r="279" spans="2:65" s="1" customFormat="1" ht="24.15" customHeight="1">
      <c r="B279" s="31"/>
      <c r="C279" s="130" t="s">
        <v>350</v>
      </c>
      <c r="D279" s="130" t="s">
        <v>155</v>
      </c>
      <c r="E279" s="131" t="s">
        <v>351</v>
      </c>
      <c r="F279" s="132" t="s">
        <v>352</v>
      </c>
      <c r="G279" s="133" t="s">
        <v>205</v>
      </c>
      <c r="H279" s="134">
        <v>3</v>
      </c>
      <c r="I279" s="135"/>
      <c r="J279" s="136">
        <f>ROUND(I279*H279,2)</f>
        <v>0</v>
      </c>
      <c r="K279" s="132" t="s">
        <v>159</v>
      </c>
      <c r="L279" s="31"/>
      <c r="M279" s="137" t="s">
        <v>19</v>
      </c>
      <c r="N279" s="138" t="s">
        <v>46</v>
      </c>
      <c r="P279" s="139">
        <f>O279*H279</f>
        <v>0</v>
      </c>
      <c r="Q279" s="139">
        <v>0.00018</v>
      </c>
      <c r="R279" s="139">
        <f>Q279*H279</f>
        <v>0.00054</v>
      </c>
      <c r="S279" s="139">
        <v>0</v>
      </c>
      <c r="T279" s="140">
        <f>S279*H279</f>
        <v>0</v>
      </c>
      <c r="AR279" s="141" t="s">
        <v>160</v>
      </c>
      <c r="AT279" s="141" t="s">
        <v>155</v>
      </c>
      <c r="AU279" s="141" t="s">
        <v>85</v>
      </c>
      <c r="AY279" s="16" t="s">
        <v>153</v>
      </c>
      <c r="BE279" s="142">
        <f>IF(N279="základní",J279,0)</f>
        <v>0</v>
      </c>
      <c r="BF279" s="142">
        <f>IF(N279="snížená",J279,0)</f>
        <v>0</v>
      </c>
      <c r="BG279" s="142">
        <f>IF(N279="zákl. přenesená",J279,0)</f>
        <v>0</v>
      </c>
      <c r="BH279" s="142">
        <f>IF(N279="sníž. přenesená",J279,0)</f>
        <v>0</v>
      </c>
      <c r="BI279" s="142">
        <f>IF(N279="nulová",J279,0)</f>
        <v>0</v>
      </c>
      <c r="BJ279" s="16" t="s">
        <v>83</v>
      </c>
      <c r="BK279" s="142">
        <f>ROUND(I279*H279,2)</f>
        <v>0</v>
      </c>
      <c r="BL279" s="16" t="s">
        <v>160</v>
      </c>
      <c r="BM279" s="141" t="s">
        <v>353</v>
      </c>
    </row>
    <row r="280" spans="2:47" s="1" customFormat="1" ht="10">
      <c r="B280" s="31"/>
      <c r="D280" s="143" t="s">
        <v>162</v>
      </c>
      <c r="F280" s="144" t="s">
        <v>354</v>
      </c>
      <c r="I280" s="145"/>
      <c r="L280" s="31"/>
      <c r="M280" s="146"/>
      <c r="T280" s="52"/>
      <c r="AT280" s="16" t="s">
        <v>162</v>
      </c>
      <c r="AU280" s="16" t="s">
        <v>85</v>
      </c>
    </row>
    <row r="281" spans="2:51" s="12" customFormat="1" ht="10">
      <c r="B281" s="147"/>
      <c r="D281" s="148" t="s">
        <v>164</v>
      </c>
      <c r="E281" s="149" t="s">
        <v>19</v>
      </c>
      <c r="F281" s="150" t="s">
        <v>355</v>
      </c>
      <c r="H281" s="149" t="s">
        <v>19</v>
      </c>
      <c r="I281" s="151"/>
      <c r="L281" s="147"/>
      <c r="M281" s="152"/>
      <c r="T281" s="153"/>
      <c r="AT281" s="149" t="s">
        <v>164</v>
      </c>
      <c r="AU281" s="149" t="s">
        <v>85</v>
      </c>
      <c r="AV281" s="12" t="s">
        <v>83</v>
      </c>
      <c r="AW281" s="12" t="s">
        <v>36</v>
      </c>
      <c r="AX281" s="12" t="s">
        <v>75</v>
      </c>
      <c r="AY281" s="149" t="s">
        <v>153</v>
      </c>
    </row>
    <row r="282" spans="2:51" s="13" customFormat="1" ht="10">
      <c r="B282" s="154"/>
      <c r="D282" s="148" t="s">
        <v>164</v>
      </c>
      <c r="E282" s="155" t="s">
        <v>19</v>
      </c>
      <c r="F282" s="156" t="s">
        <v>175</v>
      </c>
      <c r="H282" s="157">
        <v>3</v>
      </c>
      <c r="I282" s="158"/>
      <c r="L282" s="154"/>
      <c r="M282" s="159"/>
      <c r="T282" s="160"/>
      <c r="AT282" s="155" t="s">
        <v>164</v>
      </c>
      <c r="AU282" s="155" t="s">
        <v>85</v>
      </c>
      <c r="AV282" s="13" t="s">
        <v>85</v>
      </c>
      <c r="AW282" s="13" t="s">
        <v>36</v>
      </c>
      <c r="AX282" s="13" t="s">
        <v>83</v>
      </c>
      <c r="AY282" s="155" t="s">
        <v>153</v>
      </c>
    </row>
    <row r="283" spans="2:65" s="1" customFormat="1" ht="16.5" customHeight="1">
      <c r="B283" s="31"/>
      <c r="C283" s="168" t="s">
        <v>356</v>
      </c>
      <c r="D283" s="168" t="s">
        <v>324</v>
      </c>
      <c r="E283" s="169" t="s">
        <v>357</v>
      </c>
      <c r="F283" s="170" t="s">
        <v>358</v>
      </c>
      <c r="G283" s="171" t="s">
        <v>205</v>
      </c>
      <c r="H283" s="172">
        <v>3</v>
      </c>
      <c r="I283" s="173"/>
      <c r="J283" s="174">
        <f>ROUND(I283*H283,2)</f>
        <v>0</v>
      </c>
      <c r="K283" s="170" t="s">
        <v>159</v>
      </c>
      <c r="L283" s="175"/>
      <c r="M283" s="176" t="s">
        <v>19</v>
      </c>
      <c r="N283" s="177" t="s">
        <v>46</v>
      </c>
      <c r="P283" s="139">
        <f>O283*H283</f>
        <v>0</v>
      </c>
      <c r="Q283" s="139">
        <v>0.012</v>
      </c>
      <c r="R283" s="139">
        <f>Q283*H283</f>
        <v>0.036000000000000004</v>
      </c>
      <c r="S283" s="139">
        <v>0</v>
      </c>
      <c r="T283" s="140">
        <f>S283*H283</f>
        <v>0</v>
      </c>
      <c r="AR283" s="141" t="s">
        <v>217</v>
      </c>
      <c r="AT283" s="141" t="s">
        <v>324</v>
      </c>
      <c r="AU283" s="141" t="s">
        <v>85</v>
      </c>
      <c r="AY283" s="16" t="s">
        <v>153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6" t="s">
        <v>83</v>
      </c>
      <c r="BK283" s="142">
        <f>ROUND(I283*H283,2)</f>
        <v>0</v>
      </c>
      <c r="BL283" s="16" t="s">
        <v>160</v>
      </c>
      <c r="BM283" s="141" t="s">
        <v>359</v>
      </c>
    </row>
    <row r="284" spans="2:65" s="1" customFormat="1" ht="24.15" customHeight="1">
      <c r="B284" s="31"/>
      <c r="C284" s="130" t="s">
        <v>360</v>
      </c>
      <c r="D284" s="130" t="s">
        <v>155</v>
      </c>
      <c r="E284" s="131" t="s">
        <v>361</v>
      </c>
      <c r="F284" s="132" t="s">
        <v>362</v>
      </c>
      <c r="G284" s="133" t="s">
        <v>158</v>
      </c>
      <c r="H284" s="134">
        <v>20</v>
      </c>
      <c r="I284" s="135"/>
      <c r="J284" s="136">
        <f>ROUND(I284*H284,2)</f>
        <v>0</v>
      </c>
      <c r="K284" s="132" t="s">
        <v>159</v>
      </c>
      <c r="L284" s="31"/>
      <c r="M284" s="137" t="s">
        <v>19</v>
      </c>
      <c r="N284" s="138" t="s">
        <v>46</v>
      </c>
      <c r="P284" s="139">
        <f>O284*H284</f>
        <v>0</v>
      </c>
      <c r="Q284" s="139">
        <v>0</v>
      </c>
      <c r="R284" s="139">
        <f>Q284*H284</f>
        <v>0</v>
      </c>
      <c r="S284" s="139">
        <v>0.261</v>
      </c>
      <c r="T284" s="140">
        <f>S284*H284</f>
        <v>5.220000000000001</v>
      </c>
      <c r="AR284" s="141" t="s">
        <v>160</v>
      </c>
      <c r="AT284" s="141" t="s">
        <v>155</v>
      </c>
      <c r="AU284" s="141" t="s">
        <v>85</v>
      </c>
      <c r="AY284" s="16" t="s">
        <v>153</v>
      </c>
      <c r="BE284" s="142">
        <f>IF(N284="základní",J284,0)</f>
        <v>0</v>
      </c>
      <c r="BF284" s="142">
        <f>IF(N284="snížená",J284,0)</f>
        <v>0</v>
      </c>
      <c r="BG284" s="142">
        <f>IF(N284="zákl. přenesená",J284,0)</f>
        <v>0</v>
      </c>
      <c r="BH284" s="142">
        <f>IF(N284="sníž. přenesená",J284,0)</f>
        <v>0</v>
      </c>
      <c r="BI284" s="142">
        <f>IF(N284="nulová",J284,0)</f>
        <v>0</v>
      </c>
      <c r="BJ284" s="16" t="s">
        <v>83</v>
      </c>
      <c r="BK284" s="142">
        <f>ROUND(I284*H284,2)</f>
        <v>0</v>
      </c>
      <c r="BL284" s="16" t="s">
        <v>160</v>
      </c>
      <c r="BM284" s="141" t="s">
        <v>363</v>
      </c>
    </row>
    <row r="285" spans="2:47" s="1" customFormat="1" ht="10">
      <c r="B285" s="31"/>
      <c r="D285" s="143" t="s">
        <v>162</v>
      </c>
      <c r="F285" s="144" t="s">
        <v>364</v>
      </c>
      <c r="I285" s="145"/>
      <c r="L285" s="31"/>
      <c r="M285" s="146"/>
      <c r="T285" s="52"/>
      <c r="AT285" s="16" t="s">
        <v>162</v>
      </c>
      <c r="AU285" s="16" t="s">
        <v>85</v>
      </c>
    </row>
    <row r="286" spans="2:51" s="12" customFormat="1" ht="10">
      <c r="B286" s="147"/>
      <c r="D286" s="148" t="s">
        <v>164</v>
      </c>
      <c r="E286" s="149" t="s">
        <v>19</v>
      </c>
      <c r="F286" s="150" t="s">
        <v>277</v>
      </c>
      <c r="H286" s="149" t="s">
        <v>19</v>
      </c>
      <c r="I286" s="151"/>
      <c r="L286" s="147"/>
      <c r="M286" s="152"/>
      <c r="T286" s="153"/>
      <c r="AT286" s="149" t="s">
        <v>164</v>
      </c>
      <c r="AU286" s="149" t="s">
        <v>85</v>
      </c>
      <c r="AV286" s="12" t="s">
        <v>83</v>
      </c>
      <c r="AW286" s="12" t="s">
        <v>36</v>
      </c>
      <c r="AX286" s="12" t="s">
        <v>75</v>
      </c>
      <c r="AY286" s="149" t="s">
        <v>153</v>
      </c>
    </row>
    <row r="287" spans="2:51" s="13" customFormat="1" ht="10">
      <c r="B287" s="154"/>
      <c r="D287" s="148" t="s">
        <v>164</v>
      </c>
      <c r="E287" s="155" t="s">
        <v>19</v>
      </c>
      <c r="F287" s="156" t="s">
        <v>209</v>
      </c>
      <c r="H287" s="157">
        <v>20</v>
      </c>
      <c r="I287" s="158"/>
      <c r="L287" s="154"/>
      <c r="M287" s="159"/>
      <c r="T287" s="160"/>
      <c r="AT287" s="155" t="s">
        <v>164</v>
      </c>
      <c r="AU287" s="155" t="s">
        <v>85</v>
      </c>
      <c r="AV287" s="13" t="s">
        <v>85</v>
      </c>
      <c r="AW287" s="13" t="s">
        <v>36</v>
      </c>
      <c r="AX287" s="13" t="s">
        <v>83</v>
      </c>
      <c r="AY287" s="155" t="s">
        <v>153</v>
      </c>
    </row>
    <row r="288" spans="2:65" s="1" customFormat="1" ht="37.75" customHeight="1">
      <c r="B288" s="31"/>
      <c r="C288" s="130" t="s">
        <v>365</v>
      </c>
      <c r="D288" s="130" t="s">
        <v>155</v>
      </c>
      <c r="E288" s="131" t="s">
        <v>366</v>
      </c>
      <c r="F288" s="132" t="s">
        <v>367</v>
      </c>
      <c r="G288" s="133" t="s">
        <v>170</v>
      </c>
      <c r="H288" s="134">
        <v>0.6</v>
      </c>
      <c r="I288" s="135"/>
      <c r="J288" s="136">
        <f>ROUND(I288*H288,2)</f>
        <v>0</v>
      </c>
      <c r="K288" s="132" t="s">
        <v>159</v>
      </c>
      <c r="L288" s="31"/>
      <c r="M288" s="137" t="s">
        <v>19</v>
      </c>
      <c r="N288" s="138" t="s">
        <v>46</v>
      </c>
      <c r="P288" s="139">
        <f>O288*H288</f>
        <v>0</v>
      </c>
      <c r="Q288" s="139">
        <v>0</v>
      </c>
      <c r="R288" s="139">
        <f>Q288*H288</f>
        <v>0</v>
      </c>
      <c r="S288" s="139">
        <v>1.95</v>
      </c>
      <c r="T288" s="140">
        <f>S288*H288</f>
        <v>1.17</v>
      </c>
      <c r="AR288" s="141" t="s">
        <v>160</v>
      </c>
      <c r="AT288" s="141" t="s">
        <v>155</v>
      </c>
      <c r="AU288" s="141" t="s">
        <v>85</v>
      </c>
      <c r="AY288" s="16" t="s">
        <v>153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6" t="s">
        <v>83</v>
      </c>
      <c r="BK288" s="142">
        <f>ROUND(I288*H288,2)</f>
        <v>0</v>
      </c>
      <c r="BL288" s="16" t="s">
        <v>160</v>
      </c>
      <c r="BM288" s="141" t="s">
        <v>368</v>
      </c>
    </row>
    <row r="289" spans="2:47" s="1" customFormat="1" ht="10">
      <c r="B289" s="31"/>
      <c r="D289" s="143" t="s">
        <v>162</v>
      </c>
      <c r="F289" s="144" t="s">
        <v>369</v>
      </c>
      <c r="I289" s="145"/>
      <c r="L289" s="31"/>
      <c r="M289" s="146"/>
      <c r="T289" s="52"/>
      <c r="AT289" s="16" t="s">
        <v>162</v>
      </c>
      <c r="AU289" s="16" t="s">
        <v>85</v>
      </c>
    </row>
    <row r="290" spans="2:51" s="12" customFormat="1" ht="10">
      <c r="B290" s="147"/>
      <c r="D290" s="148" t="s">
        <v>164</v>
      </c>
      <c r="E290" s="149" t="s">
        <v>19</v>
      </c>
      <c r="F290" s="150" t="s">
        <v>370</v>
      </c>
      <c r="H290" s="149" t="s">
        <v>19</v>
      </c>
      <c r="I290" s="151"/>
      <c r="L290" s="147"/>
      <c r="M290" s="152"/>
      <c r="T290" s="153"/>
      <c r="AT290" s="149" t="s">
        <v>164</v>
      </c>
      <c r="AU290" s="149" t="s">
        <v>85</v>
      </c>
      <c r="AV290" s="12" t="s">
        <v>83</v>
      </c>
      <c r="AW290" s="12" t="s">
        <v>36</v>
      </c>
      <c r="AX290" s="12" t="s">
        <v>75</v>
      </c>
      <c r="AY290" s="149" t="s">
        <v>153</v>
      </c>
    </row>
    <row r="291" spans="2:51" s="13" customFormat="1" ht="10">
      <c r="B291" s="154"/>
      <c r="D291" s="148" t="s">
        <v>164</v>
      </c>
      <c r="E291" s="155" t="s">
        <v>19</v>
      </c>
      <c r="F291" s="156" t="s">
        <v>371</v>
      </c>
      <c r="H291" s="157">
        <v>0.25</v>
      </c>
      <c r="I291" s="158"/>
      <c r="L291" s="154"/>
      <c r="M291" s="159"/>
      <c r="T291" s="160"/>
      <c r="AT291" s="155" t="s">
        <v>164</v>
      </c>
      <c r="AU291" s="155" t="s">
        <v>85</v>
      </c>
      <c r="AV291" s="13" t="s">
        <v>85</v>
      </c>
      <c r="AW291" s="13" t="s">
        <v>36</v>
      </c>
      <c r="AX291" s="13" t="s">
        <v>75</v>
      </c>
      <c r="AY291" s="155" t="s">
        <v>153</v>
      </c>
    </row>
    <row r="292" spans="2:51" s="13" customFormat="1" ht="10">
      <c r="B292" s="154"/>
      <c r="D292" s="148" t="s">
        <v>164</v>
      </c>
      <c r="E292" s="155" t="s">
        <v>19</v>
      </c>
      <c r="F292" s="156" t="s">
        <v>372</v>
      </c>
      <c r="H292" s="157">
        <v>0.15</v>
      </c>
      <c r="I292" s="158"/>
      <c r="L292" s="154"/>
      <c r="M292" s="159"/>
      <c r="T292" s="160"/>
      <c r="AT292" s="155" t="s">
        <v>164</v>
      </c>
      <c r="AU292" s="155" t="s">
        <v>85</v>
      </c>
      <c r="AV292" s="13" t="s">
        <v>85</v>
      </c>
      <c r="AW292" s="13" t="s">
        <v>36</v>
      </c>
      <c r="AX292" s="13" t="s">
        <v>75</v>
      </c>
      <c r="AY292" s="155" t="s">
        <v>153</v>
      </c>
    </row>
    <row r="293" spans="2:51" s="12" customFormat="1" ht="10">
      <c r="B293" s="147"/>
      <c r="D293" s="148" t="s">
        <v>164</v>
      </c>
      <c r="E293" s="149" t="s">
        <v>19</v>
      </c>
      <c r="F293" s="150" t="s">
        <v>224</v>
      </c>
      <c r="H293" s="149" t="s">
        <v>19</v>
      </c>
      <c r="I293" s="151"/>
      <c r="L293" s="147"/>
      <c r="M293" s="152"/>
      <c r="T293" s="153"/>
      <c r="AT293" s="149" t="s">
        <v>164</v>
      </c>
      <c r="AU293" s="149" t="s">
        <v>85</v>
      </c>
      <c r="AV293" s="12" t="s">
        <v>83</v>
      </c>
      <c r="AW293" s="12" t="s">
        <v>36</v>
      </c>
      <c r="AX293" s="12" t="s">
        <v>75</v>
      </c>
      <c r="AY293" s="149" t="s">
        <v>153</v>
      </c>
    </row>
    <row r="294" spans="2:51" s="13" customFormat="1" ht="10">
      <c r="B294" s="154"/>
      <c r="D294" s="148" t="s">
        <v>164</v>
      </c>
      <c r="E294" s="155" t="s">
        <v>19</v>
      </c>
      <c r="F294" s="156" t="s">
        <v>373</v>
      </c>
      <c r="H294" s="157">
        <v>0.1</v>
      </c>
      <c r="I294" s="158"/>
      <c r="L294" s="154"/>
      <c r="M294" s="159"/>
      <c r="T294" s="160"/>
      <c r="AT294" s="155" t="s">
        <v>164</v>
      </c>
      <c r="AU294" s="155" t="s">
        <v>85</v>
      </c>
      <c r="AV294" s="13" t="s">
        <v>85</v>
      </c>
      <c r="AW294" s="13" t="s">
        <v>36</v>
      </c>
      <c r="AX294" s="13" t="s">
        <v>75</v>
      </c>
      <c r="AY294" s="155" t="s">
        <v>153</v>
      </c>
    </row>
    <row r="295" spans="2:51" s="12" customFormat="1" ht="10">
      <c r="B295" s="147"/>
      <c r="D295" s="148" t="s">
        <v>164</v>
      </c>
      <c r="E295" s="149" t="s">
        <v>19</v>
      </c>
      <c r="F295" s="150" t="s">
        <v>226</v>
      </c>
      <c r="H295" s="149" t="s">
        <v>19</v>
      </c>
      <c r="I295" s="151"/>
      <c r="L295" s="147"/>
      <c r="M295" s="152"/>
      <c r="T295" s="153"/>
      <c r="AT295" s="149" t="s">
        <v>164</v>
      </c>
      <c r="AU295" s="149" t="s">
        <v>85</v>
      </c>
      <c r="AV295" s="12" t="s">
        <v>83</v>
      </c>
      <c r="AW295" s="12" t="s">
        <v>36</v>
      </c>
      <c r="AX295" s="12" t="s">
        <v>75</v>
      </c>
      <c r="AY295" s="149" t="s">
        <v>153</v>
      </c>
    </row>
    <row r="296" spans="2:51" s="13" customFormat="1" ht="10">
      <c r="B296" s="154"/>
      <c r="D296" s="148" t="s">
        <v>164</v>
      </c>
      <c r="E296" s="155" t="s">
        <v>19</v>
      </c>
      <c r="F296" s="156" t="s">
        <v>373</v>
      </c>
      <c r="H296" s="157">
        <v>0.1</v>
      </c>
      <c r="I296" s="158"/>
      <c r="L296" s="154"/>
      <c r="M296" s="159"/>
      <c r="T296" s="160"/>
      <c r="AT296" s="155" t="s">
        <v>164</v>
      </c>
      <c r="AU296" s="155" t="s">
        <v>85</v>
      </c>
      <c r="AV296" s="13" t="s">
        <v>85</v>
      </c>
      <c r="AW296" s="13" t="s">
        <v>36</v>
      </c>
      <c r="AX296" s="13" t="s">
        <v>75</v>
      </c>
      <c r="AY296" s="155" t="s">
        <v>153</v>
      </c>
    </row>
    <row r="297" spans="2:51" s="14" customFormat="1" ht="10">
      <c r="B297" s="161"/>
      <c r="D297" s="148" t="s">
        <v>164</v>
      </c>
      <c r="E297" s="162" t="s">
        <v>19</v>
      </c>
      <c r="F297" s="163" t="s">
        <v>193</v>
      </c>
      <c r="H297" s="164">
        <v>0.6</v>
      </c>
      <c r="I297" s="165"/>
      <c r="L297" s="161"/>
      <c r="M297" s="166"/>
      <c r="T297" s="167"/>
      <c r="AT297" s="162" t="s">
        <v>164</v>
      </c>
      <c r="AU297" s="162" t="s">
        <v>85</v>
      </c>
      <c r="AV297" s="14" t="s">
        <v>160</v>
      </c>
      <c r="AW297" s="14" t="s">
        <v>36</v>
      </c>
      <c r="AX297" s="14" t="s">
        <v>83</v>
      </c>
      <c r="AY297" s="162" t="s">
        <v>153</v>
      </c>
    </row>
    <row r="298" spans="2:65" s="1" customFormat="1" ht="24.15" customHeight="1">
      <c r="B298" s="31"/>
      <c r="C298" s="130" t="s">
        <v>374</v>
      </c>
      <c r="D298" s="130" t="s">
        <v>155</v>
      </c>
      <c r="E298" s="131" t="s">
        <v>375</v>
      </c>
      <c r="F298" s="132" t="s">
        <v>376</v>
      </c>
      <c r="G298" s="133" t="s">
        <v>170</v>
      </c>
      <c r="H298" s="134">
        <v>0.3</v>
      </c>
      <c r="I298" s="135"/>
      <c r="J298" s="136">
        <f>ROUND(I298*H298,2)</f>
        <v>0</v>
      </c>
      <c r="K298" s="132" t="s">
        <v>159</v>
      </c>
      <c r="L298" s="31"/>
      <c r="M298" s="137" t="s">
        <v>19</v>
      </c>
      <c r="N298" s="138" t="s">
        <v>46</v>
      </c>
      <c r="P298" s="139">
        <f>O298*H298</f>
        <v>0</v>
      </c>
      <c r="Q298" s="139">
        <v>0</v>
      </c>
      <c r="R298" s="139">
        <f>Q298*H298</f>
        <v>0</v>
      </c>
      <c r="S298" s="139">
        <v>2.2</v>
      </c>
      <c r="T298" s="140">
        <f>S298*H298</f>
        <v>0.66</v>
      </c>
      <c r="AR298" s="141" t="s">
        <v>160</v>
      </c>
      <c r="AT298" s="141" t="s">
        <v>155</v>
      </c>
      <c r="AU298" s="141" t="s">
        <v>85</v>
      </c>
      <c r="AY298" s="16" t="s">
        <v>153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16" t="s">
        <v>83</v>
      </c>
      <c r="BK298" s="142">
        <f>ROUND(I298*H298,2)</f>
        <v>0</v>
      </c>
      <c r="BL298" s="16" t="s">
        <v>160</v>
      </c>
      <c r="BM298" s="141" t="s">
        <v>377</v>
      </c>
    </row>
    <row r="299" spans="2:47" s="1" customFormat="1" ht="10">
      <c r="B299" s="31"/>
      <c r="D299" s="143" t="s">
        <v>162</v>
      </c>
      <c r="F299" s="144" t="s">
        <v>378</v>
      </c>
      <c r="I299" s="145"/>
      <c r="L299" s="31"/>
      <c r="M299" s="146"/>
      <c r="T299" s="52"/>
      <c r="AT299" s="16" t="s">
        <v>162</v>
      </c>
      <c r="AU299" s="16" t="s">
        <v>85</v>
      </c>
    </row>
    <row r="300" spans="2:51" s="12" customFormat="1" ht="10">
      <c r="B300" s="147"/>
      <c r="D300" s="148" t="s">
        <v>164</v>
      </c>
      <c r="E300" s="149" t="s">
        <v>19</v>
      </c>
      <c r="F300" s="150" t="s">
        <v>370</v>
      </c>
      <c r="H300" s="149" t="s">
        <v>19</v>
      </c>
      <c r="I300" s="151"/>
      <c r="L300" s="147"/>
      <c r="M300" s="152"/>
      <c r="T300" s="153"/>
      <c r="AT300" s="149" t="s">
        <v>164</v>
      </c>
      <c r="AU300" s="149" t="s">
        <v>85</v>
      </c>
      <c r="AV300" s="12" t="s">
        <v>83</v>
      </c>
      <c r="AW300" s="12" t="s">
        <v>36</v>
      </c>
      <c r="AX300" s="12" t="s">
        <v>75</v>
      </c>
      <c r="AY300" s="149" t="s">
        <v>153</v>
      </c>
    </row>
    <row r="301" spans="2:51" s="13" customFormat="1" ht="10">
      <c r="B301" s="154"/>
      <c r="D301" s="148" t="s">
        <v>164</v>
      </c>
      <c r="E301" s="155" t="s">
        <v>19</v>
      </c>
      <c r="F301" s="156" t="s">
        <v>379</v>
      </c>
      <c r="H301" s="157">
        <v>0.3</v>
      </c>
      <c r="I301" s="158"/>
      <c r="L301" s="154"/>
      <c r="M301" s="159"/>
      <c r="T301" s="160"/>
      <c r="AT301" s="155" t="s">
        <v>164</v>
      </c>
      <c r="AU301" s="155" t="s">
        <v>85</v>
      </c>
      <c r="AV301" s="13" t="s">
        <v>85</v>
      </c>
      <c r="AW301" s="13" t="s">
        <v>36</v>
      </c>
      <c r="AX301" s="13" t="s">
        <v>83</v>
      </c>
      <c r="AY301" s="155" t="s">
        <v>153</v>
      </c>
    </row>
    <row r="302" spans="2:65" s="1" customFormat="1" ht="24.15" customHeight="1">
      <c r="B302" s="31"/>
      <c r="C302" s="130" t="s">
        <v>380</v>
      </c>
      <c r="D302" s="130" t="s">
        <v>155</v>
      </c>
      <c r="E302" s="131" t="s">
        <v>381</v>
      </c>
      <c r="F302" s="132" t="s">
        <v>382</v>
      </c>
      <c r="G302" s="133" t="s">
        <v>158</v>
      </c>
      <c r="H302" s="134">
        <v>1.14</v>
      </c>
      <c r="I302" s="135"/>
      <c r="J302" s="136">
        <f>ROUND(I302*H302,2)</f>
        <v>0</v>
      </c>
      <c r="K302" s="132" t="s">
        <v>159</v>
      </c>
      <c r="L302" s="31"/>
      <c r="M302" s="137" t="s">
        <v>19</v>
      </c>
      <c r="N302" s="138" t="s">
        <v>46</v>
      </c>
      <c r="P302" s="139">
        <f>O302*H302</f>
        <v>0</v>
      </c>
      <c r="Q302" s="139">
        <v>0</v>
      </c>
      <c r="R302" s="139">
        <f>Q302*H302</f>
        <v>0</v>
      </c>
      <c r="S302" s="139">
        <v>0.09</v>
      </c>
      <c r="T302" s="140">
        <f>S302*H302</f>
        <v>0.10259999999999998</v>
      </c>
      <c r="AR302" s="141" t="s">
        <v>160</v>
      </c>
      <c r="AT302" s="141" t="s">
        <v>155</v>
      </c>
      <c r="AU302" s="141" t="s">
        <v>85</v>
      </c>
      <c r="AY302" s="16" t="s">
        <v>153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6" t="s">
        <v>83</v>
      </c>
      <c r="BK302" s="142">
        <f>ROUND(I302*H302,2)</f>
        <v>0</v>
      </c>
      <c r="BL302" s="16" t="s">
        <v>160</v>
      </c>
      <c r="BM302" s="141" t="s">
        <v>383</v>
      </c>
    </row>
    <row r="303" spans="2:47" s="1" customFormat="1" ht="10">
      <c r="B303" s="31"/>
      <c r="D303" s="143" t="s">
        <v>162</v>
      </c>
      <c r="F303" s="144" t="s">
        <v>384</v>
      </c>
      <c r="I303" s="145"/>
      <c r="L303" s="31"/>
      <c r="M303" s="146"/>
      <c r="T303" s="52"/>
      <c r="AT303" s="16" t="s">
        <v>162</v>
      </c>
      <c r="AU303" s="16" t="s">
        <v>85</v>
      </c>
    </row>
    <row r="304" spans="2:51" s="12" customFormat="1" ht="10">
      <c r="B304" s="147"/>
      <c r="D304" s="148" t="s">
        <v>164</v>
      </c>
      <c r="E304" s="149" t="s">
        <v>19</v>
      </c>
      <c r="F304" s="150" t="s">
        <v>370</v>
      </c>
      <c r="H304" s="149" t="s">
        <v>19</v>
      </c>
      <c r="I304" s="151"/>
      <c r="L304" s="147"/>
      <c r="M304" s="152"/>
      <c r="T304" s="153"/>
      <c r="AT304" s="149" t="s">
        <v>164</v>
      </c>
      <c r="AU304" s="149" t="s">
        <v>85</v>
      </c>
      <c r="AV304" s="12" t="s">
        <v>83</v>
      </c>
      <c r="AW304" s="12" t="s">
        <v>36</v>
      </c>
      <c r="AX304" s="12" t="s">
        <v>75</v>
      </c>
      <c r="AY304" s="149" t="s">
        <v>153</v>
      </c>
    </row>
    <row r="305" spans="2:51" s="13" customFormat="1" ht="10">
      <c r="B305" s="154"/>
      <c r="D305" s="148" t="s">
        <v>164</v>
      </c>
      <c r="E305" s="155" t="s">
        <v>19</v>
      </c>
      <c r="F305" s="156" t="s">
        <v>385</v>
      </c>
      <c r="H305" s="157">
        <v>1.14</v>
      </c>
      <c r="I305" s="158"/>
      <c r="L305" s="154"/>
      <c r="M305" s="159"/>
      <c r="T305" s="160"/>
      <c r="AT305" s="155" t="s">
        <v>164</v>
      </c>
      <c r="AU305" s="155" t="s">
        <v>85</v>
      </c>
      <c r="AV305" s="13" t="s">
        <v>85</v>
      </c>
      <c r="AW305" s="13" t="s">
        <v>36</v>
      </c>
      <c r="AX305" s="13" t="s">
        <v>83</v>
      </c>
      <c r="AY305" s="155" t="s">
        <v>153</v>
      </c>
    </row>
    <row r="306" spans="2:65" s="1" customFormat="1" ht="37.75" customHeight="1">
      <c r="B306" s="31"/>
      <c r="C306" s="130" t="s">
        <v>386</v>
      </c>
      <c r="D306" s="130" t="s">
        <v>155</v>
      </c>
      <c r="E306" s="131" t="s">
        <v>387</v>
      </c>
      <c r="F306" s="132" t="s">
        <v>388</v>
      </c>
      <c r="G306" s="133" t="s">
        <v>170</v>
      </c>
      <c r="H306" s="134">
        <v>0.3</v>
      </c>
      <c r="I306" s="135"/>
      <c r="J306" s="136">
        <f>ROUND(I306*H306,2)</f>
        <v>0</v>
      </c>
      <c r="K306" s="132" t="s">
        <v>159</v>
      </c>
      <c r="L306" s="31"/>
      <c r="M306" s="137" t="s">
        <v>19</v>
      </c>
      <c r="N306" s="138" t="s">
        <v>46</v>
      </c>
      <c r="P306" s="139">
        <f>O306*H306</f>
        <v>0</v>
      </c>
      <c r="Q306" s="139">
        <v>0</v>
      </c>
      <c r="R306" s="139">
        <f>Q306*H306</f>
        <v>0</v>
      </c>
      <c r="S306" s="139">
        <v>0.029</v>
      </c>
      <c r="T306" s="140">
        <f>S306*H306</f>
        <v>0.0087</v>
      </c>
      <c r="AR306" s="141" t="s">
        <v>160</v>
      </c>
      <c r="AT306" s="141" t="s">
        <v>155</v>
      </c>
      <c r="AU306" s="141" t="s">
        <v>85</v>
      </c>
      <c r="AY306" s="16" t="s">
        <v>153</v>
      </c>
      <c r="BE306" s="142">
        <f>IF(N306="základní",J306,0)</f>
        <v>0</v>
      </c>
      <c r="BF306" s="142">
        <f>IF(N306="snížená",J306,0)</f>
        <v>0</v>
      </c>
      <c r="BG306" s="142">
        <f>IF(N306="zákl. přenesená",J306,0)</f>
        <v>0</v>
      </c>
      <c r="BH306" s="142">
        <f>IF(N306="sníž. přenesená",J306,0)</f>
        <v>0</v>
      </c>
      <c r="BI306" s="142">
        <f>IF(N306="nulová",J306,0)</f>
        <v>0</v>
      </c>
      <c r="BJ306" s="16" t="s">
        <v>83</v>
      </c>
      <c r="BK306" s="142">
        <f>ROUND(I306*H306,2)</f>
        <v>0</v>
      </c>
      <c r="BL306" s="16" t="s">
        <v>160</v>
      </c>
      <c r="BM306" s="141" t="s">
        <v>389</v>
      </c>
    </row>
    <row r="307" spans="2:47" s="1" customFormat="1" ht="10">
      <c r="B307" s="31"/>
      <c r="D307" s="143" t="s">
        <v>162</v>
      </c>
      <c r="F307" s="144" t="s">
        <v>390</v>
      </c>
      <c r="I307" s="145"/>
      <c r="L307" s="31"/>
      <c r="M307" s="146"/>
      <c r="T307" s="52"/>
      <c r="AT307" s="16" t="s">
        <v>162</v>
      </c>
      <c r="AU307" s="16" t="s">
        <v>85</v>
      </c>
    </row>
    <row r="308" spans="2:65" s="1" customFormat="1" ht="33" customHeight="1">
      <c r="B308" s="31"/>
      <c r="C308" s="130" t="s">
        <v>391</v>
      </c>
      <c r="D308" s="130" t="s">
        <v>155</v>
      </c>
      <c r="E308" s="131" t="s">
        <v>392</v>
      </c>
      <c r="F308" s="132" t="s">
        <v>393</v>
      </c>
      <c r="G308" s="133" t="s">
        <v>170</v>
      </c>
      <c r="H308" s="134">
        <v>12</v>
      </c>
      <c r="I308" s="135"/>
      <c r="J308" s="136">
        <f>ROUND(I308*H308,2)</f>
        <v>0</v>
      </c>
      <c r="K308" s="132" t="s">
        <v>159</v>
      </c>
      <c r="L308" s="31"/>
      <c r="M308" s="137" t="s">
        <v>19</v>
      </c>
      <c r="N308" s="138" t="s">
        <v>46</v>
      </c>
      <c r="P308" s="139">
        <f>O308*H308</f>
        <v>0</v>
      </c>
      <c r="Q308" s="139">
        <v>0</v>
      </c>
      <c r="R308" s="139">
        <f>Q308*H308</f>
        <v>0</v>
      </c>
      <c r="S308" s="139">
        <v>1.4</v>
      </c>
      <c r="T308" s="140">
        <f>S308*H308</f>
        <v>16.799999999999997</v>
      </c>
      <c r="AR308" s="141" t="s">
        <v>160</v>
      </c>
      <c r="AT308" s="141" t="s">
        <v>155</v>
      </c>
      <c r="AU308" s="141" t="s">
        <v>85</v>
      </c>
      <c r="AY308" s="16" t="s">
        <v>153</v>
      </c>
      <c r="BE308" s="142">
        <f>IF(N308="základní",J308,0)</f>
        <v>0</v>
      </c>
      <c r="BF308" s="142">
        <f>IF(N308="snížená",J308,0)</f>
        <v>0</v>
      </c>
      <c r="BG308" s="142">
        <f>IF(N308="zákl. přenesená",J308,0)</f>
        <v>0</v>
      </c>
      <c r="BH308" s="142">
        <f>IF(N308="sníž. přenesená",J308,0)</f>
        <v>0</v>
      </c>
      <c r="BI308" s="142">
        <f>IF(N308="nulová",J308,0)</f>
        <v>0</v>
      </c>
      <c r="BJ308" s="16" t="s">
        <v>83</v>
      </c>
      <c r="BK308" s="142">
        <f>ROUND(I308*H308,2)</f>
        <v>0</v>
      </c>
      <c r="BL308" s="16" t="s">
        <v>160</v>
      </c>
      <c r="BM308" s="141" t="s">
        <v>394</v>
      </c>
    </row>
    <row r="309" spans="2:47" s="1" customFormat="1" ht="10">
      <c r="B309" s="31"/>
      <c r="D309" s="143" t="s">
        <v>162</v>
      </c>
      <c r="F309" s="144" t="s">
        <v>395</v>
      </c>
      <c r="I309" s="145"/>
      <c r="L309" s="31"/>
      <c r="M309" s="146"/>
      <c r="T309" s="52"/>
      <c r="AT309" s="16" t="s">
        <v>162</v>
      </c>
      <c r="AU309" s="16" t="s">
        <v>85</v>
      </c>
    </row>
    <row r="310" spans="2:51" s="12" customFormat="1" ht="10">
      <c r="B310" s="147"/>
      <c r="D310" s="148" t="s">
        <v>164</v>
      </c>
      <c r="E310" s="149" t="s">
        <v>19</v>
      </c>
      <c r="F310" s="150" t="s">
        <v>165</v>
      </c>
      <c r="H310" s="149" t="s">
        <v>19</v>
      </c>
      <c r="I310" s="151"/>
      <c r="L310" s="147"/>
      <c r="M310" s="152"/>
      <c r="T310" s="153"/>
      <c r="AT310" s="149" t="s">
        <v>164</v>
      </c>
      <c r="AU310" s="149" t="s">
        <v>85</v>
      </c>
      <c r="AV310" s="12" t="s">
        <v>83</v>
      </c>
      <c r="AW310" s="12" t="s">
        <v>36</v>
      </c>
      <c r="AX310" s="12" t="s">
        <v>75</v>
      </c>
      <c r="AY310" s="149" t="s">
        <v>153</v>
      </c>
    </row>
    <row r="311" spans="2:51" s="13" customFormat="1" ht="10">
      <c r="B311" s="154"/>
      <c r="D311" s="148" t="s">
        <v>164</v>
      </c>
      <c r="E311" s="155" t="s">
        <v>19</v>
      </c>
      <c r="F311" s="156" t="s">
        <v>8</v>
      </c>
      <c r="H311" s="157">
        <v>12</v>
      </c>
      <c r="I311" s="158"/>
      <c r="L311" s="154"/>
      <c r="M311" s="159"/>
      <c r="T311" s="160"/>
      <c r="AT311" s="155" t="s">
        <v>164</v>
      </c>
      <c r="AU311" s="155" t="s">
        <v>85</v>
      </c>
      <c r="AV311" s="13" t="s">
        <v>85</v>
      </c>
      <c r="AW311" s="13" t="s">
        <v>36</v>
      </c>
      <c r="AX311" s="13" t="s">
        <v>83</v>
      </c>
      <c r="AY311" s="155" t="s">
        <v>153</v>
      </c>
    </row>
    <row r="312" spans="2:65" s="1" customFormat="1" ht="37.75" customHeight="1">
      <c r="B312" s="31"/>
      <c r="C312" s="130" t="s">
        <v>396</v>
      </c>
      <c r="D312" s="130" t="s">
        <v>155</v>
      </c>
      <c r="E312" s="131" t="s">
        <v>397</v>
      </c>
      <c r="F312" s="132" t="s">
        <v>398</v>
      </c>
      <c r="G312" s="133" t="s">
        <v>158</v>
      </c>
      <c r="H312" s="134">
        <v>0.48</v>
      </c>
      <c r="I312" s="135"/>
      <c r="J312" s="136">
        <f>ROUND(I312*H312,2)</f>
        <v>0</v>
      </c>
      <c r="K312" s="132" t="s">
        <v>159</v>
      </c>
      <c r="L312" s="31"/>
      <c r="M312" s="137" t="s">
        <v>19</v>
      </c>
      <c r="N312" s="138" t="s">
        <v>46</v>
      </c>
      <c r="P312" s="139">
        <f>O312*H312</f>
        <v>0</v>
      </c>
      <c r="Q312" s="139">
        <v>0</v>
      </c>
      <c r="R312" s="139">
        <f>Q312*H312</f>
        <v>0</v>
      </c>
      <c r="S312" s="139">
        <v>0.075</v>
      </c>
      <c r="T312" s="140">
        <f>S312*H312</f>
        <v>0.036</v>
      </c>
      <c r="AR312" s="141" t="s">
        <v>160</v>
      </c>
      <c r="AT312" s="141" t="s">
        <v>155</v>
      </c>
      <c r="AU312" s="141" t="s">
        <v>85</v>
      </c>
      <c r="AY312" s="16" t="s">
        <v>153</v>
      </c>
      <c r="BE312" s="142">
        <f>IF(N312="základní",J312,0)</f>
        <v>0</v>
      </c>
      <c r="BF312" s="142">
        <f>IF(N312="snížená",J312,0)</f>
        <v>0</v>
      </c>
      <c r="BG312" s="142">
        <f>IF(N312="zákl. přenesená",J312,0)</f>
        <v>0</v>
      </c>
      <c r="BH312" s="142">
        <f>IF(N312="sníž. přenesená",J312,0)</f>
        <v>0</v>
      </c>
      <c r="BI312" s="142">
        <f>IF(N312="nulová",J312,0)</f>
        <v>0</v>
      </c>
      <c r="BJ312" s="16" t="s">
        <v>83</v>
      </c>
      <c r="BK312" s="142">
        <f>ROUND(I312*H312,2)</f>
        <v>0</v>
      </c>
      <c r="BL312" s="16" t="s">
        <v>160</v>
      </c>
      <c r="BM312" s="141" t="s">
        <v>399</v>
      </c>
    </row>
    <row r="313" spans="2:47" s="1" customFormat="1" ht="10">
      <c r="B313" s="31"/>
      <c r="D313" s="143" t="s">
        <v>162</v>
      </c>
      <c r="F313" s="144" t="s">
        <v>400</v>
      </c>
      <c r="I313" s="145"/>
      <c r="L313" s="31"/>
      <c r="M313" s="146"/>
      <c r="T313" s="52"/>
      <c r="AT313" s="16" t="s">
        <v>162</v>
      </c>
      <c r="AU313" s="16" t="s">
        <v>85</v>
      </c>
    </row>
    <row r="314" spans="2:51" s="12" customFormat="1" ht="10">
      <c r="B314" s="147"/>
      <c r="D314" s="148" t="s">
        <v>164</v>
      </c>
      <c r="E314" s="149" t="s">
        <v>19</v>
      </c>
      <c r="F314" s="150" t="s">
        <v>273</v>
      </c>
      <c r="H314" s="149" t="s">
        <v>19</v>
      </c>
      <c r="I314" s="151"/>
      <c r="L314" s="147"/>
      <c r="M314" s="152"/>
      <c r="T314" s="153"/>
      <c r="AT314" s="149" t="s">
        <v>164</v>
      </c>
      <c r="AU314" s="149" t="s">
        <v>85</v>
      </c>
      <c r="AV314" s="12" t="s">
        <v>83</v>
      </c>
      <c r="AW314" s="12" t="s">
        <v>36</v>
      </c>
      <c r="AX314" s="12" t="s">
        <v>75</v>
      </c>
      <c r="AY314" s="149" t="s">
        <v>153</v>
      </c>
    </row>
    <row r="315" spans="2:51" s="13" customFormat="1" ht="10">
      <c r="B315" s="154"/>
      <c r="D315" s="148" t="s">
        <v>164</v>
      </c>
      <c r="E315" s="155" t="s">
        <v>19</v>
      </c>
      <c r="F315" s="156" t="s">
        <v>401</v>
      </c>
      <c r="H315" s="157">
        <v>0.48</v>
      </c>
      <c r="I315" s="158"/>
      <c r="L315" s="154"/>
      <c r="M315" s="159"/>
      <c r="T315" s="160"/>
      <c r="AT315" s="155" t="s">
        <v>164</v>
      </c>
      <c r="AU315" s="155" t="s">
        <v>85</v>
      </c>
      <c r="AV315" s="13" t="s">
        <v>85</v>
      </c>
      <c r="AW315" s="13" t="s">
        <v>36</v>
      </c>
      <c r="AX315" s="13" t="s">
        <v>83</v>
      </c>
      <c r="AY315" s="155" t="s">
        <v>153</v>
      </c>
    </row>
    <row r="316" spans="2:65" s="1" customFormat="1" ht="37.75" customHeight="1">
      <c r="B316" s="31"/>
      <c r="C316" s="130" t="s">
        <v>402</v>
      </c>
      <c r="D316" s="130" t="s">
        <v>155</v>
      </c>
      <c r="E316" s="131" t="s">
        <v>403</v>
      </c>
      <c r="F316" s="132" t="s">
        <v>404</v>
      </c>
      <c r="G316" s="133" t="s">
        <v>158</v>
      </c>
      <c r="H316" s="134">
        <v>1.617</v>
      </c>
      <c r="I316" s="135"/>
      <c r="J316" s="136">
        <f>ROUND(I316*H316,2)</f>
        <v>0</v>
      </c>
      <c r="K316" s="132" t="s">
        <v>159</v>
      </c>
      <c r="L316" s="31"/>
      <c r="M316" s="137" t="s">
        <v>19</v>
      </c>
      <c r="N316" s="138" t="s">
        <v>46</v>
      </c>
      <c r="P316" s="139">
        <f>O316*H316</f>
        <v>0</v>
      </c>
      <c r="Q316" s="139">
        <v>0</v>
      </c>
      <c r="R316" s="139">
        <f>Q316*H316</f>
        <v>0</v>
      </c>
      <c r="S316" s="139">
        <v>0.062</v>
      </c>
      <c r="T316" s="140">
        <f>S316*H316</f>
        <v>0.100254</v>
      </c>
      <c r="AR316" s="141" t="s">
        <v>160</v>
      </c>
      <c r="AT316" s="141" t="s">
        <v>155</v>
      </c>
      <c r="AU316" s="141" t="s">
        <v>85</v>
      </c>
      <c r="AY316" s="16" t="s">
        <v>153</v>
      </c>
      <c r="BE316" s="142">
        <f>IF(N316="základní",J316,0)</f>
        <v>0</v>
      </c>
      <c r="BF316" s="142">
        <f>IF(N316="snížená",J316,0)</f>
        <v>0</v>
      </c>
      <c r="BG316" s="142">
        <f>IF(N316="zákl. přenesená",J316,0)</f>
        <v>0</v>
      </c>
      <c r="BH316" s="142">
        <f>IF(N316="sníž. přenesená",J316,0)</f>
        <v>0</v>
      </c>
      <c r="BI316" s="142">
        <f>IF(N316="nulová",J316,0)</f>
        <v>0</v>
      </c>
      <c r="BJ316" s="16" t="s">
        <v>83</v>
      </c>
      <c r="BK316" s="142">
        <f>ROUND(I316*H316,2)</f>
        <v>0</v>
      </c>
      <c r="BL316" s="16" t="s">
        <v>160</v>
      </c>
      <c r="BM316" s="141" t="s">
        <v>405</v>
      </c>
    </row>
    <row r="317" spans="2:47" s="1" customFormat="1" ht="10">
      <c r="B317" s="31"/>
      <c r="D317" s="143" t="s">
        <v>162</v>
      </c>
      <c r="F317" s="144" t="s">
        <v>406</v>
      </c>
      <c r="I317" s="145"/>
      <c r="L317" s="31"/>
      <c r="M317" s="146"/>
      <c r="T317" s="52"/>
      <c r="AT317" s="16" t="s">
        <v>162</v>
      </c>
      <c r="AU317" s="16" t="s">
        <v>85</v>
      </c>
    </row>
    <row r="318" spans="2:51" s="12" customFormat="1" ht="10">
      <c r="B318" s="147"/>
      <c r="D318" s="148" t="s">
        <v>164</v>
      </c>
      <c r="E318" s="149" t="s">
        <v>19</v>
      </c>
      <c r="F318" s="150" t="s">
        <v>273</v>
      </c>
      <c r="H318" s="149" t="s">
        <v>19</v>
      </c>
      <c r="I318" s="151"/>
      <c r="L318" s="147"/>
      <c r="M318" s="152"/>
      <c r="T318" s="153"/>
      <c r="AT318" s="149" t="s">
        <v>164</v>
      </c>
      <c r="AU318" s="149" t="s">
        <v>85</v>
      </c>
      <c r="AV318" s="12" t="s">
        <v>83</v>
      </c>
      <c r="AW318" s="12" t="s">
        <v>36</v>
      </c>
      <c r="AX318" s="12" t="s">
        <v>75</v>
      </c>
      <c r="AY318" s="149" t="s">
        <v>153</v>
      </c>
    </row>
    <row r="319" spans="2:51" s="13" customFormat="1" ht="10">
      <c r="B319" s="154"/>
      <c r="D319" s="148" t="s">
        <v>164</v>
      </c>
      <c r="E319" s="155" t="s">
        <v>19</v>
      </c>
      <c r="F319" s="156" t="s">
        <v>407</v>
      </c>
      <c r="H319" s="157">
        <v>1.617</v>
      </c>
      <c r="I319" s="158"/>
      <c r="L319" s="154"/>
      <c r="M319" s="159"/>
      <c r="T319" s="160"/>
      <c r="AT319" s="155" t="s">
        <v>164</v>
      </c>
      <c r="AU319" s="155" t="s">
        <v>85</v>
      </c>
      <c r="AV319" s="13" t="s">
        <v>85</v>
      </c>
      <c r="AW319" s="13" t="s">
        <v>36</v>
      </c>
      <c r="AX319" s="13" t="s">
        <v>83</v>
      </c>
      <c r="AY319" s="155" t="s">
        <v>153</v>
      </c>
    </row>
    <row r="320" spans="2:65" s="1" customFormat="1" ht="37.75" customHeight="1">
      <c r="B320" s="31"/>
      <c r="C320" s="130" t="s">
        <v>408</v>
      </c>
      <c r="D320" s="130" t="s">
        <v>155</v>
      </c>
      <c r="E320" s="131" t="s">
        <v>409</v>
      </c>
      <c r="F320" s="132" t="s">
        <v>410</v>
      </c>
      <c r="G320" s="133" t="s">
        <v>158</v>
      </c>
      <c r="H320" s="134">
        <v>1.773</v>
      </c>
      <c r="I320" s="135"/>
      <c r="J320" s="136">
        <f>ROUND(I320*H320,2)</f>
        <v>0</v>
      </c>
      <c r="K320" s="132" t="s">
        <v>159</v>
      </c>
      <c r="L320" s="31"/>
      <c r="M320" s="137" t="s">
        <v>19</v>
      </c>
      <c r="N320" s="138" t="s">
        <v>46</v>
      </c>
      <c r="P320" s="139">
        <f>O320*H320</f>
        <v>0</v>
      </c>
      <c r="Q320" s="139">
        <v>0</v>
      </c>
      <c r="R320" s="139">
        <f>Q320*H320</f>
        <v>0</v>
      </c>
      <c r="S320" s="139">
        <v>0.088</v>
      </c>
      <c r="T320" s="140">
        <f>S320*H320</f>
        <v>0.156024</v>
      </c>
      <c r="AR320" s="141" t="s">
        <v>160</v>
      </c>
      <c r="AT320" s="141" t="s">
        <v>155</v>
      </c>
      <c r="AU320" s="141" t="s">
        <v>85</v>
      </c>
      <c r="AY320" s="16" t="s">
        <v>153</v>
      </c>
      <c r="BE320" s="142">
        <f>IF(N320="základní",J320,0)</f>
        <v>0</v>
      </c>
      <c r="BF320" s="142">
        <f>IF(N320="snížená",J320,0)</f>
        <v>0</v>
      </c>
      <c r="BG320" s="142">
        <f>IF(N320="zákl. přenesená",J320,0)</f>
        <v>0</v>
      </c>
      <c r="BH320" s="142">
        <f>IF(N320="sníž. přenesená",J320,0)</f>
        <v>0</v>
      </c>
      <c r="BI320" s="142">
        <f>IF(N320="nulová",J320,0)</f>
        <v>0</v>
      </c>
      <c r="BJ320" s="16" t="s">
        <v>83</v>
      </c>
      <c r="BK320" s="142">
        <f>ROUND(I320*H320,2)</f>
        <v>0</v>
      </c>
      <c r="BL320" s="16" t="s">
        <v>160</v>
      </c>
      <c r="BM320" s="141" t="s">
        <v>411</v>
      </c>
    </row>
    <row r="321" spans="2:47" s="1" customFormat="1" ht="10">
      <c r="B321" s="31"/>
      <c r="D321" s="143" t="s">
        <v>162</v>
      </c>
      <c r="F321" s="144" t="s">
        <v>412</v>
      </c>
      <c r="I321" s="145"/>
      <c r="L321" s="31"/>
      <c r="M321" s="146"/>
      <c r="T321" s="52"/>
      <c r="AT321" s="16" t="s">
        <v>162</v>
      </c>
      <c r="AU321" s="16" t="s">
        <v>85</v>
      </c>
    </row>
    <row r="322" spans="2:51" s="12" customFormat="1" ht="10">
      <c r="B322" s="147"/>
      <c r="D322" s="148" t="s">
        <v>164</v>
      </c>
      <c r="E322" s="149" t="s">
        <v>19</v>
      </c>
      <c r="F322" s="150" t="s">
        <v>413</v>
      </c>
      <c r="H322" s="149" t="s">
        <v>19</v>
      </c>
      <c r="I322" s="151"/>
      <c r="L322" s="147"/>
      <c r="M322" s="152"/>
      <c r="T322" s="153"/>
      <c r="AT322" s="149" t="s">
        <v>164</v>
      </c>
      <c r="AU322" s="149" t="s">
        <v>85</v>
      </c>
      <c r="AV322" s="12" t="s">
        <v>83</v>
      </c>
      <c r="AW322" s="12" t="s">
        <v>36</v>
      </c>
      <c r="AX322" s="12" t="s">
        <v>75</v>
      </c>
      <c r="AY322" s="149" t="s">
        <v>153</v>
      </c>
    </row>
    <row r="323" spans="2:51" s="13" customFormat="1" ht="10">
      <c r="B323" s="154"/>
      <c r="D323" s="148" t="s">
        <v>164</v>
      </c>
      <c r="E323" s="155" t="s">
        <v>19</v>
      </c>
      <c r="F323" s="156" t="s">
        <v>414</v>
      </c>
      <c r="H323" s="157">
        <v>1.773</v>
      </c>
      <c r="I323" s="158"/>
      <c r="L323" s="154"/>
      <c r="M323" s="159"/>
      <c r="T323" s="160"/>
      <c r="AT323" s="155" t="s">
        <v>164</v>
      </c>
      <c r="AU323" s="155" t="s">
        <v>85</v>
      </c>
      <c r="AV323" s="13" t="s">
        <v>85</v>
      </c>
      <c r="AW323" s="13" t="s">
        <v>36</v>
      </c>
      <c r="AX323" s="13" t="s">
        <v>83</v>
      </c>
      <c r="AY323" s="155" t="s">
        <v>153</v>
      </c>
    </row>
    <row r="324" spans="2:65" s="1" customFormat="1" ht="37.75" customHeight="1">
      <c r="B324" s="31"/>
      <c r="C324" s="130" t="s">
        <v>415</v>
      </c>
      <c r="D324" s="130" t="s">
        <v>155</v>
      </c>
      <c r="E324" s="131" t="s">
        <v>416</v>
      </c>
      <c r="F324" s="132" t="s">
        <v>417</v>
      </c>
      <c r="G324" s="133" t="s">
        <v>158</v>
      </c>
      <c r="H324" s="134">
        <v>13.79</v>
      </c>
      <c r="I324" s="135"/>
      <c r="J324" s="136">
        <f>ROUND(I324*H324,2)</f>
        <v>0</v>
      </c>
      <c r="K324" s="132" t="s">
        <v>159</v>
      </c>
      <c r="L324" s="31"/>
      <c r="M324" s="137" t="s">
        <v>19</v>
      </c>
      <c r="N324" s="138" t="s">
        <v>46</v>
      </c>
      <c r="P324" s="139">
        <f>O324*H324</f>
        <v>0</v>
      </c>
      <c r="Q324" s="139">
        <v>0</v>
      </c>
      <c r="R324" s="139">
        <f>Q324*H324</f>
        <v>0</v>
      </c>
      <c r="S324" s="139">
        <v>0.076</v>
      </c>
      <c r="T324" s="140">
        <f>S324*H324</f>
        <v>1.0480399999999999</v>
      </c>
      <c r="AR324" s="141" t="s">
        <v>160</v>
      </c>
      <c r="AT324" s="141" t="s">
        <v>155</v>
      </c>
      <c r="AU324" s="141" t="s">
        <v>85</v>
      </c>
      <c r="AY324" s="16" t="s">
        <v>153</v>
      </c>
      <c r="BE324" s="142">
        <f>IF(N324="základní",J324,0)</f>
        <v>0</v>
      </c>
      <c r="BF324" s="142">
        <f>IF(N324="snížená",J324,0)</f>
        <v>0</v>
      </c>
      <c r="BG324" s="142">
        <f>IF(N324="zákl. přenesená",J324,0)</f>
        <v>0</v>
      </c>
      <c r="BH324" s="142">
        <f>IF(N324="sníž. přenesená",J324,0)</f>
        <v>0</v>
      </c>
      <c r="BI324" s="142">
        <f>IF(N324="nulová",J324,0)</f>
        <v>0</v>
      </c>
      <c r="BJ324" s="16" t="s">
        <v>83</v>
      </c>
      <c r="BK324" s="142">
        <f>ROUND(I324*H324,2)</f>
        <v>0</v>
      </c>
      <c r="BL324" s="16" t="s">
        <v>160</v>
      </c>
      <c r="BM324" s="141" t="s">
        <v>418</v>
      </c>
    </row>
    <row r="325" spans="2:47" s="1" customFormat="1" ht="10">
      <c r="B325" s="31"/>
      <c r="D325" s="143" t="s">
        <v>162</v>
      </c>
      <c r="F325" s="144" t="s">
        <v>419</v>
      </c>
      <c r="I325" s="145"/>
      <c r="L325" s="31"/>
      <c r="M325" s="146"/>
      <c r="T325" s="52"/>
      <c r="AT325" s="16" t="s">
        <v>162</v>
      </c>
      <c r="AU325" s="16" t="s">
        <v>85</v>
      </c>
    </row>
    <row r="326" spans="2:51" s="12" customFormat="1" ht="10">
      <c r="B326" s="147"/>
      <c r="D326" s="148" t="s">
        <v>164</v>
      </c>
      <c r="E326" s="149" t="s">
        <v>19</v>
      </c>
      <c r="F326" s="150" t="s">
        <v>269</v>
      </c>
      <c r="H326" s="149" t="s">
        <v>19</v>
      </c>
      <c r="I326" s="151"/>
      <c r="L326" s="147"/>
      <c r="M326" s="152"/>
      <c r="T326" s="153"/>
      <c r="AT326" s="149" t="s">
        <v>164</v>
      </c>
      <c r="AU326" s="149" t="s">
        <v>85</v>
      </c>
      <c r="AV326" s="12" t="s">
        <v>83</v>
      </c>
      <c r="AW326" s="12" t="s">
        <v>36</v>
      </c>
      <c r="AX326" s="12" t="s">
        <v>75</v>
      </c>
      <c r="AY326" s="149" t="s">
        <v>153</v>
      </c>
    </row>
    <row r="327" spans="2:51" s="13" customFormat="1" ht="10">
      <c r="B327" s="154"/>
      <c r="D327" s="148" t="s">
        <v>164</v>
      </c>
      <c r="E327" s="155" t="s">
        <v>19</v>
      </c>
      <c r="F327" s="156" t="s">
        <v>414</v>
      </c>
      <c r="H327" s="157">
        <v>1.773</v>
      </c>
      <c r="I327" s="158"/>
      <c r="L327" s="154"/>
      <c r="M327" s="159"/>
      <c r="T327" s="160"/>
      <c r="AT327" s="155" t="s">
        <v>164</v>
      </c>
      <c r="AU327" s="155" t="s">
        <v>85</v>
      </c>
      <c r="AV327" s="13" t="s">
        <v>85</v>
      </c>
      <c r="AW327" s="13" t="s">
        <v>36</v>
      </c>
      <c r="AX327" s="13" t="s">
        <v>75</v>
      </c>
      <c r="AY327" s="155" t="s">
        <v>153</v>
      </c>
    </row>
    <row r="328" spans="2:51" s="12" customFormat="1" ht="10">
      <c r="B328" s="147"/>
      <c r="D328" s="148" t="s">
        <v>164</v>
      </c>
      <c r="E328" s="149" t="s">
        <v>19</v>
      </c>
      <c r="F328" s="150" t="s">
        <v>270</v>
      </c>
      <c r="H328" s="149" t="s">
        <v>19</v>
      </c>
      <c r="I328" s="151"/>
      <c r="L328" s="147"/>
      <c r="M328" s="152"/>
      <c r="T328" s="153"/>
      <c r="AT328" s="149" t="s">
        <v>164</v>
      </c>
      <c r="AU328" s="149" t="s">
        <v>85</v>
      </c>
      <c r="AV328" s="12" t="s">
        <v>83</v>
      </c>
      <c r="AW328" s="12" t="s">
        <v>36</v>
      </c>
      <c r="AX328" s="12" t="s">
        <v>75</v>
      </c>
      <c r="AY328" s="149" t="s">
        <v>153</v>
      </c>
    </row>
    <row r="329" spans="2:51" s="13" customFormat="1" ht="10">
      <c r="B329" s="154"/>
      <c r="D329" s="148" t="s">
        <v>164</v>
      </c>
      <c r="E329" s="155" t="s">
        <v>19</v>
      </c>
      <c r="F329" s="156" t="s">
        <v>414</v>
      </c>
      <c r="H329" s="157">
        <v>1.773</v>
      </c>
      <c r="I329" s="158"/>
      <c r="L329" s="154"/>
      <c r="M329" s="159"/>
      <c r="T329" s="160"/>
      <c r="AT329" s="155" t="s">
        <v>164</v>
      </c>
      <c r="AU329" s="155" t="s">
        <v>85</v>
      </c>
      <c r="AV329" s="13" t="s">
        <v>85</v>
      </c>
      <c r="AW329" s="13" t="s">
        <v>36</v>
      </c>
      <c r="AX329" s="13" t="s">
        <v>75</v>
      </c>
      <c r="AY329" s="155" t="s">
        <v>153</v>
      </c>
    </row>
    <row r="330" spans="2:51" s="12" customFormat="1" ht="10">
      <c r="B330" s="147"/>
      <c r="D330" s="148" t="s">
        <v>164</v>
      </c>
      <c r="E330" s="149" t="s">
        <v>19</v>
      </c>
      <c r="F330" s="150" t="s">
        <v>273</v>
      </c>
      <c r="H330" s="149" t="s">
        <v>19</v>
      </c>
      <c r="I330" s="151"/>
      <c r="L330" s="147"/>
      <c r="M330" s="152"/>
      <c r="T330" s="153"/>
      <c r="AT330" s="149" t="s">
        <v>164</v>
      </c>
      <c r="AU330" s="149" t="s">
        <v>85</v>
      </c>
      <c r="AV330" s="12" t="s">
        <v>83</v>
      </c>
      <c r="AW330" s="12" t="s">
        <v>36</v>
      </c>
      <c r="AX330" s="12" t="s">
        <v>75</v>
      </c>
      <c r="AY330" s="149" t="s">
        <v>153</v>
      </c>
    </row>
    <row r="331" spans="2:51" s="13" customFormat="1" ht="10">
      <c r="B331" s="154"/>
      <c r="D331" s="148" t="s">
        <v>164</v>
      </c>
      <c r="E331" s="155" t="s">
        <v>19</v>
      </c>
      <c r="F331" s="156" t="s">
        <v>420</v>
      </c>
      <c r="H331" s="157">
        <v>5.319</v>
      </c>
      <c r="I331" s="158"/>
      <c r="L331" s="154"/>
      <c r="M331" s="159"/>
      <c r="T331" s="160"/>
      <c r="AT331" s="155" t="s">
        <v>164</v>
      </c>
      <c r="AU331" s="155" t="s">
        <v>85</v>
      </c>
      <c r="AV331" s="13" t="s">
        <v>85</v>
      </c>
      <c r="AW331" s="13" t="s">
        <v>36</v>
      </c>
      <c r="AX331" s="13" t="s">
        <v>75</v>
      </c>
      <c r="AY331" s="155" t="s">
        <v>153</v>
      </c>
    </row>
    <row r="332" spans="2:51" s="13" customFormat="1" ht="10">
      <c r="B332" s="154"/>
      <c r="D332" s="148" t="s">
        <v>164</v>
      </c>
      <c r="E332" s="155" t="s">
        <v>19</v>
      </c>
      <c r="F332" s="156" t="s">
        <v>421</v>
      </c>
      <c r="H332" s="157">
        <v>1.576</v>
      </c>
      <c r="I332" s="158"/>
      <c r="L332" s="154"/>
      <c r="M332" s="159"/>
      <c r="T332" s="160"/>
      <c r="AT332" s="155" t="s">
        <v>164</v>
      </c>
      <c r="AU332" s="155" t="s">
        <v>85</v>
      </c>
      <c r="AV332" s="13" t="s">
        <v>85</v>
      </c>
      <c r="AW332" s="13" t="s">
        <v>36</v>
      </c>
      <c r="AX332" s="13" t="s">
        <v>75</v>
      </c>
      <c r="AY332" s="155" t="s">
        <v>153</v>
      </c>
    </row>
    <row r="333" spans="2:51" s="12" customFormat="1" ht="10">
      <c r="B333" s="147"/>
      <c r="D333" s="148" t="s">
        <v>164</v>
      </c>
      <c r="E333" s="149" t="s">
        <v>19</v>
      </c>
      <c r="F333" s="150" t="s">
        <v>422</v>
      </c>
      <c r="H333" s="149" t="s">
        <v>19</v>
      </c>
      <c r="I333" s="151"/>
      <c r="L333" s="147"/>
      <c r="M333" s="152"/>
      <c r="T333" s="153"/>
      <c r="AT333" s="149" t="s">
        <v>164</v>
      </c>
      <c r="AU333" s="149" t="s">
        <v>85</v>
      </c>
      <c r="AV333" s="12" t="s">
        <v>83</v>
      </c>
      <c r="AW333" s="12" t="s">
        <v>36</v>
      </c>
      <c r="AX333" s="12" t="s">
        <v>75</v>
      </c>
      <c r="AY333" s="149" t="s">
        <v>153</v>
      </c>
    </row>
    <row r="334" spans="2:51" s="13" customFormat="1" ht="10">
      <c r="B334" s="154"/>
      <c r="D334" s="148" t="s">
        <v>164</v>
      </c>
      <c r="E334" s="155" t="s">
        <v>19</v>
      </c>
      <c r="F334" s="156" t="s">
        <v>421</v>
      </c>
      <c r="H334" s="157">
        <v>1.576</v>
      </c>
      <c r="I334" s="158"/>
      <c r="L334" s="154"/>
      <c r="M334" s="159"/>
      <c r="T334" s="160"/>
      <c r="AT334" s="155" t="s">
        <v>164</v>
      </c>
      <c r="AU334" s="155" t="s">
        <v>85</v>
      </c>
      <c r="AV334" s="13" t="s">
        <v>85</v>
      </c>
      <c r="AW334" s="13" t="s">
        <v>36</v>
      </c>
      <c r="AX334" s="13" t="s">
        <v>75</v>
      </c>
      <c r="AY334" s="155" t="s">
        <v>153</v>
      </c>
    </row>
    <row r="335" spans="2:51" s="12" customFormat="1" ht="10">
      <c r="B335" s="147"/>
      <c r="D335" s="148" t="s">
        <v>164</v>
      </c>
      <c r="E335" s="149" t="s">
        <v>19</v>
      </c>
      <c r="F335" s="150" t="s">
        <v>423</v>
      </c>
      <c r="H335" s="149" t="s">
        <v>19</v>
      </c>
      <c r="I335" s="151"/>
      <c r="L335" s="147"/>
      <c r="M335" s="152"/>
      <c r="T335" s="153"/>
      <c r="AT335" s="149" t="s">
        <v>164</v>
      </c>
      <c r="AU335" s="149" t="s">
        <v>85</v>
      </c>
      <c r="AV335" s="12" t="s">
        <v>83</v>
      </c>
      <c r="AW335" s="12" t="s">
        <v>36</v>
      </c>
      <c r="AX335" s="12" t="s">
        <v>75</v>
      </c>
      <c r="AY335" s="149" t="s">
        <v>153</v>
      </c>
    </row>
    <row r="336" spans="2:51" s="13" customFormat="1" ht="10">
      <c r="B336" s="154"/>
      <c r="D336" s="148" t="s">
        <v>164</v>
      </c>
      <c r="E336" s="155" t="s">
        <v>19</v>
      </c>
      <c r="F336" s="156" t="s">
        <v>414</v>
      </c>
      <c r="H336" s="157">
        <v>1.773</v>
      </c>
      <c r="I336" s="158"/>
      <c r="L336" s="154"/>
      <c r="M336" s="159"/>
      <c r="T336" s="160"/>
      <c r="AT336" s="155" t="s">
        <v>164</v>
      </c>
      <c r="AU336" s="155" t="s">
        <v>85</v>
      </c>
      <c r="AV336" s="13" t="s">
        <v>85</v>
      </c>
      <c r="AW336" s="13" t="s">
        <v>36</v>
      </c>
      <c r="AX336" s="13" t="s">
        <v>75</v>
      </c>
      <c r="AY336" s="155" t="s">
        <v>153</v>
      </c>
    </row>
    <row r="337" spans="2:51" s="14" customFormat="1" ht="10">
      <c r="B337" s="161"/>
      <c r="D337" s="148" t="s">
        <v>164</v>
      </c>
      <c r="E337" s="162" t="s">
        <v>19</v>
      </c>
      <c r="F337" s="163" t="s">
        <v>193</v>
      </c>
      <c r="H337" s="164">
        <v>13.790000000000001</v>
      </c>
      <c r="I337" s="165"/>
      <c r="L337" s="161"/>
      <c r="M337" s="166"/>
      <c r="T337" s="167"/>
      <c r="AT337" s="162" t="s">
        <v>164</v>
      </c>
      <c r="AU337" s="162" t="s">
        <v>85</v>
      </c>
      <c r="AV337" s="14" t="s">
        <v>160</v>
      </c>
      <c r="AW337" s="14" t="s">
        <v>36</v>
      </c>
      <c r="AX337" s="14" t="s">
        <v>83</v>
      </c>
      <c r="AY337" s="162" t="s">
        <v>153</v>
      </c>
    </row>
    <row r="338" spans="2:65" s="1" customFormat="1" ht="24.15" customHeight="1">
      <c r="B338" s="31"/>
      <c r="C338" s="130" t="s">
        <v>424</v>
      </c>
      <c r="D338" s="130" t="s">
        <v>155</v>
      </c>
      <c r="E338" s="131" t="s">
        <v>425</v>
      </c>
      <c r="F338" s="132" t="s">
        <v>426</v>
      </c>
      <c r="G338" s="133" t="s">
        <v>337</v>
      </c>
      <c r="H338" s="134">
        <v>16</v>
      </c>
      <c r="I338" s="135"/>
      <c r="J338" s="136">
        <f>ROUND(I338*H338,2)</f>
        <v>0</v>
      </c>
      <c r="K338" s="132" t="s">
        <v>159</v>
      </c>
      <c r="L338" s="31"/>
      <c r="M338" s="137" t="s">
        <v>19</v>
      </c>
      <c r="N338" s="138" t="s">
        <v>46</v>
      </c>
      <c r="P338" s="139">
        <f>O338*H338</f>
        <v>0</v>
      </c>
      <c r="Q338" s="139">
        <v>0</v>
      </c>
      <c r="R338" s="139">
        <f>Q338*H338</f>
        <v>0</v>
      </c>
      <c r="S338" s="139">
        <v>0.007</v>
      </c>
      <c r="T338" s="140">
        <f>S338*H338</f>
        <v>0.112</v>
      </c>
      <c r="AR338" s="141" t="s">
        <v>160</v>
      </c>
      <c r="AT338" s="141" t="s">
        <v>155</v>
      </c>
      <c r="AU338" s="141" t="s">
        <v>85</v>
      </c>
      <c r="AY338" s="16" t="s">
        <v>153</v>
      </c>
      <c r="BE338" s="142">
        <f>IF(N338="základní",J338,0)</f>
        <v>0</v>
      </c>
      <c r="BF338" s="142">
        <f>IF(N338="snížená",J338,0)</f>
        <v>0</v>
      </c>
      <c r="BG338" s="142">
        <f>IF(N338="zákl. přenesená",J338,0)</f>
        <v>0</v>
      </c>
      <c r="BH338" s="142">
        <f>IF(N338="sníž. přenesená",J338,0)</f>
        <v>0</v>
      </c>
      <c r="BI338" s="142">
        <f>IF(N338="nulová",J338,0)</f>
        <v>0</v>
      </c>
      <c r="BJ338" s="16" t="s">
        <v>83</v>
      </c>
      <c r="BK338" s="142">
        <f>ROUND(I338*H338,2)</f>
        <v>0</v>
      </c>
      <c r="BL338" s="16" t="s">
        <v>160</v>
      </c>
      <c r="BM338" s="141" t="s">
        <v>427</v>
      </c>
    </row>
    <row r="339" spans="2:47" s="1" customFormat="1" ht="10">
      <c r="B339" s="31"/>
      <c r="D339" s="143" t="s">
        <v>162</v>
      </c>
      <c r="F339" s="144" t="s">
        <v>428</v>
      </c>
      <c r="I339" s="145"/>
      <c r="L339" s="31"/>
      <c r="M339" s="146"/>
      <c r="T339" s="52"/>
      <c r="AT339" s="16" t="s">
        <v>162</v>
      </c>
      <c r="AU339" s="16" t="s">
        <v>85</v>
      </c>
    </row>
    <row r="340" spans="2:51" s="12" customFormat="1" ht="10">
      <c r="B340" s="147"/>
      <c r="D340" s="148" t="s">
        <v>164</v>
      </c>
      <c r="E340" s="149" t="s">
        <v>19</v>
      </c>
      <c r="F340" s="150" t="s">
        <v>266</v>
      </c>
      <c r="H340" s="149" t="s">
        <v>19</v>
      </c>
      <c r="I340" s="151"/>
      <c r="L340" s="147"/>
      <c r="M340" s="152"/>
      <c r="T340" s="153"/>
      <c r="AT340" s="149" t="s">
        <v>164</v>
      </c>
      <c r="AU340" s="149" t="s">
        <v>85</v>
      </c>
      <c r="AV340" s="12" t="s">
        <v>83</v>
      </c>
      <c r="AW340" s="12" t="s">
        <v>36</v>
      </c>
      <c r="AX340" s="12" t="s">
        <v>75</v>
      </c>
      <c r="AY340" s="149" t="s">
        <v>153</v>
      </c>
    </row>
    <row r="341" spans="2:51" s="13" customFormat="1" ht="10">
      <c r="B341" s="154"/>
      <c r="D341" s="148" t="s">
        <v>164</v>
      </c>
      <c r="E341" s="155" t="s">
        <v>19</v>
      </c>
      <c r="F341" s="156" t="s">
        <v>287</v>
      </c>
      <c r="H341" s="157">
        <v>16</v>
      </c>
      <c r="I341" s="158"/>
      <c r="L341" s="154"/>
      <c r="M341" s="159"/>
      <c r="T341" s="160"/>
      <c r="AT341" s="155" t="s">
        <v>164</v>
      </c>
      <c r="AU341" s="155" t="s">
        <v>85</v>
      </c>
      <c r="AV341" s="13" t="s">
        <v>85</v>
      </c>
      <c r="AW341" s="13" t="s">
        <v>36</v>
      </c>
      <c r="AX341" s="13" t="s">
        <v>83</v>
      </c>
      <c r="AY341" s="155" t="s">
        <v>153</v>
      </c>
    </row>
    <row r="342" spans="2:65" s="1" customFormat="1" ht="37.75" customHeight="1">
      <c r="B342" s="31"/>
      <c r="C342" s="130" t="s">
        <v>429</v>
      </c>
      <c r="D342" s="130" t="s">
        <v>155</v>
      </c>
      <c r="E342" s="131" t="s">
        <v>430</v>
      </c>
      <c r="F342" s="132" t="s">
        <v>431</v>
      </c>
      <c r="G342" s="133" t="s">
        <v>337</v>
      </c>
      <c r="H342" s="134">
        <v>6</v>
      </c>
      <c r="I342" s="135"/>
      <c r="J342" s="136">
        <f>ROUND(I342*H342,2)</f>
        <v>0</v>
      </c>
      <c r="K342" s="132" t="s">
        <v>159</v>
      </c>
      <c r="L342" s="31"/>
      <c r="M342" s="137" t="s">
        <v>19</v>
      </c>
      <c r="N342" s="138" t="s">
        <v>46</v>
      </c>
      <c r="P342" s="139">
        <f>O342*H342</f>
        <v>0</v>
      </c>
      <c r="Q342" s="139">
        <v>0</v>
      </c>
      <c r="R342" s="139">
        <f>Q342*H342</f>
        <v>0</v>
      </c>
      <c r="S342" s="139">
        <v>0.018</v>
      </c>
      <c r="T342" s="140">
        <f>S342*H342</f>
        <v>0.10799999999999998</v>
      </c>
      <c r="AR342" s="141" t="s">
        <v>160</v>
      </c>
      <c r="AT342" s="141" t="s">
        <v>155</v>
      </c>
      <c r="AU342" s="141" t="s">
        <v>85</v>
      </c>
      <c r="AY342" s="16" t="s">
        <v>153</v>
      </c>
      <c r="BE342" s="142">
        <f>IF(N342="základní",J342,0)</f>
        <v>0</v>
      </c>
      <c r="BF342" s="142">
        <f>IF(N342="snížená",J342,0)</f>
        <v>0</v>
      </c>
      <c r="BG342" s="142">
        <f>IF(N342="zákl. přenesená",J342,0)</f>
        <v>0</v>
      </c>
      <c r="BH342" s="142">
        <f>IF(N342="sníž. přenesená",J342,0)</f>
        <v>0</v>
      </c>
      <c r="BI342" s="142">
        <f>IF(N342="nulová",J342,0)</f>
        <v>0</v>
      </c>
      <c r="BJ342" s="16" t="s">
        <v>83</v>
      </c>
      <c r="BK342" s="142">
        <f>ROUND(I342*H342,2)</f>
        <v>0</v>
      </c>
      <c r="BL342" s="16" t="s">
        <v>160</v>
      </c>
      <c r="BM342" s="141" t="s">
        <v>432</v>
      </c>
    </row>
    <row r="343" spans="2:47" s="1" customFormat="1" ht="10">
      <c r="B343" s="31"/>
      <c r="D343" s="143" t="s">
        <v>162</v>
      </c>
      <c r="F343" s="144" t="s">
        <v>433</v>
      </c>
      <c r="I343" s="145"/>
      <c r="L343" s="31"/>
      <c r="M343" s="146"/>
      <c r="T343" s="52"/>
      <c r="AT343" s="16" t="s">
        <v>162</v>
      </c>
      <c r="AU343" s="16" t="s">
        <v>85</v>
      </c>
    </row>
    <row r="344" spans="2:51" s="12" customFormat="1" ht="10">
      <c r="B344" s="147"/>
      <c r="D344" s="148" t="s">
        <v>164</v>
      </c>
      <c r="E344" s="149" t="s">
        <v>19</v>
      </c>
      <c r="F344" s="150" t="s">
        <v>278</v>
      </c>
      <c r="H344" s="149" t="s">
        <v>19</v>
      </c>
      <c r="I344" s="151"/>
      <c r="L344" s="147"/>
      <c r="M344" s="152"/>
      <c r="T344" s="153"/>
      <c r="AT344" s="149" t="s">
        <v>164</v>
      </c>
      <c r="AU344" s="149" t="s">
        <v>85</v>
      </c>
      <c r="AV344" s="12" t="s">
        <v>83</v>
      </c>
      <c r="AW344" s="12" t="s">
        <v>36</v>
      </c>
      <c r="AX344" s="12" t="s">
        <v>75</v>
      </c>
      <c r="AY344" s="149" t="s">
        <v>153</v>
      </c>
    </row>
    <row r="345" spans="2:51" s="13" customFormat="1" ht="10">
      <c r="B345" s="154"/>
      <c r="D345" s="148" t="s">
        <v>164</v>
      </c>
      <c r="E345" s="155" t="s">
        <v>19</v>
      </c>
      <c r="F345" s="156" t="s">
        <v>201</v>
      </c>
      <c r="H345" s="157">
        <v>6</v>
      </c>
      <c r="I345" s="158"/>
      <c r="L345" s="154"/>
      <c r="M345" s="159"/>
      <c r="T345" s="160"/>
      <c r="AT345" s="155" t="s">
        <v>164</v>
      </c>
      <c r="AU345" s="155" t="s">
        <v>85</v>
      </c>
      <c r="AV345" s="13" t="s">
        <v>85</v>
      </c>
      <c r="AW345" s="13" t="s">
        <v>36</v>
      </c>
      <c r="AX345" s="13" t="s">
        <v>83</v>
      </c>
      <c r="AY345" s="155" t="s">
        <v>153</v>
      </c>
    </row>
    <row r="346" spans="2:65" s="1" customFormat="1" ht="44.25" customHeight="1">
      <c r="B346" s="31"/>
      <c r="C346" s="130" t="s">
        <v>434</v>
      </c>
      <c r="D346" s="130" t="s">
        <v>155</v>
      </c>
      <c r="E346" s="131" t="s">
        <v>435</v>
      </c>
      <c r="F346" s="132" t="s">
        <v>436</v>
      </c>
      <c r="G346" s="133" t="s">
        <v>337</v>
      </c>
      <c r="H346" s="134">
        <v>1.5</v>
      </c>
      <c r="I346" s="135"/>
      <c r="J346" s="136">
        <f>ROUND(I346*H346,2)</f>
        <v>0</v>
      </c>
      <c r="K346" s="132" t="s">
        <v>159</v>
      </c>
      <c r="L346" s="31"/>
      <c r="M346" s="137" t="s">
        <v>19</v>
      </c>
      <c r="N346" s="138" t="s">
        <v>46</v>
      </c>
      <c r="P346" s="139">
        <f>O346*H346</f>
        <v>0</v>
      </c>
      <c r="Q346" s="139">
        <v>0.00147</v>
      </c>
      <c r="R346" s="139">
        <f>Q346*H346</f>
        <v>0.002205</v>
      </c>
      <c r="S346" s="139">
        <v>0.039</v>
      </c>
      <c r="T346" s="140">
        <f>S346*H346</f>
        <v>0.058499999999999996</v>
      </c>
      <c r="AR346" s="141" t="s">
        <v>160</v>
      </c>
      <c r="AT346" s="141" t="s">
        <v>155</v>
      </c>
      <c r="AU346" s="141" t="s">
        <v>85</v>
      </c>
      <c r="AY346" s="16" t="s">
        <v>153</v>
      </c>
      <c r="BE346" s="142">
        <f>IF(N346="základní",J346,0)</f>
        <v>0</v>
      </c>
      <c r="BF346" s="142">
        <f>IF(N346="snížená",J346,0)</f>
        <v>0</v>
      </c>
      <c r="BG346" s="142">
        <f>IF(N346="zákl. přenesená",J346,0)</f>
        <v>0</v>
      </c>
      <c r="BH346" s="142">
        <f>IF(N346="sníž. přenesená",J346,0)</f>
        <v>0</v>
      </c>
      <c r="BI346" s="142">
        <f>IF(N346="nulová",J346,0)</f>
        <v>0</v>
      </c>
      <c r="BJ346" s="16" t="s">
        <v>83</v>
      </c>
      <c r="BK346" s="142">
        <f>ROUND(I346*H346,2)</f>
        <v>0</v>
      </c>
      <c r="BL346" s="16" t="s">
        <v>160</v>
      </c>
      <c r="BM346" s="141" t="s">
        <v>437</v>
      </c>
    </row>
    <row r="347" spans="2:47" s="1" customFormat="1" ht="10">
      <c r="B347" s="31"/>
      <c r="D347" s="143" t="s">
        <v>162</v>
      </c>
      <c r="F347" s="144" t="s">
        <v>438</v>
      </c>
      <c r="I347" s="145"/>
      <c r="L347" s="31"/>
      <c r="M347" s="146"/>
      <c r="T347" s="52"/>
      <c r="AT347" s="16" t="s">
        <v>162</v>
      </c>
      <c r="AU347" s="16" t="s">
        <v>85</v>
      </c>
    </row>
    <row r="348" spans="2:51" s="12" customFormat="1" ht="10">
      <c r="B348" s="147"/>
      <c r="D348" s="148" t="s">
        <v>164</v>
      </c>
      <c r="E348" s="149" t="s">
        <v>19</v>
      </c>
      <c r="F348" s="150" t="s">
        <v>173</v>
      </c>
      <c r="H348" s="149" t="s">
        <v>19</v>
      </c>
      <c r="I348" s="151"/>
      <c r="L348" s="147"/>
      <c r="M348" s="152"/>
      <c r="T348" s="153"/>
      <c r="AT348" s="149" t="s">
        <v>164</v>
      </c>
      <c r="AU348" s="149" t="s">
        <v>85</v>
      </c>
      <c r="AV348" s="12" t="s">
        <v>83</v>
      </c>
      <c r="AW348" s="12" t="s">
        <v>36</v>
      </c>
      <c r="AX348" s="12" t="s">
        <v>75</v>
      </c>
      <c r="AY348" s="149" t="s">
        <v>153</v>
      </c>
    </row>
    <row r="349" spans="2:51" s="13" customFormat="1" ht="10">
      <c r="B349" s="154"/>
      <c r="D349" s="148" t="s">
        <v>164</v>
      </c>
      <c r="E349" s="155" t="s">
        <v>19</v>
      </c>
      <c r="F349" s="156" t="s">
        <v>439</v>
      </c>
      <c r="H349" s="157">
        <v>1.5</v>
      </c>
      <c r="I349" s="158"/>
      <c r="L349" s="154"/>
      <c r="M349" s="159"/>
      <c r="T349" s="160"/>
      <c r="AT349" s="155" t="s">
        <v>164</v>
      </c>
      <c r="AU349" s="155" t="s">
        <v>85</v>
      </c>
      <c r="AV349" s="13" t="s">
        <v>85</v>
      </c>
      <c r="AW349" s="13" t="s">
        <v>36</v>
      </c>
      <c r="AX349" s="13" t="s">
        <v>83</v>
      </c>
      <c r="AY349" s="155" t="s">
        <v>153</v>
      </c>
    </row>
    <row r="350" spans="2:65" s="1" customFormat="1" ht="24.15" customHeight="1">
      <c r="B350" s="31"/>
      <c r="C350" s="130" t="s">
        <v>440</v>
      </c>
      <c r="D350" s="130" t="s">
        <v>155</v>
      </c>
      <c r="E350" s="131" t="s">
        <v>441</v>
      </c>
      <c r="F350" s="132" t="s">
        <v>442</v>
      </c>
      <c r="G350" s="133" t="s">
        <v>337</v>
      </c>
      <c r="H350" s="134">
        <v>1.9</v>
      </c>
      <c r="I350" s="135"/>
      <c r="J350" s="136">
        <f>ROUND(I350*H350,2)</f>
        <v>0</v>
      </c>
      <c r="K350" s="132" t="s">
        <v>159</v>
      </c>
      <c r="L350" s="31"/>
      <c r="M350" s="137" t="s">
        <v>19</v>
      </c>
      <c r="N350" s="138" t="s">
        <v>46</v>
      </c>
      <c r="P350" s="139">
        <f>O350*H350</f>
        <v>0</v>
      </c>
      <c r="Q350" s="139">
        <v>0</v>
      </c>
      <c r="R350" s="139">
        <f>Q350*H350</f>
        <v>0</v>
      </c>
      <c r="S350" s="139">
        <v>0</v>
      </c>
      <c r="T350" s="140">
        <f>S350*H350</f>
        <v>0</v>
      </c>
      <c r="AR350" s="141" t="s">
        <v>160</v>
      </c>
      <c r="AT350" s="141" t="s">
        <v>155</v>
      </c>
      <c r="AU350" s="141" t="s">
        <v>85</v>
      </c>
      <c r="AY350" s="16" t="s">
        <v>153</v>
      </c>
      <c r="BE350" s="142">
        <f>IF(N350="základní",J350,0)</f>
        <v>0</v>
      </c>
      <c r="BF350" s="142">
        <f>IF(N350="snížená",J350,0)</f>
        <v>0</v>
      </c>
      <c r="BG350" s="142">
        <f>IF(N350="zákl. přenesená",J350,0)</f>
        <v>0</v>
      </c>
      <c r="BH350" s="142">
        <f>IF(N350="sníž. přenesená",J350,0)</f>
        <v>0</v>
      </c>
      <c r="BI350" s="142">
        <f>IF(N350="nulová",J350,0)</f>
        <v>0</v>
      </c>
      <c r="BJ350" s="16" t="s">
        <v>83</v>
      </c>
      <c r="BK350" s="142">
        <f>ROUND(I350*H350,2)</f>
        <v>0</v>
      </c>
      <c r="BL350" s="16" t="s">
        <v>160</v>
      </c>
      <c r="BM350" s="141" t="s">
        <v>443</v>
      </c>
    </row>
    <row r="351" spans="2:47" s="1" customFormat="1" ht="10">
      <c r="B351" s="31"/>
      <c r="D351" s="143" t="s">
        <v>162</v>
      </c>
      <c r="F351" s="144" t="s">
        <v>444</v>
      </c>
      <c r="I351" s="145"/>
      <c r="L351" s="31"/>
      <c r="M351" s="146"/>
      <c r="T351" s="52"/>
      <c r="AT351" s="16" t="s">
        <v>162</v>
      </c>
      <c r="AU351" s="16" t="s">
        <v>85</v>
      </c>
    </row>
    <row r="352" spans="2:51" s="12" customFormat="1" ht="10">
      <c r="B352" s="147"/>
      <c r="D352" s="148" t="s">
        <v>164</v>
      </c>
      <c r="E352" s="149" t="s">
        <v>19</v>
      </c>
      <c r="F352" s="150" t="s">
        <v>370</v>
      </c>
      <c r="H352" s="149" t="s">
        <v>19</v>
      </c>
      <c r="I352" s="151"/>
      <c r="L352" s="147"/>
      <c r="M352" s="152"/>
      <c r="T352" s="153"/>
      <c r="AT352" s="149" t="s">
        <v>164</v>
      </c>
      <c r="AU352" s="149" t="s">
        <v>85</v>
      </c>
      <c r="AV352" s="12" t="s">
        <v>83</v>
      </c>
      <c r="AW352" s="12" t="s">
        <v>36</v>
      </c>
      <c r="AX352" s="12" t="s">
        <v>75</v>
      </c>
      <c r="AY352" s="149" t="s">
        <v>153</v>
      </c>
    </row>
    <row r="353" spans="2:51" s="13" customFormat="1" ht="10">
      <c r="B353" s="154"/>
      <c r="D353" s="148" t="s">
        <v>164</v>
      </c>
      <c r="E353" s="155" t="s">
        <v>19</v>
      </c>
      <c r="F353" s="156" t="s">
        <v>445</v>
      </c>
      <c r="H353" s="157">
        <v>1.9</v>
      </c>
      <c r="I353" s="158"/>
      <c r="L353" s="154"/>
      <c r="M353" s="159"/>
      <c r="T353" s="160"/>
      <c r="AT353" s="155" t="s">
        <v>164</v>
      </c>
      <c r="AU353" s="155" t="s">
        <v>85</v>
      </c>
      <c r="AV353" s="13" t="s">
        <v>85</v>
      </c>
      <c r="AW353" s="13" t="s">
        <v>36</v>
      </c>
      <c r="AX353" s="13" t="s">
        <v>83</v>
      </c>
      <c r="AY353" s="155" t="s">
        <v>153</v>
      </c>
    </row>
    <row r="354" spans="2:65" s="1" customFormat="1" ht="44.25" customHeight="1">
      <c r="B354" s="31"/>
      <c r="C354" s="130" t="s">
        <v>446</v>
      </c>
      <c r="D354" s="130" t="s">
        <v>155</v>
      </c>
      <c r="E354" s="131" t="s">
        <v>447</v>
      </c>
      <c r="F354" s="132" t="s">
        <v>448</v>
      </c>
      <c r="G354" s="133" t="s">
        <v>158</v>
      </c>
      <c r="H354" s="134">
        <v>11.25</v>
      </c>
      <c r="I354" s="135"/>
      <c r="J354" s="136">
        <f>ROUND(I354*H354,2)</f>
        <v>0</v>
      </c>
      <c r="K354" s="132" t="s">
        <v>159</v>
      </c>
      <c r="L354" s="31"/>
      <c r="M354" s="137" t="s">
        <v>19</v>
      </c>
      <c r="N354" s="138" t="s">
        <v>46</v>
      </c>
      <c r="P354" s="139">
        <f>O354*H354</f>
        <v>0</v>
      </c>
      <c r="Q354" s="139">
        <v>0</v>
      </c>
      <c r="R354" s="139">
        <f>Q354*H354</f>
        <v>0</v>
      </c>
      <c r="S354" s="139">
        <v>0.046</v>
      </c>
      <c r="T354" s="140">
        <f>S354*H354</f>
        <v>0.5175</v>
      </c>
      <c r="AR354" s="141" t="s">
        <v>160</v>
      </c>
      <c r="AT354" s="141" t="s">
        <v>155</v>
      </c>
      <c r="AU354" s="141" t="s">
        <v>85</v>
      </c>
      <c r="AY354" s="16" t="s">
        <v>153</v>
      </c>
      <c r="BE354" s="142">
        <f>IF(N354="základní",J354,0)</f>
        <v>0</v>
      </c>
      <c r="BF354" s="142">
        <f>IF(N354="snížená",J354,0)</f>
        <v>0</v>
      </c>
      <c r="BG354" s="142">
        <f>IF(N354="zákl. přenesená",J354,0)</f>
        <v>0</v>
      </c>
      <c r="BH354" s="142">
        <f>IF(N354="sníž. přenesená",J354,0)</f>
        <v>0</v>
      </c>
      <c r="BI354" s="142">
        <f>IF(N354="nulová",J354,0)</f>
        <v>0</v>
      </c>
      <c r="BJ354" s="16" t="s">
        <v>83</v>
      </c>
      <c r="BK354" s="142">
        <f>ROUND(I354*H354,2)</f>
        <v>0</v>
      </c>
      <c r="BL354" s="16" t="s">
        <v>160</v>
      </c>
      <c r="BM354" s="141" t="s">
        <v>449</v>
      </c>
    </row>
    <row r="355" spans="2:47" s="1" customFormat="1" ht="10">
      <c r="B355" s="31"/>
      <c r="D355" s="143" t="s">
        <v>162</v>
      </c>
      <c r="F355" s="144" t="s">
        <v>450</v>
      </c>
      <c r="I355" s="145"/>
      <c r="L355" s="31"/>
      <c r="M355" s="146"/>
      <c r="T355" s="52"/>
      <c r="AT355" s="16" t="s">
        <v>162</v>
      </c>
      <c r="AU355" s="16" t="s">
        <v>85</v>
      </c>
    </row>
    <row r="356" spans="2:51" s="12" customFormat="1" ht="10">
      <c r="B356" s="147"/>
      <c r="D356" s="148" t="s">
        <v>164</v>
      </c>
      <c r="E356" s="149" t="s">
        <v>19</v>
      </c>
      <c r="F356" s="150" t="s">
        <v>451</v>
      </c>
      <c r="H356" s="149" t="s">
        <v>19</v>
      </c>
      <c r="I356" s="151"/>
      <c r="L356" s="147"/>
      <c r="M356" s="152"/>
      <c r="T356" s="153"/>
      <c r="AT356" s="149" t="s">
        <v>164</v>
      </c>
      <c r="AU356" s="149" t="s">
        <v>85</v>
      </c>
      <c r="AV356" s="12" t="s">
        <v>83</v>
      </c>
      <c r="AW356" s="12" t="s">
        <v>36</v>
      </c>
      <c r="AX356" s="12" t="s">
        <v>75</v>
      </c>
      <c r="AY356" s="149" t="s">
        <v>153</v>
      </c>
    </row>
    <row r="357" spans="2:51" s="13" customFormat="1" ht="10">
      <c r="B357" s="154"/>
      <c r="D357" s="148" t="s">
        <v>164</v>
      </c>
      <c r="E357" s="155" t="s">
        <v>19</v>
      </c>
      <c r="F357" s="156" t="s">
        <v>238</v>
      </c>
      <c r="H357" s="157">
        <v>9.75</v>
      </c>
      <c r="I357" s="158"/>
      <c r="L357" s="154"/>
      <c r="M357" s="159"/>
      <c r="T357" s="160"/>
      <c r="AT357" s="155" t="s">
        <v>164</v>
      </c>
      <c r="AU357" s="155" t="s">
        <v>85</v>
      </c>
      <c r="AV357" s="13" t="s">
        <v>85</v>
      </c>
      <c r="AW357" s="13" t="s">
        <v>36</v>
      </c>
      <c r="AX357" s="13" t="s">
        <v>75</v>
      </c>
      <c r="AY357" s="155" t="s">
        <v>153</v>
      </c>
    </row>
    <row r="358" spans="2:51" s="12" customFormat="1" ht="10">
      <c r="B358" s="147"/>
      <c r="D358" s="148" t="s">
        <v>164</v>
      </c>
      <c r="E358" s="149" t="s">
        <v>19</v>
      </c>
      <c r="F358" s="150" t="s">
        <v>452</v>
      </c>
      <c r="H358" s="149" t="s">
        <v>19</v>
      </c>
      <c r="I358" s="151"/>
      <c r="L358" s="147"/>
      <c r="M358" s="152"/>
      <c r="T358" s="153"/>
      <c r="AT358" s="149" t="s">
        <v>164</v>
      </c>
      <c r="AU358" s="149" t="s">
        <v>85</v>
      </c>
      <c r="AV358" s="12" t="s">
        <v>83</v>
      </c>
      <c r="AW358" s="12" t="s">
        <v>36</v>
      </c>
      <c r="AX358" s="12" t="s">
        <v>75</v>
      </c>
      <c r="AY358" s="149" t="s">
        <v>153</v>
      </c>
    </row>
    <row r="359" spans="2:51" s="13" customFormat="1" ht="10">
      <c r="B359" s="154"/>
      <c r="D359" s="148" t="s">
        <v>164</v>
      </c>
      <c r="E359" s="155" t="s">
        <v>19</v>
      </c>
      <c r="F359" s="156" t="s">
        <v>231</v>
      </c>
      <c r="H359" s="157">
        <v>1.5</v>
      </c>
      <c r="I359" s="158"/>
      <c r="L359" s="154"/>
      <c r="M359" s="159"/>
      <c r="T359" s="160"/>
      <c r="AT359" s="155" t="s">
        <v>164</v>
      </c>
      <c r="AU359" s="155" t="s">
        <v>85</v>
      </c>
      <c r="AV359" s="13" t="s">
        <v>85</v>
      </c>
      <c r="AW359" s="13" t="s">
        <v>36</v>
      </c>
      <c r="AX359" s="13" t="s">
        <v>75</v>
      </c>
      <c r="AY359" s="155" t="s">
        <v>153</v>
      </c>
    </row>
    <row r="360" spans="2:51" s="14" customFormat="1" ht="10">
      <c r="B360" s="161"/>
      <c r="D360" s="148" t="s">
        <v>164</v>
      </c>
      <c r="E360" s="162" t="s">
        <v>19</v>
      </c>
      <c r="F360" s="163" t="s">
        <v>193</v>
      </c>
      <c r="H360" s="164">
        <v>11.25</v>
      </c>
      <c r="I360" s="165"/>
      <c r="L360" s="161"/>
      <c r="M360" s="166"/>
      <c r="T360" s="167"/>
      <c r="AT360" s="162" t="s">
        <v>164</v>
      </c>
      <c r="AU360" s="162" t="s">
        <v>85</v>
      </c>
      <c r="AV360" s="14" t="s">
        <v>160</v>
      </c>
      <c r="AW360" s="14" t="s">
        <v>36</v>
      </c>
      <c r="AX360" s="14" t="s">
        <v>83</v>
      </c>
      <c r="AY360" s="162" t="s">
        <v>153</v>
      </c>
    </row>
    <row r="361" spans="2:63" s="11" customFormat="1" ht="22.75" customHeight="1">
      <c r="B361" s="118"/>
      <c r="D361" s="119" t="s">
        <v>74</v>
      </c>
      <c r="E361" s="128" t="s">
        <v>453</v>
      </c>
      <c r="F361" s="128" t="s">
        <v>454</v>
      </c>
      <c r="I361" s="121"/>
      <c r="J361" s="129">
        <f>BK361</f>
        <v>0</v>
      </c>
      <c r="L361" s="118"/>
      <c r="M361" s="123"/>
      <c r="P361" s="124">
        <f>SUM(P362:P370)</f>
        <v>0</v>
      </c>
      <c r="R361" s="124">
        <f>SUM(R362:R370)</f>
        <v>0</v>
      </c>
      <c r="T361" s="125">
        <f>SUM(T362:T370)</f>
        <v>0</v>
      </c>
      <c r="AR361" s="119" t="s">
        <v>83</v>
      </c>
      <c r="AT361" s="126" t="s">
        <v>74</v>
      </c>
      <c r="AU361" s="126" t="s">
        <v>83</v>
      </c>
      <c r="AY361" s="119" t="s">
        <v>153</v>
      </c>
      <c r="BK361" s="127">
        <f>SUM(BK362:BK370)</f>
        <v>0</v>
      </c>
    </row>
    <row r="362" spans="2:65" s="1" customFormat="1" ht="37.75" customHeight="1">
      <c r="B362" s="31"/>
      <c r="C362" s="130" t="s">
        <v>455</v>
      </c>
      <c r="D362" s="130" t="s">
        <v>155</v>
      </c>
      <c r="E362" s="131" t="s">
        <v>456</v>
      </c>
      <c r="F362" s="132" t="s">
        <v>457</v>
      </c>
      <c r="G362" s="133" t="s">
        <v>178</v>
      </c>
      <c r="H362" s="134">
        <v>39.735</v>
      </c>
      <c r="I362" s="135"/>
      <c r="J362" s="136">
        <f>ROUND(I362*H362,2)</f>
        <v>0</v>
      </c>
      <c r="K362" s="132" t="s">
        <v>159</v>
      </c>
      <c r="L362" s="31"/>
      <c r="M362" s="137" t="s">
        <v>19</v>
      </c>
      <c r="N362" s="138" t="s">
        <v>46</v>
      </c>
      <c r="P362" s="139">
        <f>O362*H362</f>
        <v>0</v>
      </c>
      <c r="Q362" s="139">
        <v>0</v>
      </c>
      <c r="R362" s="139">
        <f>Q362*H362</f>
        <v>0</v>
      </c>
      <c r="S362" s="139">
        <v>0</v>
      </c>
      <c r="T362" s="140">
        <f>S362*H362</f>
        <v>0</v>
      </c>
      <c r="AR362" s="141" t="s">
        <v>160</v>
      </c>
      <c r="AT362" s="141" t="s">
        <v>155</v>
      </c>
      <c r="AU362" s="141" t="s">
        <v>85</v>
      </c>
      <c r="AY362" s="16" t="s">
        <v>153</v>
      </c>
      <c r="BE362" s="142">
        <f>IF(N362="základní",J362,0)</f>
        <v>0</v>
      </c>
      <c r="BF362" s="142">
        <f>IF(N362="snížená",J362,0)</f>
        <v>0</v>
      </c>
      <c r="BG362" s="142">
        <f>IF(N362="zákl. přenesená",J362,0)</f>
        <v>0</v>
      </c>
      <c r="BH362" s="142">
        <f>IF(N362="sníž. přenesená",J362,0)</f>
        <v>0</v>
      </c>
      <c r="BI362" s="142">
        <f>IF(N362="nulová",J362,0)</f>
        <v>0</v>
      </c>
      <c r="BJ362" s="16" t="s">
        <v>83</v>
      </c>
      <c r="BK362" s="142">
        <f>ROUND(I362*H362,2)</f>
        <v>0</v>
      </c>
      <c r="BL362" s="16" t="s">
        <v>160</v>
      </c>
      <c r="BM362" s="141" t="s">
        <v>458</v>
      </c>
    </row>
    <row r="363" spans="2:47" s="1" customFormat="1" ht="10">
      <c r="B363" s="31"/>
      <c r="D363" s="143" t="s">
        <v>162</v>
      </c>
      <c r="F363" s="144" t="s">
        <v>459</v>
      </c>
      <c r="I363" s="145"/>
      <c r="L363" s="31"/>
      <c r="M363" s="146"/>
      <c r="T363" s="52"/>
      <c r="AT363" s="16" t="s">
        <v>162</v>
      </c>
      <c r="AU363" s="16" t="s">
        <v>85</v>
      </c>
    </row>
    <row r="364" spans="2:65" s="1" customFormat="1" ht="44.25" customHeight="1">
      <c r="B364" s="31"/>
      <c r="C364" s="130" t="s">
        <v>460</v>
      </c>
      <c r="D364" s="130" t="s">
        <v>155</v>
      </c>
      <c r="E364" s="131" t="s">
        <v>461</v>
      </c>
      <c r="F364" s="132" t="s">
        <v>462</v>
      </c>
      <c r="G364" s="133" t="s">
        <v>178</v>
      </c>
      <c r="H364" s="134">
        <v>556.29</v>
      </c>
      <c r="I364" s="135"/>
      <c r="J364" s="136">
        <f>ROUND(I364*H364,2)</f>
        <v>0</v>
      </c>
      <c r="K364" s="132" t="s">
        <v>159</v>
      </c>
      <c r="L364" s="31"/>
      <c r="M364" s="137" t="s">
        <v>19</v>
      </c>
      <c r="N364" s="138" t="s">
        <v>46</v>
      </c>
      <c r="P364" s="139">
        <f>O364*H364</f>
        <v>0</v>
      </c>
      <c r="Q364" s="139">
        <v>0</v>
      </c>
      <c r="R364" s="139">
        <f>Q364*H364</f>
        <v>0</v>
      </c>
      <c r="S364" s="139">
        <v>0</v>
      </c>
      <c r="T364" s="140">
        <f>S364*H364</f>
        <v>0</v>
      </c>
      <c r="AR364" s="141" t="s">
        <v>160</v>
      </c>
      <c r="AT364" s="141" t="s">
        <v>155</v>
      </c>
      <c r="AU364" s="141" t="s">
        <v>85</v>
      </c>
      <c r="AY364" s="16" t="s">
        <v>153</v>
      </c>
      <c r="BE364" s="142">
        <f>IF(N364="základní",J364,0)</f>
        <v>0</v>
      </c>
      <c r="BF364" s="142">
        <f>IF(N364="snížená",J364,0)</f>
        <v>0</v>
      </c>
      <c r="BG364" s="142">
        <f>IF(N364="zákl. přenesená",J364,0)</f>
        <v>0</v>
      </c>
      <c r="BH364" s="142">
        <f>IF(N364="sníž. přenesená",J364,0)</f>
        <v>0</v>
      </c>
      <c r="BI364" s="142">
        <f>IF(N364="nulová",J364,0)</f>
        <v>0</v>
      </c>
      <c r="BJ364" s="16" t="s">
        <v>83</v>
      </c>
      <c r="BK364" s="142">
        <f>ROUND(I364*H364,2)</f>
        <v>0</v>
      </c>
      <c r="BL364" s="16" t="s">
        <v>160</v>
      </c>
      <c r="BM364" s="141" t="s">
        <v>463</v>
      </c>
    </row>
    <row r="365" spans="2:47" s="1" customFormat="1" ht="10">
      <c r="B365" s="31"/>
      <c r="D365" s="143" t="s">
        <v>162</v>
      </c>
      <c r="F365" s="144" t="s">
        <v>464</v>
      </c>
      <c r="I365" s="145"/>
      <c r="L365" s="31"/>
      <c r="M365" s="146"/>
      <c r="T365" s="52"/>
      <c r="AT365" s="16" t="s">
        <v>162</v>
      </c>
      <c r="AU365" s="16" t="s">
        <v>85</v>
      </c>
    </row>
    <row r="366" spans="2:51" s="13" customFormat="1" ht="10">
      <c r="B366" s="154"/>
      <c r="D366" s="148" t="s">
        <v>164</v>
      </c>
      <c r="E366" s="155" t="s">
        <v>19</v>
      </c>
      <c r="F366" s="156" t="s">
        <v>465</v>
      </c>
      <c r="H366" s="157">
        <v>556.29</v>
      </c>
      <c r="I366" s="158"/>
      <c r="L366" s="154"/>
      <c r="M366" s="159"/>
      <c r="T366" s="160"/>
      <c r="AT366" s="155" t="s">
        <v>164</v>
      </c>
      <c r="AU366" s="155" t="s">
        <v>85</v>
      </c>
      <c r="AV366" s="13" t="s">
        <v>85</v>
      </c>
      <c r="AW366" s="13" t="s">
        <v>36</v>
      </c>
      <c r="AX366" s="13" t="s">
        <v>83</v>
      </c>
      <c r="AY366" s="155" t="s">
        <v>153</v>
      </c>
    </row>
    <row r="367" spans="2:65" s="1" customFormat="1" ht="37.75" customHeight="1">
      <c r="B367" s="31"/>
      <c r="C367" s="130" t="s">
        <v>466</v>
      </c>
      <c r="D367" s="130" t="s">
        <v>155</v>
      </c>
      <c r="E367" s="131" t="s">
        <v>467</v>
      </c>
      <c r="F367" s="132" t="s">
        <v>468</v>
      </c>
      <c r="G367" s="133" t="s">
        <v>178</v>
      </c>
      <c r="H367" s="134">
        <v>39.735</v>
      </c>
      <c r="I367" s="135"/>
      <c r="J367" s="136">
        <f>ROUND(I367*H367,2)</f>
        <v>0</v>
      </c>
      <c r="K367" s="132" t="s">
        <v>159</v>
      </c>
      <c r="L367" s="31"/>
      <c r="M367" s="137" t="s">
        <v>19</v>
      </c>
      <c r="N367" s="138" t="s">
        <v>46</v>
      </c>
      <c r="P367" s="139">
        <f>O367*H367</f>
        <v>0</v>
      </c>
      <c r="Q367" s="139">
        <v>0</v>
      </c>
      <c r="R367" s="139">
        <f>Q367*H367</f>
        <v>0</v>
      </c>
      <c r="S367" s="139">
        <v>0</v>
      </c>
      <c r="T367" s="140">
        <f>S367*H367</f>
        <v>0</v>
      </c>
      <c r="AR367" s="141" t="s">
        <v>160</v>
      </c>
      <c r="AT367" s="141" t="s">
        <v>155</v>
      </c>
      <c r="AU367" s="141" t="s">
        <v>85</v>
      </c>
      <c r="AY367" s="16" t="s">
        <v>153</v>
      </c>
      <c r="BE367" s="142">
        <f>IF(N367="základní",J367,0)</f>
        <v>0</v>
      </c>
      <c r="BF367" s="142">
        <f>IF(N367="snížená",J367,0)</f>
        <v>0</v>
      </c>
      <c r="BG367" s="142">
        <f>IF(N367="zákl. přenesená",J367,0)</f>
        <v>0</v>
      </c>
      <c r="BH367" s="142">
        <f>IF(N367="sníž. přenesená",J367,0)</f>
        <v>0</v>
      </c>
      <c r="BI367" s="142">
        <f>IF(N367="nulová",J367,0)</f>
        <v>0</v>
      </c>
      <c r="BJ367" s="16" t="s">
        <v>83</v>
      </c>
      <c r="BK367" s="142">
        <f>ROUND(I367*H367,2)</f>
        <v>0</v>
      </c>
      <c r="BL367" s="16" t="s">
        <v>160</v>
      </c>
      <c r="BM367" s="141" t="s">
        <v>469</v>
      </c>
    </row>
    <row r="368" spans="2:47" s="1" customFormat="1" ht="10">
      <c r="B368" s="31"/>
      <c r="D368" s="143" t="s">
        <v>162</v>
      </c>
      <c r="F368" s="144" t="s">
        <v>470</v>
      </c>
      <c r="I368" s="145"/>
      <c r="L368" s="31"/>
      <c r="M368" s="146"/>
      <c r="T368" s="52"/>
      <c r="AT368" s="16" t="s">
        <v>162</v>
      </c>
      <c r="AU368" s="16" t="s">
        <v>85</v>
      </c>
    </row>
    <row r="369" spans="2:65" s="1" customFormat="1" ht="44.25" customHeight="1">
      <c r="B369" s="31"/>
      <c r="C369" s="130" t="s">
        <v>471</v>
      </c>
      <c r="D369" s="130" t="s">
        <v>155</v>
      </c>
      <c r="E369" s="131" t="s">
        <v>472</v>
      </c>
      <c r="F369" s="132" t="s">
        <v>473</v>
      </c>
      <c r="G369" s="133" t="s">
        <v>178</v>
      </c>
      <c r="H369" s="134">
        <v>39.735</v>
      </c>
      <c r="I369" s="135"/>
      <c r="J369" s="136">
        <f>ROUND(I369*H369,2)</f>
        <v>0</v>
      </c>
      <c r="K369" s="132" t="s">
        <v>159</v>
      </c>
      <c r="L369" s="31"/>
      <c r="M369" s="137" t="s">
        <v>19</v>
      </c>
      <c r="N369" s="138" t="s">
        <v>46</v>
      </c>
      <c r="P369" s="139">
        <f>O369*H369</f>
        <v>0</v>
      </c>
      <c r="Q369" s="139">
        <v>0</v>
      </c>
      <c r="R369" s="139">
        <f>Q369*H369</f>
        <v>0</v>
      </c>
      <c r="S369" s="139">
        <v>0</v>
      </c>
      <c r="T369" s="140">
        <f>S369*H369</f>
        <v>0</v>
      </c>
      <c r="AR369" s="141" t="s">
        <v>160</v>
      </c>
      <c r="AT369" s="141" t="s">
        <v>155</v>
      </c>
      <c r="AU369" s="141" t="s">
        <v>85</v>
      </c>
      <c r="AY369" s="16" t="s">
        <v>153</v>
      </c>
      <c r="BE369" s="142">
        <f>IF(N369="základní",J369,0)</f>
        <v>0</v>
      </c>
      <c r="BF369" s="142">
        <f>IF(N369="snížená",J369,0)</f>
        <v>0</v>
      </c>
      <c r="BG369" s="142">
        <f>IF(N369="zákl. přenesená",J369,0)</f>
        <v>0</v>
      </c>
      <c r="BH369" s="142">
        <f>IF(N369="sníž. přenesená",J369,0)</f>
        <v>0</v>
      </c>
      <c r="BI369" s="142">
        <f>IF(N369="nulová",J369,0)</f>
        <v>0</v>
      </c>
      <c r="BJ369" s="16" t="s">
        <v>83</v>
      </c>
      <c r="BK369" s="142">
        <f>ROUND(I369*H369,2)</f>
        <v>0</v>
      </c>
      <c r="BL369" s="16" t="s">
        <v>160</v>
      </c>
      <c r="BM369" s="141" t="s">
        <v>474</v>
      </c>
    </row>
    <row r="370" spans="2:47" s="1" customFormat="1" ht="10">
      <c r="B370" s="31"/>
      <c r="D370" s="143" t="s">
        <v>162</v>
      </c>
      <c r="F370" s="144" t="s">
        <v>475</v>
      </c>
      <c r="I370" s="145"/>
      <c r="L370" s="31"/>
      <c r="M370" s="146"/>
      <c r="T370" s="52"/>
      <c r="AT370" s="16" t="s">
        <v>162</v>
      </c>
      <c r="AU370" s="16" t="s">
        <v>85</v>
      </c>
    </row>
    <row r="371" spans="2:63" s="11" customFormat="1" ht="22.75" customHeight="1">
      <c r="B371" s="118"/>
      <c r="D371" s="119" t="s">
        <v>74</v>
      </c>
      <c r="E371" s="128" t="s">
        <v>476</v>
      </c>
      <c r="F371" s="128" t="s">
        <v>477</v>
      </c>
      <c r="I371" s="121"/>
      <c r="J371" s="129">
        <f>BK371</f>
        <v>0</v>
      </c>
      <c r="L371" s="118"/>
      <c r="M371" s="123"/>
      <c r="P371" s="124">
        <f>SUM(P372:P373)</f>
        <v>0</v>
      </c>
      <c r="R371" s="124">
        <f>SUM(R372:R373)</f>
        <v>0</v>
      </c>
      <c r="T371" s="125">
        <f>SUM(T372:T373)</f>
        <v>0</v>
      </c>
      <c r="AR371" s="119" t="s">
        <v>83</v>
      </c>
      <c r="AT371" s="126" t="s">
        <v>74</v>
      </c>
      <c r="AU371" s="126" t="s">
        <v>83</v>
      </c>
      <c r="AY371" s="119" t="s">
        <v>153</v>
      </c>
      <c r="BK371" s="127">
        <f>SUM(BK372:BK373)</f>
        <v>0</v>
      </c>
    </row>
    <row r="372" spans="2:65" s="1" customFormat="1" ht="66.75" customHeight="1">
      <c r="B372" s="31"/>
      <c r="C372" s="130" t="s">
        <v>478</v>
      </c>
      <c r="D372" s="130" t="s">
        <v>155</v>
      </c>
      <c r="E372" s="131" t="s">
        <v>479</v>
      </c>
      <c r="F372" s="132" t="s">
        <v>480</v>
      </c>
      <c r="G372" s="133" t="s">
        <v>178</v>
      </c>
      <c r="H372" s="134">
        <v>120.028</v>
      </c>
      <c r="I372" s="135"/>
      <c r="J372" s="136">
        <f>ROUND(I372*H372,2)</f>
        <v>0</v>
      </c>
      <c r="K372" s="132" t="s">
        <v>159</v>
      </c>
      <c r="L372" s="31"/>
      <c r="M372" s="137" t="s">
        <v>19</v>
      </c>
      <c r="N372" s="138" t="s">
        <v>46</v>
      </c>
      <c r="P372" s="139">
        <f>O372*H372</f>
        <v>0</v>
      </c>
      <c r="Q372" s="139">
        <v>0</v>
      </c>
      <c r="R372" s="139">
        <f>Q372*H372</f>
        <v>0</v>
      </c>
      <c r="S372" s="139">
        <v>0</v>
      </c>
      <c r="T372" s="140">
        <f>S372*H372</f>
        <v>0</v>
      </c>
      <c r="AR372" s="141" t="s">
        <v>160</v>
      </c>
      <c r="AT372" s="141" t="s">
        <v>155</v>
      </c>
      <c r="AU372" s="141" t="s">
        <v>85</v>
      </c>
      <c r="AY372" s="16" t="s">
        <v>153</v>
      </c>
      <c r="BE372" s="142">
        <f>IF(N372="základní",J372,0)</f>
        <v>0</v>
      </c>
      <c r="BF372" s="142">
        <f>IF(N372="snížená",J372,0)</f>
        <v>0</v>
      </c>
      <c r="BG372" s="142">
        <f>IF(N372="zákl. přenesená",J372,0)</f>
        <v>0</v>
      </c>
      <c r="BH372" s="142">
        <f>IF(N372="sníž. přenesená",J372,0)</f>
        <v>0</v>
      </c>
      <c r="BI372" s="142">
        <f>IF(N372="nulová",J372,0)</f>
        <v>0</v>
      </c>
      <c r="BJ372" s="16" t="s">
        <v>83</v>
      </c>
      <c r="BK372" s="142">
        <f>ROUND(I372*H372,2)</f>
        <v>0</v>
      </c>
      <c r="BL372" s="16" t="s">
        <v>160</v>
      </c>
      <c r="BM372" s="141" t="s">
        <v>481</v>
      </c>
    </row>
    <row r="373" spans="2:47" s="1" customFormat="1" ht="10">
      <c r="B373" s="31"/>
      <c r="D373" s="143" t="s">
        <v>162</v>
      </c>
      <c r="F373" s="144" t="s">
        <v>482</v>
      </c>
      <c r="I373" s="145"/>
      <c r="L373" s="31"/>
      <c r="M373" s="146"/>
      <c r="T373" s="52"/>
      <c r="AT373" s="16" t="s">
        <v>162</v>
      </c>
      <c r="AU373" s="16" t="s">
        <v>85</v>
      </c>
    </row>
    <row r="374" spans="2:63" s="11" customFormat="1" ht="25.9" customHeight="1">
      <c r="B374" s="118"/>
      <c r="D374" s="119" t="s">
        <v>74</v>
      </c>
      <c r="E374" s="120" t="s">
        <v>483</v>
      </c>
      <c r="F374" s="120" t="s">
        <v>484</v>
      </c>
      <c r="I374" s="121"/>
      <c r="J374" s="122">
        <f>BK374</f>
        <v>0</v>
      </c>
      <c r="L374" s="118"/>
      <c r="M374" s="123"/>
      <c r="P374" s="124">
        <f>P375+P392+P407+P417+P422+P447+P460+P469+P500+P509+P586+P646+P684+P706+P711+P772+P805+P836+P845</f>
        <v>0</v>
      </c>
      <c r="R374" s="124">
        <f>R375+R392+R407+R417+R422+R447+R460+R469+R500+R509+R586+R646+R684+R706+R711+R772+R805+R836+R845</f>
        <v>22.960312339999994</v>
      </c>
      <c r="T374" s="125">
        <f>T375+T392+T407+T417+T422+T447+T460+T469+T500+T509+T586+T646+T684+T706+T711+T772+T805+T836+T845</f>
        <v>13.637445</v>
      </c>
      <c r="AR374" s="119" t="s">
        <v>85</v>
      </c>
      <c r="AT374" s="126" t="s">
        <v>74</v>
      </c>
      <c r="AU374" s="126" t="s">
        <v>75</v>
      </c>
      <c r="AY374" s="119" t="s">
        <v>153</v>
      </c>
      <c r="BK374" s="127">
        <f>BK375+BK392+BK407+BK417+BK422+BK447+BK460+BK469+BK500+BK509+BK586+BK646+BK684+BK706+BK711+BK772+BK805+BK836+BK845</f>
        <v>0</v>
      </c>
    </row>
    <row r="375" spans="2:63" s="11" customFormat="1" ht="22.75" customHeight="1">
      <c r="B375" s="118"/>
      <c r="D375" s="119" t="s">
        <v>74</v>
      </c>
      <c r="E375" s="128" t="s">
        <v>485</v>
      </c>
      <c r="F375" s="128" t="s">
        <v>486</v>
      </c>
      <c r="I375" s="121"/>
      <c r="J375" s="129">
        <f>BK375</f>
        <v>0</v>
      </c>
      <c r="L375" s="118"/>
      <c r="M375" s="123"/>
      <c r="P375" s="124">
        <f>SUM(P376:P391)</f>
        <v>0</v>
      </c>
      <c r="R375" s="124">
        <f>SUM(R376:R391)</f>
        <v>10.363069999999999</v>
      </c>
      <c r="T375" s="125">
        <f>SUM(T376:T391)</f>
        <v>0</v>
      </c>
      <c r="AR375" s="119" t="s">
        <v>85</v>
      </c>
      <c r="AT375" s="126" t="s">
        <v>74</v>
      </c>
      <c r="AU375" s="126" t="s">
        <v>83</v>
      </c>
      <c r="AY375" s="119" t="s">
        <v>153</v>
      </c>
      <c r="BK375" s="127">
        <f>SUM(BK376:BK391)</f>
        <v>0</v>
      </c>
    </row>
    <row r="376" spans="2:65" s="1" customFormat="1" ht="62.75" customHeight="1">
      <c r="B376" s="31"/>
      <c r="C376" s="130" t="s">
        <v>487</v>
      </c>
      <c r="D376" s="130" t="s">
        <v>155</v>
      </c>
      <c r="E376" s="131" t="s">
        <v>488</v>
      </c>
      <c r="F376" s="132" t="s">
        <v>489</v>
      </c>
      <c r="G376" s="133" t="s">
        <v>158</v>
      </c>
      <c r="H376" s="134">
        <v>14.5</v>
      </c>
      <c r="I376" s="135"/>
      <c r="J376" s="136">
        <f>ROUND(I376*H376,2)</f>
        <v>0</v>
      </c>
      <c r="K376" s="132" t="s">
        <v>159</v>
      </c>
      <c r="L376" s="31"/>
      <c r="M376" s="137" t="s">
        <v>19</v>
      </c>
      <c r="N376" s="138" t="s">
        <v>46</v>
      </c>
      <c r="P376" s="139">
        <f>O376*H376</f>
        <v>0</v>
      </c>
      <c r="Q376" s="139">
        <v>0.08126</v>
      </c>
      <c r="R376" s="139">
        <f>Q376*H376</f>
        <v>1.17827</v>
      </c>
      <c r="S376" s="139">
        <v>0</v>
      </c>
      <c r="T376" s="140">
        <f>S376*H376</f>
        <v>0</v>
      </c>
      <c r="AR376" s="141" t="s">
        <v>287</v>
      </c>
      <c r="AT376" s="141" t="s">
        <v>155</v>
      </c>
      <c r="AU376" s="141" t="s">
        <v>85</v>
      </c>
      <c r="AY376" s="16" t="s">
        <v>153</v>
      </c>
      <c r="BE376" s="142">
        <f>IF(N376="základní",J376,0)</f>
        <v>0</v>
      </c>
      <c r="BF376" s="142">
        <f>IF(N376="snížená",J376,0)</f>
        <v>0</v>
      </c>
      <c r="BG376" s="142">
        <f>IF(N376="zákl. přenesená",J376,0)</f>
        <v>0</v>
      </c>
      <c r="BH376" s="142">
        <f>IF(N376="sníž. přenesená",J376,0)</f>
        <v>0</v>
      </c>
      <c r="BI376" s="142">
        <f>IF(N376="nulová",J376,0)</f>
        <v>0</v>
      </c>
      <c r="BJ376" s="16" t="s">
        <v>83</v>
      </c>
      <c r="BK376" s="142">
        <f>ROUND(I376*H376,2)</f>
        <v>0</v>
      </c>
      <c r="BL376" s="16" t="s">
        <v>287</v>
      </c>
      <c r="BM376" s="141" t="s">
        <v>490</v>
      </c>
    </row>
    <row r="377" spans="2:47" s="1" customFormat="1" ht="10">
      <c r="B377" s="31"/>
      <c r="D377" s="143" t="s">
        <v>162</v>
      </c>
      <c r="F377" s="144" t="s">
        <v>491</v>
      </c>
      <c r="I377" s="145"/>
      <c r="L377" s="31"/>
      <c r="M377" s="146"/>
      <c r="T377" s="52"/>
      <c r="AT377" s="16" t="s">
        <v>162</v>
      </c>
      <c r="AU377" s="16" t="s">
        <v>85</v>
      </c>
    </row>
    <row r="378" spans="2:51" s="12" customFormat="1" ht="10">
      <c r="B378" s="147"/>
      <c r="D378" s="148" t="s">
        <v>164</v>
      </c>
      <c r="E378" s="149" t="s">
        <v>19</v>
      </c>
      <c r="F378" s="150" t="s">
        <v>173</v>
      </c>
      <c r="H378" s="149" t="s">
        <v>19</v>
      </c>
      <c r="I378" s="151"/>
      <c r="L378" s="147"/>
      <c r="M378" s="152"/>
      <c r="T378" s="153"/>
      <c r="AT378" s="149" t="s">
        <v>164</v>
      </c>
      <c r="AU378" s="149" t="s">
        <v>85</v>
      </c>
      <c r="AV378" s="12" t="s">
        <v>83</v>
      </c>
      <c r="AW378" s="12" t="s">
        <v>36</v>
      </c>
      <c r="AX378" s="12" t="s">
        <v>75</v>
      </c>
      <c r="AY378" s="149" t="s">
        <v>153</v>
      </c>
    </row>
    <row r="379" spans="2:51" s="13" customFormat="1" ht="10">
      <c r="B379" s="154"/>
      <c r="D379" s="148" t="s">
        <v>164</v>
      </c>
      <c r="E379" s="155" t="s">
        <v>19</v>
      </c>
      <c r="F379" s="156" t="s">
        <v>492</v>
      </c>
      <c r="H379" s="157">
        <v>14.5</v>
      </c>
      <c r="I379" s="158"/>
      <c r="L379" s="154"/>
      <c r="M379" s="159"/>
      <c r="T379" s="160"/>
      <c r="AT379" s="155" t="s">
        <v>164</v>
      </c>
      <c r="AU379" s="155" t="s">
        <v>85</v>
      </c>
      <c r="AV379" s="13" t="s">
        <v>85</v>
      </c>
      <c r="AW379" s="13" t="s">
        <v>36</v>
      </c>
      <c r="AX379" s="13" t="s">
        <v>83</v>
      </c>
      <c r="AY379" s="155" t="s">
        <v>153</v>
      </c>
    </row>
    <row r="380" spans="2:65" s="1" customFormat="1" ht="62.75" customHeight="1">
      <c r="B380" s="31"/>
      <c r="C380" s="130" t="s">
        <v>493</v>
      </c>
      <c r="D380" s="130" t="s">
        <v>155</v>
      </c>
      <c r="E380" s="131" t="s">
        <v>494</v>
      </c>
      <c r="F380" s="132" t="s">
        <v>495</v>
      </c>
      <c r="G380" s="133" t="s">
        <v>158</v>
      </c>
      <c r="H380" s="134">
        <v>64</v>
      </c>
      <c r="I380" s="135"/>
      <c r="J380" s="136">
        <f>ROUND(I380*H380,2)</f>
        <v>0</v>
      </c>
      <c r="K380" s="132" t="s">
        <v>159</v>
      </c>
      <c r="L380" s="31"/>
      <c r="M380" s="137" t="s">
        <v>19</v>
      </c>
      <c r="N380" s="138" t="s">
        <v>46</v>
      </c>
      <c r="P380" s="139">
        <f>O380*H380</f>
        <v>0</v>
      </c>
      <c r="Q380" s="139">
        <v>0.1422</v>
      </c>
      <c r="R380" s="139">
        <f>Q380*H380</f>
        <v>9.1008</v>
      </c>
      <c r="S380" s="139">
        <v>0</v>
      </c>
      <c r="T380" s="140">
        <f>S380*H380</f>
        <v>0</v>
      </c>
      <c r="AR380" s="141" t="s">
        <v>287</v>
      </c>
      <c r="AT380" s="141" t="s">
        <v>155</v>
      </c>
      <c r="AU380" s="141" t="s">
        <v>85</v>
      </c>
      <c r="AY380" s="16" t="s">
        <v>153</v>
      </c>
      <c r="BE380" s="142">
        <f>IF(N380="základní",J380,0)</f>
        <v>0</v>
      </c>
      <c r="BF380" s="142">
        <f>IF(N380="snížená",J380,0)</f>
        <v>0</v>
      </c>
      <c r="BG380" s="142">
        <f>IF(N380="zákl. přenesená",J380,0)</f>
        <v>0</v>
      </c>
      <c r="BH380" s="142">
        <f>IF(N380="sníž. přenesená",J380,0)</f>
        <v>0</v>
      </c>
      <c r="BI380" s="142">
        <f>IF(N380="nulová",J380,0)</f>
        <v>0</v>
      </c>
      <c r="BJ380" s="16" t="s">
        <v>83</v>
      </c>
      <c r="BK380" s="142">
        <f>ROUND(I380*H380,2)</f>
        <v>0</v>
      </c>
      <c r="BL380" s="16" t="s">
        <v>287</v>
      </c>
      <c r="BM380" s="141" t="s">
        <v>496</v>
      </c>
    </row>
    <row r="381" spans="2:47" s="1" customFormat="1" ht="10">
      <c r="B381" s="31"/>
      <c r="D381" s="143" t="s">
        <v>162</v>
      </c>
      <c r="F381" s="144" t="s">
        <v>497</v>
      </c>
      <c r="I381" s="145"/>
      <c r="L381" s="31"/>
      <c r="M381" s="146"/>
      <c r="T381" s="52"/>
      <c r="AT381" s="16" t="s">
        <v>162</v>
      </c>
      <c r="AU381" s="16" t="s">
        <v>85</v>
      </c>
    </row>
    <row r="382" spans="2:51" s="12" customFormat="1" ht="10">
      <c r="B382" s="147"/>
      <c r="D382" s="148" t="s">
        <v>164</v>
      </c>
      <c r="E382" s="149" t="s">
        <v>19</v>
      </c>
      <c r="F382" s="150" t="s">
        <v>173</v>
      </c>
      <c r="H382" s="149" t="s">
        <v>19</v>
      </c>
      <c r="I382" s="151"/>
      <c r="L382" s="147"/>
      <c r="M382" s="152"/>
      <c r="T382" s="153"/>
      <c r="AT382" s="149" t="s">
        <v>164</v>
      </c>
      <c r="AU382" s="149" t="s">
        <v>85</v>
      </c>
      <c r="AV382" s="12" t="s">
        <v>83</v>
      </c>
      <c r="AW382" s="12" t="s">
        <v>36</v>
      </c>
      <c r="AX382" s="12" t="s">
        <v>75</v>
      </c>
      <c r="AY382" s="149" t="s">
        <v>153</v>
      </c>
    </row>
    <row r="383" spans="2:51" s="13" customFormat="1" ht="10">
      <c r="B383" s="154"/>
      <c r="D383" s="148" t="s">
        <v>164</v>
      </c>
      <c r="E383" s="155" t="s">
        <v>19</v>
      </c>
      <c r="F383" s="156" t="s">
        <v>498</v>
      </c>
      <c r="H383" s="157">
        <v>64</v>
      </c>
      <c r="I383" s="158"/>
      <c r="L383" s="154"/>
      <c r="M383" s="159"/>
      <c r="T383" s="160"/>
      <c r="AT383" s="155" t="s">
        <v>164</v>
      </c>
      <c r="AU383" s="155" t="s">
        <v>85</v>
      </c>
      <c r="AV383" s="13" t="s">
        <v>85</v>
      </c>
      <c r="AW383" s="13" t="s">
        <v>36</v>
      </c>
      <c r="AX383" s="13" t="s">
        <v>83</v>
      </c>
      <c r="AY383" s="155" t="s">
        <v>153</v>
      </c>
    </row>
    <row r="384" spans="2:65" s="1" customFormat="1" ht="33" customHeight="1">
      <c r="B384" s="31"/>
      <c r="C384" s="130" t="s">
        <v>166</v>
      </c>
      <c r="D384" s="130" t="s">
        <v>155</v>
      </c>
      <c r="E384" s="131" t="s">
        <v>499</v>
      </c>
      <c r="F384" s="132" t="s">
        <v>500</v>
      </c>
      <c r="G384" s="133" t="s">
        <v>337</v>
      </c>
      <c r="H384" s="134">
        <v>75</v>
      </c>
      <c r="I384" s="135"/>
      <c r="J384" s="136">
        <f>ROUND(I384*H384,2)</f>
        <v>0</v>
      </c>
      <c r="K384" s="132" t="s">
        <v>159</v>
      </c>
      <c r="L384" s="31"/>
      <c r="M384" s="137" t="s">
        <v>19</v>
      </c>
      <c r="N384" s="138" t="s">
        <v>46</v>
      </c>
      <c r="P384" s="139">
        <f>O384*H384</f>
        <v>0</v>
      </c>
      <c r="Q384" s="139">
        <v>0.0004</v>
      </c>
      <c r="R384" s="139">
        <f>Q384*H384</f>
        <v>0.030000000000000002</v>
      </c>
      <c r="S384" s="139">
        <v>0</v>
      </c>
      <c r="T384" s="140">
        <f>S384*H384</f>
        <v>0</v>
      </c>
      <c r="AR384" s="141" t="s">
        <v>287</v>
      </c>
      <c r="AT384" s="141" t="s">
        <v>155</v>
      </c>
      <c r="AU384" s="141" t="s">
        <v>85</v>
      </c>
      <c r="AY384" s="16" t="s">
        <v>153</v>
      </c>
      <c r="BE384" s="142">
        <f>IF(N384="základní",J384,0)</f>
        <v>0</v>
      </c>
      <c r="BF384" s="142">
        <f>IF(N384="snížená",J384,0)</f>
        <v>0</v>
      </c>
      <c r="BG384" s="142">
        <f>IF(N384="zákl. přenesená",J384,0)</f>
        <v>0</v>
      </c>
      <c r="BH384" s="142">
        <f>IF(N384="sníž. přenesená",J384,0)</f>
        <v>0</v>
      </c>
      <c r="BI384" s="142">
        <f>IF(N384="nulová",J384,0)</f>
        <v>0</v>
      </c>
      <c r="BJ384" s="16" t="s">
        <v>83</v>
      </c>
      <c r="BK384" s="142">
        <f>ROUND(I384*H384,2)</f>
        <v>0</v>
      </c>
      <c r="BL384" s="16" t="s">
        <v>287</v>
      </c>
      <c r="BM384" s="141" t="s">
        <v>501</v>
      </c>
    </row>
    <row r="385" spans="2:47" s="1" customFormat="1" ht="10">
      <c r="B385" s="31"/>
      <c r="D385" s="143" t="s">
        <v>162</v>
      </c>
      <c r="F385" s="144" t="s">
        <v>502</v>
      </c>
      <c r="I385" s="145"/>
      <c r="L385" s="31"/>
      <c r="M385" s="146"/>
      <c r="T385" s="52"/>
      <c r="AT385" s="16" t="s">
        <v>162</v>
      </c>
      <c r="AU385" s="16" t="s">
        <v>85</v>
      </c>
    </row>
    <row r="386" spans="2:51" s="12" customFormat="1" ht="10">
      <c r="B386" s="147"/>
      <c r="D386" s="148" t="s">
        <v>164</v>
      </c>
      <c r="E386" s="149" t="s">
        <v>19</v>
      </c>
      <c r="F386" s="150" t="s">
        <v>173</v>
      </c>
      <c r="H386" s="149" t="s">
        <v>19</v>
      </c>
      <c r="I386" s="151"/>
      <c r="L386" s="147"/>
      <c r="M386" s="152"/>
      <c r="T386" s="153"/>
      <c r="AT386" s="149" t="s">
        <v>164</v>
      </c>
      <c r="AU386" s="149" t="s">
        <v>85</v>
      </c>
      <c r="AV386" s="12" t="s">
        <v>83</v>
      </c>
      <c r="AW386" s="12" t="s">
        <v>36</v>
      </c>
      <c r="AX386" s="12" t="s">
        <v>75</v>
      </c>
      <c r="AY386" s="149" t="s">
        <v>153</v>
      </c>
    </row>
    <row r="387" spans="2:51" s="13" customFormat="1" ht="10">
      <c r="B387" s="154"/>
      <c r="D387" s="148" t="s">
        <v>164</v>
      </c>
      <c r="E387" s="155" t="s">
        <v>19</v>
      </c>
      <c r="F387" s="156" t="s">
        <v>503</v>
      </c>
      <c r="H387" s="157">
        <v>75</v>
      </c>
      <c r="I387" s="158"/>
      <c r="L387" s="154"/>
      <c r="M387" s="159"/>
      <c r="T387" s="160"/>
      <c r="AT387" s="155" t="s">
        <v>164</v>
      </c>
      <c r="AU387" s="155" t="s">
        <v>85</v>
      </c>
      <c r="AV387" s="13" t="s">
        <v>85</v>
      </c>
      <c r="AW387" s="13" t="s">
        <v>36</v>
      </c>
      <c r="AX387" s="13" t="s">
        <v>83</v>
      </c>
      <c r="AY387" s="155" t="s">
        <v>153</v>
      </c>
    </row>
    <row r="388" spans="2:65" s="1" customFormat="1" ht="37.75" customHeight="1">
      <c r="B388" s="31"/>
      <c r="C388" s="168" t="s">
        <v>504</v>
      </c>
      <c r="D388" s="168" t="s">
        <v>324</v>
      </c>
      <c r="E388" s="169" t="s">
        <v>505</v>
      </c>
      <c r="F388" s="170" t="s">
        <v>506</v>
      </c>
      <c r="G388" s="171" t="s">
        <v>158</v>
      </c>
      <c r="H388" s="172">
        <v>11.25</v>
      </c>
      <c r="I388" s="173"/>
      <c r="J388" s="174">
        <f>ROUND(I388*H388,2)</f>
        <v>0</v>
      </c>
      <c r="K388" s="170" t="s">
        <v>159</v>
      </c>
      <c r="L388" s="175"/>
      <c r="M388" s="176" t="s">
        <v>19</v>
      </c>
      <c r="N388" s="177" t="s">
        <v>46</v>
      </c>
      <c r="P388" s="139">
        <f>O388*H388</f>
        <v>0</v>
      </c>
      <c r="Q388" s="139">
        <v>0.0048</v>
      </c>
      <c r="R388" s="139">
        <f>Q388*H388</f>
        <v>0.05399999999999999</v>
      </c>
      <c r="S388" s="139">
        <v>0</v>
      </c>
      <c r="T388" s="140">
        <f>S388*H388</f>
        <v>0</v>
      </c>
      <c r="AR388" s="141" t="s">
        <v>374</v>
      </c>
      <c r="AT388" s="141" t="s">
        <v>324</v>
      </c>
      <c r="AU388" s="141" t="s">
        <v>85</v>
      </c>
      <c r="AY388" s="16" t="s">
        <v>153</v>
      </c>
      <c r="BE388" s="142">
        <f>IF(N388="základní",J388,0)</f>
        <v>0</v>
      </c>
      <c r="BF388" s="142">
        <f>IF(N388="snížená",J388,0)</f>
        <v>0</v>
      </c>
      <c r="BG388" s="142">
        <f>IF(N388="zákl. přenesená",J388,0)</f>
        <v>0</v>
      </c>
      <c r="BH388" s="142">
        <f>IF(N388="sníž. přenesená",J388,0)</f>
        <v>0</v>
      </c>
      <c r="BI388" s="142">
        <f>IF(N388="nulová",J388,0)</f>
        <v>0</v>
      </c>
      <c r="BJ388" s="16" t="s">
        <v>83</v>
      </c>
      <c r="BK388" s="142">
        <f>ROUND(I388*H388,2)</f>
        <v>0</v>
      </c>
      <c r="BL388" s="16" t="s">
        <v>287</v>
      </c>
      <c r="BM388" s="141" t="s">
        <v>507</v>
      </c>
    </row>
    <row r="389" spans="2:51" s="13" customFormat="1" ht="10">
      <c r="B389" s="154"/>
      <c r="D389" s="148" t="s">
        <v>164</v>
      </c>
      <c r="F389" s="156" t="s">
        <v>508</v>
      </c>
      <c r="H389" s="157">
        <v>11.25</v>
      </c>
      <c r="I389" s="158"/>
      <c r="L389" s="154"/>
      <c r="M389" s="159"/>
      <c r="T389" s="160"/>
      <c r="AT389" s="155" t="s">
        <v>164</v>
      </c>
      <c r="AU389" s="155" t="s">
        <v>85</v>
      </c>
      <c r="AV389" s="13" t="s">
        <v>85</v>
      </c>
      <c r="AW389" s="13" t="s">
        <v>4</v>
      </c>
      <c r="AX389" s="13" t="s">
        <v>83</v>
      </c>
      <c r="AY389" s="155" t="s">
        <v>153</v>
      </c>
    </row>
    <row r="390" spans="2:65" s="1" customFormat="1" ht="55.5" customHeight="1">
      <c r="B390" s="31"/>
      <c r="C390" s="130" t="s">
        <v>509</v>
      </c>
      <c r="D390" s="130" t="s">
        <v>155</v>
      </c>
      <c r="E390" s="131" t="s">
        <v>510</v>
      </c>
      <c r="F390" s="132" t="s">
        <v>511</v>
      </c>
      <c r="G390" s="133" t="s">
        <v>178</v>
      </c>
      <c r="H390" s="134">
        <v>10.363</v>
      </c>
      <c r="I390" s="135"/>
      <c r="J390" s="136">
        <f>ROUND(I390*H390,2)</f>
        <v>0</v>
      </c>
      <c r="K390" s="132" t="s">
        <v>159</v>
      </c>
      <c r="L390" s="31"/>
      <c r="M390" s="137" t="s">
        <v>19</v>
      </c>
      <c r="N390" s="138" t="s">
        <v>46</v>
      </c>
      <c r="P390" s="139">
        <f>O390*H390</f>
        <v>0</v>
      </c>
      <c r="Q390" s="139">
        <v>0</v>
      </c>
      <c r="R390" s="139">
        <f>Q390*H390</f>
        <v>0</v>
      </c>
      <c r="S390" s="139">
        <v>0</v>
      </c>
      <c r="T390" s="140">
        <f>S390*H390</f>
        <v>0</v>
      </c>
      <c r="AR390" s="141" t="s">
        <v>287</v>
      </c>
      <c r="AT390" s="141" t="s">
        <v>155</v>
      </c>
      <c r="AU390" s="141" t="s">
        <v>85</v>
      </c>
      <c r="AY390" s="16" t="s">
        <v>153</v>
      </c>
      <c r="BE390" s="142">
        <f>IF(N390="základní",J390,0)</f>
        <v>0</v>
      </c>
      <c r="BF390" s="142">
        <f>IF(N390="snížená",J390,0)</f>
        <v>0</v>
      </c>
      <c r="BG390" s="142">
        <f>IF(N390="zákl. přenesená",J390,0)</f>
        <v>0</v>
      </c>
      <c r="BH390" s="142">
        <f>IF(N390="sníž. přenesená",J390,0)</f>
        <v>0</v>
      </c>
      <c r="BI390" s="142">
        <f>IF(N390="nulová",J390,0)</f>
        <v>0</v>
      </c>
      <c r="BJ390" s="16" t="s">
        <v>83</v>
      </c>
      <c r="BK390" s="142">
        <f>ROUND(I390*H390,2)</f>
        <v>0</v>
      </c>
      <c r="BL390" s="16" t="s">
        <v>287</v>
      </c>
      <c r="BM390" s="141" t="s">
        <v>512</v>
      </c>
    </row>
    <row r="391" spans="2:47" s="1" customFormat="1" ht="10">
      <c r="B391" s="31"/>
      <c r="D391" s="143" t="s">
        <v>162</v>
      </c>
      <c r="F391" s="144" t="s">
        <v>513</v>
      </c>
      <c r="I391" s="145"/>
      <c r="L391" s="31"/>
      <c r="M391" s="146"/>
      <c r="T391" s="52"/>
      <c r="AT391" s="16" t="s">
        <v>162</v>
      </c>
      <c r="AU391" s="16" t="s">
        <v>85</v>
      </c>
    </row>
    <row r="392" spans="2:63" s="11" customFormat="1" ht="22.75" customHeight="1">
      <c r="B392" s="118"/>
      <c r="D392" s="119" t="s">
        <v>74</v>
      </c>
      <c r="E392" s="128" t="s">
        <v>514</v>
      </c>
      <c r="F392" s="128" t="s">
        <v>515</v>
      </c>
      <c r="I392" s="121"/>
      <c r="J392" s="129">
        <f>BK392</f>
        <v>0</v>
      </c>
      <c r="L392" s="118"/>
      <c r="M392" s="123"/>
      <c r="P392" s="124">
        <f>SUM(P393:P406)</f>
        <v>0</v>
      </c>
      <c r="R392" s="124">
        <f>SUM(R393:R406)</f>
        <v>0.15372000000000002</v>
      </c>
      <c r="T392" s="125">
        <f>SUM(T393:T406)</f>
        <v>0</v>
      </c>
      <c r="AR392" s="119" t="s">
        <v>85</v>
      </c>
      <c r="AT392" s="126" t="s">
        <v>74</v>
      </c>
      <c r="AU392" s="126" t="s">
        <v>83</v>
      </c>
      <c r="AY392" s="119" t="s">
        <v>153</v>
      </c>
      <c r="BK392" s="127">
        <f>SUM(BK393:BK406)</f>
        <v>0</v>
      </c>
    </row>
    <row r="393" spans="2:65" s="1" customFormat="1" ht="44.25" customHeight="1">
      <c r="B393" s="31"/>
      <c r="C393" s="130" t="s">
        <v>516</v>
      </c>
      <c r="D393" s="130" t="s">
        <v>155</v>
      </c>
      <c r="E393" s="131" t="s">
        <v>517</v>
      </c>
      <c r="F393" s="132" t="s">
        <v>518</v>
      </c>
      <c r="G393" s="133" t="s">
        <v>158</v>
      </c>
      <c r="H393" s="134">
        <v>21</v>
      </c>
      <c r="I393" s="135"/>
      <c r="J393" s="136">
        <f>ROUND(I393*H393,2)</f>
        <v>0</v>
      </c>
      <c r="K393" s="132" t="s">
        <v>159</v>
      </c>
      <c r="L393" s="31"/>
      <c r="M393" s="137" t="s">
        <v>19</v>
      </c>
      <c r="N393" s="138" t="s">
        <v>46</v>
      </c>
      <c r="P393" s="139">
        <f>O393*H393</f>
        <v>0</v>
      </c>
      <c r="Q393" s="139">
        <v>0</v>
      </c>
      <c r="R393" s="139">
        <f>Q393*H393</f>
        <v>0</v>
      </c>
      <c r="S393" s="139">
        <v>0</v>
      </c>
      <c r="T393" s="140">
        <f>S393*H393</f>
        <v>0</v>
      </c>
      <c r="AR393" s="141" t="s">
        <v>287</v>
      </c>
      <c r="AT393" s="141" t="s">
        <v>155</v>
      </c>
      <c r="AU393" s="141" t="s">
        <v>85</v>
      </c>
      <c r="AY393" s="16" t="s">
        <v>153</v>
      </c>
      <c r="BE393" s="142">
        <f>IF(N393="základní",J393,0)</f>
        <v>0</v>
      </c>
      <c r="BF393" s="142">
        <f>IF(N393="snížená",J393,0)</f>
        <v>0</v>
      </c>
      <c r="BG393" s="142">
        <f>IF(N393="zákl. přenesená",J393,0)</f>
        <v>0</v>
      </c>
      <c r="BH393" s="142">
        <f>IF(N393="sníž. přenesená",J393,0)</f>
        <v>0</v>
      </c>
      <c r="BI393" s="142">
        <f>IF(N393="nulová",J393,0)</f>
        <v>0</v>
      </c>
      <c r="BJ393" s="16" t="s">
        <v>83</v>
      </c>
      <c r="BK393" s="142">
        <f>ROUND(I393*H393,2)</f>
        <v>0</v>
      </c>
      <c r="BL393" s="16" t="s">
        <v>287</v>
      </c>
      <c r="BM393" s="141" t="s">
        <v>519</v>
      </c>
    </row>
    <row r="394" spans="2:47" s="1" customFormat="1" ht="10">
      <c r="B394" s="31"/>
      <c r="D394" s="143" t="s">
        <v>162</v>
      </c>
      <c r="F394" s="144" t="s">
        <v>520</v>
      </c>
      <c r="I394" s="145"/>
      <c r="L394" s="31"/>
      <c r="M394" s="146"/>
      <c r="T394" s="52"/>
      <c r="AT394" s="16" t="s">
        <v>162</v>
      </c>
      <c r="AU394" s="16" t="s">
        <v>85</v>
      </c>
    </row>
    <row r="395" spans="2:51" s="12" customFormat="1" ht="10">
      <c r="B395" s="147"/>
      <c r="D395" s="148" t="s">
        <v>164</v>
      </c>
      <c r="E395" s="149" t="s">
        <v>19</v>
      </c>
      <c r="F395" s="150" t="s">
        <v>521</v>
      </c>
      <c r="H395" s="149" t="s">
        <v>19</v>
      </c>
      <c r="I395" s="151"/>
      <c r="L395" s="147"/>
      <c r="M395" s="152"/>
      <c r="T395" s="153"/>
      <c r="AT395" s="149" t="s">
        <v>164</v>
      </c>
      <c r="AU395" s="149" t="s">
        <v>85</v>
      </c>
      <c r="AV395" s="12" t="s">
        <v>83</v>
      </c>
      <c r="AW395" s="12" t="s">
        <v>36</v>
      </c>
      <c r="AX395" s="12" t="s">
        <v>75</v>
      </c>
      <c r="AY395" s="149" t="s">
        <v>153</v>
      </c>
    </row>
    <row r="396" spans="2:51" s="13" customFormat="1" ht="10">
      <c r="B396" s="154"/>
      <c r="D396" s="148" t="s">
        <v>164</v>
      </c>
      <c r="E396" s="155" t="s">
        <v>19</v>
      </c>
      <c r="F396" s="156" t="s">
        <v>7</v>
      </c>
      <c r="H396" s="157">
        <v>21</v>
      </c>
      <c r="I396" s="158"/>
      <c r="L396" s="154"/>
      <c r="M396" s="159"/>
      <c r="T396" s="160"/>
      <c r="AT396" s="155" t="s">
        <v>164</v>
      </c>
      <c r="AU396" s="155" t="s">
        <v>85</v>
      </c>
      <c r="AV396" s="13" t="s">
        <v>85</v>
      </c>
      <c r="AW396" s="13" t="s">
        <v>36</v>
      </c>
      <c r="AX396" s="13" t="s">
        <v>83</v>
      </c>
      <c r="AY396" s="155" t="s">
        <v>153</v>
      </c>
    </row>
    <row r="397" spans="2:65" s="1" customFormat="1" ht="24.15" customHeight="1">
      <c r="B397" s="31"/>
      <c r="C397" s="168" t="s">
        <v>522</v>
      </c>
      <c r="D397" s="168" t="s">
        <v>324</v>
      </c>
      <c r="E397" s="169" t="s">
        <v>523</v>
      </c>
      <c r="F397" s="170" t="s">
        <v>524</v>
      </c>
      <c r="G397" s="171" t="s">
        <v>158</v>
      </c>
      <c r="H397" s="172">
        <v>22.05</v>
      </c>
      <c r="I397" s="173"/>
      <c r="J397" s="174">
        <f>ROUND(I397*H397,2)</f>
        <v>0</v>
      </c>
      <c r="K397" s="170" t="s">
        <v>159</v>
      </c>
      <c r="L397" s="175"/>
      <c r="M397" s="176" t="s">
        <v>19</v>
      </c>
      <c r="N397" s="177" t="s">
        <v>46</v>
      </c>
      <c r="P397" s="139">
        <f>O397*H397</f>
        <v>0</v>
      </c>
      <c r="Q397" s="139">
        <v>0.0014</v>
      </c>
      <c r="R397" s="139">
        <f>Q397*H397</f>
        <v>0.03087</v>
      </c>
      <c r="S397" s="139">
        <v>0</v>
      </c>
      <c r="T397" s="140">
        <f>S397*H397</f>
        <v>0</v>
      </c>
      <c r="AR397" s="141" t="s">
        <v>374</v>
      </c>
      <c r="AT397" s="141" t="s">
        <v>324</v>
      </c>
      <c r="AU397" s="141" t="s">
        <v>85</v>
      </c>
      <c r="AY397" s="16" t="s">
        <v>153</v>
      </c>
      <c r="BE397" s="142">
        <f>IF(N397="základní",J397,0)</f>
        <v>0</v>
      </c>
      <c r="BF397" s="142">
        <f>IF(N397="snížená",J397,0)</f>
        <v>0</v>
      </c>
      <c r="BG397" s="142">
        <f>IF(N397="zákl. přenesená",J397,0)</f>
        <v>0</v>
      </c>
      <c r="BH397" s="142">
        <f>IF(N397="sníž. přenesená",J397,0)</f>
        <v>0</v>
      </c>
      <c r="BI397" s="142">
        <f>IF(N397="nulová",J397,0)</f>
        <v>0</v>
      </c>
      <c r="BJ397" s="16" t="s">
        <v>83</v>
      </c>
      <c r="BK397" s="142">
        <f>ROUND(I397*H397,2)</f>
        <v>0</v>
      </c>
      <c r="BL397" s="16" t="s">
        <v>287</v>
      </c>
      <c r="BM397" s="141" t="s">
        <v>525</v>
      </c>
    </row>
    <row r="398" spans="2:51" s="13" customFormat="1" ht="10">
      <c r="B398" s="154"/>
      <c r="D398" s="148" t="s">
        <v>164</v>
      </c>
      <c r="F398" s="156" t="s">
        <v>526</v>
      </c>
      <c r="H398" s="157">
        <v>22.05</v>
      </c>
      <c r="I398" s="158"/>
      <c r="L398" s="154"/>
      <c r="M398" s="159"/>
      <c r="T398" s="160"/>
      <c r="AT398" s="155" t="s">
        <v>164</v>
      </c>
      <c r="AU398" s="155" t="s">
        <v>85</v>
      </c>
      <c r="AV398" s="13" t="s">
        <v>85</v>
      </c>
      <c r="AW398" s="13" t="s">
        <v>4</v>
      </c>
      <c r="AX398" s="13" t="s">
        <v>83</v>
      </c>
      <c r="AY398" s="155" t="s">
        <v>153</v>
      </c>
    </row>
    <row r="399" spans="2:65" s="1" customFormat="1" ht="37.75" customHeight="1">
      <c r="B399" s="31"/>
      <c r="C399" s="130" t="s">
        <v>527</v>
      </c>
      <c r="D399" s="130" t="s">
        <v>155</v>
      </c>
      <c r="E399" s="131" t="s">
        <v>528</v>
      </c>
      <c r="F399" s="132" t="s">
        <v>529</v>
      </c>
      <c r="G399" s="133" t="s">
        <v>158</v>
      </c>
      <c r="H399" s="134">
        <v>78</v>
      </c>
      <c r="I399" s="135"/>
      <c r="J399" s="136">
        <f>ROUND(I399*H399,2)</f>
        <v>0</v>
      </c>
      <c r="K399" s="132" t="s">
        <v>159</v>
      </c>
      <c r="L399" s="31"/>
      <c r="M399" s="137" t="s">
        <v>19</v>
      </c>
      <c r="N399" s="138" t="s">
        <v>46</v>
      </c>
      <c r="P399" s="139">
        <f>O399*H399</f>
        <v>0</v>
      </c>
      <c r="Q399" s="139">
        <v>0</v>
      </c>
      <c r="R399" s="139">
        <f>Q399*H399</f>
        <v>0</v>
      </c>
      <c r="S399" s="139">
        <v>0</v>
      </c>
      <c r="T399" s="140">
        <f>S399*H399</f>
        <v>0</v>
      </c>
      <c r="AR399" s="141" t="s">
        <v>287</v>
      </c>
      <c r="AT399" s="141" t="s">
        <v>155</v>
      </c>
      <c r="AU399" s="141" t="s">
        <v>85</v>
      </c>
      <c r="AY399" s="16" t="s">
        <v>153</v>
      </c>
      <c r="BE399" s="142">
        <f>IF(N399="základní",J399,0)</f>
        <v>0</v>
      </c>
      <c r="BF399" s="142">
        <f>IF(N399="snížená",J399,0)</f>
        <v>0</v>
      </c>
      <c r="BG399" s="142">
        <f>IF(N399="zákl. přenesená",J399,0)</f>
        <v>0</v>
      </c>
      <c r="BH399" s="142">
        <f>IF(N399="sníž. přenesená",J399,0)</f>
        <v>0</v>
      </c>
      <c r="BI399" s="142">
        <f>IF(N399="nulová",J399,0)</f>
        <v>0</v>
      </c>
      <c r="BJ399" s="16" t="s">
        <v>83</v>
      </c>
      <c r="BK399" s="142">
        <f>ROUND(I399*H399,2)</f>
        <v>0</v>
      </c>
      <c r="BL399" s="16" t="s">
        <v>287</v>
      </c>
      <c r="BM399" s="141" t="s">
        <v>530</v>
      </c>
    </row>
    <row r="400" spans="2:47" s="1" customFormat="1" ht="10">
      <c r="B400" s="31"/>
      <c r="D400" s="143" t="s">
        <v>162</v>
      </c>
      <c r="F400" s="144" t="s">
        <v>531</v>
      </c>
      <c r="I400" s="145"/>
      <c r="L400" s="31"/>
      <c r="M400" s="146"/>
      <c r="T400" s="52"/>
      <c r="AT400" s="16" t="s">
        <v>162</v>
      </c>
      <c r="AU400" s="16" t="s">
        <v>85</v>
      </c>
    </row>
    <row r="401" spans="2:51" s="12" customFormat="1" ht="10">
      <c r="B401" s="147"/>
      <c r="D401" s="148" t="s">
        <v>164</v>
      </c>
      <c r="E401" s="149" t="s">
        <v>19</v>
      </c>
      <c r="F401" s="150" t="s">
        <v>173</v>
      </c>
      <c r="H401" s="149" t="s">
        <v>19</v>
      </c>
      <c r="I401" s="151"/>
      <c r="L401" s="147"/>
      <c r="M401" s="152"/>
      <c r="T401" s="153"/>
      <c r="AT401" s="149" t="s">
        <v>164</v>
      </c>
      <c r="AU401" s="149" t="s">
        <v>85</v>
      </c>
      <c r="AV401" s="12" t="s">
        <v>83</v>
      </c>
      <c r="AW401" s="12" t="s">
        <v>36</v>
      </c>
      <c r="AX401" s="12" t="s">
        <v>75</v>
      </c>
      <c r="AY401" s="149" t="s">
        <v>153</v>
      </c>
    </row>
    <row r="402" spans="2:51" s="13" customFormat="1" ht="10">
      <c r="B402" s="154"/>
      <c r="D402" s="148" t="s">
        <v>164</v>
      </c>
      <c r="E402" s="155" t="s">
        <v>19</v>
      </c>
      <c r="F402" s="156" t="s">
        <v>309</v>
      </c>
      <c r="H402" s="157">
        <v>78</v>
      </c>
      <c r="I402" s="158"/>
      <c r="L402" s="154"/>
      <c r="M402" s="159"/>
      <c r="T402" s="160"/>
      <c r="AT402" s="155" t="s">
        <v>164</v>
      </c>
      <c r="AU402" s="155" t="s">
        <v>85</v>
      </c>
      <c r="AV402" s="13" t="s">
        <v>85</v>
      </c>
      <c r="AW402" s="13" t="s">
        <v>36</v>
      </c>
      <c r="AX402" s="13" t="s">
        <v>83</v>
      </c>
      <c r="AY402" s="155" t="s">
        <v>153</v>
      </c>
    </row>
    <row r="403" spans="2:65" s="1" customFormat="1" ht="24.15" customHeight="1">
      <c r="B403" s="31"/>
      <c r="C403" s="168" t="s">
        <v>532</v>
      </c>
      <c r="D403" s="168" t="s">
        <v>324</v>
      </c>
      <c r="E403" s="169" t="s">
        <v>533</v>
      </c>
      <c r="F403" s="170" t="s">
        <v>534</v>
      </c>
      <c r="G403" s="171" t="s">
        <v>158</v>
      </c>
      <c r="H403" s="172">
        <v>81.9</v>
      </c>
      <c r="I403" s="173"/>
      <c r="J403" s="174">
        <f>ROUND(I403*H403,2)</f>
        <v>0</v>
      </c>
      <c r="K403" s="170" t="s">
        <v>159</v>
      </c>
      <c r="L403" s="175"/>
      <c r="M403" s="176" t="s">
        <v>19</v>
      </c>
      <c r="N403" s="177" t="s">
        <v>46</v>
      </c>
      <c r="P403" s="139">
        <f>O403*H403</f>
        <v>0</v>
      </c>
      <c r="Q403" s="139">
        <v>0.0015</v>
      </c>
      <c r="R403" s="139">
        <f>Q403*H403</f>
        <v>0.12285000000000001</v>
      </c>
      <c r="S403" s="139">
        <v>0</v>
      </c>
      <c r="T403" s="140">
        <f>S403*H403</f>
        <v>0</v>
      </c>
      <c r="AR403" s="141" t="s">
        <v>374</v>
      </c>
      <c r="AT403" s="141" t="s">
        <v>324</v>
      </c>
      <c r="AU403" s="141" t="s">
        <v>85</v>
      </c>
      <c r="AY403" s="16" t="s">
        <v>153</v>
      </c>
      <c r="BE403" s="142">
        <f>IF(N403="základní",J403,0)</f>
        <v>0</v>
      </c>
      <c r="BF403" s="142">
        <f>IF(N403="snížená",J403,0)</f>
        <v>0</v>
      </c>
      <c r="BG403" s="142">
        <f>IF(N403="zákl. přenesená",J403,0)</f>
        <v>0</v>
      </c>
      <c r="BH403" s="142">
        <f>IF(N403="sníž. přenesená",J403,0)</f>
        <v>0</v>
      </c>
      <c r="BI403" s="142">
        <f>IF(N403="nulová",J403,0)</f>
        <v>0</v>
      </c>
      <c r="BJ403" s="16" t="s">
        <v>83</v>
      </c>
      <c r="BK403" s="142">
        <f>ROUND(I403*H403,2)</f>
        <v>0</v>
      </c>
      <c r="BL403" s="16" t="s">
        <v>287</v>
      </c>
      <c r="BM403" s="141" t="s">
        <v>535</v>
      </c>
    </row>
    <row r="404" spans="2:51" s="13" customFormat="1" ht="10">
      <c r="B404" s="154"/>
      <c r="D404" s="148" t="s">
        <v>164</v>
      </c>
      <c r="F404" s="156" t="s">
        <v>536</v>
      </c>
      <c r="H404" s="157">
        <v>81.9</v>
      </c>
      <c r="I404" s="158"/>
      <c r="L404" s="154"/>
      <c r="M404" s="159"/>
      <c r="T404" s="160"/>
      <c r="AT404" s="155" t="s">
        <v>164</v>
      </c>
      <c r="AU404" s="155" t="s">
        <v>85</v>
      </c>
      <c r="AV404" s="13" t="s">
        <v>85</v>
      </c>
      <c r="AW404" s="13" t="s">
        <v>4</v>
      </c>
      <c r="AX404" s="13" t="s">
        <v>83</v>
      </c>
      <c r="AY404" s="155" t="s">
        <v>153</v>
      </c>
    </row>
    <row r="405" spans="2:65" s="1" customFormat="1" ht="49" customHeight="1">
      <c r="B405" s="31"/>
      <c r="C405" s="130" t="s">
        <v>537</v>
      </c>
      <c r="D405" s="130" t="s">
        <v>155</v>
      </c>
      <c r="E405" s="131" t="s">
        <v>538</v>
      </c>
      <c r="F405" s="132" t="s">
        <v>539</v>
      </c>
      <c r="G405" s="133" t="s">
        <v>178</v>
      </c>
      <c r="H405" s="134">
        <v>0.154</v>
      </c>
      <c r="I405" s="135"/>
      <c r="J405" s="136">
        <f>ROUND(I405*H405,2)</f>
        <v>0</v>
      </c>
      <c r="K405" s="132" t="s">
        <v>159</v>
      </c>
      <c r="L405" s="31"/>
      <c r="M405" s="137" t="s">
        <v>19</v>
      </c>
      <c r="N405" s="138" t="s">
        <v>46</v>
      </c>
      <c r="P405" s="139">
        <f>O405*H405</f>
        <v>0</v>
      </c>
      <c r="Q405" s="139">
        <v>0</v>
      </c>
      <c r="R405" s="139">
        <f>Q405*H405</f>
        <v>0</v>
      </c>
      <c r="S405" s="139">
        <v>0</v>
      </c>
      <c r="T405" s="140">
        <f>S405*H405</f>
        <v>0</v>
      </c>
      <c r="AR405" s="141" t="s">
        <v>287</v>
      </c>
      <c r="AT405" s="141" t="s">
        <v>155</v>
      </c>
      <c r="AU405" s="141" t="s">
        <v>85</v>
      </c>
      <c r="AY405" s="16" t="s">
        <v>153</v>
      </c>
      <c r="BE405" s="142">
        <f>IF(N405="základní",J405,0)</f>
        <v>0</v>
      </c>
      <c r="BF405" s="142">
        <f>IF(N405="snížená",J405,0)</f>
        <v>0</v>
      </c>
      <c r="BG405" s="142">
        <f>IF(N405="zákl. přenesená",J405,0)</f>
        <v>0</v>
      </c>
      <c r="BH405" s="142">
        <f>IF(N405="sníž. přenesená",J405,0)</f>
        <v>0</v>
      </c>
      <c r="BI405" s="142">
        <f>IF(N405="nulová",J405,0)</f>
        <v>0</v>
      </c>
      <c r="BJ405" s="16" t="s">
        <v>83</v>
      </c>
      <c r="BK405" s="142">
        <f>ROUND(I405*H405,2)</f>
        <v>0</v>
      </c>
      <c r="BL405" s="16" t="s">
        <v>287</v>
      </c>
      <c r="BM405" s="141" t="s">
        <v>540</v>
      </c>
    </row>
    <row r="406" spans="2:47" s="1" customFormat="1" ht="10">
      <c r="B406" s="31"/>
      <c r="D406" s="143" t="s">
        <v>162</v>
      </c>
      <c r="F406" s="144" t="s">
        <v>541</v>
      </c>
      <c r="I406" s="145"/>
      <c r="L406" s="31"/>
      <c r="M406" s="146"/>
      <c r="T406" s="52"/>
      <c r="AT406" s="16" t="s">
        <v>162</v>
      </c>
      <c r="AU406" s="16" t="s">
        <v>85</v>
      </c>
    </row>
    <row r="407" spans="2:63" s="11" customFormat="1" ht="22.75" customHeight="1">
      <c r="B407" s="118"/>
      <c r="D407" s="119" t="s">
        <v>74</v>
      </c>
      <c r="E407" s="128" t="s">
        <v>542</v>
      </c>
      <c r="F407" s="128" t="s">
        <v>543</v>
      </c>
      <c r="I407" s="121"/>
      <c r="J407" s="129">
        <f>BK407</f>
        <v>0</v>
      </c>
      <c r="L407" s="118"/>
      <c r="M407" s="123"/>
      <c r="P407" s="124">
        <f>SUM(P408:P416)</f>
        <v>0</v>
      </c>
      <c r="R407" s="124">
        <f>SUM(R408:R416)</f>
        <v>0</v>
      </c>
      <c r="T407" s="125">
        <f>SUM(T408:T416)</f>
        <v>0.006579999999999999</v>
      </c>
      <c r="AR407" s="119" t="s">
        <v>85</v>
      </c>
      <c r="AT407" s="126" t="s">
        <v>74</v>
      </c>
      <c r="AU407" s="126" t="s">
        <v>83</v>
      </c>
      <c r="AY407" s="119" t="s">
        <v>153</v>
      </c>
      <c r="BK407" s="127">
        <f>SUM(BK408:BK416)</f>
        <v>0</v>
      </c>
    </row>
    <row r="408" spans="2:65" s="1" customFormat="1" ht="16.5" customHeight="1">
      <c r="B408" s="31"/>
      <c r="C408" s="130" t="s">
        <v>216</v>
      </c>
      <c r="D408" s="130" t="s">
        <v>155</v>
      </c>
      <c r="E408" s="131" t="s">
        <v>544</v>
      </c>
      <c r="F408" s="132" t="s">
        <v>545</v>
      </c>
      <c r="G408" s="133" t="s">
        <v>337</v>
      </c>
      <c r="H408" s="134">
        <v>23.5</v>
      </c>
      <c r="I408" s="135"/>
      <c r="J408" s="136">
        <f>ROUND(I408*H408,2)</f>
        <v>0</v>
      </c>
      <c r="K408" s="132" t="s">
        <v>159</v>
      </c>
      <c r="L408" s="31"/>
      <c r="M408" s="137" t="s">
        <v>19</v>
      </c>
      <c r="N408" s="138" t="s">
        <v>46</v>
      </c>
      <c r="P408" s="139">
        <f>O408*H408</f>
        <v>0</v>
      </c>
      <c r="Q408" s="139">
        <v>0</v>
      </c>
      <c r="R408" s="139">
        <f>Q408*H408</f>
        <v>0</v>
      </c>
      <c r="S408" s="139">
        <v>0.00028</v>
      </c>
      <c r="T408" s="140">
        <f>S408*H408</f>
        <v>0.006579999999999999</v>
      </c>
      <c r="AR408" s="141" t="s">
        <v>287</v>
      </c>
      <c r="AT408" s="141" t="s">
        <v>155</v>
      </c>
      <c r="AU408" s="141" t="s">
        <v>85</v>
      </c>
      <c r="AY408" s="16" t="s">
        <v>153</v>
      </c>
      <c r="BE408" s="142">
        <f>IF(N408="základní",J408,0)</f>
        <v>0</v>
      </c>
      <c r="BF408" s="142">
        <f>IF(N408="snížená",J408,0)</f>
        <v>0</v>
      </c>
      <c r="BG408" s="142">
        <f>IF(N408="zákl. přenesená",J408,0)</f>
        <v>0</v>
      </c>
      <c r="BH408" s="142">
        <f>IF(N408="sníž. přenesená",J408,0)</f>
        <v>0</v>
      </c>
      <c r="BI408" s="142">
        <f>IF(N408="nulová",J408,0)</f>
        <v>0</v>
      </c>
      <c r="BJ408" s="16" t="s">
        <v>83</v>
      </c>
      <c r="BK408" s="142">
        <f>ROUND(I408*H408,2)</f>
        <v>0</v>
      </c>
      <c r="BL408" s="16" t="s">
        <v>287</v>
      </c>
      <c r="BM408" s="141" t="s">
        <v>546</v>
      </c>
    </row>
    <row r="409" spans="2:47" s="1" customFormat="1" ht="10">
      <c r="B409" s="31"/>
      <c r="D409" s="143" t="s">
        <v>162</v>
      </c>
      <c r="F409" s="144" t="s">
        <v>547</v>
      </c>
      <c r="I409" s="145"/>
      <c r="L409" s="31"/>
      <c r="M409" s="146"/>
      <c r="T409" s="52"/>
      <c r="AT409" s="16" t="s">
        <v>162</v>
      </c>
      <c r="AU409" s="16" t="s">
        <v>85</v>
      </c>
    </row>
    <row r="410" spans="2:51" s="12" customFormat="1" ht="10">
      <c r="B410" s="147"/>
      <c r="D410" s="148" t="s">
        <v>164</v>
      </c>
      <c r="E410" s="149" t="s">
        <v>19</v>
      </c>
      <c r="F410" s="150" t="s">
        <v>548</v>
      </c>
      <c r="H410" s="149" t="s">
        <v>19</v>
      </c>
      <c r="I410" s="151"/>
      <c r="L410" s="147"/>
      <c r="M410" s="152"/>
      <c r="T410" s="153"/>
      <c r="AT410" s="149" t="s">
        <v>164</v>
      </c>
      <c r="AU410" s="149" t="s">
        <v>85</v>
      </c>
      <c r="AV410" s="12" t="s">
        <v>83</v>
      </c>
      <c r="AW410" s="12" t="s">
        <v>36</v>
      </c>
      <c r="AX410" s="12" t="s">
        <v>75</v>
      </c>
      <c r="AY410" s="149" t="s">
        <v>153</v>
      </c>
    </row>
    <row r="411" spans="2:51" s="13" customFormat="1" ht="10">
      <c r="B411" s="154"/>
      <c r="D411" s="148" t="s">
        <v>164</v>
      </c>
      <c r="E411" s="155" t="s">
        <v>19</v>
      </c>
      <c r="F411" s="156" t="s">
        <v>549</v>
      </c>
      <c r="H411" s="157">
        <v>3.5</v>
      </c>
      <c r="I411" s="158"/>
      <c r="L411" s="154"/>
      <c r="M411" s="159"/>
      <c r="T411" s="160"/>
      <c r="AT411" s="155" t="s">
        <v>164</v>
      </c>
      <c r="AU411" s="155" t="s">
        <v>85</v>
      </c>
      <c r="AV411" s="13" t="s">
        <v>85</v>
      </c>
      <c r="AW411" s="13" t="s">
        <v>36</v>
      </c>
      <c r="AX411" s="13" t="s">
        <v>75</v>
      </c>
      <c r="AY411" s="155" t="s">
        <v>153</v>
      </c>
    </row>
    <row r="412" spans="2:51" s="12" customFormat="1" ht="10">
      <c r="B412" s="147"/>
      <c r="D412" s="148" t="s">
        <v>164</v>
      </c>
      <c r="E412" s="149" t="s">
        <v>19</v>
      </c>
      <c r="F412" s="150" t="s">
        <v>550</v>
      </c>
      <c r="H412" s="149" t="s">
        <v>19</v>
      </c>
      <c r="I412" s="151"/>
      <c r="L412" s="147"/>
      <c r="M412" s="152"/>
      <c r="T412" s="153"/>
      <c r="AT412" s="149" t="s">
        <v>164</v>
      </c>
      <c r="AU412" s="149" t="s">
        <v>85</v>
      </c>
      <c r="AV412" s="12" t="s">
        <v>83</v>
      </c>
      <c r="AW412" s="12" t="s">
        <v>36</v>
      </c>
      <c r="AX412" s="12" t="s">
        <v>75</v>
      </c>
      <c r="AY412" s="149" t="s">
        <v>153</v>
      </c>
    </row>
    <row r="413" spans="2:51" s="13" customFormat="1" ht="10">
      <c r="B413" s="154"/>
      <c r="D413" s="148" t="s">
        <v>164</v>
      </c>
      <c r="E413" s="155" t="s">
        <v>19</v>
      </c>
      <c r="F413" s="156" t="s">
        <v>551</v>
      </c>
      <c r="H413" s="157">
        <v>10</v>
      </c>
      <c r="I413" s="158"/>
      <c r="L413" s="154"/>
      <c r="M413" s="159"/>
      <c r="T413" s="160"/>
      <c r="AT413" s="155" t="s">
        <v>164</v>
      </c>
      <c r="AU413" s="155" t="s">
        <v>85</v>
      </c>
      <c r="AV413" s="13" t="s">
        <v>85</v>
      </c>
      <c r="AW413" s="13" t="s">
        <v>36</v>
      </c>
      <c r="AX413" s="13" t="s">
        <v>75</v>
      </c>
      <c r="AY413" s="155" t="s">
        <v>153</v>
      </c>
    </row>
    <row r="414" spans="2:51" s="12" customFormat="1" ht="10">
      <c r="B414" s="147"/>
      <c r="D414" s="148" t="s">
        <v>164</v>
      </c>
      <c r="E414" s="149" t="s">
        <v>19</v>
      </c>
      <c r="F414" s="150" t="s">
        <v>278</v>
      </c>
      <c r="H414" s="149" t="s">
        <v>19</v>
      </c>
      <c r="I414" s="151"/>
      <c r="L414" s="147"/>
      <c r="M414" s="152"/>
      <c r="T414" s="153"/>
      <c r="AT414" s="149" t="s">
        <v>164</v>
      </c>
      <c r="AU414" s="149" t="s">
        <v>85</v>
      </c>
      <c r="AV414" s="12" t="s">
        <v>83</v>
      </c>
      <c r="AW414" s="12" t="s">
        <v>36</v>
      </c>
      <c r="AX414" s="12" t="s">
        <v>75</v>
      </c>
      <c r="AY414" s="149" t="s">
        <v>153</v>
      </c>
    </row>
    <row r="415" spans="2:51" s="13" customFormat="1" ht="10">
      <c r="B415" s="154"/>
      <c r="D415" s="148" t="s">
        <v>164</v>
      </c>
      <c r="E415" s="155" t="s">
        <v>19</v>
      </c>
      <c r="F415" s="156" t="s">
        <v>239</v>
      </c>
      <c r="H415" s="157">
        <v>10</v>
      </c>
      <c r="I415" s="158"/>
      <c r="L415" s="154"/>
      <c r="M415" s="159"/>
      <c r="T415" s="160"/>
      <c r="AT415" s="155" t="s">
        <v>164</v>
      </c>
      <c r="AU415" s="155" t="s">
        <v>85</v>
      </c>
      <c r="AV415" s="13" t="s">
        <v>85</v>
      </c>
      <c r="AW415" s="13" t="s">
        <v>36</v>
      </c>
      <c r="AX415" s="13" t="s">
        <v>75</v>
      </c>
      <c r="AY415" s="155" t="s">
        <v>153</v>
      </c>
    </row>
    <row r="416" spans="2:51" s="14" customFormat="1" ht="10">
      <c r="B416" s="161"/>
      <c r="D416" s="148" t="s">
        <v>164</v>
      </c>
      <c r="E416" s="162" t="s">
        <v>19</v>
      </c>
      <c r="F416" s="163" t="s">
        <v>193</v>
      </c>
      <c r="H416" s="164">
        <v>23.5</v>
      </c>
      <c r="I416" s="165"/>
      <c r="L416" s="161"/>
      <c r="M416" s="166"/>
      <c r="T416" s="167"/>
      <c r="AT416" s="162" t="s">
        <v>164</v>
      </c>
      <c r="AU416" s="162" t="s">
        <v>85</v>
      </c>
      <c r="AV416" s="14" t="s">
        <v>160</v>
      </c>
      <c r="AW416" s="14" t="s">
        <v>36</v>
      </c>
      <c r="AX416" s="14" t="s">
        <v>83</v>
      </c>
      <c r="AY416" s="162" t="s">
        <v>153</v>
      </c>
    </row>
    <row r="417" spans="2:63" s="11" customFormat="1" ht="22.75" customHeight="1">
      <c r="B417" s="118"/>
      <c r="D417" s="119" t="s">
        <v>74</v>
      </c>
      <c r="E417" s="128" t="s">
        <v>552</v>
      </c>
      <c r="F417" s="128" t="s">
        <v>553</v>
      </c>
      <c r="I417" s="121"/>
      <c r="J417" s="129">
        <f>BK417</f>
        <v>0</v>
      </c>
      <c r="L417" s="118"/>
      <c r="M417" s="123"/>
      <c r="P417" s="124">
        <f>SUM(P418:P421)</f>
        <v>0</v>
      </c>
      <c r="R417" s="124">
        <f>SUM(R418:R421)</f>
        <v>0.044000000000000004</v>
      </c>
      <c r="T417" s="125">
        <f>SUM(T418:T421)</f>
        <v>0.86</v>
      </c>
      <c r="AR417" s="119" t="s">
        <v>85</v>
      </c>
      <c r="AT417" s="126" t="s">
        <v>74</v>
      </c>
      <c r="AU417" s="126" t="s">
        <v>83</v>
      </c>
      <c r="AY417" s="119" t="s">
        <v>153</v>
      </c>
      <c r="BK417" s="127">
        <f>SUM(BK418:BK421)</f>
        <v>0</v>
      </c>
    </row>
    <row r="418" spans="2:65" s="1" customFormat="1" ht="24.15" customHeight="1">
      <c r="B418" s="31"/>
      <c r="C418" s="130" t="s">
        <v>554</v>
      </c>
      <c r="D418" s="130" t="s">
        <v>155</v>
      </c>
      <c r="E418" s="131" t="s">
        <v>555</v>
      </c>
      <c r="F418" s="132" t="s">
        <v>556</v>
      </c>
      <c r="G418" s="133" t="s">
        <v>337</v>
      </c>
      <c r="H418" s="134">
        <v>400</v>
      </c>
      <c r="I418" s="135"/>
      <c r="J418" s="136">
        <f>ROUND(I418*H418,2)</f>
        <v>0</v>
      </c>
      <c r="K418" s="132" t="s">
        <v>159</v>
      </c>
      <c r="L418" s="31"/>
      <c r="M418" s="137" t="s">
        <v>19</v>
      </c>
      <c r="N418" s="138" t="s">
        <v>46</v>
      </c>
      <c r="P418" s="139">
        <f>O418*H418</f>
        <v>0</v>
      </c>
      <c r="Q418" s="139">
        <v>0.00011</v>
      </c>
      <c r="R418" s="139">
        <f>Q418*H418</f>
        <v>0.044000000000000004</v>
      </c>
      <c r="S418" s="139">
        <v>0.00215</v>
      </c>
      <c r="T418" s="140">
        <f>S418*H418</f>
        <v>0.86</v>
      </c>
      <c r="AR418" s="141" t="s">
        <v>287</v>
      </c>
      <c r="AT418" s="141" t="s">
        <v>155</v>
      </c>
      <c r="AU418" s="141" t="s">
        <v>85</v>
      </c>
      <c r="AY418" s="16" t="s">
        <v>153</v>
      </c>
      <c r="BE418" s="142">
        <f>IF(N418="základní",J418,0)</f>
        <v>0</v>
      </c>
      <c r="BF418" s="142">
        <f>IF(N418="snížená",J418,0)</f>
        <v>0</v>
      </c>
      <c r="BG418" s="142">
        <f>IF(N418="zákl. přenesená",J418,0)</f>
        <v>0</v>
      </c>
      <c r="BH418" s="142">
        <f>IF(N418="sníž. přenesená",J418,0)</f>
        <v>0</v>
      </c>
      <c r="BI418" s="142">
        <f>IF(N418="nulová",J418,0)</f>
        <v>0</v>
      </c>
      <c r="BJ418" s="16" t="s">
        <v>83</v>
      </c>
      <c r="BK418" s="142">
        <f>ROUND(I418*H418,2)</f>
        <v>0</v>
      </c>
      <c r="BL418" s="16" t="s">
        <v>287</v>
      </c>
      <c r="BM418" s="141" t="s">
        <v>557</v>
      </c>
    </row>
    <row r="419" spans="2:47" s="1" customFormat="1" ht="10">
      <c r="B419" s="31"/>
      <c r="D419" s="143" t="s">
        <v>162</v>
      </c>
      <c r="F419" s="144" t="s">
        <v>558</v>
      </c>
      <c r="I419" s="145"/>
      <c r="L419" s="31"/>
      <c r="M419" s="146"/>
      <c r="T419" s="52"/>
      <c r="AT419" s="16" t="s">
        <v>162</v>
      </c>
      <c r="AU419" s="16" t="s">
        <v>85</v>
      </c>
    </row>
    <row r="420" spans="2:51" s="12" customFormat="1" ht="10">
      <c r="B420" s="147"/>
      <c r="D420" s="148" t="s">
        <v>164</v>
      </c>
      <c r="E420" s="149" t="s">
        <v>19</v>
      </c>
      <c r="F420" s="150" t="s">
        <v>275</v>
      </c>
      <c r="H420" s="149" t="s">
        <v>19</v>
      </c>
      <c r="I420" s="151"/>
      <c r="L420" s="147"/>
      <c r="M420" s="152"/>
      <c r="T420" s="153"/>
      <c r="AT420" s="149" t="s">
        <v>164</v>
      </c>
      <c r="AU420" s="149" t="s">
        <v>85</v>
      </c>
      <c r="AV420" s="12" t="s">
        <v>83</v>
      </c>
      <c r="AW420" s="12" t="s">
        <v>36</v>
      </c>
      <c r="AX420" s="12" t="s">
        <v>75</v>
      </c>
      <c r="AY420" s="149" t="s">
        <v>153</v>
      </c>
    </row>
    <row r="421" spans="2:51" s="13" customFormat="1" ht="10">
      <c r="B421" s="154"/>
      <c r="D421" s="148" t="s">
        <v>164</v>
      </c>
      <c r="E421" s="155" t="s">
        <v>19</v>
      </c>
      <c r="F421" s="156" t="s">
        <v>559</v>
      </c>
      <c r="H421" s="157">
        <v>400</v>
      </c>
      <c r="I421" s="158"/>
      <c r="L421" s="154"/>
      <c r="M421" s="159"/>
      <c r="T421" s="160"/>
      <c r="AT421" s="155" t="s">
        <v>164</v>
      </c>
      <c r="AU421" s="155" t="s">
        <v>85</v>
      </c>
      <c r="AV421" s="13" t="s">
        <v>85</v>
      </c>
      <c r="AW421" s="13" t="s">
        <v>36</v>
      </c>
      <c r="AX421" s="13" t="s">
        <v>83</v>
      </c>
      <c r="AY421" s="155" t="s">
        <v>153</v>
      </c>
    </row>
    <row r="422" spans="2:63" s="11" customFormat="1" ht="22.75" customHeight="1">
      <c r="B422" s="118"/>
      <c r="D422" s="119" t="s">
        <v>74</v>
      </c>
      <c r="E422" s="128" t="s">
        <v>560</v>
      </c>
      <c r="F422" s="128" t="s">
        <v>561</v>
      </c>
      <c r="I422" s="121"/>
      <c r="J422" s="129">
        <f>BK422</f>
        <v>0</v>
      </c>
      <c r="L422" s="118"/>
      <c r="M422" s="123"/>
      <c r="P422" s="124">
        <f>SUM(P423:P446)</f>
        <v>0</v>
      </c>
      <c r="R422" s="124">
        <f>SUM(R423:R446)</f>
        <v>0.018379999999999997</v>
      </c>
      <c r="T422" s="125">
        <f>SUM(T423:T446)</f>
        <v>0</v>
      </c>
      <c r="AR422" s="119" t="s">
        <v>85</v>
      </c>
      <c r="AT422" s="126" t="s">
        <v>74</v>
      </c>
      <c r="AU422" s="126" t="s">
        <v>83</v>
      </c>
      <c r="AY422" s="119" t="s">
        <v>153</v>
      </c>
      <c r="BK422" s="127">
        <f>SUM(BK423:BK446)</f>
        <v>0</v>
      </c>
    </row>
    <row r="423" spans="2:65" s="1" customFormat="1" ht="37.75" customHeight="1">
      <c r="B423" s="31"/>
      <c r="C423" s="130" t="s">
        <v>562</v>
      </c>
      <c r="D423" s="130" t="s">
        <v>155</v>
      </c>
      <c r="E423" s="131" t="s">
        <v>563</v>
      </c>
      <c r="F423" s="132" t="s">
        <v>564</v>
      </c>
      <c r="G423" s="133" t="s">
        <v>565</v>
      </c>
      <c r="H423" s="134">
        <v>1</v>
      </c>
      <c r="I423" s="135"/>
      <c r="J423" s="136">
        <f>ROUND(I423*H423,2)</f>
        <v>0</v>
      </c>
      <c r="K423" s="132" t="s">
        <v>159</v>
      </c>
      <c r="L423" s="31"/>
      <c r="M423" s="137" t="s">
        <v>19</v>
      </c>
      <c r="N423" s="138" t="s">
        <v>46</v>
      </c>
      <c r="P423" s="139">
        <f>O423*H423</f>
        <v>0</v>
      </c>
      <c r="Q423" s="139">
        <v>0.01647</v>
      </c>
      <c r="R423" s="139">
        <f>Q423*H423</f>
        <v>0.01647</v>
      </c>
      <c r="S423" s="139">
        <v>0</v>
      </c>
      <c r="T423" s="140">
        <f>S423*H423</f>
        <v>0</v>
      </c>
      <c r="AR423" s="141" t="s">
        <v>287</v>
      </c>
      <c r="AT423" s="141" t="s">
        <v>155</v>
      </c>
      <c r="AU423" s="141" t="s">
        <v>85</v>
      </c>
      <c r="AY423" s="16" t="s">
        <v>153</v>
      </c>
      <c r="BE423" s="142">
        <f>IF(N423="základní",J423,0)</f>
        <v>0</v>
      </c>
      <c r="BF423" s="142">
        <f>IF(N423="snížená",J423,0)</f>
        <v>0</v>
      </c>
      <c r="BG423" s="142">
        <f>IF(N423="zákl. přenesená",J423,0)</f>
        <v>0</v>
      </c>
      <c r="BH423" s="142">
        <f>IF(N423="sníž. přenesená",J423,0)</f>
        <v>0</v>
      </c>
      <c r="BI423" s="142">
        <f>IF(N423="nulová",J423,0)</f>
        <v>0</v>
      </c>
      <c r="BJ423" s="16" t="s">
        <v>83</v>
      </c>
      <c r="BK423" s="142">
        <f>ROUND(I423*H423,2)</f>
        <v>0</v>
      </c>
      <c r="BL423" s="16" t="s">
        <v>287</v>
      </c>
      <c r="BM423" s="141" t="s">
        <v>566</v>
      </c>
    </row>
    <row r="424" spans="2:47" s="1" customFormat="1" ht="10">
      <c r="B424" s="31"/>
      <c r="D424" s="143" t="s">
        <v>162</v>
      </c>
      <c r="F424" s="144" t="s">
        <v>567</v>
      </c>
      <c r="I424" s="145"/>
      <c r="L424" s="31"/>
      <c r="M424" s="146"/>
      <c r="T424" s="52"/>
      <c r="AT424" s="16" t="s">
        <v>162</v>
      </c>
      <c r="AU424" s="16" t="s">
        <v>85</v>
      </c>
    </row>
    <row r="425" spans="2:51" s="12" customFormat="1" ht="10">
      <c r="B425" s="147"/>
      <c r="D425" s="148" t="s">
        <v>164</v>
      </c>
      <c r="E425" s="149" t="s">
        <v>19</v>
      </c>
      <c r="F425" s="150" t="s">
        <v>568</v>
      </c>
      <c r="H425" s="149" t="s">
        <v>19</v>
      </c>
      <c r="I425" s="151"/>
      <c r="L425" s="147"/>
      <c r="M425" s="152"/>
      <c r="T425" s="153"/>
      <c r="AT425" s="149" t="s">
        <v>164</v>
      </c>
      <c r="AU425" s="149" t="s">
        <v>85</v>
      </c>
      <c r="AV425" s="12" t="s">
        <v>83</v>
      </c>
      <c r="AW425" s="12" t="s">
        <v>36</v>
      </c>
      <c r="AX425" s="12" t="s">
        <v>75</v>
      </c>
      <c r="AY425" s="149" t="s">
        <v>153</v>
      </c>
    </row>
    <row r="426" spans="2:51" s="13" customFormat="1" ht="10">
      <c r="B426" s="154"/>
      <c r="D426" s="148" t="s">
        <v>164</v>
      </c>
      <c r="E426" s="155" t="s">
        <v>19</v>
      </c>
      <c r="F426" s="156" t="s">
        <v>83</v>
      </c>
      <c r="H426" s="157">
        <v>1</v>
      </c>
      <c r="I426" s="158"/>
      <c r="L426" s="154"/>
      <c r="M426" s="159"/>
      <c r="T426" s="160"/>
      <c r="AT426" s="155" t="s">
        <v>164</v>
      </c>
      <c r="AU426" s="155" t="s">
        <v>85</v>
      </c>
      <c r="AV426" s="13" t="s">
        <v>85</v>
      </c>
      <c r="AW426" s="13" t="s">
        <v>36</v>
      </c>
      <c r="AX426" s="13" t="s">
        <v>83</v>
      </c>
      <c r="AY426" s="155" t="s">
        <v>153</v>
      </c>
    </row>
    <row r="427" spans="2:65" s="1" customFormat="1" ht="16.5" customHeight="1">
      <c r="B427" s="31"/>
      <c r="C427" s="130" t="s">
        <v>569</v>
      </c>
      <c r="D427" s="130" t="s">
        <v>155</v>
      </c>
      <c r="E427" s="131" t="s">
        <v>570</v>
      </c>
      <c r="F427" s="132" t="s">
        <v>571</v>
      </c>
      <c r="G427" s="133" t="s">
        <v>205</v>
      </c>
      <c r="H427" s="134">
        <v>4</v>
      </c>
      <c r="I427" s="135"/>
      <c r="J427" s="136">
        <f>ROUND(I427*H427,2)</f>
        <v>0</v>
      </c>
      <c r="K427" s="132" t="s">
        <v>159</v>
      </c>
      <c r="L427" s="31"/>
      <c r="M427" s="137" t="s">
        <v>19</v>
      </c>
      <c r="N427" s="138" t="s">
        <v>46</v>
      </c>
      <c r="P427" s="139">
        <f>O427*H427</f>
        <v>0</v>
      </c>
      <c r="Q427" s="139">
        <v>9E-05</v>
      </c>
      <c r="R427" s="139">
        <f>Q427*H427</f>
        <v>0.00036</v>
      </c>
      <c r="S427" s="139">
        <v>0</v>
      </c>
      <c r="T427" s="140">
        <f>S427*H427</f>
        <v>0</v>
      </c>
      <c r="AR427" s="141" t="s">
        <v>287</v>
      </c>
      <c r="AT427" s="141" t="s">
        <v>155</v>
      </c>
      <c r="AU427" s="141" t="s">
        <v>85</v>
      </c>
      <c r="AY427" s="16" t="s">
        <v>153</v>
      </c>
      <c r="BE427" s="142">
        <f>IF(N427="základní",J427,0)</f>
        <v>0</v>
      </c>
      <c r="BF427" s="142">
        <f>IF(N427="snížená",J427,0)</f>
        <v>0</v>
      </c>
      <c r="BG427" s="142">
        <f>IF(N427="zákl. přenesená",J427,0)</f>
        <v>0</v>
      </c>
      <c r="BH427" s="142">
        <f>IF(N427="sníž. přenesená",J427,0)</f>
        <v>0</v>
      </c>
      <c r="BI427" s="142">
        <f>IF(N427="nulová",J427,0)</f>
        <v>0</v>
      </c>
      <c r="BJ427" s="16" t="s">
        <v>83</v>
      </c>
      <c r="BK427" s="142">
        <f>ROUND(I427*H427,2)</f>
        <v>0</v>
      </c>
      <c r="BL427" s="16" t="s">
        <v>287</v>
      </c>
      <c r="BM427" s="141" t="s">
        <v>572</v>
      </c>
    </row>
    <row r="428" spans="2:47" s="1" customFormat="1" ht="10">
      <c r="B428" s="31"/>
      <c r="D428" s="143" t="s">
        <v>162</v>
      </c>
      <c r="F428" s="144" t="s">
        <v>573</v>
      </c>
      <c r="I428" s="145"/>
      <c r="L428" s="31"/>
      <c r="M428" s="146"/>
      <c r="T428" s="52"/>
      <c r="AT428" s="16" t="s">
        <v>162</v>
      </c>
      <c r="AU428" s="16" t="s">
        <v>85</v>
      </c>
    </row>
    <row r="429" spans="2:51" s="12" customFormat="1" ht="10">
      <c r="B429" s="147"/>
      <c r="D429" s="148" t="s">
        <v>164</v>
      </c>
      <c r="E429" s="149" t="s">
        <v>19</v>
      </c>
      <c r="F429" s="150" t="s">
        <v>521</v>
      </c>
      <c r="H429" s="149" t="s">
        <v>19</v>
      </c>
      <c r="I429" s="151"/>
      <c r="L429" s="147"/>
      <c r="M429" s="152"/>
      <c r="T429" s="153"/>
      <c r="AT429" s="149" t="s">
        <v>164</v>
      </c>
      <c r="AU429" s="149" t="s">
        <v>85</v>
      </c>
      <c r="AV429" s="12" t="s">
        <v>83</v>
      </c>
      <c r="AW429" s="12" t="s">
        <v>36</v>
      </c>
      <c r="AX429" s="12" t="s">
        <v>75</v>
      </c>
      <c r="AY429" s="149" t="s">
        <v>153</v>
      </c>
    </row>
    <row r="430" spans="2:51" s="13" customFormat="1" ht="10">
      <c r="B430" s="154"/>
      <c r="D430" s="148" t="s">
        <v>164</v>
      </c>
      <c r="E430" s="155" t="s">
        <v>19</v>
      </c>
      <c r="F430" s="156" t="s">
        <v>85</v>
      </c>
      <c r="H430" s="157">
        <v>2</v>
      </c>
      <c r="I430" s="158"/>
      <c r="L430" s="154"/>
      <c r="M430" s="159"/>
      <c r="T430" s="160"/>
      <c r="AT430" s="155" t="s">
        <v>164</v>
      </c>
      <c r="AU430" s="155" t="s">
        <v>85</v>
      </c>
      <c r="AV430" s="13" t="s">
        <v>85</v>
      </c>
      <c r="AW430" s="13" t="s">
        <v>36</v>
      </c>
      <c r="AX430" s="13" t="s">
        <v>75</v>
      </c>
      <c r="AY430" s="155" t="s">
        <v>153</v>
      </c>
    </row>
    <row r="431" spans="2:51" s="12" customFormat="1" ht="10">
      <c r="B431" s="147"/>
      <c r="D431" s="148" t="s">
        <v>164</v>
      </c>
      <c r="E431" s="149" t="s">
        <v>19</v>
      </c>
      <c r="F431" s="150" t="s">
        <v>574</v>
      </c>
      <c r="H431" s="149" t="s">
        <v>19</v>
      </c>
      <c r="I431" s="151"/>
      <c r="L431" s="147"/>
      <c r="M431" s="152"/>
      <c r="T431" s="153"/>
      <c r="AT431" s="149" t="s">
        <v>164</v>
      </c>
      <c r="AU431" s="149" t="s">
        <v>85</v>
      </c>
      <c r="AV431" s="12" t="s">
        <v>83</v>
      </c>
      <c r="AW431" s="12" t="s">
        <v>36</v>
      </c>
      <c r="AX431" s="12" t="s">
        <v>75</v>
      </c>
      <c r="AY431" s="149" t="s">
        <v>153</v>
      </c>
    </row>
    <row r="432" spans="2:51" s="13" customFormat="1" ht="10">
      <c r="B432" s="154"/>
      <c r="D432" s="148" t="s">
        <v>164</v>
      </c>
      <c r="E432" s="155" t="s">
        <v>19</v>
      </c>
      <c r="F432" s="156" t="s">
        <v>85</v>
      </c>
      <c r="H432" s="157">
        <v>2</v>
      </c>
      <c r="I432" s="158"/>
      <c r="L432" s="154"/>
      <c r="M432" s="159"/>
      <c r="T432" s="160"/>
      <c r="AT432" s="155" t="s">
        <v>164</v>
      </c>
      <c r="AU432" s="155" t="s">
        <v>85</v>
      </c>
      <c r="AV432" s="13" t="s">
        <v>85</v>
      </c>
      <c r="AW432" s="13" t="s">
        <v>36</v>
      </c>
      <c r="AX432" s="13" t="s">
        <v>75</v>
      </c>
      <c r="AY432" s="155" t="s">
        <v>153</v>
      </c>
    </row>
    <row r="433" spans="2:51" s="14" customFormat="1" ht="10">
      <c r="B433" s="161"/>
      <c r="D433" s="148" t="s">
        <v>164</v>
      </c>
      <c r="E433" s="162" t="s">
        <v>19</v>
      </c>
      <c r="F433" s="163" t="s">
        <v>193</v>
      </c>
      <c r="H433" s="164">
        <v>4</v>
      </c>
      <c r="I433" s="165"/>
      <c r="L433" s="161"/>
      <c r="M433" s="166"/>
      <c r="T433" s="167"/>
      <c r="AT433" s="162" t="s">
        <v>164</v>
      </c>
      <c r="AU433" s="162" t="s">
        <v>85</v>
      </c>
      <c r="AV433" s="14" t="s">
        <v>160</v>
      </c>
      <c r="AW433" s="14" t="s">
        <v>36</v>
      </c>
      <c r="AX433" s="14" t="s">
        <v>83</v>
      </c>
      <c r="AY433" s="162" t="s">
        <v>153</v>
      </c>
    </row>
    <row r="434" spans="2:65" s="1" customFormat="1" ht="16.5" customHeight="1">
      <c r="B434" s="31"/>
      <c r="C434" s="130" t="s">
        <v>498</v>
      </c>
      <c r="D434" s="130" t="s">
        <v>155</v>
      </c>
      <c r="E434" s="131" t="s">
        <v>575</v>
      </c>
      <c r="F434" s="132" t="s">
        <v>576</v>
      </c>
      <c r="G434" s="133" t="s">
        <v>205</v>
      </c>
      <c r="H434" s="134">
        <v>5</v>
      </c>
      <c r="I434" s="135"/>
      <c r="J434" s="136">
        <f>ROUND(I434*H434,2)</f>
        <v>0</v>
      </c>
      <c r="K434" s="132" t="s">
        <v>159</v>
      </c>
      <c r="L434" s="31"/>
      <c r="M434" s="137" t="s">
        <v>19</v>
      </c>
      <c r="N434" s="138" t="s">
        <v>46</v>
      </c>
      <c r="P434" s="139">
        <f>O434*H434</f>
        <v>0</v>
      </c>
      <c r="Q434" s="139">
        <v>0.00031</v>
      </c>
      <c r="R434" s="139">
        <f>Q434*H434</f>
        <v>0.00155</v>
      </c>
      <c r="S434" s="139">
        <v>0</v>
      </c>
      <c r="T434" s="140">
        <f>S434*H434</f>
        <v>0</v>
      </c>
      <c r="AR434" s="141" t="s">
        <v>287</v>
      </c>
      <c r="AT434" s="141" t="s">
        <v>155</v>
      </c>
      <c r="AU434" s="141" t="s">
        <v>85</v>
      </c>
      <c r="AY434" s="16" t="s">
        <v>153</v>
      </c>
      <c r="BE434" s="142">
        <f>IF(N434="základní",J434,0)</f>
        <v>0</v>
      </c>
      <c r="BF434" s="142">
        <f>IF(N434="snížená",J434,0)</f>
        <v>0</v>
      </c>
      <c r="BG434" s="142">
        <f>IF(N434="zákl. přenesená",J434,0)</f>
        <v>0</v>
      </c>
      <c r="BH434" s="142">
        <f>IF(N434="sníž. přenesená",J434,0)</f>
        <v>0</v>
      </c>
      <c r="BI434" s="142">
        <f>IF(N434="nulová",J434,0)</f>
        <v>0</v>
      </c>
      <c r="BJ434" s="16" t="s">
        <v>83</v>
      </c>
      <c r="BK434" s="142">
        <f>ROUND(I434*H434,2)</f>
        <v>0</v>
      </c>
      <c r="BL434" s="16" t="s">
        <v>287</v>
      </c>
      <c r="BM434" s="141" t="s">
        <v>577</v>
      </c>
    </row>
    <row r="435" spans="2:47" s="1" customFormat="1" ht="10">
      <c r="B435" s="31"/>
      <c r="D435" s="143" t="s">
        <v>162</v>
      </c>
      <c r="F435" s="144" t="s">
        <v>578</v>
      </c>
      <c r="I435" s="145"/>
      <c r="L435" s="31"/>
      <c r="M435" s="146"/>
      <c r="T435" s="52"/>
      <c r="AT435" s="16" t="s">
        <v>162</v>
      </c>
      <c r="AU435" s="16" t="s">
        <v>85</v>
      </c>
    </row>
    <row r="436" spans="2:51" s="12" customFormat="1" ht="10">
      <c r="B436" s="147"/>
      <c r="D436" s="148" t="s">
        <v>164</v>
      </c>
      <c r="E436" s="149" t="s">
        <v>19</v>
      </c>
      <c r="F436" s="150" t="s">
        <v>224</v>
      </c>
      <c r="H436" s="149" t="s">
        <v>19</v>
      </c>
      <c r="I436" s="151"/>
      <c r="L436" s="147"/>
      <c r="M436" s="152"/>
      <c r="T436" s="153"/>
      <c r="AT436" s="149" t="s">
        <v>164</v>
      </c>
      <c r="AU436" s="149" t="s">
        <v>85</v>
      </c>
      <c r="AV436" s="12" t="s">
        <v>83</v>
      </c>
      <c r="AW436" s="12" t="s">
        <v>36</v>
      </c>
      <c r="AX436" s="12" t="s">
        <v>75</v>
      </c>
      <c r="AY436" s="149" t="s">
        <v>153</v>
      </c>
    </row>
    <row r="437" spans="2:51" s="13" customFormat="1" ht="10">
      <c r="B437" s="154"/>
      <c r="D437" s="148" t="s">
        <v>164</v>
      </c>
      <c r="E437" s="155" t="s">
        <v>19</v>
      </c>
      <c r="F437" s="156" t="s">
        <v>83</v>
      </c>
      <c r="H437" s="157">
        <v>1</v>
      </c>
      <c r="I437" s="158"/>
      <c r="L437" s="154"/>
      <c r="M437" s="159"/>
      <c r="T437" s="160"/>
      <c r="AT437" s="155" t="s">
        <v>164</v>
      </c>
      <c r="AU437" s="155" t="s">
        <v>85</v>
      </c>
      <c r="AV437" s="13" t="s">
        <v>85</v>
      </c>
      <c r="AW437" s="13" t="s">
        <v>36</v>
      </c>
      <c r="AX437" s="13" t="s">
        <v>75</v>
      </c>
      <c r="AY437" s="155" t="s">
        <v>153</v>
      </c>
    </row>
    <row r="438" spans="2:51" s="12" customFormat="1" ht="10">
      <c r="B438" s="147"/>
      <c r="D438" s="148" t="s">
        <v>164</v>
      </c>
      <c r="E438" s="149" t="s">
        <v>19</v>
      </c>
      <c r="F438" s="150" t="s">
        <v>226</v>
      </c>
      <c r="H438" s="149" t="s">
        <v>19</v>
      </c>
      <c r="I438" s="151"/>
      <c r="L438" s="147"/>
      <c r="M438" s="152"/>
      <c r="T438" s="153"/>
      <c r="AT438" s="149" t="s">
        <v>164</v>
      </c>
      <c r="AU438" s="149" t="s">
        <v>85</v>
      </c>
      <c r="AV438" s="12" t="s">
        <v>83</v>
      </c>
      <c r="AW438" s="12" t="s">
        <v>36</v>
      </c>
      <c r="AX438" s="12" t="s">
        <v>75</v>
      </c>
      <c r="AY438" s="149" t="s">
        <v>153</v>
      </c>
    </row>
    <row r="439" spans="2:51" s="13" customFormat="1" ht="10">
      <c r="B439" s="154"/>
      <c r="D439" s="148" t="s">
        <v>164</v>
      </c>
      <c r="E439" s="155" t="s">
        <v>19</v>
      </c>
      <c r="F439" s="156" t="s">
        <v>83</v>
      </c>
      <c r="H439" s="157">
        <v>1</v>
      </c>
      <c r="I439" s="158"/>
      <c r="L439" s="154"/>
      <c r="M439" s="159"/>
      <c r="T439" s="160"/>
      <c r="AT439" s="155" t="s">
        <v>164</v>
      </c>
      <c r="AU439" s="155" t="s">
        <v>85</v>
      </c>
      <c r="AV439" s="13" t="s">
        <v>85</v>
      </c>
      <c r="AW439" s="13" t="s">
        <v>36</v>
      </c>
      <c r="AX439" s="13" t="s">
        <v>75</v>
      </c>
      <c r="AY439" s="155" t="s">
        <v>153</v>
      </c>
    </row>
    <row r="440" spans="2:51" s="12" customFormat="1" ht="10">
      <c r="B440" s="147"/>
      <c r="D440" s="148" t="s">
        <v>164</v>
      </c>
      <c r="E440" s="149" t="s">
        <v>19</v>
      </c>
      <c r="F440" s="150" t="s">
        <v>579</v>
      </c>
      <c r="H440" s="149" t="s">
        <v>19</v>
      </c>
      <c r="I440" s="151"/>
      <c r="L440" s="147"/>
      <c r="M440" s="152"/>
      <c r="T440" s="153"/>
      <c r="AT440" s="149" t="s">
        <v>164</v>
      </c>
      <c r="AU440" s="149" t="s">
        <v>85</v>
      </c>
      <c r="AV440" s="12" t="s">
        <v>83</v>
      </c>
      <c r="AW440" s="12" t="s">
        <v>36</v>
      </c>
      <c r="AX440" s="12" t="s">
        <v>75</v>
      </c>
      <c r="AY440" s="149" t="s">
        <v>153</v>
      </c>
    </row>
    <row r="441" spans="2:51" s="13" customFormat="1" ht="10">
      <c r="B441" s="154"/>
      <c r="D441" s="148" t="s">
        <v>164</v>
      </c>
      <c r="E441" s="155" t="s">
        <v>19</v>
      </c>
      <c r="F441" s="156" t="s">
        <v>85</v>
      </c>
      <c r="H441" s="157">
        <v>2</v>
      </c>
      <c r="I441" s="158"/>
      <c r="L441" s="154"/>
      <c r="M441" s="159"/>
      <c r="T441" s="160"/>
      <c r="AT441" s="155" t="s">
        <v>164</v>
      </c>
      <c r="AU441" s="155" t="s">
        <v>85</v>
      </c>
      <c r="AV441" s="13" t="s">
        <v>85</v>
      </c>
      <c r="AW441" s="13" t="s">
        <v>36</v>
      </c>
      <c r="AX441" s="13" t="s">
        <v>75</v>
      </c>
      <c r="AY441" s="155" t="s">
        <v>153</v>
      </c>
    </row>
    <row r="442" spans="2:51" s="12" customFormat="1" ht="10">
      <c r="B442" s="147"/>
      <c r="D442" s="148" t="s">
        <v>164</v>
      </c>
      <c r="E442" s="149" t="s">
        <v>19</v>
      </c>
      <c r="F442" s="150" t="s">
        <v>279</v>
      </c>
      <c r="H442" s="149" t="s">
        <v>19</v>
      </c>
      <c r="I442" s="151"/>
      <c r="L442" s="147"/>
      <c r="M442" s="152"/>
      <c r="T442" s="153"/>
      <c r="AT442" s="149" t="s">
        <v>164</v>
      </c>
      <c r="AU442" s="149" t="s">
        <v>85</v>
      </c>
      <c r="AV442" s="12" t="s">
        <v>83</v>
      </c>
      <c r="AW442" s="12" t="s">
        <v>36</v>
      </c>
      <c r="AX442" s="12" t="s">
        <v>75</v>
      </c>
      <c r="AY442" s="149" t="s">
        <v>153</v>
      </c>
    </row>
    <row r="443" spans="2:51" s="13" customFormat="1" ht="10">
      <c r="B443" s="154"/>
      <c r="D443" s="148" t="s">
        <v>164</v>
      </c>
      <c r="E443" s="155" t="s">
        <v>19</v>
      </c>
      <c r="F443" s="156" t="s">
        <v>83</v>
      </c>
      <c r="H443" s="157">
        <v>1</v>
      </c>
      <c r="I443" s="158"/>
      <c r="L443" s="154"/>
      <c r="M443" s="159"/>
      <c r="T443" s="160"/>
      <c r="AT443" s="155" t="s">
        <v>164</v>
      </c>
      <c r="AU443" s="155" t="s">
        <v>85</v>
      </c>
      <c r="AV443" s="13" t="s">
        <v>85</v>
      </c>
      <c r="AW443" s="13" t="s">
        <v>36</v>
      </c>
      <c r="AX443" s="13" t="s">
        <v>75</v>
      </c>
      <c r="AY443" s="155" t="s">
        <v>153</v>
      </c>
    </row>
    <row r="444" spans="2:51" s="14" customFormat="1" ht="10">
      <c r="B444" s="161"/>
      <c r="D444" s="148" t="s">
        <v>164</v>
      </c>
      <c r="E444" s="162" t="s">
        <v>19</v>
      </c>
      <c r="F444" s="163" t="s">
        <v>193</v>
      </c>
      <c r="H444" s="164">
        <v>5</v>
      </c>
      <c r="I444" s="165"/>
      <c r="L444" s="161"/>
      <c r="M444" s="166"/>
      <c r="T444" s="167"/>
      <c r="AT444" s="162" t="s">
        <v>164</v>
      </c>
      <c r="AU444" s="162" t="s">
        <v>85</v>
      </c>
      <c r="AV444" s="14" t="s">
        <v>160</v>
      </c>
      <c r="AW444" s="14" t="s">
        <v>36</v>
      </c>
      <c r="AX444" s="14" t="s">
        <v>83</v>
      </c>
      <c r="AY444" s="162" t="s">
        <v>153</v>
      </c>
    </row>
    <row r="445" spans="2:65" s="1" customFormat="1" ht="49" customHeight="1">
      <c r="B445" s="31"/>
      <c r="C445" s="130" t="s">
        <v>580</v>
      </c>
      <c r="D445" s="130" t="s">
        <v>155</v>
      </c>
      <c r="E445" s="131" t="s">
        <v>581</v>
      </c>
      <c r="F445" s="132" t="s">
        <v>582</v>
      </c>
      <c r="G445" s="133" t="s">
        <v>178</v>
      </c>
      <c r="H445" s="134">
        <v>0.018</v>
      </c>
      <c r="I445" s="135"/>
      <c r="J445" s="136">
        <f>ROUND(I445*H445,2)</f>
        <v>0</v>
      </c>
      <c r="K445" s="132" t="s">
        <v>159</v>
      </c>
      <c r="L445" s="31"/>
      <c r="M445" s="137" t="s">
        <v>19</v>
      </c>
      <c r="N445" s="138" t="s">
        <v>46</v>
      </c>
      <c r="P445" s="139">
        <f>O445*H445</f>
        <v>0</v>
      </c>
      <c r="Q445" s="139">
        <v>0</v>
      </c>
      <c r="R445" s="139">
        <f>Q445*H445</f>
        <v>0</v>
      </c>
      <c r="S445" s="139">
        <v>0</v>
      </c>
      <c r="T445" s="140">
        <f>S445*H445</f>
        <v>0</v>
      </c>
      <c r="AR445" s="141" t="s">
        <v>287</v>
      </c>
      <c r="AT445" s="141" t="s">
        <v>155</v>
      </c>
      <c r="AU445" s="141" t="s">
        <v>85</v>
      </c>
      <c r="AY445" s="16" t="s">
        <v>153</v>
      </c>
      <c r="BE445" s="142">
        <f>IF(N445="základní",J445,0)</f>
        <v>0</v>
      </c>
      <c r="BF445" s="142">
        <f>IF(N445="snížená",J445,0)</f>
        <v>0</v>
      </c>
      <c r="BG445" s="142">
        <f>IF(N445="zákl. přenesená",J445,0)</f>
        <v>0</v>
      </c>
      <c r="BH445" s="142">
        <f>IF(N445="sníž. přenesená",J445,0)</f>
        <v>0</v>
      </c>
      <c r="BI445" s="142">
        <f>IF(N445="nulová",J445,0)</f>
        <v>0</v>
      </c>
      <c r="BJ445" s="16" t="s">
        <v>83</v>
      </c>
      <c r="BK445" s="142">
        <f>ROUND(I445*H445,2)</f>
        <v>0</v>
      </c>
      <c r="BL445" s="16" t="s">
        <v>287</v>
      </c>
      <c r="BM445" s="141" t="s">
        <v>583</v>
      </c>
    </row>
    <row r="446" spans="2:47" s="1" customFormat="1" ht="10">
      <c r="B446" s="31"/>
      <c r="D446" s="143" t="s">
        <v>162</v>
      </c>
      <c r="F446" s="144" t="s">
        <v>584</v>
      </c>
      <c r="I446" s="145"/>
      <c r="L446" s="31"/>
      <c r="M446" s="146"/>
      <c r="T446" s="52"/>
      <c r="AT446" s="16" t="s">
        <v>162</v>
      </c>
      <c r="AU446" s="16" t="s">
        <v>85</v>
      </c>
    </row>
    <row r="447" spans="2:63" s="11" customFormat="1" ht="22.75" customHeight="1">
      <c r="B447" s="118"/>
      <c r="D447" s="119" t="s">
        <v>74</v>
      </c>
      <c r="E447" s="128" t="s">
        <v>585</v>
      </c>
      <c r="F447" s="128" t="s">
        <v>586</v>
      </c>
      <c r="I447" s="121"/>
      <c r="J447" s="129">
        <f>BK447</f>
        <v>0</v>
      </c>
      <c r="L447" s="118"/>
      <c r="M447" s="123"/>
      <c r="P447" s="124">
        <f>SUM(P448:P459)</f>
        <v>0</v>
      </c>
      <c r="R447" s="124">
        <f>SUM(R448:R459)</f>
        <v>0.008157600000000001</v>
      </c>
      <c r="T447" s="125">
        <f>SUM(T448:T459)</f>
        <v>0</v>
      </c>
      <c r="AR447" s="119" t="s">
        <v>85</v>
      </c>
      <c r="AT447" s="126" t="s">
        <v>74</v>
      </c>
      <c r="AU447" s="126" t="s">
        <v>83</v>
      </c>
      <c r="AY447" s="119" t="s">
        <v>153</v>
      </c>
      <c r="BK447" s="127">
        <f>SUM(BK448:BK459)</f>
        <v>0</v>
      </c>
    </row>
    <row r="448" spans="2:65" s="1" customFormat="1" ht="33" customHeight="1">
      <c r="B448" s="31"/>
      <c r="C448" s="130" t="s">
        <v>587</v>
      </c>
      <c r="D448" s="130" t="s">
        <v>155</v>
      </c>
      <c r="E448" s="131" t="s">
        <v>588</v>
      </c>
      <c r="F448" s="132" t="s">
        <v>589</v>
      </c>
      <c r="G448" s="133" t="s">
        <v>158</v>
      </c>
      <c r="H448" s="134">
        <v>3.96</v>
      </c>
      <c r="I448" s="135"/>
      <c r="J448" s="136">
        <f>ROUND(I448*H448,2)</f>
        <v>0</v>
      </c>
      <c r="K448" s="132" t="s">
        <v>159</v>
      </c>
      <c r="L448" s="31"/>
      <c r="M448" s="137" t="s">
        <v>19</v>
      </c>
      <c r="N448" s="138" t="s">
        <v>46</v>
      </c>
      <c r="P448" s="139">
        <f>O448*H448</f>
        <v>0</v>
      </c>
      <c r="Q448" s="139">
        <v>0</v>
      </c>
      <c r="R448" s="139">
        <f>Q448*H448</f>
        <v>0</v>
      </c>
      <c r="S448" s="139">
        <v>0</v>
      </c>
      <c r="T448" s="140">
        <f>S448*H448</f>
        <v>0</v>
      </c>
      <c r="AR448" s="141" t="s">
        <v>287</v>
      </c>
      <c r="AT448" s="141" t="s">
        <v>155</v>
      </c>
      <c r="AU448" s="141" t="s">
        <v>85</v>
      </c>
      <c r="AY448" s="16" t="s">
        <v>153</v>
      </c>
      <c r="BE448" s="142">
        <f>IF(N448="základní",J448,0)</f>
        <v>0</v>
      </c>
      <c r="BF448" s="142">
        <f>IF(N448="snížená",J448,0)</f>
        <v>0</v>
      </c>
      <c r="BG448" s="142">
        <f>IF(N448="zákl. přenesená",J448,0)</f>
        <v>0</v>
      </c>
      <c r="BH448" s="142">
        <f>IF(N448="sníž. přenesená",J448,0)</f>
        <v>0</v>
      </c>
      <c r="BI448" s="142">
        <f>IF(N448="nulová",J448,0)</f>
        <v>0</v>
      </c>
      <c r="BJ448" s="16" t="s">
        <v>83</v>
      </c>
      <c r="BK448" s="142">
        <f>ROUND(I448*H448,2)</f>
        <v>0</v>
      </c>
      <c r="BL448" s="16" t="s">
        <v>287</v>
      </c>
      <c r="BM448" s="141" t="s">
        <v>590</v>
      </c>
    </row>
    <row r="449" spans="2:47" s="1" customFormat="1" ht="10">
      <c r="B449" s="31"/>
      <c r="D449" s="143" t="s">
        <v>162</v>
      </c>
      <c r="F449" s="144" t="s">
        <v>591</v>
      </c>
      <c r="I449" s="145"/>
      <c r="L449" s="31"/>
      <c r="M449" s="146"/>
      <c r="T449" s="52"/>
      <c r="AT449" s="16" t="s">
        <v>162</v>
      </c>
      <c r="AU449" s="16" t="s">
        <v>85</v>
      </c>
    </row>
    <row r="450" spans="2:65" s="1" customFormat="1" ht="24.15" customHeight="1">
      <c r="B450" s="31"/>
      <c r="C450" s="130" t="s">
        <v>592</v>
      </c>
      <c r="D450" s="130" t="s">
        <v>155</v>
      </c>
      <c r="E450" s="131" t="s">
        <v>593</v>
      </c>
      <c r="F450" s="132" t="s">
        <v>594</v>
      </c>
      <c r="G450" s="133" t="s">
        <v>158</v>
      </c>
      <c r="H450" s="134">
        <v>3.96</v>
      </c>
      <c r="I450" s="135"/>
      <c r="J450" s="136">
        <f>ROUND(I450*H450,2)</f>
        <v>0</v>
      </c>
      <c r="K450" s="132" t="s">
        <v>159</v>
      </c>
      <c r="L450" s="31"/>
      <c r="M450" s="137" t="s">
        <v>19</v>
      </c>
      <c r="N450" s="138" t="s">
        <v>46</v>
      </c>
      <c r="P450" s="139">
        <f>O450*H450</f>
        <v>0</v>
      </c>
      <c r="Q450" s="139">
        <v>0</v>
      </c>
      <c r="R450" s="139">
        <f>Q450*H450</f>
        <v>0</v>
      </c>
      <c r="S450" s="139">
        <v>0</v>
      </c>
      <c r="T450" s="140">
        <f>S450*H450</f>
        <v>0</v>
      </c>
      <c r="AR450" s="141" t="s">
        <v>287</v>
      </c>
      <c r="AT450" s="141" t="s">
        <v>155</v>
      </c>
      <c r="AU450" s="141" t="s">
        <v>85</v>
      </c>
      <c r="AY450" s="16" t="s">
        <v>153</v>
      </c>
      <c r="BE450" s="142">
        <f>IF(N450="základní",J450,0)</f>
        <v>0</v>
      </c>
      <c r="BF450" s="142">
        <f>IF(N450="snížená",J450,0)</f>
        <v>0</v>
      </c>
      <c r="BG450" s="142">
        <f>IF(N450="zákl. přenesená",J450,0)</f>
        <v>0</v>
      </c>
      <c r="BH450" s="142">
        <f>IF(N450="sníž. přenesená",J450,0)</f>
        <v>0</v>
      </c>
      <c r="BI450" s="142">
        <f>IF(N450="nulová",J450,0)</f>
        <v>0</v>
      </c>
      <c r="BJ450" s="16" t="s">
        <v>83</v>
      </c>
      <c r="BK450" s="142">
        <f>ROUND(I450*H450,2)</f>
        <v>0</v>
      </c>
      <c r="BL450" s="16" t="s">
        <v>287</v>
      </c>
      <c r="BM450" s="141" t="s">
        <v>595</v>
      </c>
    </row>
    <row r="451" spans="2:47" s="1" customFormat="1" ht="10">
      <c r="B451" s="31"/>
      <c r="D451" s="143" t="s">
        <v>162</v>
      </c>
      <c r="F451" s="144" t="s">
        <v>596</v>
      </c>
      <c r="I451" s="145"/>
      <c r="L451" s="31"/>
      <c r="M451" s="146"/>
      <c r="T451" s="52"/>
      <c r="AT451" s="16" t="s">
        <v>162</v>
      </c>
      <c r="AU451" s="16" t="s">
        <v>85</v>
      </c>
    </row>
    <row r="452" spans="2:65" s="1" customFormat="1" ht="16.5" customHeight="1">
      <c r="B452" s="31"/>
      <c r="C452" s="130" t="s">
        <v>597</v>
      </c>
      <c r="D452" s="130" t="s">
        <v>155</v>
      </c>
      <c r="E452" s="131" t="s">
        <v>598</v>
      </c>
      <c r="F452" s="132" t="s">
        <v>599</v>
      </c>
      <c r="G452" s="133" t="s">
        <v>158</v>
      </c>
      <c r="H452" s="134">
        <v>3.96</v>
      </c>
      <c r="I452" s="135"/>
      <c r="J452" s="136">
        <f>ROUND(I452*H452,2)</f>
        <v>0</v>
      </c>
      <c r="K452" s="132" t="s">
        <v>159</v>
      </c>
      <c r="L452" s="31"/>
      <c r="M452" s="137" t="s">
        <v>19</v>
      </c>
      <c r="N452" s="138" t="s">
        <v>46</v>
      </c>
      <c r="P452" s="139">
        <f>O452*H452</f>
        <v>0</v>
      </c>
      <c r="Q452" s="139">
        <v>0.00206</v>
      </c>
      <c r="R452" s="139">
        <f>Q452*H452</f>
        <v>0.008157600000000001</v>
      </c>
      <c r="S452" s="139">
        <v>0</v>
      </c>
      <c r="T452" s="140">
        <f>S452*H452</f>
        <v>0</v>
      </c>
      <c r="AR452" s="141" t="s">
        <v>287</v>
      </c>
      <c r="AT452" s="141" t="s">
        <v>155</v>
      </c>
      <c r="AU452" s="141" t="s">
        <v>85</v>
      </c>
      <c r="AY452" s="16" t="s">
        <v>153</v>
      </c>
      <c r="BE452" s="142">
        <f>IF(N452="základní",J452,0)</f>
        <v>0</v>
      </c>
      <c r="BF452" s="142">
        <f>IF(N452="snížená",J452,0)</f>
        <v>0</v>
      </c>
      <c r="BG452" s="142">
        <f>IF(N452="zákl. přenesená",J452,0)</f>
        <v>0</v>
      </c>
      <c r="BH452" s="142">
        <f>IF(N452="sníž. přenesená",J452,0)</f>
        <v>0</v>
      </c>
      <c r="BI452" s="142">
        <f>IF(N452="nulová",J452,0)</f>
        <v>0</v>
      </c>
      <c r="BJ452" s="16" t="s">
        <v>83</v>
      </c>
      <c r="BK452" s="142">
        <f>ROUND(I452*H452,2)</f>
        <v>0</v>
      </c>
      <c r="BL452" s="16" t="s">
        <v>287</v>
      </c>
      <c r="BM452" s="141" t="s">
        <v>600</v>
      </c>
    </row>
    <row r="453" spans="2:47" s="1" customFormat="1" ht="10">
      <c r="B453" s="31"/>
      <c r="D453" s="143" t="s">
        <v>162</v>
      </c>
      <c r="F453" s="144" t="s">
        <v>601</v>
      </c>
      <c r="I453" s="145"/>
      <c r="L453" s="31"/>
      <c r="M453" s="146"/>
      <c r="T453" s="52"/>
      <c r="AT453" s="16" t="s">
        <v>162</v>
      </c>
      <c r="AU453" s="16" t="s">
        <v>85</v>
      </c>
    </row>
    <row r="454" spans="2:51" s="12" customFormat="1" ht="10">
      <c r="B454" s="147"/>
      <c r="D454" s="148" t="s">
        <v>164</v>
      </c>
      <c r="E454" s="149" t="s">
        <v>19</v>
      </c>
      <c r="F454" s="150" t="s">
        <v>602</v>
      </c>
      <c r="H454" s="149" t="s">
        <v>19</v>
      </c>
      <c r="I454" s="151"/>
      <c r="L454" s="147"/>
      <c r="M454" s="152"/>
      <c r="T454" s="153"/>
      <c r="AT454" s="149" t="s">
        <v>164</v>
      </c>
      <c r="AU454" s="149" t="s">
        <v>85</v>
      </c>
      <c r="AV454" s="12" t="s">
        <v>83</v>
      </c>
      <c r="AW454" s="12" t="s">
        <v>36</v>
      </c>
      <c r="AX454" s="12" t="s">
        <v>75</v>
      </c>
      <c r="AY454" s="149" t="s">
        <v>153</v>
      </c>
    </row>
    <row r="455" spans="2:51" s="13" customFormat="1" ht="10">
      <c r="B455" s="154"/>
      <c r="D455" s="148" t="s">
        <v>164</v>
      </c>
      <c r="E455" s="155" t="s">
        <v>19</v>
      </c>
      <c r="F455" s="156" t="s">
        <v>603</v>
      </c>
      <c r="H455" s="157">
        <v>2.16</v>
      </c>
      <c r="I455" s="158"/>
      <c r="L455" s="154"/>
      <c r="M455" s="159"/>
      <c r="T455" s="160"/>
      <c r="AT455" s="155" t="s">
        <v>164</v>
      </c>
      <c r="AU455" s="155" t="s">
        <v>85</v>
      </c>
      <c r="AV455" s="13" t="s">
        <v>85</v>
      </c>
      <c r="AW455" s="13" t="s">
        <v>36</v>
      </c>
      <c r="AX455" s="13" t="s">
        <v>75</v>
      </c>
      <c r="AY455" s="155" t="s">
        <v>153</v>
      </c>
    </row>
    <row r="456" spans="2:51" s="13" customFormat="1" ht="10">
      <c r="B456" s="154"/>
      <c r="D456" s="148" t="s">
        <v>164</v>
      </c>
      <c r="E456" s="155" t="s">
        <v>19</v>
      </c>
      <c r="F456" s="156" t="s">
        <v>604</v>
      </c>
      <c r="H456" s="157">
        <v>1.8</v>
      </c>
      <c r="I456" s="158"/>
      <c r="L456" s="154"/>
      <c r="M456" s="159"/>
      <c r="T456" s="160"/>
      <c r="AT456" s="155" t="s">
        <v>164</v>
      </c>
      <c r="AU456" s="155" t="s">
        <v>85</v>
      </c>
      <c r="AV456" s="13" t="s">
        <v>85</v>
      </c>
      <c r="AW456" s="13" t="s">
        <v>36</v>
      </c>
      <c r="AX456" s="13" t="s">
        <v>75</v>
      </c>
      <c r="AY456" s="155" t="s">
        <v>153</v>
      </c>
    </row>
    <row r="457" spans="2:51" s="14" customFormat="1" ht="10">
      <c r="B457" s="161"/>
      <c r="D457" s="148" t="s">
        <v>164</v>
      </c>
      <c r="E457" s="162" t="s">
        <v>19</v>
      </c>
      <c r="F457" s="163" t="s">
        <v>193</v>
      </c>
      <c r="H457" s="164">
        <v>3.96</v>
      </c>
      <c r="I457" s="165"/>
      <c r="L457" s="161"/>
      <c r="M457" s="166"/>
      <c r="T457" s="167"/>
      <c r="AT457" s="162" t="s">
        <v>164</v>
      </c>
      <c r="AU457" s="162" t="s">
        <v>85</v>
      </c>
      <c r="AV457" s="14" t="s">
        <v>160</v>
      </c>
      <c r="AW457" s="14" t="s">
        <v>36</v>
      </c>
      <c r="AX457" s="14" t="s">
        <v>83</v>
      </c>
      <c r="AY457" s="162" t="s">
        <v>153</v>
      </c>
    </row>
    <row r="458" spans="2:65" s="1" customFormat="1" ht="49" customHeight="1">
      <c r="B458" s="31"/>
      <c r="C458" s="130" t="s">
        <v>605</v>
      </c>
      <c r="D458" s="130" t="s">
        <v>155</v>
      </c>
      <c r="E458" s="131" t="s">
        <v>606</v>
      </c>
      <c r="F458" s="132" t="s">
        <v>607</v>
      </c>
      <c r="G458" s="133" t="s">
        <v>178</v>
      </c>
      <c r="H458" s="134">
        <v>0.008</v>
      </c>
      <c r="I458" s="135"/>
      <c r="J458" s="136">
        <f>ROUND(I458*H458,2)</f>
        <v>0</v>
      </c>
      <c r="K458" s="132" t="s">
        <v>159</v>
      </c>
      <c r="L458" s="31"/>
      <c r="M458" s="137" t="s">
        <v>19</v>
      </c>
      <c r="N458" s="138" t="s">
        <v>46</v>
      </c>
      <c r="P458" s="139">
        <f>O458*H458</f>
        <v>0</v>
      </c>
      <c r="Q458" s="139">
        <v>0</v>
      </c>
      <c r="R458" s="139">
        <f>Q458*H458</f>
        <v>0</v>
      </c>
      <c r="S458" s="139">
        <v>0</v>
      </c>
      <c r="T458" s="140">
        <f>S458*H458</f>
        <v>0</v>
      </c>
      <c r="AR458" s="141" t="s">
        <v>287</v>
      </c>
      <c r="AT458" s="141" t="s">
        <v>155</v>
      </c>
      <c r="AU458" s="141" t="s">
        <v>85</v>
      </c>
      <c r="AY458" s="16" t="s">
        <v>153</v>
      </c>
      <c r="BE458" s="142">
        <f>IF(N458="základní",J458,0)</f>
        <v>0</v>
      </c>
      <c r="BF458" s="142">
        <f>IF(N458="snížená",J458,0)</f>
        <v>0</v>
      </c>
      <c r="BG458" s="142">
        <f>IF(N458="zákl. přenesená",J458,0)</f>
        <v>0</v>
      </c>
      <c r="BH458" s="142">
        <f>IF(N458="sníž. přenesená",J458,0)</f>
        <v>0</v>
      </c>
      <c r="BI458" s="142">
        <f>IF(N458="nulová",J458,0)</f>
        <v>0</v>
      </c>
      <c r="BJ458" s="16" t="s">
        <v>83</v>
      </c>
      <c r="BK458" s="142">
        <f>ROUND(I458*H458,2)</f>
        <v>0</v>
      </c>
      <c r="BL458" s="16" t="s">
        <v>287</v>
      </c>
      <c r="BM458" s="141" t="s">
        <v>608</v>
      </c>
    </row>
    <row r="459" spans="2:47" s="1" customFormat="1" ht="10">
      <c r="B459" s="31"/>
      <c r="D459" s="143" t="s">
        <v>162</v>
      </c>
      <c r="F459" s="144" t="s">
        <v>609</v>
      </c>
      <c r="I459" s="145"/>
      <c r="L459" s="31"/>
      <c r="M459" s="146"/>
      <c r="T459" s="52"/>
      <c r="AT459" s="16" t="s">
        <v>162</v>
      </c>
      <c r="AU459" s="16" t="s">
        <v>85</v>
      </c>
    </row>
    <row r="460" spans="2:63" s="11" customFormat="1" ht="22.75" customHeight="1">
      <c r="B460" s="118"/>
      <c r="D460" s="119" t="s">
        <v>74</v>
      </c>
      <c r="E460" s="128" t="s">
        <v>610</v>
      </c>
      <c r="F460" s="128" t="s">
        <v>611</v>
      </c>
      <c r="I460" s="121"/>
      <c r="J460" s="129">
        <f>BK460</f>
        <v>0</v>
      </c>
      <c r="L460" s="118"/>
      <c r="M460" s="123"/>
      <c r="P460" s="124">
        <f>SUM(P461:P468)</f>
        <v>0</v>
      </c>
      <c r="R460" s="124">
        <f>SUM(R461:R468)</f>
        <v>0</v>
      </c>
      <c r="T460" s="125">
        <f>SUM(T461:T468)</f>
        <v>0</v>
      </c>
      <c r="AR460" s="119" t="s">
        <v>85</v>
      </c>
      <c r="AT460" s="126" t="s">
        <v>74</v>
      </c>
      <c r="AU460" s="126" t="s">
        <v>83</v>
      </c>
      <c r="AY460" s="119" t="s">
        <v>153</v>
      </c>
      <c r="BK460" s="127">
        <f>SUM(BK461:BK468)</f>
        <v>0</v>
      </c>
    </row>
    <row r="461" spans="2:65" s="1" customFormat="1" ht="55.5" customHeight="1">
      <c r="B461" s="31"/>
      <c r="C461" s="130" t="s">
        <v>612</v>
      </c>
      <c r="D461" s="130" t="s">
        <v>155</v>
      </c>
      <c r="E461" s="131" t="s">
        <v>613</v>
      </c>
      <c r="F461" s="132" t="s">
        <v>614</v>
      </c>
      <c r="G461" s="133" t="s">
        <v>337</v>
      </c>
      <c r="H461" s="134">
        <v>35</v>
      </c>
      <c r="I461" s="135"/>
      <c r="J461" s="136">
        <f>ROUND(I461*H461,2)</f>
        <v>0</v>
      </c>
      <c r="K461" s="132" t="s">
        <v>159</v>
      </c>
      <c r="L461" s="31"/>
      <c r="M461" s="137" t="s">
        <v>19</v>
      </c>
      <c r="N461" s="138" t="s">
        <v>46</v>
      </c>
      <c r="P461" s="139">
        <f>O461*H461</f>
        <v>0</v>
      </c>
      <c r="Q461" s="139">
        <v>0</v>
      </c>
      <c r="R461" s="139">
        <f>Q461*H461</f>
        <v>0</v>
      </c>
      <c r="S461" s="139">
        <v>0</v>
      </c>
      <c r="T461" s="140">
        <f>S461*H461</f>
        <v>0</v>
      </c>
      <c r="AR461" s="141" t="s">
        <v>287</v>
      </c>
      <c r="AT461" s="141" t="s">
        <v>155</v>
      </c>
      <c r="AU461" s="141" t="s">
        <v>85</v>
      </c>
      <c r="AY461" s="16" t="s">
        <v>153</v>
      </c>
      <c r="BE461" s="142">
        <f>IF(N461="základní",J461,0)</f>
        <v>0</v>
      </c>
      <c r="BF461" s="142">
        <f>IF(N461="snížená",J461,0)</f>
        <v>0</v>
      </c>
      <c r="BG461" s="142">
        <f>IF(N461="zákl. přenesená",J461,0)</f>
        <v>0</v>
      </c>
      <c r="BH461" s="142">
        <f>IF(N461="sníž. přenesená",J461,0)</f>
        <v>0</v>
      </c>
      <c r="BI461" s="142">
        <f>IF(N461="nulová",J461,0)</f>
        <v>0</v>
      </c>
      <c r="BJ461" s="16" t="s">
        <v>83</v>
      </c>
      <c r="BK461" s="142">
        <f>ROUND(I461*H461,2)</f>
        <v>0</v>
      </c>
      <c r="BL461" s="16" t="s">
        <v>287</v>
      </c>
      <c r="BM461" s="141" t="s">
        <v>615</v>
      </c>
    </row>
    <row r="462" spans="2:47" s="1" customFormat="1" ht="10">
      <c r="B462" s="31"/>
      <c r="D462" s="143" t="s">
        <v>162</v>
      </c>
      <c r="F462" s="144" t="s">
        <v>616</v>
      </c>
      <c r="I462" s="145"/>
      <c r="L462" s="31"/>
      <c r="M462" s="146"/>
      <c r="T462" s="52"/>
      <c r="AT462" s="16" t="s">
        <v>162</v>
      </c>
      <c r="AU462" s="16" t="s">
        <v>85</v>
      </c>
    </row>
    <row r="463" spans="2:51" s="12" customFormat="1" ht="10">
      <c r="B463" s="147"/>
      <c r="D463" s="148" t="s">
        <v>164</v>
      </c>
      <c r="E463" s="149" t="s">
        <v>19</v>
      </c>
      <c r="F463" s="150" t="s">
        <v>617</v>
      </c>
      <c r="H463" s="149" t="s">
        <v>19</v>
      </c>
      <c r="I463" s="151"/>
      <c r="L463" s="147"/>
      <c r="M463" s="152"/>
      <c r="T463" s="153"/>
      <c r="AT463" s="149" t="s">
        <v>164</v>
      </c>
      <c r="AU463" s="149" t="s">
        <v>85</v>
      </c>
      <c r="AV463" s="12" t="s">
        <v>83</v>
      </c>
      <c r="AW463" s="12" t="s">
        <v>36</v>
      </c>
      <c r="AX463" s="12" t="s">
        <v>75</v>
      </c>
      <c r="AY463" s="149" t="s">
        <v>153</v>
      </c>
    </row>
    <row r="464" spans="2:51" s="13" customFormat="1" ht="10">
      <c r="B464" s="154"/>
      <c r="D464" s="148" t="s">
        <v>164</v>
      </c>
      <c r="E464" s="155" t="s">
        <v>19</v>
      </c>
      <c r="F464" s="156" t="s">
        <v>391</v>
      </c>
      <c r="H464" s="157">
        <v>35</v>
      </c>
      <c r="I464" s="158"/>
      <c r="L464" s="154"/>
      <c r="M464" s="159"/>
      <c r="T464" s="160"/>
      <c r="AT464" s="155" t="s">
        <v>164</v>
      </c>
      <c r="AU464" s="155" t="s">
        <v>85</v>
      </c>
      <c r="AV464" s="13" t="s">
        <v>85</v>
      </c>
      <c r="AW464" s="13" t="s">
        <v>36</v>
      </c>
      <c r="AX464" s="13" t="s">
        <v>83</v>
      </c>
      <c r="AY464" s="155" t="s">
        <v>153</v>
      </c>
    </row>
    <row r="465" spans="2:65" s="1" customFormat="1" ht="21.75" customHeight="1">
      <c r="B465" s="31"/>
      <c r="C465" s="168" t="s">
        <v>618</v>
      </c>
      <c r="D465" s="168" t="s">
        <v>324</v>
      </c>
      <c r="E465" s="169" t="s">
        <v>619</v>
      </c>
      <c r="F465" s="170" t="s">
        <v>620</v>
      </c>
      <c r="G465" s="171" t="s">
        <v>337</v>
      </c>
      <c r="H465" s="172">
        <v>38.5</v>
      </c>
      <c r="I465" s="173"/>
      <c r="J465" s="174">
        <f>ROUND(I465*H465,2)</f>
        <v>0</v>
      </c>
      <c r="K465" s="170" t="s">
        <v>19</v>
      </c>
      <c r="L465" s="175"/>
      <c r="M465" s="176" t="s">
        <v>19</v>
      </c>
      <c r="N465" s="177" t="s">
        <v>46</v>
      </c>
      <c r="P465" s="139">
        <f>O465*H465</f>
        <v>0</v>
      </c>
      <c r="Q465" s="139">
        <v>0</v>
      </c>
      <c r="R465" s="139">
        <f>Q465*H465</f>
        <v>0</v>
      </c>
      <c r="S465" s="139">
        <v>0</v>
      </c>
      <c r="T465" s="140">
        <f>S465*H465</f>
        <v>0</v>
      </c>
      <c r="AR465" s="141" t="s">
        <v>374</v>
      </c>
      <c r="AT465" s="141" t="s">
        <v>324</v>
      </c>
      <c r="AU465" s="141" t="s">
        <v>85</v>
      </c>
      <c r="AY465" s="16" t="s">
        <v>153</v>
      </c>
      <c r="BE465" s="142">
        <f>IF(N465="základní",J465,0)</f>
        <v>0</v>
      </c>
      <c r="BF465" s="142">
        <f>IF(N465="snížená",J465,0)</f>
        <v>0</v>
      </c>
      <c r="BG465" s="142">
        <f>IF(N465="zákl. přenesená",J465,0)</f>
        <v>0</v>
      </c>
      <c r="BH465" s="142">
        <f>IF(N465="sníž. přenesená",J465,0)</f>
        <v>0</v>
      </c>
      <c r="BI465" s="142">
        <f>IF(N465="nulová",J465,0)</f>
        <v>0</v>
      </c>
      <c r="BJ465" s="16" t="s">
        <v>83</v>
      </c>
      <c r="BK465" s="142">
        <f>ROUND(I465*H465,2)</f>
        <v>0</v>
      </c>
      <c r="BL465" s="16" t="s">
        <v>287</v>
      </c>
      <c r="BM465" s="141" t="s">
        <v>621</v>
      </c>
    </row>
    <row r="466" spans="2:51" s="13" customFormat="1" ht="10">
      <c r="B466" s="154"/>
      <c r="D466" s="148" t="s">
        <v>164</v>
      </c>
      <c r="F466" s="156" t="s">
        <v>622</v>
      </c>
      <c r="H466" s="157">
        <v>38.5</v>
      </c>
      <c r="I466" s="158"/>
      <c r="L466" s="154"/>
      <c r="M466" s="159"/>
      <c r="T466" s="160"/>
      <c r="AT466" s="155" t="s">
        <v>164</v>
      </c>
      <c r="AU466" s="155" t="s">
        <v>85</v>
      </c>
      <c r="AV466" s="13" t="s">
        <v>85</v>
      </c>
      <c r="AW466" s="13" t="s">
        <v>4</v>
      </c>
      <c r="AX466" s="13" t="s">
        <v>83</v>
      </c>
      <c r="AY466" s="155" t="s">
        <v>153</v>
      </c>
    </row>
    <row r="467" spans="2:65" s="1" customFormat="1" ht="49" customHeight="1">
      <c r="B467" s="31"/>
      <c r="C467" s="130" t="s">
        <v>623</v>
      </c>
      <c r="D467" s="130" t="s">
        <v>155</v>
      </c>
      <c r="E467" s="131" t="s">
        <v>624</v>
      </c>
      <c r="F467" s="132" t="s">
        <v>625</v>
      </c>
      <c r="G467" s="133" t="s">
        <v>178</v>
      </c>
      <c r="H467" s="134">
        <v>0.042</v>
      </c>
      <c r="I467" s="135"/>
      <c r="J467" s="136">
        <f>ROUND(I467*H467,2)</f>
        <v>0</v>
      </c>
      <c r="K467" s="132" t="s">
        <v>159</v>
      </c>
      <c r="L467" s="31"/>
      <c r="M467" s="137" t="s">
        <v>19</v>
      </c>
      <c r="N467" s="138" t="s">
        <v>46</v>
      </c>
      <c r="P467" s="139">
        <f>O467*H467</f>
        <v>0</v>
      </c>
      <c r="Q467" s="139">
        <v>0</v>
      </c>
      <c r="R467" s="139">
        <f>Q467*H467</f>
        <v>0</v>
      </c>
      <c r="S467" s="139">
        <v>0</v>
      </c>
      <c r="T467" s="140">
        <f>S467*H467</f>
        <v>0</v>
      </c>
      <c r="AR467" s="141" t="s">
        <v>287</v>
      </c>
      <c r="AT467" s="141" t="s">
        <v>155</v>
      </c>
      <c r="AU467" s="141" t="s">
        <v>85</v>
      </c>
      <c r="AY467" s="16" t="s">
        <v>153</v>
      </c>
      <c r="BE467" s="142">
        <f>IF(N467="základní",J467,0)</f>
        <v>0</v>
      </c>
      <c r="BF467" s="142">
        <f>IF(N467="snížená",J467,0)</f>
        <v>0</v>
      </c>
      <c r="BG467" s="142">
        <f>IF(N467="zákl. přenesená",J467,0)</f>
        <v>0</v>
      </c>
      <c r="BH467" s="142">
        <f>IF(N467="sníž. přenesená",J467,0)</f>
        <v>0</v>
      </c>
      <c r="BI467" s="142">
        <f>IF(N467="nulová",J467,0)</f>
        <v>0</v>
      </c>
      <c r="BJ467" s="16" t="s">
        <v>83</v>
      </c>
      <c r="BK467" s="142">
        <f>ROUND(I467*H467,2)</f>
        <v>0</v>
      </c>
      <c r="BL467" s="16" t="s">
        <v>287</v>
      </c>
      <c r="BM467" s="141" t="s">
        <v>626</v>
      </c>
    </row>
    <row r="468" spans="2:47" s="1" customFormat="1" ht="10">
      <c r="B468" s="31"/>
      <c r="D468" s="143" t="s">
        <v>162</v>
      </c>
      <c r="F468" s="144" t="s">
        <v>627</v>
      </c>
      <c r="I468" s="145"/>
      <c r="L468" s="31"/>
      <c r="M468" s="146"/>
      <c r="T468" s="52"/>
      <c r="AT468" s="16" t="s">
        <v>162</v>
      </c>
      <c r="AU468" s="16" t="s">
        <v>85</v>
      </c>
    </row>
    <row r="469" spans="2:63" s="11" customFormat="1" ht="22.75" customHeight="1">
      <c r="B469" s="118"/>
      <c r="D469" s="119" t="s">
        <v>74</v>
      </c>
      <c r="E469" s="128" t="s">
        <v>628</v>
      </c>
      <c r="F469" s="128" t="s">
        <v>629</v>
      </c>
      <c r="I469" s="121"/>
      <c r="J469" s="129">
        <f>BK469</f>
        <v>0</v>
      </c>
      <c r="L469" s="118"/>
      <c r="M469" s="123"/>
      <c r="P469" s="124">
        <f>SUM(P470:P499)</f>
        <v>0</v>
      </c>
      <c r="R469" s="124">
        <f>SUM(R470:R499)</f>
        <v>0.013006</v>
      </c>
      <c r="T469" s="125">
        <f>SUM(T470:T499)</f>
        <v>0.019479999999999997</v>
      </c>
      <c r="AR469" s="119" t="s">
        <v>85</v>
      </c>
      <c r="AT469" s="126" t="s">
        <v>74</v>
      </c>
      <c r="AU469" s="126" t="s">
        <v>83</v>
      </c>
      <c r="AY469" s="119" t="s">
        <v>153</v>
      </c>
      <c r="BK469" s="127">
        <f>SUM(BK470:BK499)</f>
        <v>0</v>
      </c>
    </row>
    <row r="470" spans="2:65" s="1" customFormat="1" ht="24.15" customHeight="1">
      <c r="B470" s="31"/>
      <c r="C470" s="130" t="s">
        <v>630</v>
      </c>
      <c r="D470" s="130" t="s">
        <v>155</v>
      </c>
      <c r="E470" s="131" t="s">
        <v>631</v>
      </c>
      <c r="F470" s="132" t="s">
        <v>632</v>
      </c>
      <c r="G470" s="133" t="s">
        <v>205</v>
      </c>
      <c r="H470" s="134">
        <v>2</v>
      </c>
      <c r="I470" s="135"/>
      <c r="J470" s="136">
        <f>ROUND(I470*H470,2)</f>
        <v>0</v>
      </c>
      <c r="K470" s="132" t="s">
        <v>159</v>
      </c>
      <c r="L470" s="31"/>
      <c r="M470" s="137" t="s">
        <v>19</v>
      </c>
      <c r="N470" s="138" t="s">
        <v>46</v>
      </c>
      <c r="P470" s="139">
        <f>O470*H470</f>
        <v>0</v>
      </c>
      <c r="Q470" s="139">
        <v>0</v>
      </c>
      <c r="R470" s="139">
        <f>Q470*H470</f>
        <v>0</v>
      </c>
      <c r="S470" s="139">
        <v>0.0055</v>
      </c>
      <c r="T470" s="140">
        <f>S470*H470</f>
        <v>0.011</v>
      </c>
      <c r="AR470" s="141" t="s">
        <v>287</v>
      </c>
      <c r="AT470" s="141" t="s">
        <v>155</v>
      </c>
      <c r="AU470" s="141" t="s">
        <v>85</v>
      </c>
      <c r="AY470" s="16" t="s">
        <v>153</v>
      </c>
      <c r="BE470" s="142">
        <f>IF(N470="základní",J470,0)</f>
        <v>0</v>
      </c>
      <c r="BF470" s="142">
        <f>IF(N470="snížená",J470,0)</f>
        <v>0</v>
      </c>
      <c r="BG470" s="142">
        <f>IF(N470="zákl. přenesená",J470,0)</f>
        <v>0</v>
      </c>
      <c r="BH470" s="142">
        <f>IF(N470="sníž. přenesená",J470,0)</f>
        <v>0</v>
      </c>
      <c r="BI470" s="142">
        <f>IF(N470="nulová",J470,0)</f>
        <v>0</v>
      </c>
      <c r="BJ470" s="16" t="s">
        <v>83</v>
      </c>
      <c r="BK470" s="142">
        <f>ROUND(I470*H470,2)</f>
        <v>0</v>
      </c>
      <c r="BL470" s="16" t="s">
        <v>287</v>
      </c>
      <c r="BM470" s="141" t="s">
        <v>633</v>
      </c>
    </row>
    <row r="471" spans="2:47" s="1" customFormat="1" ht="10">
      <c r="B471" s="31"/>
      <c r="D471" s="143" t="s">
        <v>162</v>
      </c>
      <c r="F471" s="144" t="s">
        <v>634</v>
      </c>
      <c r="I471" s="145"/>
      <c r="L471" s="31"/>
      <c r="M471" s="146"/>
      <c r="T471" s="52"/>
      <c r="AT471" s="16" t="s">
        <v>162</v>
      </c>
      <c r="AU471" s="16" t="s">
        <v>85</v>
      </c>
    </row>
    <row r="472" spans="2:51" s="12" customFormat="1" ht="10">
      <c r="B472" s="147"/>
      <c r="D472" s="148" t="s">
        <v>164</v>
      </c>
      <c r="E472" s="149" t="s">
        <v>19</v>
      </c>
      <c r="F472" s="150" t="s">
        <v>273</v>
      </c>
      <c r="H472" s="149" t="s">
        <v>19</v>
      </c>
      <c r="I472" s="151"/>
      <c r="L472" s="147"/>
      <c r="M472" s="152"/>
      <c r="T472" s="153"/>
      <c r="AT472" s="149" t="s">
        <v>164</v>
      </c>
      <c r="AU472" s="149" t="s">
        <v>85</v>
      </c>
      <c r="AV472" s="12" t="s">
        <v>83</v>
      </c>
      <c r="AW472" s="12" t="s">
        <v>36</v>
      </c>
      <c r="AX472" s="12" t="s">
        <v>75</v>
      </c>
      <c r="AY472" s="149" t="s">
        <v>153</v>
      </c>
    </row>
    <row r="473" spans="2:51" s="13" customFormat="1" ht="10">
      <c r="B473" s="154"/>
      <c r="D473" s="148" t="s">
        <v>164</v>
      </c>
      <c r="E473" s="155" t="s">
        <v>19</v>
      </c>
      <c r="F473" s="156" t="s">
        <v>85</v>
      </c>
      <c r="H473" s="157">
        <v>2</v>
      </c>
      <c r="I473" s="158"/>
      <c r="L473" s="154"/>
      <c r="M473" s="159"/>
      <c r="T473" s="160"/>
      <c r="AT473" s="155" t="s">
        <v>164</v>
      </c>
      <c r="AU473" s="155" t="s">
        <v>85</v>
      </c>
      <c r="AV473" s="13" t="s">
        <v>85</v>
      </c>
      <c r="AW473" s="13" t="s">
        <v>36</v>
      </c>
      <c r="AX473" s="13" t="s">
        <v>83</v>
      </c>
      <c r="AY473" s="155" t="s">
        <v>153</v>
      </c>
    </row>
    <row r="474" spans="2:65" s="1" customFormat="1" ht="24.15" customHeight="1">
      <c r="B474" s="31"/>
      <c r="C474" s="130" t="s">
        <v>635</v>
      </c>
      <c r="D474" s="130" t="s">
        <v>155</v>
      </c>
      <c r="E474" s="131" t="s">
        <v>636</v>
      </c>
      <c r="F474" s="132" t="s">
        <v>637</v>
      </c>
      <c r="G474" s="133" t="s">
        <v>205</v>
      </c>
      <c r="H474" s="134">
        <v>2</v>
      </c>
      <c r="I474" s="135"/>
      <c r="J474" s="136">
        <f>ROUND(I474*H474,2)</f>
        <v>0</v>
      </c>
      <c r="K474" s="132" t="s">
        <v>159</v>
      </c>
      <c r="L474" s="31"/>
      <c r="M474" s="137" t="s">
        <v>19</v>
      </c>
      <c r="N474" s="138" t="s">
        <v>46</v>
      </c>
      <c r="P474" s="139">
        <f>O474*H474</f>
        <v>0</v>
      </c>
      <c r="Q474" s="139">
        <v>0</v>
      </c>
      <c r="R474" s="139">
        <f>Q474*H474</f>
        <v>0</v>
      </c>
      <c r="S474" s="139">
        <v>0</v>
      </c>
      <c r="T474" s="140">
        <f>S474*H474</f>
        <v>0</v>
      </c>
      <c r="AR474" s="141" t="s">
        <v>287</v>
      </c>
      <c r="AT474" s="141" t="s">
        <v>155</v>
      </c>
      <c r="AU474" s="141" t="s">
        <v>85</v>
      </c>
      <c r="AY474" s="16" t="s">
        <v>153</v>
      </c>
      <c r="BE474" s="142">
        <f>IF(N474="základní",J474,0)</f>
        <v>0</v>
      </c>
      <c r="BF474" s="142">
        <f>IF(N474="snížená",J474,0)</f>
        <v>0</v>
      </c>
      <c r="BG474" s="142">
        <f>IF(N474="zákl. přenesená",J474,0)</f>
        <v>0</v>
      </c>
      <c r="BH474" s="142">
        <f>IF(N474="sníž. přenesená",J474,0)</f>
        <v>0</v>
      </c>
      <c r="BI474" s="142">
        <f>IF(N474="nulová",J474,0)</f>
        <v>0</v>
      </c>
      <c r="BJ474" s="16" t="s">
        <v>83</v>
      </c>
      <c r="BK474" s="142">
        <f>ROUND(I474*H474,2)</f>
        <v>0</v>
      </c>
      <c r="BL474" s="16" t="s">
        <v>287</v>
      </c>
      <c r="BM474" s="141" t="s">
        <v>638</v>
      </c>
    </row>
    <row r="475" spans="2:47" s="1" customFormat="1" ht="10">
      <c r="B475" s="31"/>
      <c r="D475" s="143" t="s">
        <v>162</v>
      </c>
      <c r="F475" s="144" t="s">
        <v>639</v>
      </c>
      <c r="I475" s="145"/>
      <c r="L475" s="31"/>
      <c r="M475" s="146"/>
      <c r="T475" s="52"/>
      <c r="AT475" s="16" t="s">
        <v>162</v>
      </c>
      <c r="AU475" s="16" t="s">
        <v>85</v>
      </c>
    </row>
    <row r="476" spans="2:51" s="12" customFormat="1" ht="10">
      <c r="B476" s="147"/>
      <c r="D476" s="148" t="s">
        <v>164</v>
      </c>
      <c r="E476" s="149" t="s">
        <v>19</v>
      </c>
      <c r="F476" s="150" t="s">
        <v>173</v>
      </c>
      <c r="H476" s="149" t="s">
        <v>19</v>
      </c>
      <c r="I476" s="151"/>
      <c r="L476" s="147"/>
      <c r="M476" s="152"/>
      <c r="T476" s="153"/>
      <c r="AT476" s="149" t="s">
        <v>164</v>
      </c>
      <c r="AU476" s="149" t="s">
        <v>85</v>
      </c>
      <c r="AV476" s="12" t="s">
        <v>83</v>
      </c>
      <c r="AW476" s="12" t="s">
        <v>36</v>
      </c>
      <c r="AX476" s="12" t="s">
        <v>75</v>
      </c>
      <c r="AY476" s="149" t="s">
        <v>153</v>
      </c>
    </row>
    <row r="477" spans="2:51" s="13" customFormat="1" ht="10">
      <c r="B477" s="154"/>
      <c r="D477" s="148" t="s">
        <v>164</v>
      </c>
      <c r="E477" s="155" t="s">
        <v>19</v>
      </c>
      <c r="F477" s="156" t="s">
        <v>85</v>
      </c>
      <c r="H477" s="157">
        <v>2</v>
      </c>
      <c r="I477" s="158"/>
      <c r="L477" s="154"/>
      <c r="M477" s="159"/>
      <c r="T477" s="160"/>
      <c r="AT477" s="155" t="s">
        <v>164</v>
      </c>
      <c r="AU477" s="155" t="s">
        <v>85</v>
      </c>
      <c r="AV477" s="13" t="s">
        <v>85</v>
      </c>
      <c r="AW477" s="13" t="s">
        <v>36</v>
      </c>
      <c r="AX477" s="13" t="s">
        <v>83</v>
      </c>
      <c r="AY477" s="155" t="s">
        <v>153</v>
      </c>
    </row>
    <row r="478" spans="2:65" s="1" customFormat="1" ht="24.15" customHeight="1">
      <c r="B478" s="31"/>
      <c r="C478" s="168" t="s">
        <v>503</v>
      </c>
      <c r="D478" s="168" t="s">
        <v>324</v>
      </c>
      <c r="E478" s="169" t="s">
        <v>640</v>
      </c>
      <c r="F478" s="170" t="s">
        <v>641</v>
      </c>
      <c r="G478" s="171" t="s">
        <v>205</v>
      </c>
      <c r="H478" s="172">
        <v>2</v>
      </c>
      <c r="I478" s="173"/>
      <c r="J478" s="174">
        <f>ROUND(I478*H478,2)</f>
        <v>0</v>
      </c>
      <c r="K478" s="170" t="s">
        <v>159</v>
      </c>
      <c r="L478" s="175"/>
      <c r="M478" s="176" t="s">
        <v>19</v>
      </c>
      <c r="N478" s="177" t="s">
        <v>46</v>
      </c>
      <c r="P478" s="139">
        <f>O478*H478</f>
        <v>0</v>
      </c>
      <c r="Q478" s="139">
        <v>0.0004</v>
      </c>
      <c r="R478" s="139">
        <f>Q478*H478</f>
        <v>0.0008</v>
      </c>
      <c r="S478" s="139">
        <v>0</v>
      </c>
      <c r="T478" s="140">
        <f>S478*H478</f>
        <v>0</v>
      </c>
      <c r="AR478" s="141" t="s">
        <v>374</v>
      </c>
      <c r="AT478" s="141" t="s">
        <v>324</v>
      </c>
      <c r="AU478" s="141" t="s">
        <v>85</v>
      </c>
      <c r="AY478" s="16" t="s">
        <v>153</v>
      </c>
      <c r="BE478" s="142">
        <f>IF(N478="základní",J478,0)</f>
        <v>0</v>
      </c>
      <c r="BF478" s="142">
        <f>IF(N478="snížená",J478,0)</f>
        <v>0</v>
      </c>
      <c r="BG478" s="142">
        <f>IF(N478="zákl. přenesená",J478,0)</f>
        <v>0</v>
      </c>
      <c r="BH478" s="142">
        <f>IF(N478="sníž. přenesená",J478,0)</f>
        <v>0</v>
      </c>
      <c r="BI478" s="142">
        <f>IF(N478="nulová",J478,0)</f>
        <v>0</v>
      </c>
      <c r="BJ478" s="16" t="s">
        <v>83</v>
      </c>
      <c r="BK478" s="142">
        <f>ROUND(I478*H478,2)</f>
        <v>0</v>
      </c>
      <c r="BL478" s="16" t="s">
        <v>287</v>
      </c>
      <c r="BM478" s="141" t="s">
        <v>642</v>
      </c>
    </row>
    <row r="479" spans="2:65" s="1" customFormat="1" ht="24.15" customHeight="1">
      <c r="B479" s="31"/>
      <c r="C479" s="130" t="s">
        <v>643</v>
      </c>
      <c r="D479" s="130" t="s">
        <v>155</v>
      </c>
      <c r="E479" s="131" t="s">
        <v>644</v>
      </c>
      <c r="F479" s="132" t="s">
        <v>645</v>
      </c>
      <c r="G479" s="133" t="s">
        <v>205</v>
      </c>
      <c r="H479" s="134">
        <v>19</v>
      </c>
      <c r="I479" s="135"/>
      <c r="J479" s="136">
        <f>ROUND(I479*H479,2)</f>
        <v>0</v>
      </c>
      <c r="K479" s="132" t="s">
        <v>159</v>
      </c>
      <c r="L479" s="31"/>
      <c r="M479" s="137" t="s">
        <v>19</v>
      </c>
      <c r="N479" s="138" t="s">
        <v>46</v>
      </c>
      <c r="P479" s="139">
        <f>O479*H479</f>
        <v>0</v>
      </c>
      <c r="Q479" s="139">
        <v>0</v>
      </c>
      <c r="R479" s="139">
        <f>Q479*H479</f>
        <v>0</v>
      </c>
      <c r="S479" s="139">
        <v>0</v>
      </c>
      <c r="T479" s="140">
        <f>S479*H479</f>
        <v>0</v>
      </c>
      <c r="AR479" s="141" t="s">
        <v>287</v>
      </c>
      <c r="AT479" s="141" t="s">
        <v>155</v>
      </c>
      <c r="AU479" s="141" t="s">
        <v>85</v>
      </c>
      <c r="AY479" s="16" t="s">
        <v>153</v>
      </c>
      <c r="BE479" s="142">
        <f>IF(N479="základní",J479,0)</f>
        <v>0</v>
      </c>
      <c r="BF479" s="142">
        <f>IF(N479="snížená",J479,0)</f>
        <v>0</v>
      </c>
      <c r="BG479" s="142">
        <f>IF(N479="zákl. přenesená",J479,0)</f>
        <v>0</v>
      </c>
      <c r="BH479" s="142">
        <f>IF(N479="sníž. přenesená",J479,0)</f>
        <v>0</v>
      </c>
      <c r="BI479" s="142">
        <f>IF(N479="nulová",J479,0)</f>
        <v>0</v>
      </c>
      <c r="BJ479" s="16" t="s">
        <v>83</v>
      </c>
      <c r="BK479" s="142">
        <f>ROUND(I479*H479,2)</f>
        <v>0</v>
      </c>
      <c r="BL479" s="16" t="s">
        <v>287</v>
      </c>
      <c r="BM479" s="141" t="s">
        <v>646</v>
      </c>
    </row>
    <row r="480" spans="2:47" s="1" customFormat="1" ht="10">
      <c r="B480" s="31"/>
      <c r="D480" s="143" t="s">
        <v>162</v>
      </c>
      <c r="F480" s="144" t="s">
        <v>647</v>
      </c>
      <c r="I480" s="145"/>
      <c r="L480" s="31"/>
      <c r="M480" s="146"/>
      <c r="T480" s="52"/>
      <c r="AT480" s="16" t="s">
        <v>162</v>
      </c>
      <c r="AU480" s="16" t="s">
        <v>85</v>
      </c>
    </row>
    <row r="481" spans="2:51" s="12" customFormat="1" ht="10">
      <c r="B481" s="147"/>
      <c r="D481" s="148" t="s">
        <v>164</v>
      </c>
      <c r="E481" s="149" t="s">
        <v>19</v>
      </c>
      <c r="F481" s="150" t="s">
        <v>345</v>
      </c>
      <c r="H481" s="149" t="s">
        <v>19</v>
      </c>
      <c r="I481" s="151"/>
      <c r="L481" s="147"/>
      <c r="M481" s="152"/>
      <c r="T481" s="153"/>
      <c r="AT481" s="149" t="s">
        <v>164</v>
      </c>
      <c r="AU481" s="149" t="s">
        <v>85</v>
      </c>
      <c r="AV481" s="12" t="s">
        <v>83</v>
      </c>
      <c r="AW481" s="12" t="s">
        <v>36</v>
      </c>
      <c r="AX481" s="12" t="s">
        <v>75</v>
      </c>
      <c r="AY481" s="149" t="s">
        <v>153</v>
      </c>
    </row>
    <row r="482" spans="2:51" s="13" customFormat="1" ht="10">
      <c r="B482" s="154"/>
      <c r="D482" s="148" t="s">
        <v>164</v>
      </c>
      <c r="E482" s="155" t="s">
        <v>19</v>
      </c>
      <c r="F482" s="156" t="s">
        <v>304</v>
      </c>
      <c r="H482" s="157">
        <v>19</v>
      </c>
      <c r="I482" s="158"/>
      <c r="L482" s="154"/>
      <c r="M482" s="159"/>
      <c r="T482" s="160"/>
      <c r="AT482" s="155" t="s">
        <v>164</v>
      </c>
      <c r="AU482" s="155" t="s">
        <v>85</v>
      </c>
      <c r="AV482" s="13" t="s">
        <v>85</v>
      </c>
      <c r="AW482" s="13" t="s">
        <v>36</v>
      </c>
      <c r="AX482" s="13" t="s">
        <v>83</v>
      </c>
      <c r="AY482" s="155" t="s">
        <v>153</v>
      </c>
    </row>
    <row r="483" spans="2:65" s="1" customFormat="1" ht="16.5" customHeight="1">
      <c r="B483" s="31"/>
      <c r="C483" s="168" t="s">
        <v>648</v>
      </c>
      <c r="D483" s="168" t="s">
        <v>324</v>
      </c>
      <c r="E483" s="169" t="s">
        <v>649</v>
      </c>
      <c r="F483" s="170" t="s">
        <v>650</v>
      </c>
      <c r="G483" s="171" t="s">
        <v>205</v>
      </c>
      <c r="H483" s="172">
        <v>19</v>
      </c>
      <c r="I483" s="173"/>
      <c r="J483" s="174">
        <f>ROUND(I483*H483,2)</f>
        <v>0</v>
      </c>
      <c r="K483" s="170" t="s">
        <v>159</v>
      </c>
      <c r="L483" s="175"/>
      <c r="M483" s="176" t="s">
        <v>19</v>
      </c>
      <c r="N483" s="177" t="s">
        <v>46</v>
      </c>
      <c r="P483" s="139">
        <f>O483*H483</f>
        <v>0</v>
      </c>
      <c r="Q483" s="139">
        <v>0.0005</v>
      </c>
      <c r="R483" s="139">
        <f>Q483*H483</f>
        <v>0.0095</v>
      </c>
      <c r="S483" s="139">
        <v>0</v>
      </c>
      <c r="T483" s="140">
        <f>S483*H483</f>
        <v>0</v>
      </c>
      <c r="AR483" s="141" t="s">
        <v>374</v>
      </c>
      <c r="AT483" s="141" t="s">
        <v>324</v>
      </c>
      <c r="AU483" s="141" t="s">
        <v>85</v>
      </c>
      <c r="AY483" s="16" t="s">
        <v>153</v>
      </c>
      <c r="BE483" s="142">
        <f>IF(N483="základní",J483,0)</f>
        <v>0</v>
      </c>
      <c r="BF483" s="142">
        <f>IF(N483="snížená",J483,0)</f>
        <v>0</v>
      </c>
      <c r="BG483" s="142">
        <f>IF(N483="zákl. přenesená",J483,0)</f>
        <v>0</v>
      </c>
      <c r="BH483" s="142">
        <f>IF(N483="sníž. přenesená",J483,0)</f>
        <v>0</v>
      </c>
      <c r="BI483" s="142">
        <f>IF(N483="nulová",J483,0)</f>
        <v>0</v>
      </c>
      <c r="BJ483" s="16" t="s">
        <v>83</v>
      </c>
      <c r="BK483" s="142">
        <f>ROUND(I483*H483,2)</f>
        <v>0</v>
      </c>
      <c r="BL483" s="16" t="s">
        <v>287</v>
      </c>
      <c r="BM483" s="141" t="s">
        <v>651</v>
      </c>
    </row>
    <row r="484" spans="2:65" s="1" customFormat="1" ht="24.15" customHeight="1">
      <c r="B484" s="31"/>
      <c r="C484" s="130" t="s">
        <v>309</v>
      </c>
      <c r="D484" s="130" t="s">
        <v>155</v>
      </c>
      <c r="E484" s="131" t="s">
        <v>652</v>
      </c>
      <c r="F484" s="132" t="s">
        <v>653</v>
      </c>
      <c r="G484" s="133" t="s">
        <v>205</v>
      </c>
      <c r="H484" s="134">
        <v>2</v>
      </c>
      <c r="I484" s="135"/>
      <c r="J484" s="136">
        <f>ROUND(I484*H484,2)</f>
        <v>0</v>
      </c>
      <c r="K484" s="132" t="s">
        <v>159</v>
      </c>
      <c r="L484" s="31"/>
      <c r="M484" s="137" t="s">
        <v>19</v>
      </c>
      <c r="N484" s="138" t="s">
        <v>46</v>
      </c>
      <c r="P484" s="139">
        <f>O484*H484</f>
        <v>0</v>
      </c>
      <c r="Q484" s="139">
        <v>0</v>
      </c>
      <c r="R484" s="139">
        <f>Q484*H484</f>
        <v>0</v>
      </c>
      <c r="S484" s="139">
        <v>0.0001</v>
      </c>
      <c r="T484" s="140">
        <f>S484*H484</f>
        <v>0.0002</v>
      </c>
      <c r="AR484" s="141" t="s">
        <v>287</v>
      </c>
      <c r="AT484" s="141" t="s">
        <v>155</v>
      </c>
      <c r="AU484" s="141" t="s">
        <v>85</v>
      </c>
      <c r="AY484" s="16" t="s">
        <v>153</v>
      </c>
      <c r="BE484" s="142">
        <f>IF(N484="základní",J484,0)</f>
        <v>0</v>
      </c>
      <c r="BF484" s="142">
        <f>IF(N484="snížená",J484,0)</f>
        <v>0</v>
      </c>
      <c r="BG484" s="142">
        <f>IF(N484="zákl. přenesená",J484,0)</f>
        <v>0</v>
      </c>
      <c r="BH484" s="142">
        <f>IF(N484="sníž. přenesená",J484,0)</f>
        <v>0</v>
      </c>
      <c r="BI484" s="142">
        <f>IF(N484="nulová",J484,0)</f>
        <v>0</v>
      </c>
      <c r="BJ484" s="16" t="s">
        <v>83</v>
      </c>
      <c r="BK484" s="142">
        <f>ROUND(I484*H484,2)</f>
        <v>0</v>
      </c>
      <c r="BL484" s="16" t="s">
        <v>287</v>
      </c>
      <c r="BM484" s="141" t="s">
        <v>654</v>
      </c>
    </row>
    <row r="485" spans="2:47" s="1" customFormat="1" ht="10">
      <c r="B485" s="31"/>
      <c r="D485" s="143" t="s">
        <v>162</v>
      </c>
      <c r="F485" s="144" t="s">
        <v>655</v>
      </c>
      <c r="I485" s="145"/>
      <c r="L485" s="31"/>
      <c r="M485" s="146"/>
      <c r="T485" s="52"/>
      <c r="AT485" s="16" t="s">
        <v>162</v>
      </c>
      <c r="AU485" s="16" t="s">
        <v>85</v>
      </c>
    </row>
    <row r="486" spans="2:51" s="12" customFormat="1" ht="10">
      <c r="B486" s="147"/>
      <c r="D486" s="148" t="s">
        <v>164</v>
      </c>
      <c r="E486" s="149" t="s">
        <v>19</v>
      </c>
      <c r="F486" s="150" t="s">
        <v>273</v>
      </c>
      <c r="H486" s="149" t="s">
        <v>19</v>
      </c>
      <c r="I486" s="151"/>
      <c r="L486" s="147"/>
      <c r="M486" s="152"/>
      <c r="T486" s="153"/>
      <c r="AT486" s="149" t="s">
        <v>164</v>
      </c>
      <c r="AU486" s="149" t="s">
        <v>85</v>
      </c>
      <c r="AV486" s="12" t="s">
        <v>83</v>
      </c>
      <c r="AW486" s="12" t="s">
        <v>36</v>
      </c>
      <c r="AX486" s="12" t="s">
        <v>75</v>
      </c>
      <c r="AY486" s="149" t="s">
        <v>153</v>
      </c>
    </row>
    <row r="487" spans="2:51" s="13" customFormat="1" ht="10">
      <c r="B487" s="154"/>
      <c r="D487" s="148" t="s">
        <v>164</v>
      </c>
      <c r="E487" s="155" t="s">
        <v>19</v>
      </c>
      <c r="F487" s="156" t="s">
        <v>85</v>
      </c>
      <c r="H487" s="157">
        <v>2</v>
      </c>
      <c r="I487" s="158"/>
      <c r="L487" s="154"/>
      <c r="M487" s="159"/>
      <c r="T487" s="160"/>
      <c r="AT487" s="155" t="s">
        <v>164</v>
      </c>
      <c r="AU487" s="155" t="s">
        <v>85</v>
      </c>
      <c r="AV487" s="13" t="s">
        <v>85</v>
      </c>
      <c r="AW487" s="13" t="s">
        <v>36</v>
      </c>
      <c r="AX487" s="13" t="s">
        <v>83</v>
      </c>
      <c r="AY487" s="155" t="s">
        <v>153</v>
      </c>
    </row>
    <row r="488" spans="2:65" s="1" customFormat="1" ht="37.75" customHeight="1">
      <c r="B488" s="31"/>
      <c r="C488" s="130" t="s">
        <v>656</v>
      </c>
      <c r="D488" s="130" t="s">
        <v>155</v>
      </c>
      <c r="E488" s="131" t="s">
        <v>657</v>
      </c>
      <c r="F488" s="132" t="s">
        <v>658</v>
      </c>
      <c r="G488" s="133" t="s">
        <v>337</v>
      </c>
      <c r="H488" s="134">
        <v>6</v>
      </c>
      <c r="I488" s="135"/>
      <c r="J488" s="136">
        <f>ROUND(I488*H488,2)</f>
        <v>0</v>
      </c>
      <c r="K488" s="132" t="s">
        <v>159</v>
      </c>
      <c r="L488" s="31"/>
      <c r="M488" s="137" t="s">
        <v>19</v>
      </c>
      <c r="N488" s="138" t="s">
        <v>46</v>
      </c>
      <c r="P488" s="139">
        <f>O488*H488</f>
        <v>0</v>
      </c>
      <c r="Q488" s="139">
        <v>0</v>
      </c>
      <c r="R488" s="139">
        <f>Q488*H488</f>
        <v>0</v>
      </c>
      <c r="S488" s="139">
        <v>0.00138</v>
      </c>
      <c r="T488" s="140">
        <f>S488*H488</f>
        <v>0.00828</v>
      </c>
      <c r="AR488" s="141" t="s">
        <v>287</v>
      </c>
      <c r="AT488" s="141" t="s">
        <v>155</v>
      </c>
      <c r="AU488" s="141" t="s">
        <v>85</v>
      </c>
      <c r="AY488" s="16" t="s">
        <v>153</v>
      </c>
      <c r="BE488" s="142">
        <f>IF(N488="základní",J488,0)</f>
        <v>0</v>
      </c>
      <c r="BF488" s="142">
        <f>IF(N488="snížená",J488,0)</f>
        <v>0</v>
      </c>
      <c r="BG488" s="142">
        <f>IF(N488="zákl. přenesená",J488,0)</f>
        <v>0</v>
      </c>
      <c r="BH488" s="142">
        <f>IF(N488="sníž. přenesená",J488,0)</f>
        <v>0</v>
      </c>
      <c r="BI488" s="142">
        <f>IF(N488="nulová",J488,0)</f>
        <v>0</v>
      </c>
      <c r="BJ488" s="16" t="s">
        <v>83</v>
      </c>
      <c r="BK488" s="142">
        <f>ROUND(I488*H488,2)</f>
        <v>0</v>
      </c>
      <c r="BL488" s="16" t="s">
        <v>287</v>
      </c>
      <c r="BM488" s="141" t="s">
        <v>659</v>
      </c>
    </row>
    <row r="489" spans="2:47" s="1" customFormat="1" ht="10">
      <c r="B489" s="31"/>
      <c r="D489" s="143" t="s">
        <v>162</v>
      </c>
      <c r="F489" s="144" t="s">
        <v>660</v>
      </c>
      <c r="I489" s="145"/>
      <c r="L489" s="31"/>
      <c r="M489" s="146"/>
      <c r="T489" s="52"/>
      <c r="AT489" s="16" t="s">
        <v>162</v>
      </c>
      <c r="AU489" s="16" t="s">
        <v>85</v>
      </c>
    </row>
    <row r="490" spans="2:51" s="12" customFormat="1" ht="10">
      <c r="B490" s="147"/>
      <c r="D490" s="148" t="s">
        <v>164</v>
      </c>
      <c r="E490" s="149" t="s">
        <v>19</v>
      </c>
      <c r="F490" s="150" t="s">
        <v>274</v>
      </c>
      <c r="H490" s="149" t="s">
        <v>19</v>
      </c>
      <c r="I490" s="151"/>
      <c r="L490" s="147"/>
      <c r="M490" s="152"/>
      <c r="T490" s="153"/>
      <c r="AT490" s="149" t="s">
        <v>164</v>
      </c>
      <c r="AU490" s="149" t="s">
        <v>85</v>
      </c>
      <c r="AV490" s="12" t="s">
        <v>83</v>
      </c>
      <c r="AW490" s="12" t="s">
        <v>36</v>
      </c>
      <c r="AX490" s="12" t="s">
        <v>75</v>
      </c>
      <c r="AY490" s="149" t="s">
        <v>153</v>
      </c>
    </row>
    <row r="491" spans="2:51" s="13" customFormat="1" ht="10">
      <c r="B491" s="154"/>
      <c r="D491" s="148" t="s">
        <v>164</v>
      </c>
      <c r="E491" s="155" t="s">
        <v>19</v>
      </c>
      <c r="F491" s="156" t="s">
        <v>201</v>
      </c>
      <c r="H491" s="157">
        <v>6</v>
      </c>
      <c r="I491" s="158"/>
      <c r="L491" s="154"/>
      <c r="M491" s="159"/>
      <c r="T491" s="160"/>
      <c r="AT491" s="155" t="s">
        <v>164</v>
      </c>
      <c r="AU491" s="155" t="s">
        <v>85</v>
      </c>
      <c r="AV491" s="13" t="s">
        <v>85</v>
      </c>
      <c r="AW491" s="13" t="s">
        <v>36</v>
      </c>
      <c r="AX491" s="13" t="s">
        <v>83</v>
      </c>
      <c r="AY491" s="155" t="s">
        <v>153</v>
      </c>
    </row>
    <row r="492" spans="2:65" s="1" customFormat="1" ht="24.15" customHeight="1">
      <c r="B492" s="31"/>
      <c r="C492" s="130" t="s">
        <v>661</v>
      </c>
      <c r="D492" s="130" t="s">
        <v>155</v>
      </c>
      <c r="E492" s="131" t="s">
        <v>662</v>
      </c>
      <c r="F492" s="132" t="s">
        <v>663</v>
      </c>
      <c r="G492" s="133" t="s">
        <v>205</v>
      </c>
      <c r="H492" s="134">
        <v>1</v>
      </c>
      <c r="I492" s="135"/>
      <c r="J492" s="136">
        <f>ROUND(I492*H492,2)</f>
        <v>0</v>
      </c>
      <c r="K492" s="132" t="s">
        <v>159</v>
      </c>
      <c r="L492" s="31"/>
      <c r="M492" s="137" t="s">
        <v>19</v>
      </c>
      <c r="N492" s="138" t="s">
        <v>46</v>
      </c>
      <c r="P492" s="139">
        <f>O492*H492</f>
        <v>0</v>
      </c>
      <c r="Q492" s="139">
        <v>0</v>
      </c>
      <c r="R492" s="139">
        <f>Q492*H492</f>
        <v>0</v>
      </c>
      <c r="S492" s="139">
        <v>0</v>
      </c>
      <c r="T492" s="140">
        <f>S492*H492</f>
        <v>0</v>
      </c>
      <c r="AR492" s="141" t="s">
        <v>287</v>
      </c>
      <c r="AT492" s="141" t="s">
        <v>155</v>
      </c>
      <c r="AU492" s="141" t="s">
        <v>85</v>
      </c>
      <c r="AY492" s="16" t="s">
        <v>153</v>
      </c>
      <c r="BE492" s="142">
        <f>IF(N492="základní",J492,0)</f>
        <v>0</v>
      </c>
      <c r="BF492" s="142">
        <f>IF(N492="snížená",J492,0)</f>
        <v>0</v>
      </c>
      <c r="BG492" s="142">
        <f>IF(N492="zákl. přenesená",J492,0)</f>
        <v>0</v>
      </c>
      <c r="BH492" s="142">
        <f>IF(N492="sníž. přenesená",J492,0)</f>
        <v>0</v>
      </c>
      <c r="BI492" s="142">
        <f>IF(N492="nulová",J492,0)</f>
        <v>0</v>
      </c>
      <c r="BJ492" s="16" t="s">
        <v>83</v>
      </c>
      <c r="BK492" s="142">
        <f>ROUND(I492*H492,2)</f>
        <v>0</v>
      </c>
      <c r="BL492" s="16" t="s">
        <v>287</v>
      </c>
      <c r="BM492" s="141" t="s">
        <v>664</v>
      </c>
    </row>
    <row r="493" spans="2:47" s="1" customFormat="1" ht="10">
      <c r="B493" s="31"/>
      <c r="D493" s="143" t="s">
        <v>162</v>
      </c>
      <c r="F493" s="144" t="s">
        <v>665</v>
      </c>
      <c r="I493" s="145"/>
      <c r="L493" s="31"/>
      <c r="M493" s="146"/>
      <c r="T493" s="52"/>
      <c r="AT493" s="16" t="s">
        <v>162</v>
      </c>
      <c r="AU493" s="16" t="s">
        <v>85</v>
      </c>
    </row>
    <row r="494" spans="2:51" s="12" customFormat="1" ht="10">
      <c r="B494" s="147"/>
      <c r="D494" s="148" t="s">
        <v>164</v>
      </c>
      <c r="E494" s="149" t="s">
        <v>19</v>
      </c>
      <c r="F494" s="150" t="s">
        <v>278</v>
      </c>
      <c r="H494" s="149" t="s">
        <v>19</v>
      </c>
      <c r="I494" s="151"/>
      <c r="L494" s="147"/>
      <c r="M494" s="152"/>
      <c r="T494" s="153"/>
      <c r="AT494" s="149" t="s">
        <v>164</v>
      </c>
      <c r="AU494" s="149" t="s">
        <v>85</v>
      </c>
      <c r="AV494" s="12" t="s">
        <v>83</v>
      </c>
      <c r="AW494" s="12" t="s">
        <v>36</v>
      </c>
      <c r="AX494" s="12" t="s">
        <v>75</v>
      </c>
      <c r="AY494" s="149" t="s">
        <v>153</v>
      </c>
    </row>
    <row r="495" spans="2:51" s="13" customFormat="1" ht="10">
      <c r="B495" s="154"/>
      <c r="D495" s="148" t="s">
        <v>164</v>
      </c>
      <c r="E495" s="155" t="s">
        <v>19</v>
      </c>
      <c r="F495" s="156" t="s">
        <v>83</v>
      </c>
      <c r="H495" s="157">
        <v>1</v>
      </c>
      <c r="I495" s="158"/>
      <c r="L495" s="154"/>
      <c r="M495" s="159"/>
      <c r="T495" s="160"/>
      <c r="AT495" s="155" t="s">
        <v>164</v>
      </c>
      <c r="AU495" s="155" t="s">
        <v>85</v>
      </c>
      <c r="AV495" s="13" t="s">
        <v>85</v>
      </c>
      <c r="AW495" s="13" t="s">
        <v>36</v>
      </c>
      <c r="AX495" s="13" t="s">
        <v>83</v>
      </c>
      <c r="AY495" s="155" t="s">
        <v>153</v>
      </c>
    </row>
    <row r="496" spans="2:65" s="1" customFormat="1" ht="16.5" customHeight="1">
      <c r="B496" s="31"/>
      <c r="C496" s="168" t="s">
        <v>666</v>
      </c>
      <c r="D496" s="168" t="s">
        <v>324</v>
      </c>
      <c r="E496" s="169" t="s">
        <v>667</v>
      </c>
      <c r="F496" s="170" t="s">
        <v>668</v>
      </c>
      <c r="G496" s="171" t="s">
        <v>337</v>
      </c>
      <c r="H496" s="172">
        <v>6.6</v>
      </c>
      <c r="I496" s="173"/>
      <c r="J496" s="174">
        <f>ROUND(I496*H496,2)</f>
        <v>0</v>
      </c>
      <c r="K496" s="170" t="s">
        <v>159</v>
      </c>
      <c r="L496" s="175"/>
      <c r="M496" s="176" t="s">
        <v>19</v>
      </c>
      <c r="N496" s="177" t="s">
        <v>46</v>
      </c>
      <c r="P496" s="139">
        <f>O496*H496</f>
        <v>0</v>
      </c>
      <c r="Q496" s="139">
        <v>0.00041</v>
      </c>
      <c r="R496" s="139">
        <f>Q496*H496</f>
        <v>0.0027059999999999996</v>
      </c>
      <c r="S496" s="139">
        <v>0</v>
      </c>
      <c r="T496" s="140">
        <f>S496*H496</f>
        <v>0</v>
      </c>
      <c r="AR496" s="141" t="s">
        <v>374</v>
      </c>
      <c r="AT496" s="141" t="s">
        <v>324</v>
      </c>
      <c r="AU496" s="141" t="s">
        <v>85</v>
      </c>
      <c r="AY496" s="16" t="s">
        <v>153</v>
      </c>
      <c r="BE496" s="142">
        <f>IF(N496="základní",J496,0)</f>
        <v>0</v>
      </c>
      <c r="BF496" s="142">
        <f>IF(N496="snížená",J496,0)</f>
        <v>0</v>
      </c>
      <c r="BG496" s="142">
        <f>IF(N496="zákl. přenesená",J496,0)</f>
        <v>0</v>
      </c>
      <c r="BH496" s="142">
        <f>IF(N496="sníž. přenesená",J496,0)</f>
        <v>0</v>
      </c>
      <c r="BI496" s="142">
        <f>IF(N496="nulová",J496,0)</f>
        <v>0</v>
      </c>
      <c r="BJ496" s="16" t="s">
        <v>83</v>
      </c>
      <c r="BK496" s="142">
        <f>ROUND(I496*H496,2)</f>
        <v>0</v>
      </c>
      <c r="BL496" s="16" t="s">
        <v>287</v>
      </c>
      <c r="BM496" s="141" t="s">
        <v>669</v>
      </c>
    </row>
    <row r="497" spans="2:51" s="13" customFormat="1" ht="10">
      <c r="B497" s="154"/>
      <c r="D497" s="148" t="s">
        <v>164</v>
      </c>
      <c r="F497" s="156" t="s">
        <v>670</v>
      </c>
      <c r="H497" s="157">
        <v>6.6</v>
      </c>
      <c r="I497" s="158"/>
      <c r="L497" s="154"/>
      <c r="M497" s="159"/>
      <c r="T497" s="160"/>
      <c r="AT497" s="155" t="s">
        <v>164</v>
      </c>
      <c r="AU497" s="155" t="s">
        <v>85</v>
      </c>
      <c r="AV497" s="13" t="s">
        <v>85</v>
      </c>
      <c r="AW497" s="13" t="s">
        <v>4</v>
      </c>
      <c r="AX497" s="13" t="s">
        <v>83</v>
      </c>
      <c r="AY497" s="155" t="s">
        <v>153</v>
      </c>
    </row>
    <row r="498" spans="2:65" s="1" customFormat="1" ht="49" customHeight="1">
      <c r="B498" s="31"/>
      <c r="C498" s="130" t="s">
        <v>671</v>
      </c>
      <c r="D498" s="130" t="s">
        <v>155</v>
      </c>
      <c r="E498" s="131" t="s">
        <v>672</v>
      </c>
      <c r="F498" s="132" t="s">
        <v>673</v>
      </c>
      <c r="G498" s="133" t="s">
        <v>178</v>
      </c>
      <c r="H498" s="134">
        <v>0.013</v>
      </c>
      <c r="I498" s="135"/>
      <c r="J498" s="136">
        <f>ROUND(I498*H498,2)</f>
        <v>0</v>
      </c>
      <c r="K498" s="132" t="s">
        <v>159</v>
      </c>
      <c r="L498" s="31"/>
      <c r="M498" s="137" t="s">
        <v>19</v>
      </c>
      <c r="N498" s="138" t="s">
        <v>46</v>
      </c>
      <c r="P498" s="139">
        <f>O498*H498</f>
        <v>0</v>
      </c>
      <c r="Q498" s="139">
        <v>0</v>
      </c>
      <c r="R498" s="139">
        <f>Q498*H498</f>
        <v>0</v>
      </c>
      <c r="S498" s="139">
        <v>0</v>
      </c>
      <c r="T498" s="140">
        <f>S498*H498</f>
        <v>0</v>
      </c>
      <c r="AR498" s="141" t="s">
        <v>287</v>
      </c>
      <c r="AT498" s="141" t="s">
        <v>155</v>
      </c>
      <c r="AU498" s="141" t="s">
        <v>85</v>
      </c>
      <c r="AY498" s="16" t="s">
        <v>153</v>
      </c>
      <c r="BE498" s="142">
        <f>IF(N498="základní",J498,0)</f>
        <v>0</v>
      </c>
      <c r="BF498" s="142">
        <f>IF(N498="snížená",J498,0)</f>
        <v>0</v>
      </c>
      <c r="BG498" s="142">
        <f>IF(N498="zákl. přenesená",J498,0)</f>
        <v>0</v>
      </c>
      <c r="BH498" s="142">
        <f>IF(N498="sníž. přenesená",J498,0)</f>
        <v>0</v>
      </c>
      <c r="BI498" s="142">
        <f>IF(N498="nulová",J498,0)</f>
        <v>0</v>
      </c>
      <c r="BJ498" s="16" t="s">
        <v>83</v>
      </c>
      <c r="BK498" s="142">
        <f>ROUND(I498*H498,2)</f>
        <v>0</v>
      </c>
      <c r="BL498" s="16" t="s">
        <v>287</v>
      </c>
      <c r="BM498" s="141" t="s">
        <v>674</v>
      </c>
    </row>
    <row r="499" spans="2:47" s="1" customFormat="1" ht="10">
      <c r="B499" s="31"/>
      <c r="D499" s="143" t="s">
        <v>162</v>
      </c>
      <c r="F499" s="144" t="s">
        <v>675</v>
      </c>
      <c r="I499" s="145"/>
      <c r="L499" s="31"/>
      <c r="M499" s="146"/>
      <c r="T499" s="52"/>
      <c r="AT499" s="16" t="s">
        <v>162</v>
      </c>
      <c r="AU499" s="16" t="s">
        <v>85</v>
      </c>
    </row>
    <row r="500" spans="2:63" s="11" customFormat="1" ht="22.75" customHeight="1">
      <c r="B500" s="118"/>
      <c r="D500" s="119" t="s">
        <v>74</v>
      </c>
      <c r="E500" s="128" t="s">
        <v>676</v>
      </c>
      <c r="F500" s="128" t="s">
        <v>677</v>
      </c>
      <c r="I500" s="121"/>
      <c r="J500" s="129">
        <f>BK500</f>
        <v>0</v>
      </c>
      <c r="L500" s="118"/>
      <c r="M500" s="123"/>
      <c r="P500" s="124">
        <f>SUM(P501:P508)</f>
        <v>0</v>
      </c>
      <c r="R500" s="124">
        <f>SUM(R501:R508)</f>
        <v>0</v>
      </c>
      <c r="T500" s="125">
        <f>SUM(T501:T508)</f>
        <v>2.5056</v>
      </c>
      <c r="AR500" s="119" t="s">
        <v>85</v>
      </c>
      <c r="AT500" s="126" t="s">
        <v>74</v>
      </c>
      <c r="AU500" s="126" t="s">
        <v>83</v>
      </c>
      <c r="AY500" s="119" t="s">
        <v>153</v>
      </c>
      <c r="BK500" s="127">
        <f>SUM(BK501:BK508)</f>
        <v>0</v>
      </c>
    </row>
    <row r="501" spans="2:65" s="1" customFormat="1" ht="24.15" customHeight="1">
      <c r="B501" s="31"/>
      <c r="C501" s="130" t="s">
        <v>678</v>
      </c>
      <c r="D501" s="130" t="s">
        <v>155</v>
      </c>
      <c r="E501" s="131" t="s">
        <v>679</v>
      </c>
      <c r="F501" s="132" t="s">
        <v>680</v>
      </c>
      <c r="G501" s="133" t="s">
        <v>158</v>
      </c>
      <c r="H501" s="134">
        <v>80</v>
      </c>
      <c r="I501" s="135"/>
      <c r="J501" s="136">
        <f>ROUND(I501*H501,2)</f>
        <v>0</v>
      </c>
      <c r="K501" s="132" t="s">
        <v>159</v>
      </c>
      <c r="L501" s="31"/>
      <c r="M501" s="137" t="s">
        <v>19</v>
      </c>
      <c r="N501" s="138" t="s">
        <v>46</v>
      </c>
      <c r="P501" s="139">
        <f>O501*H501</f>
        <v>0</v>
      </c>
      <c r="Q501" s="139">
        <v>0</v>
      </c>
      <c r="R501" s="139">
        <f>Q501*H501</f>
        <v>0</v>
      </c>
      <c r="S501" s="139">
        <v>0.00132</v>
      </c>
      <c r="T501" s="140">
        <f>S501*H501</f>
        <v>0.1056</v>
      </c>
      <c r="AR501" s="141" t="s">
        <v>287</v>
      </c>
      <c r="AT501" s="141" t="s">
        <v>155</v>
      </c>
      <c r="AU501" s="141" t="s">
        <v>85</v>
      </c>
      <c r="AY501" s="16" t="s">
        <v>153</v>
      </c>
      <c r="BE501" s="142">
        <f>IF(N501="základní",J501,0)</f>
        <v>0</v>
      </c>
      <c r="BF501" s="142">
        <f>IF(N501="snížená",J501,0)</f>
        <v>0</v>
      </c>
      <c r="BG501" s="142">
        <f>IF(N501="zákl. přenesená",J501,0)</f>
        <v>0</v>
      </c>
      <c r="BH501" s="142">
        <f>IF(N501="sníž. přenesená",J501,0)</f>
        <v>0</v>
      </c>
      <c r="BI501" s="142">
        <f>IF(N501="nulová",J501,0)</f>
        <v>0</v>
      </c>
      <c r="BJ501" s="16" t="s">
        <v>83</v>
      </c>
      <c r="BK501" s="142">
        <f>ROUND(I501*H501,2)</f>
        <v>0</v>
      </c>
      <c r="BL501" s="16" t="s">
        <v>287</v>
      </c>
      <c r="BM501" s="141" t="s">
        <v>681</v>
      </c>
    </row>
    <row r="502" spans="2:47" s="1" customFormat="1" ht="10">
      <c r="B502" s="31"/>
      <c r="D502" s="143" t="s">
        <v>162</v>
      </c>
      <c r="F502" s="144" t="s">
        <v>682</v>
      </c>
      <c r="I502" s="145"/>
      <c r="L502" s="31"/>
      <c r="M502" s="146"/>
      <c r="T502" s="52"/>
      <c r="AT502" s="16" t="s">
        <v>162</v>
      </c>
      <c r="AU502" s="16" t="s">
        <v>85</v>
      </c>
    </row>
    <row r="503" spans="2:51" s="12" customFormat="1" ht="10">
      <c r="B503" s="147"/>
      <c r="D503" s="148" t="s">
        <v>164</v>
      </c>
      <c r="E503" s="149" t="s">
        <v>19</v>
      </c>
      <c r="F503" s="150" t="s">
        <v>165</v>
      </c>
      <c r="H503" s="149" t="s">
        <v>19</v>
      </c>
      <c r="I503" s="151"/>
      <c r="L503" s="147"/>
      <c r="M503" s="152"/>
      <c r="T503" s="153"/>
      <c r="AT503" s="149" t="s">
        <v>164</v>
      </c>
      <c r="AU503" s="149" t="s">
        <v>85</v>
      </c>
      <c r="AV503" s="12" t="s">
        <v>83</v>
      </c>
      <c r="AW503" s="12" t="s">
        <v>36</v>
      </c>
      <c r="AX503" s="12" t="s">
        <v>75</v>
      </c>
      <c r="AY503" s="149" t="s">
        <v>153</v>
      </c>
    </row>
    <row r="504" spans="2:51" s="13" customFormat="1" ht="10">
      <c r="B504" s="154"/>
      <c r="D504" s="148" t="s">
        <v>164</v>
      </c>
      <c r="E504" s="155" t="s">
        <v>19</v>
      </c>
      <c r="F504" s="156" t="s">
        <v>661</v>
      </c>
      <c r="H504" s="157">
        <v>80</v>
      </c>
      <c r="I504" s="158"/>
      <c r="L504" s="154"/>
      <c r="M504" s="159"/>
      <c r="T504" s="160"/>
      <c r="AT504" s="155" t="s">
        <v>164</v>
      </c>
      <c r="AU504" s="155" t="s">
        <v>85</v>
      </c>
      <c r="AV504" s="13" t="s">
        <v>85</v>
      </c>
      <c r="AW504" s="13" t="s">
        <v>36</v>
      </c>
      <c r="AX504" s="13" t="s">
        <v>83</v>
      </c>
      <c r="AY504" s="155" t="s">
        <v>153</v>
      </c>
    </row>
    <row r="505" spans="2:65" s="1" customFormat="1" ht="24.15" customHeight="1">
      <c r="B505" s="31"/>
      <c r="C505" s="130" t="s">
        <v>683</v>
      </c>
      <c r="D505" s="130" t="s">
        <v>155</v>
      </c>
      <c r="E505" s="131" t="s">
        <v>684</v>
      </c>
      <c r="F505" s="132" t="s">
        <v>685</v>
      </c>
      <c r="G505" s="133" t="s">
        <v>158</v>
      </c>
      <c r="H505" s="134">
        <v>80</v>
      </c>
      <c r="I505" s="135"/>
      <c r="J505" s="136">
        <f>ROUND(I505*H505,2)</f>
        <v>0</v>
      </c>
      <c r="K505" s="132" t="s">
        <v>159</v>
      </c>
      <c r="L505" s="31"/>
      <c r="M505" s="137" t="s">
        <v>19</v>
      </c>
      <c r="N505" s="138" t="s">
        <v>46</v>
      </c>
      <c r="P505" s="139">
        <f>O505*H505</f>
        <v>0</v>
      </c>
      <c r="Q505" s="139">
        <v>0</v>
      </c>
      <c r="R505" s="139">
        <f>Q505*H505</f>
        <v>0</v>
      </c>
      <c r="S505" s="139">
        <v>0.03</v>
      </c>
      <c r="T505" s="140">
        <f>S505*H505</f>
        <v>2.4</v>
      </c>
      <c r="AR505" s="141" t="s">
        <v>287</v>
      </c>
      <c r="AT505" s="141" t="s">
        <v>155</v>
      </c>
      <c r="AU505" s="141" t="s">
        <v>85</v>
      </c>
      <c r="AY505" s="16" t="s">
        <v>153</v>
      </c>
      <c r="BE505" s="142">
        <f>IF(N505="základní",J505,0)</f>
        <v>0</v>
      </c>
      <c r="BF505" s="142">
        <f>IF(N505="snížená",J505,0)</f>
        <v>0</v>
      </c>
      <c r="BG505" s="142">
        <f>IF(N505="zákl. přenesená",J505,0)</f>
        <v>0</v>
      </c>
      <c r="BH505" s="142">
        <f>IF(N505="sníž. přenesená",J505,0)</f>
        <v>0</v>
      </c>
      <c r="BI505" s="142">
        <f>IF(N505="nulová",J505,0)</f>
        <v>0</v>
      </c>
      <c r="BJ505" s="16" t="s">
        <v>83</v>
      </c>
      <c r="BK505" s="142">
        <f>ROUND(I505*H505,2)</f>
        <v>0</v>
      </c>
      <c r="BL505" s="16" t="s">
        <v>287</v>
      </c>
      <c r="BM505" s="141" t="s">
        <v>686</v>
      </c>
    </row>
    <row r="506" spans="2:47" s="1" customFormat="1" ht="10">
      <c r="B506" s="31"/>
      <c r="D506" s="143" t="s">
        <v>162</v>
      </c>
      <c r="F506" s="144" t="s">
        <v>687</v>
      </c>
      <c r="I506" s="145"/>
      <c r="L506" s="31"/>
      <c r="M506" s="146"/>
      <c r="T506" s="52"/>
      <c r="AT506" s="16" t="s">
        <v>162</v>
      </c>
      <c r="AU506" s="16" t="s">
        <v>85</v>
      </c>
    </row>
    <row r="507" spans="2:51" s="12" customFormat="1" ht="10">
      <c r="B507" s="147"/>
      <c r="D507" s="148" t="s">
        <v>164</v>
      </c>
      <c r="E507" s="149" t="s">
        <v>19</v>
      </c>
      <c r="F507" s="150" t="s">
        <v>165</v>
      </c>
      <c r="H507" s="149" t="s">
        <v>19</v>
      </c>
      <c r="I507" s="151"/>
      <c r="L507" s="147"/>
      <c r="M507" s="152"/>
      <c r="T507" s="153"/>
      <c r="AT507" s="149" t="s">
        <v>164</v>
      </c>
      <c r="AU507" s="149" t="s">
        <v>85</v>
      </c>
      <c r="AV507" s="12" t="s">
        <v>83</v>
      </c>
      <c r="AW507" s="12" t="s">
        <v>36</v>
      </c>
      <c r="AX507" s="12" t="s">
        <v>75</v>
      </c>
      <c r="AY507" s="149" t="s">
        <v>153</v>
      </c>
    </row>
    <row r="508" spans="2:51" s="13" customFormat="1" ht="10">
      <c r="B508" s="154"/>
      <c r="D508" s="148" t="s">
        <v>164</v>
      </c>
      <c r="E508" s="155" t="s">
        <v>19</v>
      </c>
      <c r="F508" s="156" t="s">
        <v>661</v>
      </c>
      <c r="H508" s="157">
        <v>80</v>
      </c>
      <c r="I508" s="158"/>
      <c r="L508" s="154"/>
      <c r="M508" s="159"/>
      <c r="T508" s="160"/>
      <c r="AT508" s="155" t="s">
        <v>164</v>
      </c>
      <c r="AU508" s="155" t="s">
        <v>85</v>
      </c>
      <c r="AV508" s="13" t="s">
        <v>85</v>
      </c>
      <c r="AW508" s="13" t="s">
        <v>36</v>
      </c>
      <c r="AX508" s="13" t="s">
        <v>83</v>
      </c>
      <c r="AY508" s="155" t="s">
        <v>153</v>
      </c>
    </row>
    <row r="509" spans="2:63" s="11" customFormat="1" ht="22.75" customHeight="1">
      <c r="B509" s="118"/>
      <c r="D509" s="119" t="s">
        <v>74</v>
      </c>
      <c r="E509" s="128" t="s">
        <v>688</v>
      </c>
      <c r="F509" s="128" t="s">
        <v>689</v>
      </c>
      <c r="I509" s="121"/>
      <c r="J509" s="129">
        <f>BK509</f>
        <v>0</v>
      </c>
      <c r="L509" s="118"/>
      <c r="M509" s="123"/>
      <c r="P509" s="124">
        <f>SUM(P510:P585)</f>
        <v>0</v>
      </c>
      <c r="R509" s="124">
        <f>SUM(R510:R585)</f>
        <v>7.575133739999999</v>
      </c>
      <c r="T509" s="125">
        <f>SUM(T510:T585)</f>
        <v>3.709525</v>
      </c>
      <c r="AR509" s="119" t="s">
        <v>85</v>
      </c>
      <c r="AT509" s="126" t="s">
        <v>74</v>
      </c>
      <c r="AU509" s="126" t="s">
        <v>83</v>
      </c>
      <c r="AY509" s="119" t="s">
        <v>153</v>
      </c>
      <c r="BK509" s="127">
        <f>SUM(BK510:BK585)</f>
        <v>0</v>
      </c>
    </row>
    <row r="510" spans="2:65" s="1" customFormat="1" ht="66.75" customHeight="1">
      <c r="B510" s="31"/>
      <c r="C510" s="130" t="s">
        <v>690</v>
      </c>
      <c r="D510" s="130" t="s">
        <v>155</v>
      </c>
      <c r="E510" s="131" t="s">
        <v>691</v>
      </c>
      <c r="F510" s="132" t="s">
        <v>692</v>
      </c>
      <c r="G510" s="133" t="s">
        <v>158</v>
      </c>
      <c r="H510" s="134">
        <v>100</v>
      </c>
      <c r="I510" s="135"/>
      <c r="J510" s="136">
        <f>ROUND(I510*H510,2)</f>
        <v>0</v>
      </c>
      <c r="K510" s="132" t="s">
        <v>159</v>
      </c>
      <c r="L510" s="31"/>
      <c r="M510" s="137" t="s">
        <v>19</v>
      </c>
      <c r="N510" s="138" t="s">
        <v>46</v>
      </c>
      <c r="P510" s="139">
        <f>O510*H510</f>
        <v>0</v>
      </c>
      <c r="Q510" s="139">
        <v>0.05636</v>
      </c>
      <c r="R510" s="139">
        <f>Q510*H510</f>
        <v>5.636</v>
      </c>
      <c r="S510" s="139">
        <v>0</v>
      </c>
      <c r="T510" s="140">
        <f>S510*H510</f>
        <v>0</v>
      </c>
      <c r="AR510" s="141" t="s">
        <v>287</v>
      </c>
      <c r="AT510" s="141" t="s">
        <v>155</v>
      </c>
      <c r="AU510" s="141" t="s">
        <v>85</v>
      </c>
      <c r="AY510" s="16" t="s">
        <v>153</v>
      </c>
      <c r="BE510" s="142">
        <f>IF(N510="základní",J510,0)</f>
        <v>0</v>
      </c>
      <c r="BF510" s="142">
        <f>IF(N510="snížená",J510,0)</f>
        <v>0</v>
      </c>
      <c r="BG510" s="142">
        <f>IF(N510="zákl. přenesená",J510,0)</f>
        <v>0</v>
      </c>
      <c r="BH510" s="142">
        <f>IF(N510="sníž. přenesená",J510,0)</f>
        <v>0</v>
      </c>
      <c r="BI510" s="142">
        <f>IF(N510="nulová",J510,0)</f>
        <v>0</v>
      </c>
      <c r="BJ510" s="16" t="s">
        <v>83</v>
      </c>
      <c r="BK510" s="142">
        <f>ROUND(I510*H510,2)</f>
        <v>0</v>
      </c>
      <c r="BL510" s="16" t="s">
        <v>287</v>
      </c>
      <c r="BM510" s="141" t="s">
        <v>693</v>
      </c>
    </row>
    <row r="511" spans="2:47" s="1" customFormat="1" ht="10">
      <c r="B511" s="31"/>
      <c r="D511" s="143" t="s">
        <v>162</v>
      </c>
      <c r="F511" s="144" t="s">
        <v>694</v>
      </c>
      <c r="I511" s="145"/>
      <c r="L511" s="31"/>
      <c r="M511" s="146"/>
      <c r="T511" s="52"/>
      <c r="AT511" s="16" t="s">
        <v>162</v>
      </c>
      <c r="AU511" s="16" t="s">
        <v>85</v>
      </c>
    </row>
    <row r="512" spans="2:51" s="12" customFormat="1" ht="10">
      <c r="B512" s="147"/>
      <c r="D512" s="148" t="s">
        <v>164</v>
      </c>
      <c r="E512" s="149" t="s">
        <v>19</v>
      </c>
      <c r="F512" s="150" t="s">
        <v>695</v>
      </c>
      <c r="H512" s="149" t="s">
        <v>19</v>
      </c>
      <c r="I512" s="151"/>
      <c r="L512" s="147"/>
      <c r="M512" s="152"/>
      <c r="T512" s="153"/>
      <c r="AT512" s="149" t="s">
        <v>164</v>
      </c>
      <c r="AU512" s="149" t="s">
        <v>85</v>
      </c>
      <c r="AV512" s="12" t="s">
        <v>83</v>
      </c>
      <c r="AW512" s="12" t="s">
        <v>36</v>
      </c>
      <c r="AX512" s="12" t="s">
        <v>75</v>
      </c>
      <c r="AY512" s="149" t="s">
        <v>153</v>
      </c>
    </row>
    <row r="513" spans="2:51" s="13" customFormat="1" ht="10">
      <c r="B513" s="154"/>
      <c r="D513" s="148" t="s">
        <v>164</v>
      </c>
      <c r="E513" s="155" t="s">
        <v>19</v>
      </c>
      <c r="F513" s="156" t="s">
        <v>487</v>
      </c>
      <c r="H513" s="157">
        <v>50</v>
      </c>
      <c r="I513" s="158"/>
      <c r="L513" s="154"/>
      <c r="M513" s="159"/>
      <c r="T513" s="160"/>
      <c r="AT513" s="155" t="s">
        <v>164</v>
      </c>
      <c r="AU513" s="155" t="s">
        <v>85</v>
      </c>
      <c r="AV513" s="13" t="s">
        <v>85</v>
      </c>
      <c r="AW513" s="13" t="s">
        <v>36</v>
      </c>
      <c r="AX513" s="13" t="s">
        <v>75</v>
      </c>
      <c r="AY513" s="155" t="s">
        <v>153</v>
      </c>
    </row>
    <row r="514" spans="2:51" s="12" customFormat="1" ht="10">
      <c r="B514" s="147"/>
      <c r="D514" s="148" t="s">
        <v>164</v>
      </c>
      <c r="E514" s="149" t="s">
        <v>19</v>
      </c>
      <c r="F514" s="150" t="s">
        <v>696</v>
      </c>
      <c r="H514" s="149" t="s">
        <v>19</v>
      </c>
      <c r="I514" s="151"/>
      <c r="L514" s="147"/>
      <c r="M514" s="152"/>
      <c r="T514" s="153"/>
      <c r="AT514" s="149" t="s">
        <v>164</v>
      </c>
      <c r="AU514" s="149" t="s">
        <v>85</v>
      </c>
      <c r="AV514" s="12" t="s">
        <v>83</v>
      </c>
      <c r="AW514" s="12" t="s">
        <v>36</v>
      </c>
      <c r="AX514" s="12" t="s">
        <v>75</v>
      </c>
      <c r="AY514" s="149" t="s">
        <v>153</v>
      </c>
    </row>
    <row r="515" spans="2:51" s="13" customFormat="1" ht="10">
      <c r="B515" s="154"/>
      <c r="D515" s="148" t="s">
        <v>164</v>
      </c>
      <c r="E515" s="155" t="s">
        <v>19</v>
      </c>
      <c r="F515" s="156" t="s">
        <v>487</v>
      </c>
      <c r="H515" s="157">
        <v>50</v>
      </c>
      <c r="I515" s="158"/>
      <c r="L515" s="154"/>
      <c r="M515" s="159"/>
      <c r="T515" s="160"/>
      <c r="AT515" s="155" t="s">
        <v>164</v>
      </c>
      <c r="AU515" s="155" t="s">
        <v>85</v>
      </c>
      <c r="AV515" s="13" t="s">
        <v>85</v>
      </c>
      <c r="AW515" s="13" t="s">
        <v>36</v>
      </c>
      <c r="AX515" s="13" t="s">
        <v>75</v>
      </c>
      <c r="AY515" s="155" t="s">
        <v>153</v>
      </c>
    </row>
    <row r="516" spans="2:51" s="14" customFormat="1" ht="10">
      <c r="B516" s="161"/>
      <c r="D516" s="148" t="s">
        <v>164</v>
      </c>
      <c r="E516" s="162" t="s">
        <v>19</v>
      </c>
      <c r="F516" s="163" t="s">
        <v>193</v>
      </c>
      <c r="H516" s="164">
        <v>100</v>
      </c>
      <c r="I516" s="165"/>
      <c r="L516" s="161"/>
      <c r="M516" s="166"/>
      <c r="T516" s="167"/>
      <c r="AT516" s="162" t="s">
        <v>164</v>
      </c>
      <c r="AU516" s="162" t="s">
        <v>85</v>
      </c>
      <c r="AV516" s="14" t="s">
        <v>160</v>
      </c>
      <c r="AW516" s="14" t="s">
        <v>36</v>
      </c>
      <c r="AX516" s="14" t="s">
        <v>83</v>
      </c>
      <c r="AY516" s="162" t="s">
        <v>153</v>
      </c>
    </row>
    <row r="517" spans="2:65" s="1" customFormat="1" ht="37.75" customHeight="1">
      <c r="B517" s="31"/>
      <c r="C517" s="130" t="s">
        <v>697</v>
      </c>
      <c r="D517" s="130" t="s">
        <v>155</v>
      </c>
      <c r="E517" s="131" t="s">
        <v>698</v>
      </c>
      <c r="F517" s="132" t="s">
        <v>699</v>
      </c>
      <c r="G517" s="133" t="s">
        <v>158</v>
      </c>
      <c r="H517" s="134">
        <v>116.5</v>
      </c>
      <c r="I517" s="135"/>
      <c r="J517" s="136">
        <f>ROUND(I517*H517,2)</f>
        <v>0</v>
      </c>
      <c r="K517" s="132" t="s">
        <v>159</v>
      </c>
      <c r="L517" s="31"/>
      <c r="M517" s="137" t="s">
        <v>19</v>
      </c>
      <c r="N517" s="138" t="s">
        <v>46</v>
      </c>
      <c r="P517" s="139">
        <f>O517*H517</f>
        <v>0</v>
      </c>
      <c r="Q517" s="139">
        <v>0</v>
      </c>
      <c r="R517" s="139">
        <f>Q517*H517</f>
        <v>0</v>
      </c>
      <c r="S517" s="139">
        <v>0.03175</v>
      </c>
      <c r="T517" s="140">
        <f>S517*H517</f>
        <v>3.698875</v>
      </c>
      <c r="AR517" s="141" t="s">
        <v>287</v>
      </c>
      <c r="AT517" s="141" t="s">
        <v>155</v>
      </c>
      <c r="AU517" s="141" t="s">
        <v>85</v>
      </c>
      <c r="AY517" s="16" t="s">
        <v>153</v>
      </c>
      <c r="BE517" s="142">
        <f>IF(N517="základní",J517,0)</f>
        <v>0</v>
      </c>
      <c r="BF517" s="142">
        <f>IF(N517="snížená",J517,0)</f>
        <v>0</v>
      </c>
      <c r="BG517" s="142">
        <f>IF(N517="zákl. přenesená",J517,0)</f>
        <v>0</v>
      </c>
      <c r="BH517" s="142">
        <f>IF(N517="sníž. přenesená",J517,0)</f>
        <v>0</v>
      </c>
      <c r="BI517" s="142">
        <f>IF(N517="nulová",J517,0)</f>
        <v>0</v>
      </c>
      <c r="BJ517" s="16" t="s">
        <v>83</v>
      </c>
      <c r="BK517" s="142">
        <f>ROUND(I517*H517,2)</f>
        <v>0</v>
      </c>
      <c r="BL517" s="16" t="s">
        <v>287</v>
      </c>
      <c r="BM517" s="141" t="s">
        <v>700</v>
      </c>
    </row>
    <row r="518" spans="2:47" s="1" customFormat="1" ht="10">
      <c r="B518" s="31"/>
      <c r="D518" s="143" t="s">
        <v>162</v>
      </c>
      <c r="F518" s="144" t="s">
        <v>701</v>
      </c>
      <c r="I518" s="145"/>
      <c r="L518" s="31"/>
      <c r="M518" s="146"/>
      <c r="T518" s="52"/>
      <c r="AT518" s="16" t="s">
        <v>162</v>
      </c>
      <c r="AU518" s="16" t="s">
        <v>85</v>
      </c>
    </row>
    <row r="519" spans="2:51" s="12" customFormat="1" ht="10">
      <c r="B519" s="147"/>
      <c r="D519" s="148" t="s">
        <v>164</v>
      </c>
      <c r="E519" s="149" t="s">
        <v>19</v>
      </c>
      <c r="F519" s="150" t="s">
        <v>269</v>
      </c>
      <c r="H519" s="149" t="s">
        <v>19</v>
      </c>
      <c r="I519" s="151"/>
      <c r="L519" s="147"/>
      <c r="M519" s="152"/>
      <c r="T519" s="153"/>
      <c r="AT519" s="149" t="s">
        <v>164</v>
      </c>
      <c r="AU519" s="149" t="s">
        <v>85</v>
      </c>
      <c r="AV519" s="12" t="s">
        <v>83</v>
      </c>
      <c r="AW519" s="12" t="s">
        <v>36</v>
      </c>
      <c r="AX519" s="12" t="s">
        <v>75</v>
      </c>
      <c r="AY519" s="149" t="s">
        <v>153</v>
      </c>
    </row>
    <row r="520" spans="2:51" s="13" customFormat="1" ht="10">
      <c r="B520" s="154"/>
      <c r="D520" s="148" t="s">
        <v>164</v>
      </c>
      <c r="E520" s="155" t="s">
        <v>19</v>
      </c>
      <c r="F520" s="156" t="s">
        <v>702</v>
      </c>
      <c r="H520" s="157">
        <v>28.5</v>
      </c>
      <c r="I520" s="158"/>
      <c r="L520" s="154"/>
      <c r="M520" s="159"/>
      <c r="T520" s="160"/>
      <c r="AT520" s="155" t="s">
        <v>164</v>
      </c>
      <c r="AU520" s="155" t="s">
        <v>85</v>
      </c>
      <c r="AV520" s="13" t="s">
        <v>85</v>
      </c>
      <c r="AW520" s="13" t="s">
        <v>36</v>
      </c>
      <c r="AX520" s="13" t="s">
        <v>75</v>
      </c>
      <c r="AY520" s="155" t="s">
        <v>153</v>
      </c>
    </row>
    <row r="521" spans="2:51" s="12" customFormat="1" ht="10">
      <c r="B521" s="147"/>
      <c r="D521" s="148" t="s">
        <v>164</v>
      </c>
      <c r="E521" s="149" t="s">
        <v>19</v>
      </c>
      <c r="F521" s="150" t="s">
        <v>270</v>
      </c>
      <c r="H521" s="149" t="s">
        <v>19</v>
      </c>
      <c r="I521" s="151"/>
      <c r="L521" s="147"/>
      <c r="M521" s="152"/>
      <c r="T521" s="153"/>
      <c r="AT521" s="149" t="s">
        <v>164</v>
      </c>
      <c r="AU521" s="149" t="s">
        <v>85</v>
      </c>
      <c r="AV521" s="12" t="s">
        <v>83</v>
      </c>
      <c r="AW521" s="12" t="s">
        <v>36</v>
      </c>
      <c r="AX521" s="12" t="s">
        <v>75</v>
      </c>
      <c r="AY521" s="149" t="s">
        <v>153</v>
      </c>
    </row>
    <row r="522" spans="2:51" s="13" customFormat="1" ht="10">
      <c r="B522" s="154"/>
      <c r="D522" s="148" t="s">
        <v>164</v>
      </c>
      <c r="E522" s="155" t="s">
        <v>19</v>
      </c>
      <c r="F522" s="156" t="s">
        <v>287</v>
      </c>
      <c r="H522" s="157">
        <v>16</v>
      </c>
      <c r="I522" s="158"/>
      <c r="L522" s="154"/>
      <c r="M522" s="159"/>
      <c r="T522" s="160"/>
      <c r="AT522" s="155" t="s">
        <v>164</v>
      </c>
      <c r="AU522" s="155" t="s">
        <v>85</v>
      </c>
      <c r="AV522" s="13" t="s">
        <v>85</v>
      </c>
      <c r="AW522" s="13" t="s">
        <v>36</v>
      </c>
      <c r="AX522" s="13" t="s">
        <v>75</v>
      </c>
      <c r="AY522" s="155" t="s">
        <v>153</v>
      </c>
    </row>
    <row r="523" spans="2:51" s="12" customFormat="1" ht="10">
      <c r="B523" s="147"/>
      <c r="D523" s="148" t="s">
        <v>164</v>
      </c>
      <c r="E523" s="149" t="s">
        <v>19</v>
      </c>
      <c r="F523" s="150" t="s">
        <v>273</v>
      </c>
      <c r="H523" s="149" t="s">
        <v>19</v>
      </c>
      <c r="I523" s="151"/>
      <c r="L523" s="147"/>
      <c r="M523" s="152"/>
      <c r="T523" s="153"/>
      <c r="AT523" s="149" t="s">
        <v>164</v>
      </c>
      <c r="AU523" s="149" t="s">
        <v>85</v>
      </c>
      <c r="AV523" s="12" t="s">
        <v>83</v>
      </c>
      <c r="AW523" s="12" t="s">
        <v>36</v>
      </c>
      <c r="AX523" s="12" t="s">
        <v>75</v>
      </c>
      <c r="AY523" s="149" t="s">
        <v>153</v>
      </c>
    </row>
    <row r="524" spans="2:51" s="13" customFormat="1" ht="10">
      <c r="B524" s="154"/>
      <c r="D524" s="148" t="s">
        <v>164</v>
      </c>
      <c r="E524" s="155" t="s">
        <v>19</v>
      </c>
      <c r="F524" s="156" t="s">
        <v>623</v>
      </c>
      <c r="H524" s="157">
        <v>72</v>
      </c>
      <c r="I524" s="158"/>
      <c r="L524" s="154"/>
      <c r="M524" s="159"/>
      <c r="T524" s="160"/>
      <c r="AT524" s="155" t="s">
        <v>164</v>
      </c>
      <c r="AU524" s="155" t="s">
        <v>85</v>
      </c>
      <c r="AV524" s="13" t="s">
        <v>85</v>
      </c>
      <c r="AW524" s="13" t="s">
        <v>36</v>
      </c>
      <c r="AX524" s="13" t="s">
        <v>75</v>
      </c>
      <c r="AY524" s="155" t="s">
        <v>153</v>
      </c>
    </row>
    <row r="525" spans="2:51" s="14" customFormat="1" ht="10">
      <c r="B525" s="161"/>
      <c r="D525" s="148" t="s">
        <v>164</v>
      </c>
      <c r="E525" s="162" t="s">
        <v>19</v>
      </c>
      <c r="F525" s="163" t="s">
        <v>193</v>
      </c>
      <c r="H525" s="164">
        <v>116.5</v>
      </c>
      <c r="I525" s="165"/>
      <c r="L525" s="161"/>
      <c r="M525" s="166"/>
      <c r="T525" s="167"/>
      <c r="AT525" s="162" t="s">
        <v>164</v>
      </c>
      <c r="AU525" s="162" t="s">
        <v>85</v>
      </c>
      <c r="AV525" s="14" t="s">
        <v>160</v>
      </c>
      <c r="AW525" s="14" t="s">
        <v>36</v>
      </c>
      <c r="AX525" s="14" t="s">
        <v>83</v>
      </c>
      <c r="AY525" s="162" t="s">
        <v>153</v>
      </c>
    </row>
    <row r="526" spans="2:65" s="1" customFormat="1" ht="55.5" customHeight="1">
      <c r="B526" s="31"/>
      <c r="C526" s="130" t="s">
        <v>703</v>
      </c>
      <c r="D526" s="130" t="s">
        <v>155</v>
      </c>
      <c r="E526" s="131" t="s">
        <v>704</v>
      </c>
      <c r="F526" s="132" t="s">
        <v>705</v>
      </c>
      <c r="G526" s="133" t="s">
        <v>158</v>
      </c>
      <c r="H526" s="134">
        <v>3.85</v>
      </c>
      <c r="I526" s="135"/>
      <c r="J526" s="136">
        <f>ROUND(I526*H526,2)</f>
        <v>0</v>
      </c>
      <c r="K526" s="132" t="s">
        <v>159</v>
      </c>
      <c r="L526" s="31"/>
      <c r="M526" s="137" t="s">
        <v>19</v>
      </c>
      <c r="N526" s="138" t="s">
        <v>46</v>
      </c>
      <c r="P526" s="139">
        <f>O526*H526</f>
        <v>0</v>
      </c>
      <c r="Q526" s="139">
        <v>0.01182</v>
      </c>
      <c r="R526" s="139">
        <f>Q526*H526</f>
        <v>0.045507000000000006</v>
      </c>
      <c r="S526" s="139">
        <v>0</v>
      </c>
      <c r="T526" s="140">
        <f>S526*H526</f>
        <v>0</v>
      </c>
      <c r="AR526" s="141" t="s">
        <v>287</v>
      </c>
      <c r="AT526" s="141" t="s">
        <v>155</v>
      </c>
      <c r="AU526" s="141" t="s">
        <v>85</v>
      </c>
      <c r="AY526" s="16" t="s">
        <v>153</v>
      </c>
      <c r="BE526" s="142">
        <f>IF(N526="základní",J526,0)</f>
        <v>0</v>
      </c>
      <c r="BF526" s="142">
        <f>IF(N526="snížená",J526,0)</f>
        <v>0</v>
      </c>
      <c r="BG526" s="142">
        <f>IF(N526="zákl. přenesená",J526,0)</f>
        <v>0</v>
      </c>
      <c r="BH526" s="142">
        <f>IF(N526="sníž. přenesená",J526,0)</f>
        <v>0</v>
      </c>
      <c r="BI526" s="142">
        <f>IF(N526="nulová",J526,0)</f>
        <v>0</v>
      </c>
      <c r="BJ526" s="16" t="s">
        <v>83</v>
      </c>
      <c r="BK526" s="142">
        <f>ROUND(I526*H526,2)</f>
        <v>0</v>
      </c>
      <c r="BL526" s="16" t="s">
        <v>287</v>
      </c>
      <c r="BM526" s="141" t="s">
        <v>706</v>
      </c>
    </row>
    <row r="527" spans="2:47" s="1" customFormat="1" ht="10">
      <c r="B527" s="31"/>
      <c r="D527" s="143" t="s">
        <v>162</v>
      </c>
      <c r="F527" s="144" t="s">
        <v>707</v>
      </c>
      <c r="I527" s="145"/>
      <c r="L527" s="31"/>
      <c r="M527" s="146"/>
      <c r="T527" s="52"/>
      <c r="AT527" s="16" t="s">
        <v>162</v>
      </c>
      <c r="AU527" s="16" t="s">
        <v>85</v>
      </c>
    </row>
    <row r="528" spans="2:51" s="12" customFormat="1" ht="10">
      <c r="B528" s="147"/>
      <c r="D528" s="148" t="s">
        <v>164</v>
      </c>
      <c r="E528" s="149" t="s">
        <v>19</v>
      </c>
      <c r="F528" s="150" t="s">
        <v>579</v>
      </c>
      <c r="H528" s="149" t="s">
        <v>19</v>
      </c>
      <c r="I528" s="151"/>
      <c r="L528" s="147"/>
      <c r="M528" s="152"/>
      <c r="T528" s="153"/>
      <c r="AT528" s="149" t="s">
        <v>164</v>
      </c>
      <c r="AU528" s="149" t="s">
        <v>85</v>
      </c>
      <c r="AV528" s="12" t="s">
        <v>83</v>
      </c>
      <c r="AW528" s="12" t="s">
        <v>36</v>
      </c>
      <c r="AX528" s="12" t="s">
        <v>75</v>
      </c>
      <c r="AY528" s="149" t="s">
        <v>153</v>
      </c>
    </row>
    <row r="529" spans="2:51" s="13" customFormat="1" ht="10">
      <c r="B529" s="154"/>
      <c r="D529" s="148" t="s">
        <v>164</v>
      </c>
      <c r="E529" s="155" t="s">
        <v>19</v>
      </c>
      <c r="F529" s="156" t="s">
        <v>708</v>
      </c>
      <c r="H529" s="157">
        <v>3.85</v>
      </c>
      <c r="I529" s="158"/>
      <c r="L529" s="154"/>
      <c r="M529" s="159"/>
      <c r="T529" s="160"/>
      <c r="AT529" s="155" t="s">
        <v>164</v>
      </c>
      <c r="AU529" s="155" t="s">
        <v>85</v>
      </c>
      <c r="AV529" s="13" t="s">
        <v>85</v>
      </c>
      <c r="AW529" s="13" t="s">
        <v>36</v>
      </c>
      <c r="AX529" s="13" t="s">
        <v>83</v>
      </c>
      <c r="AY529" s="155" t="s">
        <v>153</v>
      </c>
    </row>
    <row r="530" spans="2:65" s="1" customFormat="1" ht="62.75" customHeight="1">
      <c r="B530" s="31"/>
      <c r="C530" s="130" t="s">
        <v>709</v>
      </c>
      <c r="D530" s="130" t="s">
        <v>155</v>
      </c>
      <c r="E530" s="131" t="s">
        <v>710</v>
      </c>
      <c r="F530" s="132" t="s">
        <v>711</v>
      </c>
      <c r="G530" s="133" t="s">
        <v>158</v>
      </c>
      <c r="H530" s="134">
        <v>30</v>
      </c>
      <c r="I530" s="135"/>
      <c r="J530" s="136">
        <f>ROUND(I530*H530,2)</f>
        <v>0</v>
      </c>
      <c r="K530" s="132" t="s">
        <v>159</v>
      </c>
      <c r="L530" s="31"/>
      <c r="M530" s="137" t="s">
        <v>19</v>
      </c>
      <c r="N530" s="138" t="s">
        <v>46</v>
      </c>
      <c r="P530" s="139">
        <f>O530*H530</f>
        <v>0</v>
      </c>
      <c r="Q530" s="139">
        <v>0.0279</v>
      </c>
      <c r="R530" s="139">
        <f>Q530*H530</f>
        <v>0.8370000000000001</v>
      </c>
      <c r="S530" s="139">
        <v>0</v>
      </c>
      <c r="T530" s="140">
        <f>S530*H530</f>
        <v>0</v>
      </c>
      <c r="AR530" s="141" t="s">
        <v>287</v>
      </c>
      <c r="AT530" s="141" t="s">
        <v>155</v>
      </c>
      <c r="AU530" s="141" t="s">
        <v>85</v>
      </c>
      <c r="AY530" s="16" t="s">
        <v>153</v>
      </c>
      <c r="BE530" s="142">
        <f>IF(N530="základní",J530,0)</f>
        <v>0</v>
      </c>
      <c r="BF530" s="142">
        <f>IF(N530="snížená",J530,0)</f>
        <v>0</v>
      </c>
      <c r="BG530" s="142">
        <f>IF(N530="zákl. přenesená",J530,0)</f>
        <v>0</v>
      </c>
      <c r="BH530" s="142">
        <f>IF(N530="sníž. přenesená",J530,0)</f>
        <v>0</v>
      </c>
      <c r="BI530" s="142">
        <f>IF(N530="nulová",J530,0)</f>
        <v>0</v>
      </c>
      <c r="BJ530" s="16" t="s">
        <v>83</v>
      </c>
      <c r="BK530" s="142">
        <f>ROUND(I530*H530,2)</f>
        <v>0</v>
      </c>
      <c r="BL530" s="16" t="s">
        <v>287</v>
      </c>
      <c r="BM530" s="141" t="s">
        <v>712</v>
      </c>
    </row>
    <row r="531" spans="2:47" s="1" customFormat="1" ht="10">
      <c r="B531" s="31"/>
      <c r="D531" s="143" t="s">
        <v>162</v>
      </c>
      <c r="F531" s="144" t="s">
        <v>713</v>
      </c>
      <c r="I531" s="145"/>
      <c r="L531" s="31"/>
      <c r="M531" s="146"/>
      <c r="T531" s="52"/>
      <c r="AT531" s="16" t="s">
        <v>162</v>
      </c>
      <c r="AU531" s="16" t="s">
        <v>85</v>
      </c>
    </row>
    <row r="532" spans="2:51" s="12" customFormat="1" ht="10">
      <c r="B532" s="147"/>
      <c r="D532" s="148" t="s">
        <v>164</v>
      </c>
      <c r="E532" s="149" t="s">
        <v>19</v>
      </c>
      <c r="F532" s="150" t="s">
        <v>714</v>
      </c>
      <c r="H532" s="149" t="s">
        <v>19</v>
      </c>
      <c r="I532" s="151"/>
      <c r="L532" s="147"/>
      <c r="M532" s="152"/>
      <c r="T532" s="153"/>
      <c r="AT532" s="149" t="s">
        <v>164</v>
      </c>
      <c r="AU532" s="149" t="s">
        <v>85</v>
      </c>
      <c r="AV532" s="12" t="s">
        <v>83</v>
      </c>
      <c r="AW532" s="12" t="s">
        <v>36</v>
      </c>
      <c r="AX532" s="12" t="s">
        <v>75</v>
      </c>
      <c r="AY532" s="149" t="s">
        <v>153</v>
      </c>
    </row>
    <row r="533" spans="2:51" s="13" customFormat="1" ht="10">
      <c r="B533" s="154"/>
      <c r="D533" s="148" t="s">
        <v>164</v>
      </c>
      <c r="E533" s="155" t="s">
        <v>19</v>
      </c>
      <c r="F533" s="156" t="s">
        <v>360</v>
      </c>
      <c r="H533" s="157">
        <v>30</v>
      </c>
      <c r="I533" s="158"/>
      <c r="L533" s="154"/>
      <c r="M533" s="159"/>
      <c r="T533" s="160"/>
      <c r="AT533" s="155" t="s">
        <v>164</v>
      </c>
      <c r="AU533" s="155" t="s">
        <v>85</v>
      </c>
      <c r="AV533" s="13" t="s">
        <v>85</v>
      </c>
      <c r="AW533" s="13" t="s">
        <v>36</v>
      </c>
      <c r="AX533" s="13" t="s">
        <v>83</v>
      </c>
      <c r="AY533" s="155" t="s">
        <v>153</v>
      </c>
    </row>
    <row r="534" spans="2:65" s="1" customFormat="1" ht="44.25" customHeight="1">
      <c r="B534" s="31"/>
      <c r="C534" s="130" t="s">
        <v>715</v>
      </c>
      <c r="D534" s="130" t="s">
        <v>155</v>
      </c>
      <c r="E534" s="131" t="s">
        <v>716</v>
      </c>
      <c r="F534" s="132" t="s">
        <v>717</v>
      </c>
      <c r="G534" s="133" t="s">
        <v>158</v>
      </c>
      <c r="H534" s="134">
        <v>3.85</v>
      </c>
      <c r="I534" s="135"/>
      <c r="J534" s="136">
        <f>ROUND(I534*H534,2)</f>
        <v>0</v>
      </c>
      <c r="K534" s="132" t="s">
        <v>159</v>
      </c>
      <c r="L534" s="31"/>
      <c r="M534" s="137" t="s">
        <v>19</v>
      </c>
      <c r="N534" s="138" t="s">
        <v>46</v>
      </c>
      <c r="P534" s="139">
        <f>O534*H534</f>
        <v>0</v>
      </c>
      <c r="Q534" s="139">
        <v>0.0001</v>
      </c>
      <c r="R534" s="139">
        <f>Q534*H534</f>
        <v>0.00038500000000000003</v>
      </c>
      <c r="S534" s="139">
        <v>0</v>
      </c>
      <c r="T534" s="140">
        <f>S534*H534</f>
        <v>0</v>
      </c>
      <c r="AR534" s="141" t="s">
        <v>287</v>
      </c>
      <c r="AT534" s="141" t="s">
        <v>155</v>
      </c>
      <c r="AU534" s="141" t="s">
        <v>85</v>
      </c>
      <c r="AY534" s="16" t="s">
        <v>153</v>
      </c>
      <c r="BE534" s="142">
        <f>IF(N534="základní",J534,0)</f>
        <v>0</v>
      </c>
      <c r="BF534" s="142">
        <f>IF(N534="snížená",J534,0)</f>
        <v>0</v>
      </c>
      <c r="BG534" s="142">
        <f>IF(N534="zákl. přenesená",J534,0)</f>
        <v>0</v>
      </c>
      <c r="BH534" s="142">
        <f>IF(N534="sníž. přenesená",J534,0)</f>
        <v>0</v>
      </c>
      <c r="BI534" s="142">
        <f>IF(N534="nulová",J534,0)</f>
        <v>0</v>
      </c>
      <c r="BJ534" s="16" t="s">
        <v>83</v>
      </c>
      <c r="BK534" s="142">
        <f>ROUND(I534*H534,2)</f>
        <v>0</v>
      </c>
      <c r="BL534" s="16" t="s">
        <v>287</v>
      </c>
      <c r="BM534" s="141" t="s">
        <v>718</v>
      </c>
    </row>
    <row r="535" spans="2:47" s="1" customFormat="1" ht="10">
      <c r="B535" s="31"/>
      <c r="D535" s="143" t="s">
        <v>162</v>
      </c>
      <c r="F535" s="144" t="s">
        <v>719</v>
      </c>
      <c r="I535" s="145"/>
      <c r="L535" s="31"/>
      <c r="M535" s="146"/>
      <c r="T535" s="52"/>
      <c r="AT535" s="16" t="s">
        <v>162</v>
      </c>
      <c r="AU535" s="16" t="s">
        <v>85</v>
      </c>
    </row>
    <row r="536" spans="2:51" s="12" customFormat="1" ht="10">
      <c r="B536" s="147"/>
      <c r="D536" s="148" t="s">
        <v>164</v>
      </c>
      <c r="E536" s="149" t="s">
        <v>19</v>
      </c>
      <c r="F536" s="150" t="s">
        <v>579</v>
      </c>
      <c r="H536" s="149" t="s">
        <v>19</v>
      </c>
      <c r="I536" s="151"/>
      <c r="L536" s="147"/>
      <c r="M536" s="152"/>
      <c r="T536" s="153"/>
      <c r="AT536" s="149" t="s">
        <v>164</v>
      </c>
      <c r="AU536" s="149" t="s">
        <v>85</v>
      </c>
      <c r="AV536" s="12" t="s">
        <v>83</v>
      </c>
      <c r="AW536" s="12" t="s">
        <v>36</v>
      </c>
      <c r="AX536" s="12" t="s">
        <v>75</v>
      </c>
      <c r="AY536" s="149" t="s">
        <v>153</v>
      </c>
    </row>
    <row r="537" spans="2:51" s="13" customFormat="1" ht="10">
      <c r="B537" s="154"/>
      <c r="D537" s="148" t="s">
        <v>164</v>
      </c>
      <c r="E537" s="155" t="s">
        <v>19</v>
      </c>
      <c r="F537" s="156" t="s">
        <v>708</v>
      </c>
      <c r="H537" s="157">
        <v>3.85</v>
      </c>
      <c r="I537" s="158"/>
      <c r="L537" s="154"/>
      <c r="M537" s="159"/>
      <c r="T537" s="160"/>
      <c r="AT537" s="155" t="s">
        <v>164</v>
      </c>
      <c r="AU537" s="155" t="s">
        <v>85</v>
      </c>
      <c r="AV537" s="13" t="s">
        <v>85</v>
      </c>
      <c r="AW537" s="13" t="s">
        <v>36</v>
      </c>
      <c r="AX537" s="13" t="s">
        <v>83</v>
      </c>
      <c r="AY537" s="155" t="s">
        <v>153</v>
      </c>
    </row>
    <row r="538" spans="2:65" s="1" customFormat="1" ht="49" customHeight="1">
      <c r="B538" s="31"/>
      <c r="C538" s="130" t="s">
        <v>720</v>
      </c>
      <c r="D538" s="130" t="s">
        <v>155</v>
      </c>
      <c r="E538" s="131" t="s">
        <v>721</v>
      </c>
      <c r="F538" s="132" t="s">
        <v>722</v>
      </c>
      <c r="G538" s="133" t="s">
        <v>158</v>
      </c>
      <c r="H538" s="134">
        <v>64.3</v>
      </c>
      <c r="I538" s="135"/>
      <c r="J538" s="136">
        <f>ROUND(I538*H538,2)</f>
        <v>0</v>
      </c>
      <c r="K538" s="132" t="s">
        <v>159</v>
      </c>
      <c r="L538" s="31"/>
      <c r="M538" s="137" t="s">
        <v>19</v>
      </c>
      <c r="N538" s="138" t="s">
        <v>46</v>
      </c>
      <c r="P538" s="139">
        <f>O538*H538</f>
        <v>0</v>
      </c>
      <c r="Q538" s="139">
        <v>0.0122</v>
      </c>
      <c r="R538" s="139">
        <f>Q538*H538</f>
        <v>0.78446</v>
      </c>
      <c r="S538" s="139">
        <v>0</v>
      </c>
      <c r="T538" s="140">
        <f>S538*H538</f>
        <v>0</v>
      </c>
      <c r="AR538" s="141" t="s">
        <v>287</v>
      </c>
      <c r="AT538" s="141" t="s">
        <v>155</v>
      </c>
      <c r="AU538" s="141" t="s">
        <v>85</v>
      </c>
      <c r="AY538" s="16" t="s">
        <v>153</v>
      </c>
      <c r="BE538" s="142">
        <f>IF(N538="základní",J538,0)</f>
        <v>0</v>
      </c>
      <c r="BF538" s="142">
        <f>IF(N538="snížená",J538,0)</f>
        <v>0</v>
      </c>
      <c r="BG538" s="142">
        <f>IF(N538="zákl. přenesená",J538,0)</f>
        <v>0</v>
      </c>
      <c r="BH538" s="142">
        <f>IF(N538="sníž. přenesená",J538,0)</f>
        <v>0</v>
      </c>
      <c r="BI538" s="142">
        <f>IF(N538="nulová",J538,0)</f>
        <v>0</v>
      </c>
      <c r="BJ538" s="16" t="s">
        <v>83</v>
      </c>
      <c r="BK538" s="142">
        <f>ROUND(I538*H538,2)</f>
        <v>0</v>
      </c>
      <c r="BL538" s="16" t="s">
        <v>287</v>
      </c>
      <c r="BM538" s="141" t="s">
        <v>723</v>
      </c>
    </row>
    <row r="539" spans="2:47" s="1" customFormat="1" ht="10">
      <c r="B539" s="31"/>
      <c r="D539" s="143" t="s">
        <v>162</v>
      </c>
      <c r="F539" s="144" t="s">
        <v>724</v>
      </c>
      <c r="I539" s="145"/>
      <c r="L539" s="31"/>
      <c r="M539" s="146"/>
      <c r="T539" s="52"/>
      <c r="AT539" s="16" t="s">
        <v>162</v>
      </c>
      <c r="AU539" s="16" t="s">
        <v>85</v>
      </c>
    </row>
    <row r="540" spans="2:51" s="12" customFormat="1" ht="10">
      <c r="B540" s="147"/>
      <c r="D540" s="148" t="s">
        <v>164</v>
      </c>
      <c r="E540" s="149" t="s">
        <v>19</v>
      </c>
      <c r="F540" s="150" t="s">
        <v>725</v>
      </c>
      <c r="H540" s="149" t="s">
        <v>19</v>
      </c>
      <c r="I540" s="151"/>
      <c r="L540" s="147"/>
      <c r="M540" s="152"/>
      <c r="T540" s="153"/>
      <c r="AT540" s="149" t="s">
        <v>164</v>
      </c>
      <c r="AU540" s="149" t="s">
        <v>85</v>
      </c>
      <c r="AV540" s="12" t="s">
        <v>83</v>
      </c>
      <c r="AW540" s="12" t="s">
        <v>36</v>
      </c>
      <c r="AX540" s="12" t="s">
        <v>75</v>
      </c>
      <c r="AY540" s="149" t="s">
        <v>153</v>
      </c>
    </row>
    <row r="541" spans="2:51" s="13" customFormat="1" ht="10">
      <c r="B541" s="154"/>
      <c r="D541" s="148" t="s">
        <v>164</v>
      </c>
      <c r="E541" s="155" t="s">
        <v>19</v>
      </c>
      <c r="F541" s="156" t="s">
        <v>726</v>
      </c>
      <c r="H541" s="157">
        <v>64.3</v>
      </c>
      <c r="I541" s="158"/>
      <c r="L541" s="154"/>
      <c r="M541" s="159"/>
      <c r="T541" s="160"/>
      <c r="AT541" s="155" t="s">
        <v>164</v>
      </c>
      <c r="AU541" s="155" t="s">
        <v>85</v>
      </c>
      <c r="AV541" s="13" t="s">
        <v>85</v>
      </c>
      <c r="AW541" s="13" t="s">
        <v>36</v>
      </c>
      <c r="AX541" s="13" t="s">
        <v>83</v>
      </c>
      <c r="AY541" s="155" t="s">
        <v>153</v>
      </c>
    </row>
    <row r="542" spans="2:65" s="1" customFormat="1" ht="37.75" customHeight="1">
      <c r="B542" s="31"/>
      <c r="C542" s="130" t="s">
        <v>727</v>
      </c>
      <c r="D542" s="130" t="s">
        <v>155</v>
      </c>
      <c r="E542" s="131" t="s">
        <v>728</v>
      </c>
      <c r="F542" s="132" t="s">
        <v>729</v>
      </c>
      <c r="G542" s="133" t="s">
        <v>158</v>
      </c>
      <c r="H542" s="134">
        <v>64.3</v>
      </c>
      <c r="I542" s="135"/>
      <c r="J542" s="136">
        <f>ROUND(I542*H542,2)</f>
        <v>0</v>
      </c>
      <c r="K542" s="132" t="s">
        <v>159</v>
      </c>
      <c r="L542" s="31"/>
      <c r="M542" s="137" t="s">
        <v>19</v>
      </c>
      <c r="N542" s="138" t="s">
        <v>46</v>
      </c>
      <c r="P542" s="139">
        <f>O542*H542</f>
        <v>0</v>
      </c>
      <c r="Q542" s="139">
        <v>0.0001</v>
      </c>
      <c r="R542" s="139">
        <f>Q542*H542</f>
        <v>0.00643</v>
      </c>
      <c r="S542" s="139">
        <v>0</v>
      </c>
      <c r="T542" s="140">
        <f>S542*H542</f>
        <v>0</v>
      </c>
      <c r="AR542" s="141" t="s">
        <v>287</v>
      </c>
      <c r="AT542" s="141" t="s">
        <v>155</v>
      </c>
      <c r="AU542" s="141" t="s">
        <v>85</v>
      </c>
      <c r="AY542" s="16" t="s">
        <v>153</v>
      </c>
      <c r="BE542" s="142">
        <f>IF(N542="základní",J542,0)</f>
        <v>0</v>
      </c>
      <c r="BF542" s="142">
        <f>IF(N542="snížená",J542,0)</f>
        <v>0</v>
      </c>
      <c r="BG542" s="142">
        <f>IF(N542="zákl. přenesená",J542,0)</f>
        <v>0</v>
      </c>
      <c r="BH542" s="142">
        <f>IF(N542="sníž. přenesená",J542,0)</f>
        <v>0</v>
      </c>
      <c r="BI542" s="142">
        <f>IF(N542="nulová",J542,0)</f>
        <v>0</v>
      </c>
      <c r="BJ542" s="16" t="s">
        <v>83</v>
      </c>
      <c r="BK542" s="142">
        <f>ROUND(I542*H542,2)</f>
        <v>0</v>
      </c>
      <c r="BL542" s="16" t="s">
        <v>287</v>
      </c>
      <c r="BM542" s="141" t="s">
        <v>730</v>
      </c>
    </row>
    <row r="543" spans="2:47" s="1" customFormat="1" ht="10">
      <c r="B543" s="31"/>
      <c r="D543" s="143" t="s">
        <v>162</v>
      </c>
      <c r="F543" s="144" t="s">
        <v>731</v>
      </c>
      <c r="I543" s="145"/>
      <c r="L543" s="31"/>
      <c r="M543" s="146"/>
      <c r="T543" s="52"/>
      <c r="AT543" s="16" t="s">
        <v>162</v>
      </c>
      <c r="AU543" s="16" t="s">
        <v>85</v>
      </c>
    </row>
    <row r="544" spans="2:65" s="1" customFormat="1" ht="44.25" customHeight="1">
      <c r="B544" s="31"/>
      <c r="C544" s="130" t="s">
        <v>732</v>
      </c>
      <c r="D544" s="130" t="s">
        <v>155</v>
      </c>
      <c r="E544" s="131" t="s">
        <v>733</v>
      </c>
      <c r="F544" s="132" t="s">
        <v>734</v>
      </c>
      <c r="G544" s="133" t="s">
        <v>158</v>
      </c>
      <c r="H544" s="134">
        <v>64.3</v>
      </c>
      <c r="I544" s="135"/>
      <c r="J544" s="136">
        <f>ROUND(I544*H544,2)</f>
        <v>0</v>
      </c>
      <c r="K544" s="132" t="s">
        <v>159</v>
      </c>
      <c r="L544" s="31"/>
      <c r="M544" s="137" t="s">
        <v>19</v>
      </c>
      <c r="N544" s="138" t="s">
        <v>46</v>
      </c>
      <c r="P544" s="139">
        <f>O544*H544</f>
        <v>0</v>
      </c>
      <c r="Q544" s="139">
        <v>0</v>
      </c>
      <c r="R544" s="139">
        <f>Q544*H544</f>
        <v>0</v>
      </c>
      <c r="S544" s="139">
        <v>0</v>
      </c>
      <c r="T544" s="140">
        <f>S544*H544</f>
        <v>0</v>
      </c>
      <c r="AR544" s="141" t="s">
        <v>287</v>
      </c>
      <c r="AT544" s="141" t="s">
        <v>155</v>
      </c>
      <c r="AU544" s="141" t="s">
        <v>85</v>
      </c>
      <c r="AY544" s="16" t="s">
        <v>153</v>
      </c>
      <c r="BE544" s="142">
        <f>IF(N544="základní",J544,0)</f>
        <v>0</v>
      </c>
      <c r="BF544" s="142">
        <f>IF(N544="snížená",J544,0)</f>
        <v>0</v>
      </c>
      <c r="BG544" s="142">
        <f>IF(N544="zákl. přenesená",J544,0)</f>
        <v>0</v>
      </c>
      <c r="BH544" s="142">
        <f>IF(N544="sníž. přenesená",J544,0)</f>
        <v>0</v>
      </c>
      <c r="BI544" s="142">
        <f>IF(N544="nulová",J544,0)</f>
        <v>0</v>
      </c>
      <c r="BJ544" s="16" t="s">
        <v>83</v>
      </c>
      <c r="BK544" s="142">
        <f>ROUND(I544*H544,2)</f>
        <v>0</v>
      </c>
      <c r="BL544" s="16" t="s">
        <v>287</v>
      </c>
      <c r="BM544" s="141" t="s">
        <v>735</v>
      </c>
    </row>
    <row r="545" spans="2:47" s="1" customFormat="1" ht="10">
      <c r="B545" s="31"/>
      <c r="D545" s="143" t="s">
        <v>162</v>
      </c>
      <c r="F545" s="144" t="s">
        <v>736</v>
      </c>
      <c r="I545" s="145"/>
      <c r="L545" s="31"/>
      <c r="M545" s="146"/>
      <c r="T545" s="52"/>
      <c r="AT545" s="16" t="s">
        <v>162</v>
      </c>
      <c r="AU545" s="16" t="s">
        <v>85</v>
      </c>
    </row>
    <row r="546" spans="2:65" s="1" customFormat="1" ht="24.15" customHeight="1">
      <c r="B546" s="31"/>
      <c r="C546" s="168" t="s">
        <v>737</v>
      </c>
      <c r="D546" s="168" t="s">
        <v>324</v>
      </c>
      <c r="E546" s="169" t="s">
        <v>738</v>
      </c>
      <c r="F546" s="170" t="s">
        <v>739</v>
      </c>
      <c r="G546" s="171" t="s">
        <v>158</v>
      </c>
      <c r="H546" s="172">
        <v>72.241</v>
      </c>
      <c r="I546" s="173"/>
      <c r="J546" s="174">
        <f>ROUND(I546*H546,2)</f>
        <v>0</v>
      </c>
      <c r="K546" s="170" t="s">
        <v>159</v>
      </c>
      <c r="L546" s="175"/>
      <c r="M546" s="176" t="s">
        <v>19</v>
      </c>
      <c r="N546" s="177" t="s">
        <v>46</v>
      </c>
      <c r="P546" s="139">
        <f>O546*H546</f>
        <v>0</v>
      </c>
      <c r="Q546" s="139">
        <v>0.00014</v>
      </c>
      <c r="R546" s="139">
        <f>Q546*H546</f>
        <v>0.01011374</v>
      </c>
      <c r="S546" s="139">
        <v>0</v>
      </c>
      <c r="T546" s="140">
        <f>S546*H546</f>
        <v>0</v>
      </c>
      <c r="AR546" s="141" t="s">
        <v>374</v>
      </c>
      <c r="AT546" s="141" t="s">
        <v>324</v>
      </c>
      <c r="AU546" s="141" t="s">
        <v>85</v>
      </c>
      <c r="AY546" s="16" t="s">
        <v>153</v>
      </c>
      <c r="BE546" s="142">
        <f>IF(N546="základní",J546,0)</f>
        <v>0</v>
      </c>
      <c r="BF546" s="142">
        <f>IF(N546="snížená",J546,0)</f>
        <v>0</v>
      </c>
      <c r="BG546" s="142">
        <f>IF(N546="zákl. přenesená",J546,0)</f>
        <v>0</v>
      </c>
      <c r="BH546" s="142">
        <f>IF(N546="sníž. přenesená",J546,0)</f>
        <v>0</v>
      </c>
      <c r="BI546" s="142">
        <f>IF(N546="nulová",J546,0)</f>
        <v>0</v>
      </c>
      <c r="BJ546" s="16" t="s">
        <v>83</v>
      </c>
      <c r="BK546" s="142">
        <f>ROUND(I546*H546,2)</f>
        <v>0</v>
      </c>
      <c r="BL546" s="16" t="s">
        <v>287</v>
      </c>
      <c r="BM546" s="141" t="s">
        <v>740</v>
      </c>
    </row>
    <row r="547" spans="2:51" s="13" customFormat="1" ht="10">
      <c r="B547" s="154"/>
      <c r="D547" s="148" t="s">
        <v>164</v>
      </c>
      <c r="F547" s="156" t="s">
        <v>741</v>
      </c>
      <c r="H547" s="157">
        <v>72.241</v>
      </c>
      <c r="I547" s="158"/>
      <c r="L547" s="154"/>
      <c r="M547" s="159"/>
      <c r="T547" s="160"/>
      <c r="AT547" s="155" t="s">
        <v>164</v>
      </c>
      <c r="AU547" s="155" t="s">
        <v>85</v>
      </c>
      <c r="AV547" s="13" t="s">
        <v>85</v>
      </c>
      <c r="AW547" s="13" t="s">
        <v>4</v>
      </c>
      <c r="AX547" s="13" t="s">
        <v>83</v>
      </c>
      <c r="AY547" s="155" t="s">
        <v>153</v>
      </c>
    </row>
    <row r="548" spans="2:65" s="1" customFormat="1" ht="24.15" customHeight="1">
      <c r="B548" s="31"/>
      <c r="C548" s="130" t="s">
        <v>742</v>
      </c>
      <c r="D548" s="130" t="s">
        <v>155</v>
      </c>
      <c r="E548" s="131" t="s">
        <v>743</v>
      </c>
      <c r="F548" s="132" t="s">
        <v>744</v>
      </c>
      <c r="G548" s="133" t="s">
        <v>158</v>
      </c>
      <c r="H548" s="134">
        <v>64.3</v>
      </c>
      <c r="I548" s="135"/>
      <c r="J548" s="136">
        <f>ROUND(I548*H548,2)</f>
        <v>0</v>
      </c>
      <c r="K548" s="132" t="s">
        <v>159</v>
      </c>
      <c r="L548" s="31"/>
      <c r="M548" s="137" t="s">
        <v>19</v>
      </c>
      <c r="N548" s="138" t="s">
        <v>46</v>
      </c>
      <c r="P548" s="139">
        <f>O548*H548</f>
        <v>0</v>
      </c>
      <c r="Q548" s="139">
        <v>0.0001</v>
      </c>
      <c r="R548" s="139">
        <f>Q548*H548</f>
        <v>0.00643</v>
      </c>
      <c r="S548" s="139">
        <v>0</v>
      </c>
      <c r="T548" s="140">
        <f>S548*H548</f>
        <v>0</v>
      </c>
      <c r="AR548" s="141" t="s">
        <v>287</v>
      </c>
      <c r="AT548" s="141" t="s">
        <v>155</v>
      </c>
      <c r="AU548" s="141" t="s">
        <v>85</v>
      </c>
      <c r="AY548" s="16" t="s">
        <v>153</v>
      </c>
      <c r="BE548" s="142">
        <f>IF(N548="základní",J548,0)</f>
        <v>0</v>
      </c>
      <c r="BF548" s="142">
        <f>IF(N548="snížená",J548,0)</f>
        <v>0</v>
      </c>
      <c r="BG548" s="142">
        <f>IF(N548="zákl. přenesená",J548,0)</f>
        <v>0</v>
      </c>
      <c r="BH548" s="142">
        <f>IF(N548="sníž. přenesená",J548,0)</f>
        <v>0</v>
      </c>
      <c r="BI548" s="142">
        <f>IF(N548="nulová",J548,0)</f>
        <v>0</v>
      </c>
      <c r="BJ548" s="16" t="s">
        <v>83</v>
      </c>
      <c r="BK548" s="142">
        <f>ROUND(I548*H548,2)</f>
        <v>0</v>
      </c>
      <c r="BL548" s="16" t="s">
        <v>287</v>
      </c>
      <c r="BM548" s="141" t="s">
        <v>745</v>
      </c>
    </row>
    <row r="549" spans="2:47" s="1" customFormat="1" ht="10">
      <c r="B549" s="31"/>
      <c r="D549" s="143" t="s">
        <v>162</v>
      </c>
      <c r="F549" s="144" t="s">
        <v>746</v>
      </c>
      <c r="I549" s="145"/>
      <c r="L549" s="31"/>
      <c r="M549" s="146"/>
      <c r="T549" s="52"/>
      <c r="AT549" s="16" t="s">
        <v>162</v>
      </c>
      <c r="AU549" s="16" t="s">
        <v>85</v>
      </c>
    </row>
    <row r="550" spans="2:65" s="1" customFormat="1" ht="21.75" customHeight="1">
      <c r="B550" s="31"/>
      <c r="C550" s="130" t="s">
        <v>747</v>
      </c>
      <c r="D550" s="130" t="s">
        <v>155</v>
      </c>
      <c r="E550" s="131" t="s">
        <v>748</v>
      </c>
      <c r="F550" s="132" t="s">
        <v>749</v>
      </c>
      <c r="G550" s="133" t="s">
        <v>158</v>
      </c>
      <c r="H550" s="134">
        <v>4</v>
      </c>
      <c r="I550" s="135"/>
      <c r="J550" s="136">
        <f>ROUND(I550*H550,2)</f>
        <v>0</v>
      </c>
      <c r="K550" s="132" t="s">
        <v>159</v>
      </c>
      <c r="L550" s="31"/>
      <c r="M550" s="137" t="s">
        <v>19</v>
      </c>
      <c r="N550" s="138" t="s">
        <v>46</v>
      </c>
      <c r="P550" s="139">
        <f>O550*H550</f>
        <v>0</v>
      </c>
      <c r="Q550" s="139">
        <v>0</v>
      </c>
      <c r="R550" s="139">
        <f>Q550*H550</f>
        <v>0</v>
      </c>
      <c r="S550" s="139">
        <v>0</v>
      </c>
      <c r="T550" s="140">
        <f>S550*H550</f>
        <v>0</v>
      </c>
      <c r="AR550" s="141" t="s">
        <v>287</v>
      </c>
      <c r="AT550" s="141" t="s">
        <v>155</v>
      </c>
      <c r="AU550" s="141" t="s">
        <v>85</v>
      </c>
      <c r="AY550" s="16" t="s">
        <v>153</v>
      </c>
      <c r="BE550" s="142">
        <f>IF(N550="základní",J550,0)</f>
        <v>0</v>
      </c>
      <c r="BF550" s="142">
        <f>IF(N550="snížená",J550,0)</f>
        <v>0</v>
      </c>
      <c r="BG550" s="142">
        <f>IF(N550="zákl. přenesená",J550,0)</f>
        <v>0</v>
      </c>
      <c r="BH550" s="142">
        <f>IF(N550="sníž. přenesená",J550,0)</f>
        <v>0</v>
      </c>
      <c r="BI550" s="142">
        <f>IF(N550="nulová",J550,0)</f>
        <v>0</v>
      </c>
      <c r="BJ550" s="16" t="s">
        <v>83</v>
      </c>
      <c r="BK550" s="142">
        <f>ROUND(I550*H550,2)</f>
        <v>0</v>
      </c>
      <c r="BL550" s="16" t="s">
        <v>287</v>
      </c>
      <c r="BM550" s="141" t="s">
        <v>750</v>
      </c>
    </row>
    <row r="551" spans="2:47" s="1" customFormat="1" ht="10">
      <c r="B551" s="31"/>
      <c r="D551" s="143" t="s">
        <v>162</v>
      </c>
      <c r="F551" s="144" t="s">
        <v>751</v>
      </c>
      <c r="I551" s="145"/>
      <c r="L551" s="31"/>
      <c r="M551" s="146"/>
      <c r="T551" s="52"/>
      <c r="AT551" s="16" t="s">
        <v>162</v>
      </c>
      <c r="AU551" s="16" t="s">
        <v>85</v>
      </c>
    </row>
    <row r="552" spans="2:51" s="12" customFormat="1" ht="10">
      <c r="B552" s="147"/>
      <c r="D552" s="148" t="s">
        <v>164</v>
      </c>
      <c r="E552" s="149" t="s">
        <v>19</v>
      </c>
      <c r="F552" s="150" t="s">
        <v>276</v>
      </c>
      <c r="H552" s="149" t="s">
        <v>19</v>
      </c>
      <c r="I552" s="151"/>
      <c r="L552" s="147"/>
      <c r="M552" s="152"/>
      <c r="T552" s="153"/>
      <c r="AT552" s="149" t="s">
        <v>164</v>
      </c>
      <c r="AU552" s="149" t="s">
        <v>85</v>
      </c>
      <c r="AV552" s="12" t="s">
        <v>83</v>
      </c>
      <c r="AW552" s="12" t="s">
        <v>36</v>
      </c>
      <c r="AX552" s="12" t="s">
        <v>75</v>
      </c>
      <c r="AY552" s="149" t="s">
        <v>153</v>
      </c>
    </row>
    <row r="553" spans="2:51" s="13" customFormat="1" ht="10">
      <c r="B553" s="154"/>
      <c r="D553" s="148" t="s">
        <v>164</v>
      </c>
      <c r="E553" s="155" t="s">
        <v>19</v>
      </c>
      <c r="F553" s="156" t="s">
        <v>160</v>
      </c>
      <c r="H553" s="157">
        <v>4</v>
      </c>
      <c r="I553" s="158"/>
      <c r="L553" s="154"/>
      <c r="M553" s="159"/>
      <c r="T553" s="160"/>
      <c r="AT553" s="155" t="s">
        <v>164</v>
      </c>
      <c r="AU553" s="155" t="s">
        <v>85</v>
      </c>
      <c r="AV553" s="13" t="s">
        <v>85</v>
      </c>
      <c r="AW553" s="13" t="s">
        <v>36</v>
      </c>
      <c r="AX553" s="13" t="s">
        <v>83</v>
      </c>
      <c r="AY553" s="155" t="s">
        <v>153</v>
      </c>
    </row>
    <row r="554" spans="2:65" s="1" customFormat="1" ht="24.15" customHeight="1">
      <c r="B554" s="31"/>
      <c r="C554" s="130" t="s">
        <v>752</v>
      </c>
      <c r="D554" s="130" t="s">
        <v>155</v>
      </c>
      <c r="E554" s="131" t="s">
        <v>753</v>
      </c>
      <c r="F554" s="132" t="s">
        <v>754</v>
      </c>
      <c r="G554" s="133" t="s">
        <v>158</v>
      </c>
      <c r="H554" s="134">
        <v>1</v>
      </c>
      <c r="I554" s="135"/>
      <c r="J554" s="136">
        <f>ROUND(I554*H554,2)</f>
        <v>0</v>
      </c>
      <c r="K554" s="132" t="s">
        <v>159</v>
      </c>
      <c r="L554" s="31"/>
      <c r="M554" s="137" t="s">
        <v>19</v>
      </c>
      <c r="N554" s="138" t="s">
        <v>46</v>
      </c>
      <c r="P554" s="139">
        <f>O554*H554</f>
        <v>0</v>
      </c>
      <c r="Q554" s="139">
        <v>0</v>
      </c>
      <c r="R554" s="139">
        <f>Q554*H554</f>
        <v>0</v>
      </c>
      <c r="S554" s="139">
        <v>0.01065</v>
      </c>
      <c r="T554" s="140">
        <f>S554*H554</f>
        <v>0.01065</v>
      </c>
      <c r="AR554" s="141" t="s">
        <v>287</v>
      </c>
      <c r="AT554" s="141" t="s">
        <v>155</v>
      </c>
      <c r="AU554" s="141" t="s">
        <v>85</v>
      </c>
      <c r="AY554" s="16" t="s">
        <v>153</v>
      </c>
      <c r="BE554" s="142">
        <f>IF(N554="základní",J554,0)</f>
        <v>0</v>
      </c>
      <c r="BF554" s="142">
        <f>IF(N554="snížená",J554,0)</f>
        <v>0</v>
      </c>
      <c r="BG554" s="142">
        <f>IF(N554="zákl. přenesená",J554,0)</f>
        <v>0</v>
      </c>
      <c r="BH554" s="142">
        <f>IF(N554="sníž. přenesená",J554,0)</f>
        <v>0</v>
      </c>
      <c r="BI554" s="142">
        <f>IF(N554="nulová",J554,0)</f>
        <v>0</v>
      </c>
      <c r="BJ554" s="16" t="s">
        <v>83</v>
      </c>
      <c r="BK554" s="142">
        <f>ROUND(I554*H554,2)</f>
        <v>0</v>
      </c>
      <c r="BL554" s="16" t="s">
        <v>287</v>
      </c>
      <c r="BM554" s="141" t="s">
        <v>755</v>
      </c>
    </row>
    <row r="555" spans="2:47" s="1" customFormat="1" ht="10">
      <c r="B555" s="31"/>
      <c r="D555" s="143" t="s">
        <v>162</v>
      </c>
      <c r="F555" s="144" t="s">
        <v>756</v>
      </c>
      <c r="I555" s="145"/>
      <c r="L555" s="31"/>
      <c r="M555" s="146"/>
      <c r="T555" s="52"/>
      <c r="AT555" s="16" t="s">
        <v>162</v>
      </c>
      <c r="AU555" s="16" t="s">
        <v>85</v>
      </c>
    </row>
    <row r="556" spans="2:51" s="12" customFormat="1" ht="10">
      <c r="B556" s="147"/>
      <c r="D556" s="148" t="s">
        <v>164</v>
      </c>
      <c r="E556" s="149" t="s">
        <v>19</v>
      </c>
      <c r="F556" s="150" t="s">
        <v>276</v>
      </c>
      <c r="H556" s="149" t="s">
        <v>19</v>
      </c>
      <c r="I556" s="151"/>
      <c r="L556" s="147"/>
      <c r="M556" s="152"/>
      <c r="T556" s="153"/>
      <c r="AT556" s="149" t="s">
        <v>164</v>
      </c>
      <c r="AU556" s="149" t="s">
        <v>85</v>
      </c>
      <c r="AV556" s="12" t="s">
        <v>83</v>
      </c>
      <c r="AW556" s="12" t="s">
        <v>36</v>
      </c>
      <c r="AX556" s="12" t="s">
        <v>75</v>
      </c>
      <c r="AY556" s="149" t="s">
        <v>153</v>
      </c>
    </row>
    <row r="557" spans="2:51" s="13" customFormat="1" ht="10">
      <c r="B557" s="154"/>
      <c r="D557" s="148" t="s">
        <v>164</v>
      </c>
      <c r="E557" s="155" t="s">
        <v>19</v>
      </c>
      <c r="F557" s="156" t="s">
        <v>83</v>
      </c>
      <c r="H557" s="157">
        <v>1</v>
      </c>
      <c r="I557" s="158"/>
      <c r="L557" s="154"/>
      <c r="M557" s="159"/>
      <c r="T557" s="160"/>
      <c r="AT557" s="155" t="s">
        <v>164</v>
      </c>
      <c r="AU557" s="155" t="s">
        <v>85</v>
      </c>
      <c r="AV557" s="13" t="s">
        <v>85</v>
      </c>
      <c r="AW557" s="13" t="s">
        <v>36</v>
      </c>
      <c r="AX557" s="13" t="s">
        <v>83</v>
      </c>
      <c r="AY557" s="155" t="s">
        <v>153</v>
      </c>
    </row>
    <row r="558" spans="2:65" s="1" customFormat="1" ht="44.25" customHeight="1">
      <c r="B558" s="31"/>
      <c r="C558" s="130" t="s">
        <v>757</v>
      </c>
      <c r="D558" s="130" t="s">
        <v>155</v>
      </c>
      <c r="E558" s="131" t="s">
        <v>758</v>
      </c>
      <c r="F558" s="132" t="s">
        <v>759</v>
      </c>
      <c r="G558" s="133" t="s">
        <v>337</v>
      </c>
      <c r="H558" s="134">
        <v>13</v>
      </c>
      <c r="I558" s="135"/>
      <c r="J558" s="136">
        <f>ROUND(I558*H558,2)</f>
        <v>0</v>
      </c>
      <c r="K558" s="132" t="s">
        <v>159</v>
      </c>
      <c r="L558" s="31"/>
      <c r="M558" s="137" t="s">
        <v>19</v>
      </c>
      <c r="N558" s="138" t="s">
        <v>46</v>
      </c>
      <c r="P558" s="139">
        <f>O558*H558</f>
        <v>0</v>
      </c>
      <c r="Q558" s="139">
        <v>0.00882</v>
      </c>
      <c r="R558" s="139">
        <f>Q558*H558</f>
        <v>0.11466</v>
      </c>
      <c r="S558" s="139">
        <v>0</v>
      </c>
      <c r="T558" s="140">
        <f>S558*H558</f>
        <v>0</v>
      </c>
      <c r="AR558" s="141" t="s">
        <v>287</v>
      </c>
      <c r="AT558" s="141" t="s">
        <v>155</v>
      </c>
      <c r="AU558" s="141" t="s">
        <v>85</v>
      </c>
      <c r="AY558" s="16" t="s">
        <v>153</v>
      </c>
      <c r="BE558" s="142">
        <f>IF(N558="základní",J558,0)</f>
        <v>0</v>
      </c>
      <c r="BF558" s="142">
        <f>IF(N558="snížená",J558,0)</f>
        <v>0</v>
      </c>
      <c r="BG558" s="142">
        <f>IF(N558="zákl. přenesená",J558,0)</f>
        <v>0</v>
      </c>
      <c r="BH558" s="142">
        <f>IF(N558="sníž. přenesená",J558,0)</f>
        <v>0</v>
      </c>
      <c r="BI558" s="142">
        <f>IF(N558="nulová",J558,0)</f>
        <v>0</v>
      </c>
      <c r="BJ558" s="16" t="s">
        <v>83</v>
      </c>
      <c r="BK558" s="142">
        <f>ROUND(I558*H558,2)</f>
        <v>0</v>
      </c>
      <c r="BL558" s="16" t="s">
        <v>287</v>
      </c>
      <c r="BM558" s="141" t="s">
        <v>760</v>
      </c>
    </row>
    <row r="559" spans="2:47" s="1" customFormat="1" ht="10">
      <c r="B559" s="31"/>
      <c r="D559" s="143" t="s">
        <v>162</v>
      </c>
      <c r="F559" s="144" t="s">
        <v>761</v>
      </c>
      <c r="I559" s="145"/>
      <c r="L559" s="31"/>
      <c r="M559" s="146"/>
      <c r="T559" s="52"/>
      <c r="AT559" s="16" t="s">
        <v>162</v>
      </c>
      <c r="AU559" s="16" t="s">
        <v>85</v>
      </c>
    </row>
    <row r="560" spans="2:51" s="12" customFormat="1" ht="10">
      <c r="B560" s="147"/>
      <c r="D560" s="148" t="s">
        <v>164</v>
      </c>
      <c r="E560" s="149" t="s">
        <v>19</v>
      </c>
      <c r="F560" s="150" t="s">
        <v>521</v>
      </c>
      <c r="H560" s="149" t="s">
        <v>19</v>
      </c>
      <c r="I560" s="151"/>
      <c r="L560" s="147"/>
      <c r="M560" s="152"/>
      <c r="T560" s="153"/>
      <c r="AT560" s="149" t="s">
        <v>164</v>
      </c>
      <c r="AU560" s="149" t="s">
        <v>85</v>
      </c>
      <c r="AV560" s="12" t="s">
        <v>83</v>
      </c>
      <c r="AW560" s="12" t="s">
        <v>36</v>
      </c>
      <c r="AX560" s="12" t="s">
        <v>75</v>
      </c>
      <c r="AY560" s="149" t="s">
        <v>153</v>
      </c>
    </row>
    <row r="561" spans="2:51" s="13" customFormat="1" ht="10">
      <c r="B561" s="154"/>
      <c r="D561" s="148" t="s">
        <v>164</v>
      </c>
      <c r="E561" s="155" t="s">
        <v>19</v>
      </c>
      <c r="F561" s="156" t="s">
        <v>255</v>
      </c>
      <c r="H561" s="157">
        <v>13</v>
      </c>
      <c r="I561" s="158"/>
      <c r="L561" s="154"/>
      <c r="M561" s="159"/>
      <c r="T561" s="160"/>
      <c r="AT561" s="155" t="s">
        <v>164</v>
      </c>
      <c r="AU561" s="155" t="s">
        <v>85</v>
      </c>
      <c r="AV561" s="13" t="s">
        <v>85</v>
      </c>
      <c r="AW561" s="13" t="s">
        <v>36</v>
      </c>
      <c r="AX561" s="13" t="s">
        <v>83</v>
      </c>
      <c r="AY561" s="155" t="s">
        <v>153</v>
      </c>
    </row>
    <row r="562" spans="2:65" s="1" customFormat="1" ht="55.5" customHeight="1">
      <c r="B562" s="31"/>
      <c r="C562" s="130" t="s">
        <v>762</v>
      </c>
      <c r="D562" s="130" t="s">
        <v>155</v>
      </c>
      <c r="E562" s="131" t="s">
        <v>763</v>
      </c>
      <c r="F562" s="132" t="s">
        <v>764</v>
      </c>
      <c r="G562" s="133" t="s">
        <v>337</v>
      </c>
      <c r="H562" s="134">
        <v>4.4</v>
      </c>
      <c r="I562" s="135"/>
      <c r="J562" s="136">
        <f>ROUND(I562*H562,2)</f>
        <v>0</v>
      </c>
      <c r="K562" s="132" t="s">
        <v>159</v>
      </c>
      <c r="L562" s="31"/>
      <c r="M562" s="137" t="s">
        <v>19</v>
      </c>
      <c r="N562" s="138" t="s">
        <v>46</v>
      </c>
      <c r="P562" s="139">
        <f>O562*H562</f>
        <v>0</v>
      </c>
      <c r="Q562" s="139">
        <v>0.01122</v>
      </c>
      <c r="R562" s="139">
        <f>Q562*H562</f>
        <v>0.04936800000000001</v>
      </c>
      <c r="S562" s="139">
        <v>0</v>
      </c>
      <c r="T562" s="140">
        <f>S562*H562</f>
        <v>0</v>
      </c>
      <c r="AR562" s="141" t="s">
        <v>287</v>
      </c>
      <c r="AT562" s="141" t="s">
        <v>155</v>
      </c>
      <c r="AU562" s="141" t="s">
        <v>85</v>
      </c>
      <c r="AY562" s="16" t="s">
        <v>153</v>
      </c>
      <c r="BE562" s="142">
        <f>IF(N562="základní",J562,0)</f>
        <v>0</v>
      </c>
      <c r="BF562" s="142">
        <f>IF(N562="snížená",J562,0)</f>
        <v>0</v>
      </c>
      <c r="BG562" s="142">
        <f>IF(N562="zákl. přenesená",J562,0)</f>
        <v>0</v>
      </c>
      <c r="BH562" s="142">
        <f>IF(N562="sníž. přenesená",J562,0)</f>
        <v>0</v>
      </c>
      <c r="BI562" s="142">
        <f>IF(N562="nulová",J562,0)</f>
        <v>0</v>
      </c>
      <c r="BJ562" s="16" t="s">
        <v>83</v>
      </c>
      <c r="BK562" s="142">
        <f>ROUND(I562*H562,2)</f>
        <v>0</v>
      </c>
      <c r="BL562" s="16" t="s">
        <v>287</v>
      </c>
      <c r="BM562" s="141" t="s">
        <v>765</v>
      </c>
    </row>
    <row r="563" spans="2:47" s="1" customFormat="1" ht="10">
      <c r="B563" s="31"/>
      <c r="D563" s="143" t="s">
        <v>162</v>
      </c>
      <c r="F563" s="144" t="s">
        <v>766</v>
      </c>
      <c r="I563" s="145"/>
      <c r="L563" s="31"/>
      <c r="M563" s="146"/>
      <c r="T563" s="52"/>
      <c r="AT563" s="16" t="s">
        <v>162</v>
      </c>
      <c r="AU563" s="16" t="s">
        <v>85</v>
      </c>
    </row>
    <row r="564" spans="2:51" s="12" customFormat="1" ht="10">
      <c r="B564" s="147"/>
      <c r="D564" s="148" t="s">
        <v>164</v>
      </c>
      <c r="E564" s="149" t="s">
        <v>19</v>
      </c>
      <c r="F564" s="150" t="s">
        <v>574</v>
      </c>
      <c r="H564" s="149" t="s">
        <v>19</v>
      </c>
      <c r="I564" s="151"/>
      <c r="L564" s="147"/>
      <c r="M564" s="152"/>
      <c r="T564" s="153"/>
      <c r="AT564" s="149" t="s">
        <v>164</v>
      </c>
      <c r="AU564" s="149" t="s">
        <v>85</v>
      </c>
      <c r="AV564" s="12" t="s">
        <v>83</v>
      </c>
      <c r="AW564" s="12" t="s">
        <v>36</v>
      </c>
      <c r="AX564" s="12" t="s">
        <v>75</v>
      </c>
      <c r="AY564" s="149" t="s">
        <v>153</v>
      </c>
    </row>
    <row r="565" spans="2:51" s="13" customFormat="1" ht="10">
      <c r="B565" s="154"/>
      <c r="D565" s="148" t="s">
        <v>164</v>
      </c>
      <c r="E565" s="155" t="s">
        <v>19</v>
      </c>
      <c r="F565" s="156" t="s">
        <v>767</v>
      </c>
      <c r="H565" s="157">
        <v>4.4</v>
      </c>
      <c r="I565" s="158"/>
      <c r="L565" s="154"/>
      <c r="M565" s="159"/>
      <c r="T565" s="160"/>
      <c r="AT565" s="155" t="s">
        <v>164</v>
      </c>
      <c r="AU565" s="155" t="s">
        <v>85</v>
      </c>
      <c r="AV565" s="13" t="s">
        <v>85</v>
      </c>
      <c r="AW565" s="13" t="s">
        <v>36</v>
      </c>
      <c r="AX565" s="13" t="s">
        <v>83</v>
      </c>
      <c r="AY565" s="155" t="s">
        <v>153</v>
      </c>
    </row>
    <row r="566" spans="2:65" s="1" customFormat="1" ht="49" customHeight="1">
      <c r="B566" s="31"/>
      <c r="C566" s="130" t="s">
        <v>768</v>
      </c>
      <c r="D566" s="130" t="s">
        <v>155</v>
      </c>
      <c r="E566" s="131" t="s">
        <v>769</v>
      </c>
      <c r="F566" s="132" t="s">
        <v>770</v>
      </c>
      <c r="G566" s="133" t="s">
        <v>337</v>
      </c>
      <c r="H566" s="134">
        <v>5</v>
      </c>
      <c r="I566" s="135"/>
      <c r="J566" s="136">
        <f>ROUND(I566*H566,2)</f>
        <v>0</v>
      </c>
      <c r="K566" s="132" t="s">
        <v>159</v>
      </c>
      <c r="L566" s="31"/>
      <c r="M566" s="137" t="s">
        <v>19</v>
      </c>
      <c r="N566" s="138" t="s">
        <v>46</v>
      </c>
      <c r="P566" s="139">
        <f>O566*H566</f>
        <v>0</v>
      </c>
      <c r="Q566" s="139">
        <v>0.00757</v>
      </c>
      <c r="R566" s="139">
        <f>Q566*H566</f>
        <v>0.03785</v>
      </c>
      <c r="S566" s="139">
        <v>0</v>
      </c>
      <c r="T566" s="140">
        <f>S566*H566</f>
        <v>0</v>
      </c>
      <c r="AR566" s="141" t="s">
        <v>287</v>
      </c>
      <c r="AT566" s="141" t="s">
        <v>155</v>
      </c>
      <c r="AU566" s="141" t="s">
        <v>85</v>
      </c>
      <c r="AY566" s="16" t="s">
        <v>153</v>
      </c>
      <c r="BE566" s="142">
        <f>IF(N566="základní",J566,0)</f>
        <v>0</v>
      </c>
      <c r="BF566" s="142">
        <f>IF(N566="snížená",J566,0)</f>
        <v>0</v>
      </c>
      <c r="BG566" s="142">
        <f>IF(N566="zákl. přenesená",J566,0)</f>
        <v>0</v>
      </c>
      <c r="BH566" s="142">
        <f>IF(N566="sníž. přenesená",J566,0)</f>
        <v>0</v>
      </c>
      <c r="BI566" s="142">
        <f>IF(N566="nulová",J566,0)</f>
        <v>0</v>
      </c>
      <c r="BJ566" s="16" t="s">
        <v>83</v>
      </c>
      <c r="BK566" s="142">
        <f>ROUND(I566*H566,2)</f>
        <v>0</v>
      </c>
      <c r="BL566" s="16" t="s">
        <v>287</v>
      </c>
      <c r="BM566" s="141" t="s">
        <v>771</v>
      </c>
    </row>
    <row r="567" spans="2:47" s="1" customFormat="1" ht="10">
      <c r="B567" s="31"/>
      <c r="D567" s="143" t="s">
        <v>162</v>
      </c>
      <c r="F567" s="144" t="s">
        <v>772</v>
      </c>
      <c r="I567" s="145"/>
      <c r="L567" s="31"/>
      <c r="M567" s="146"/>
      <c r="T567" s="52"/>
      <c r="AT567" s="16" t="s">
        <v>162</v>
      </c>
      <c r="AU567" s="16" t="s">
        <v>85</v>
      </c>
    </row>
    <row r="568" spans="2:51" s="12" customFormat="1" ht="10">
      <c r="B568" s="147"/>
      <c r="D568" s="148" t="s">
        <v>164</v>
      </c>
      <c r="E568" s="149" t="s">
        <v>19</v>
      </c>
      <c r="F568" s="150" t="s">
        <v>773</v>
      </c>
      <c r="H568" s="149" t="s">
        <v>19</v>
      </c>
      <c r="I568" s="151"/>
      <c r="L568" s="147"/>
      <c r="M568" s="152"/>
      <c r="T568" s="153"/>
      <c r="AT568" s="149" t="s">
        <v>164</v>
      </c>
      <c r="AU568" s="149" t="s">
        <v>85</v>
      </c>
      <c r="AV568" s="12" t="s">
        <v>83</v>
      </c>
      <c r="AW568" s="12" t="s">
        <v>36</v>
      </c>
      <c r="AX568" s="12" t="s">
        <v>75</v>
      </c>
      <c r="AY568" s="149" t="s">
        <v>153</v>
      </c>
    </row>
    <row r="569" spans="2:51" s="13" customFormat="1" ht="10">
      <c r="B569" s="154"/>
      <c r="D569" s="148" t="s">
        <v>164</v>
      </c>
      <c r="E569" s="155" t="s">
        <v>19</v>
      </c>
      <c r="F569" s="156" t="s">
        <v>194</v>
      </c>
      <c r="H569" s="157">
        <v>5</v>
      </c>
      <c r="I569" s="158"/>
      <c r="L569" s="154"/>
      <c r="M569" s="159"/>
      <c r="T569" s="160"/>
      <c r="AT569" s="155" t="s">
        <v>164</v>
      </c>
      <c r="AU569" s="155" t="s">
        <v>85</v>
      </c>
      <c r="AV569" s="13" t="s">
        <v>85</v>
      </c>
      <c r="AW569" s="13" t="s">
        <v>36</v>
      </c>
      <c r="AX569" s="13" t="s">
        <v>83</v>
      </c>
      <c r="AY569" s="155" t="s">
        <v>153</v>
      </c>
    </row>
    <row r="570" spans="2:65" s="1" customFormat="1" ht="33" customHeight="1">
      <c r="B570" s="31"/>
      <c r="C570" s="130" t="s">
        <v>774</v>
      </c>
      <c r="D570" s="130" t="s">
        <v>155</v>
      </c>
      <c r="E570" s="131" t="s">
        <v>775</v>
      </c>
      <c r="F570" s="132" t="s">
        <v>776</v>
      </c>
      <c r="G570" s="133" t="s">
        <v>205</v>
      </c>
      <c r="H570" s="134">
        <v>3</v>
      </c>
      <c r="I570" s="135"/>
      <c r="J570" s="136">
        <f>ROUND(I570*H570,2)</f>
        <v>0</v>
      </c>
      <c r="K570" s="132" t="s">
        <v>159</v>
      </c>
      <c r="L570" s="31"/>
      <c r="M570" s="137" t="s">
        <v>19</v>
      </c>
      <c r="N570" s="138" t="s">
        <v>46</v>
      </c>
      <c r="P570" s="139">
        <f>O570*H570</f>
        <v>0</v>
      </c>
      <c r="Q570" s="139">
        <v>0.00022</v>
      </c>
      <c r="R570" s="139">
        <f>Q570*H570</f>
        <v>0.00066</v>
      </c>
      <c r="S570" s="139">
        <v>0</v>
      </c>
      <c r="T570" s="140">
        <f>S570*H570</f>
        <v>0</v>
      </c>
      <c r="AR570" s="141" t="s">
        <v>287</v>
      </c>
      <c r="AT570" s="141" t="s">
        <v>155</v>
      </c>
      <c r="AU570" s="141" t="s">
        <v>85</v>
      </c>
      <c r="AY570" s="16" t="s">
        <v>153</v>
      </c>
      <c r="BE570" s="142">
        <f>IF(N570="základní",J570,0)</f>
        <v>0</v>
      </c>
      <c r="BF570" s="142">
        <f>IF(N570="snížená",J570,0)</f>
        <v>0</v>
      </c>
      <c r="BG570" s="142">
        <f>IF(N570="zákl. přenesená",J570,0)</f>
        <v>0</v>
      </c>
      <c r="BH570" s="142">
        <f>IF(N570="sníž. přenesená",J570,0)</f>
        <v>0</v>
      </c>
      <c r="BI570" s="142">
        <f>IF(N570="nulová",J570,0)</f>
        <v>0</v>
      </c>
      <c r="BJ570" s="16" t="s">
        <v>83</v>
      </c>
      <c r="BK570" s="142">
        <f>ROUND(I570*H570,2)</f>
        <v>0</v>
      </c>
      <c r="BL570" s="16" t="s">
        <v>287</v>
      </c>
      <c r="BM570" s="141" t="s">
        <v>777</v>
      </c>
    </row>
    <row r="571" spans="2:47" s="1" customFormat="1" ht="10">
      <c r="B571" s="31"/>
      <c r="D571" s="143" t="s">
        <v>162</v>
      </c>
      <c r="F571" s="144" t="s">
        <v>778</v>
      </c>
      <c r="I571" s="145"/>
      <c r="L571" s="31"/>
      <c r="M571" s="146"/>
      <c r="T571" s="52"/>
      <c r="AT571" s="16" t="s">
        <v>162</v>
      </c>
      <c r="AU571" s="16" t="s">
        <v>85</v>
      </c>
    </row>
    <row r="572" spans="2:51" s="12" customFormat="1" ht="10">
      <c r="B572" s="147"/>
      <c r="D572" s="148" t="s">
        <v>164</v>
      </c>
      <c r="E572" s="149" t="s">
        <v>19</v>
      </c>
      <c r="F572" s="150" t="s">
        <v>696</v>
      </c>
      <c r="H572" s="149" t="s">
        <v>19</v>
      </c>
      <c r="I572" s="151"/>
      <c r="L572" s="147"/>
      <c r="M572" s="152"/>
      <c r="T572" s="153"/>
      <c r="AT572" s="149" t="s">
        <v>164</v>
      </c>
      <c r="AU572" s="149" t="s">
        <v>85</v>
      </c>
      <c r="AV572" s="12" t="s">
        <v>83</v>
      </c>
      <c r="AW572" s="12" t="s">
        <v>36</v>
      </c>
      <c r="AX572" s="12" t="s">
        <v>75</v>
      </c>
      <c r="AY572" s="149" t="s">
        <v>153</v>
      </c>
    </row>
    <row r="573" spans="2:51" s="13" customFormat="1" ht="10">
      <c r="B573" s="154"/>
      <c r="D573" s="148" t="s">
        <v>164</v>
      </c>
      <c r="E573" s="155" t="s">
        <v>19</v>
      </c>
      <c r="F573" s="156" t="s">
        <v>85</v>
      </c>
      <c r="H573" s="157">
        <v>2</v>
      </c>
      <c r="I573" s="158"/>
      <c r="L573" s="154"/>
      <c r="M573" s="159"/>
      <c r="T573" s="160"/>
      <c r="AT573" s="155" t="s">
        <v>164</v>
      </c>
      <c r="AU573" s="155" t="s">
        <v>85</v>
      </c>
      <c r="AV573" s="13" t="s">
        <v>85</v>
      </c>
      <c r="AW573" s="13" t="s">
        <v>36</v>
      </c>
      <c r="AX573" s="13" t="s">
        <v>75</v>
      </c>
      <c r="AY573" s="155" t="s">
        <v>153</v>
      </c>
    </row>
    <row r="574" spans="2:51" s="12" customFormat="1" ht="10">
      <c r="B574" s="147"/>
      <c r="D574" s="148" t="s">
        <v>164</v>
      </c>
      <c r="E574" s="149" t="s">
        <v>19</v>
      </c>
      <c r="F574" s="150" t="s">
        <v>695</v>
      </c>
      <c r="H574" s="149" t="s">
        <v>19</v>
      </c>
      <c r="I574" s="151"/>
      <c r="L574" s="147"/>
      <c r="M574" s="152"/>
      <c r="T574" s="153"/>
      <c r="AT574" s="149" t="s">
        <v>164</v>
      </c>
      <c r="AU574" s="149" t="s">
        <v>85</v>
      </c>
      <c r="AV574" s="12" t="s">
        <v>83</v>
      </c>
      <c r="AW574" s="12" t="s">
        <v>36</v>
      </c>
      <c r="AX574" s="12" t="s">
        <v>75</v>
      </c>
      <c r="AY574" s="149" t="s">
        <v>153</v>
      </c>
    </row>
    <row r="575" spans="2:51" s="13" customFormat="1" ht="10">
      <c r="B575" s="154"/>
      <c r="D575" s="148" t="s">
        <v>164</v>
      </c>
      <c r="E575" s="155" t="s">
        <v>19</v>
      </c>
      <c r="F575" s="156" t="s">
        <v>83</v>
      </c>
      <c r="H575" s="157">
        <v>1</v>
      </c>
      <c r="I575" s="158"/>
      <c r="L575" s="154"/>
      <c r="M575" s="159"/>
      <c r="T575" s="160"/>
      <c r="AT575" s="155" t="s">
        <v>164</v>
      </c>
      <c r="AU575" s="155" t="s">
        <v>85</v>
      </c>
      <c r="AV575" s="13" t="s">
        <v>85</v>
      </c>
      <c r="AW575" s="13" t="s">
        <v>36</v>
      </c>
      <c r="AX575" s="13" t="s">
        <v>75</v>
      </c>
      <c r="AY575" s="155" t="s">
        <v>153</v>
      </c>
    </row>
    <row r="576" spans="2:51" s="14" customFormat="1" ht="10">
      <c r="B576" s="161"/>
      <c r="D576" s="148" t="s">
        <v>164</v>
      </c>
      <c r="E576" s="162" t="s">
        <v>19</v>
      </c>
      <c r="F576" s="163" t="s">
        <v>193</v>
      </c>
      <c r="H576" s="164">
        <v>3</v>
      </c>
      <c r="I576" s="165"/>
      <c r="L576" s="161"/>
      <c r="M576" s="166"/>
      <c r="T576" s="167"/>
      <c r="AT576" s="162" t="s">
        <v>164</v>
      </c>
      <c r="AU576" s="162" t="s">
        <v>85</v>
      </c>
      <c r="AV576" s="14" t="s">
        <v>160</v>
      </c>
      <c r="AW576" s="14" t="s">
        <v>36</v>
      </c>
      <c r="AX576" s="14" t="s">
        <v>83</v>
      </c>
      <c r="AY576" s="162" t="s">
        <v>153</v>
      </c>
    </row>
    <row r="577" spans="2:65" s="1" customFormat="1" ht="33" customHeight="1">
      <c r="B577" s="31"/>
      <c r="C577" s="168" t="s">
        <v>779</v>
      </c>
      <c r="D577" s="168" t="s">
        <v>324</v>
      </c>
      <c r="E577" s="169" t="s">
        <v>780</v>
      </c>
      <c r="F577" s="170" t="s">
        <v>781</v>
      </c>
      <c r="G577" s="171" t="s">
        <v>205</v>
      </c>
      <c r="H577" s="172">
        <v>2</v>
      </c>
      <c r="I577" s="173"/>
      <c r="J577" s="174">
        <f>ROUND(I577*H577,2)</f>
        <v>0</v>
      </c>
      <c r="K577" s="170" t="s">
        <v>159</v>
      </c>
      <c r="L577" s="175"/>
      <c r="M577" s="176" t="s">
        <v>19</v>
      </c>
      <c r="N577" s="177" t="s">
        <v>46</v>
      </c>
      <c r="P577" s="139">
        <f>O577*H577</f>
        <v>0</v>
      </c>
      <c r="Q577" s="139">
        <v>0.01553</v>
      </c>
      <c r="R577" s="139">
        <f>Q577*H577</f>
        <v>0.03106</v>
      </c>
      <c r="S577" s="139">
        <v>0</v>
      </c>
      <c r="T577" s="140">
        <f>S577*H577</f>
        <v>0</v>
      </c>
      <c r="AR577" s="141" t="s">
        <v>374</v>
      </c>
      <c r="AT577" s="141" t="s">
        <v>324</v>
      </c>
      <c r="AU577" s="141" t="s">
        <v>85</v>
      </c>
      <c r="AY577" s="16" t="s">
        <v>153</v>
      </c>
      <c r="BE577" s="142">
        <f>IF(N577="základní",J577,0)</f>
        <v>0</v>
      </c>
      <c r="BF577" s="142">
        <f>IF(N577="snížená",J577,0)</f>
        <v>0</v>
      </c>
      <c r="BG577" s="142">
        <f>IF(N577="zákl. přenesená",J577,0)</f>
        <v>0</v>
      </c>
      <c r="BH577" s="142">
        <f>IF(N577="sníž. přenesená",J577,0)</f>
        <v>0</v>
      </c>
      <c r="BI577" s="142">
        <f>IF(N577="nulová",J577,0)</f>
        <v>0</v>
      </c>
      <c r="BJ577" s="16" t="s">
        <v>83</v>
      </c>
      <c r="BK577" s="142">
        <f>ROUND(I577*H577,2)</f>
        <v>0</v>
      </c>
      <c r="BL577" s="16" t="s">
        <v>287</v>
      </c>
      <c r="BM577" s="141" t="s">
        <v>782</v>
      </c>
    </row>
    <row r="578" spans="2:65" s="1" customFormat="1" ht="33" customHeight="1">
      <c r="B578" s="31"/>
      <c r="C578" s="168" t="s">
        <v>783</v>
      </c>
      <c r="D578" s="168" t="s">
        <v>324</v>
      </c>
      <c r="E578" s="169" t="s">
        <v>784</v>
      </c>
      <c r="F578" s="170" t="s">
        <v>785</v>
      </c>
      <c r="G578" s="171" t="s">
        <v>205</v>
      </c>
      <c r="H578" s="172">
        <v>1</v>
      </c>
      <c r="I578" s="173"/>
      <c r="J578" s="174">
        <f>ROUND(I578*H578,2)</f>
        <v>0</v>
      </c>
      <c r="K578" s="170" t="s">
        <v>159</v>
      </c>
      <c r="L578" s="175"/>
      <c r="M578" s="176" t="s">
        <v>19</v>
      </c>
      <c r="N578" s="177" t="s">
        <v>46</v>
      </c>
      <c r="P578" s="139">
        <f>O578*H578</f>
        <v>0</v>
      </c>
      <c r="Q578" s="139">
        <v>0.01521</v>
      </c>
      <c r="R578" s="139">
        <f>Q578*H578</f>
        <v>0.01521</v>
      </c>
      <c r="S578" s="139">
        <v>0</v>
      </c>
      <c r="T578" s="140">
        <f>S578*H578</f>
        <v>0</v>
      </c>
      <c r="AR578" s="141" t="s">
        <v>374</v>
      </c>
      <c r="AT578" s="141" t="s">
        <v>324</v>
      </c>
      <c r="AU578" s="141" t="s">
        <v>85</v>
      </c>
      <c r="AY578" s="16" t="s">
        <v>153</v>
      </c>
      <c r="BE578" s="142">
        <f>IF(N578="základní",J578,0)</f>
        <v>0</v>
      </c>
      <c r="BF578" s="142">
        <f>IF(N578="snížená",J578,0)</f>
        <v>0</v>
      </c>
      <c r="BG578" s="142">
        <f>IF(N578="zákl. přenesená",J578,0)</f>
        <v>0</v>
      </c>
      <c r="BH578" s="142">
        <f>IF(N578="sníž. přenesená",J578,0)</f>
        <v>0</v>
      </c>
      <c r="BI578" s="142">
        <f>IF(N578="nulová",J578,0)</f>
        <v>0</v>
      </c>
      <c r="BJ578" s="16" t="s">
        <v>83</v>
      </c>
      <c r="BK578" s="142">
        <f>ROUND(I578*H578,2)</f>
        <v>0</v>
      </c>
      <c r="BL578" s="16" t="s">
        <v>287</v>
      </c>
      <c r="BM578" s="141" t="s">
        <v>786</v>
      </c>
    </row>
    <row r="579" spans="2:65" s="1" customFormat="1" ht="16.5" customHeight="1">
      <c r="B579" s="31"/>
      <c r="C579" s="168" t="s">
        <v>787</v>
      </c>
      <c r="D579" s="168" t="s">
        <v>324</v>
      </c>
      <c r="E579" s="169" t="s">
        <v>788</v>
      </c>
      <c r="F579" s="170" t="s">
        <v>789</v>
      </c>
      <c r="G579" s="171" t="s">
        <v>205</v>
      </c>
      <c r="H579" s="172">
        <v>9</v>
      </c>
      <c r="I579" s="173"/>
      <c r="J579" s="174">
        <f>ROUND(I579*H579,2)</f>
        <v>0</v>
      </c>
      <c r="K579" s="170" t="s">
        <v>19</v>
      </c>
      <c r="L579" s="175"/>
      <c r="M579" s="176" t="s">
        <v>19</v>
      </c>
      <c r="N579" s="177" t="s">
        <v>46</v>
      </c>
      <c r="P579" s="139">
        <f>O579*H579</f>
        <v>0</v>
      </c>
      <c r="Q579" s="139">
        <v>0</v>
      </c>
      <c r="R579" s="139">
        <f>Q579*H579</f>
        <v>0</v>
      </c>
      <c r="S579" s="139">
        <v>0</v>
      </c>
      <c r="T579" s="140">
        <f>S579*H579</f>
        <v>0</v>
      </c>
      <c r="AR579" s="141" t="s">
        <v>374</v>
      </c>
      <c r="AT579" s="141" t="s">
        <v>324</v>
      </c>
      <c r="AU579" s="141" t="s">
        <v>85</v>
      </c>
      <c r="AY579" s="16" t="s">
        <v>153</v>
      </c>
      <c r="BE579" s="142">
        <f>IF(N579="základní",J579,0)</f>
        <v>0</v>
      </c>
      <c r="BF579" s="142">
        <f>IF(N579="snížená",J579,0)</f>
        <v>0</v>
      </c>
      <c r="BG579" s="142">
        <f>IF(N579="zákl. přenesená",J579,0)</f>
        <v>0</v>
      </c>
      <c r="BH579" s="142">
        <f>IF(N579="sníž. přenesená",J579,0)</f>
        <v>0</v>
      </c>
      <c r="BI579" s="142">
        <f>IF(N579="nulová",J579,0)</f>
        <v>0</v>
      </c>
      <c r="BJ579" s="16" t="s">
        <v>83</v>
      </c>
      <c r="BK579" s="142">
        <f>ROUND(I579*H579,2)</f>
        <v>0</v>
      </c>
      <c r="BL579" s="16" t="s">
        <v>287</v>
      </c>
      <c r="BM579" s="141" t="s">
        <v>790</v>
      </c>
    </row>
    <row r="580" spans="2:51" s="13" customFormat="1" ht="10">
      <c r="B580" s="154"/>
      <c r="D580" s="148" t="s">
        <v>164</v>
      </c>
      <c r="E580" s="155" t="s">
        <v>19</v>
      </c>
      <c r="F580" s="156" t="s">
        <v>175</v>
      </c>
      <c r="H580" s="157">
        <v>3</v>
      </c>
      <c r="I580" s="158"/>
      <c r="L580" s="154"/>
      <c r="M580" s="159"/>
      <c r="T580" s="160"/>
      <c r="AT580" s="155" t="s">
        <v>164</v>
      </c>
      <c r="AU580" s="155" t="s">
        <v>85</v>
      </c>
      <c r="AV580" s="13" t="s">
        <v>85</v>
      </c>
      <c r="AW580" s="13" t="s">
        <v>36</v>
      </c>
      <c r="AX580" s="13" t="s">
        <v>75</v>
      </c>
      <c r="AY580" s="155" t="s">
        <v>153</v>
      </c>
    </row>
    <row r="581" spans="2:51" s="12" customFormat="1" ht="10">
      <c r="B581" s="147"/>
      <c r="D581" s="148" t="s">
        <v>164</v>
      </c>
      <c r="E581" s="149" t="s">
        <v>19</v>
      </c>
      <c r="F581" s="150" t="s">
        <v>791</v>
      </c>
      <c r="H581" s="149" t="s">
        <v>19</v>
      </c>
      <c r="I581" s="151"/>
      <c r="L581" s="147"/>
      <c r="M581" s="152"/>
      <c r="T581" s="153"/>
      <c r="AT581" s="149" t="s">
        <v>164</v>
      </c>
      <c r="AU581" s="149" t="s">
        <v>85</v>
      </c>
      <c r="AV581" s="12" t="s">
        <v>83</v>
      </c>
      <c r="AW581" s="12" t="s">
        <v>36</v>
      </c>
      <c r="AX581" s="12" t="s">
        <v>75</v>
      </c>
      <c r="AY581" s="149" t="s">
        <v>153</v>
      </c>
    </row>
    <row r="582" spans="2:51" s="13" customFormat="1" ht="10">
      <c r="B582" s="154"/>
      <c r="D582" s="148" t="s">
        <v>164</v>
      </c>
      <c r="E582" s="155" t="s">
        <v>19</v>
      </c>
      <c r="F582" s="156" t="s">
        <v>201</v>
      </c>
      <c r="H582" s="157">
        <v>6</v>
      </c>
      <c r="I582" s="158"/>
      <c r="L582" s="154"/>
      <c r="M582" s="159"/>
      <c r="T582" s="160"/>
      <c r="AT582" s="155" t="s">
        <v>164</v>
      </c>
      <c r="AU582" s="155" t="s">
        <v>85</v>
      </c>
      <c r="AV582" s="13" t="s">
        <v>85</v>
      </c>
      <c r="AW582" s="13" t="s">
        <v>36</v>
      </c>
      <c r="AX582" s="13" t="s">
        <v>75</v>
      </c>
      <c r="AY582" s="155" t="s">
        <v>153</v>
      </c>
    </row>
    <row r="583" spans="2:51" s="14" customFormat="1" ht="10">
      <c r="B583" s="161"/>
      <c r="D583" s="148" t="s">
        <v>164</v>
      </c>
      <c r="E583" s="162" t="s">
        <v>19</v>
      </c>
      <c r="F583" s="163" t="s">
        <v>193</v>
      </c>
      <c r="H583" s="164">
        <v>9</v>
      </c>
      <c r="I583" s="165"/>
      <c r="L583" s="161"/>
      <c r="M583" s="166"/>
      <c r="T583" s="167"/>
      <c r="AT583" s="162" t="s">
        <v>164</v>
      </c>
      <c r="AU583" s="162" t="s">
        <v>85</v>
      </c>
      <c r="AV583" s="14" t="s">
        <v>160</v>
      </c>
      <c r="AW583" s="14" t="s">
        <v>36</v>
      </c>
      <c r="AX583" s="14" t="s">
        <v>83</v>
      </c>
      <c r="AY583" s="162" t="s">
        <v>153</v>
      </c>
    </row>
    <row r="584" spans="2:65" s="1" customFormat="1" ht="76.4" customHeight="1">
      <c r="B584" s="31"/>
      <c r="C584" s="130" t="s">
        <v>792</v>
      </c>
      <c r="D584" s="130" t="s">
        <v>155</v>
      </c>
      <c r="E584" s="131" t="s">
        <v>793</v>
      </c>
      <c r="F584" s="132" t="s">
        <v>794</v>
      </c>
      <c r="G584" s="133" t="s">
        <v>178</v>
      </c>
      <c r="H584" s="134">
        <v>7.575</v>
      </c>
      <c r="I584" s="135"/>
      <c r="J584" s="136">
        <f>ROUND(I584*H584,2)</f>
        <v>0</v>
      </c>
      <c r="K584" s="132" t="s">
        <v>159</v>
      </c>
      <c r="L584" s="31"/>
      <c r="M584" s="137" t="s">
        <v>19</v>
      </c>
      <c r="N584" s="138" t="s">
        <v>46</v>
      </c>
      <c r="P584" s="139">
        <f>O584*H584</f>
        <v>0</v>
      </c>
      <c r="Q584" s="139">
        <v>0</v>
      </c>
      <c r="R584" s="139">
        <f>Q584*H584</f>
        <v>0</v>
      </c>
      <c r="S584" s="139">
        <v>0</v>
      </c>
      <c r="T584" s="140">
        <f>S584*H584</f>
        <v>0</v>
      </c>
      <c r="AR584" s="141" t="s">
        <v>287</v>
      </c>
      <c r="AT584" s="141" t="s">
        <v>155</v>
      </c>
      <c r="AU584" s="141" t="s">
        <v>85</v>
      </c>
      <c r="AY584" s="16" t="s">
        <v>153</v>
      </c>
      <c r="BE584" s="142">
        <f>IF(N584="základní",J584,0)</f>
        <v>0</v>
      </c>
      <c r="BF584" s="142">
        <f>IF(N584="snížená",J584,0)</f>
        <v>0</v>
      </c>
      <c r="BG584" s="142">
        <f>IF(N584="zákl. přenesená",J584,0)</f>
        <v>0</v>
      </c>
      <c r="BH584" s="142">
        <f>IF(N584="sníž. přenesená",J584,0)</f>
        <v>0</v>
      </c>
      <c r="BI584" s="142">
        <f>IF(N584="nulová",J584,0)</f>
        <v>0</v>
      </c>
      <c r="BJ584" s="16" t="s">
        <v>83</v>
      </c>
      <c r="BK584" s="142">
        <f>ROUND(I584*H584,2)</f>
        <v>0</v>
      </c>
      <c r="BL584" s="16" t="s">
        <v>287</v>
      </c>
      <c r="BM584" s="141" t="s">
        <v>795</v>
      </c>
    </row>
    <row r="585" spans="2:47" s="1" customFormat="1" ht="10">
      <c r="B585" s="31"/>
      <c r="D585" s="143" t="s">
        <v>162</v>
      </c>
      <c r="F585" s="144" t="s">
        <v>796</v>
      </c>
      <c r="I585" s="145"/>
      <c r="L585" s="31"/>
      <c r="M585" s="146"/>
      <c r="T585" s="52"/>
      <c r="AT585" s="16" t="s">
        <v>162</v>
      </c>
      <c r="AU585" s="16" t="s">
        <v>85</v>
      </c>
    </row>
    <row r="586" spans="2:63" s="11" customFormat="1" ht="22.75" customHeight="1">
      <c r="B586" s="118"/>
      <c r="D586" s="119" t="s">
        <v>74</v>
      </c>
      <c r="E586" s="128" t="s">
        <v>797</v>
      </c>
      <c r="F586" s="128" t="s">
        <v>798</v>
      </c>
      <c r="I586" s="121"/>
      <c r="J586" s="129">
        <f>BK586</f>
        <v>0</v>
      </c>
      <c r="L586" s="118"/>
      <c r="M586" s="123"/>
      <c r="P586" s="124">
        <f>SUM(P587:P645)</f>
        <v>0</v>
      </c>
      <c r="R586" s="124">
        <f>SUM(R587:R645)</f>
        <v>0.34922000000000003</v>
      </c>
      <c r="T586" s="125">
        <f>SUM(T587:T645)</f>
        <v>0.11945000000000001</v>
      </c>
      <c r="AR586" s="119" t="s">
        <v>85</v>
      </c>
      <c r="AT586" s="126" t="s">
        <v>74</v>
      </c>
      <c r="AU586" s="126" t="s">
        <v>83</v>
      </c>
      <c r="AY586" s="119" t="s">
        <v>153</v>
      </c>
      <c r="BK586" s="127">
        <f>SUM(BK587:BK645)</f>
        <v>0</v>
      </c>
    </row>
    <row r="587" spans="2:65" s="1" customFormat="1" ht="33" customHeight="1">
      <c r="B587" s="31"/>
      <c r="C587" s="130" t="s">
        <v>799</v>
      </c>
      <c r="D587" s="130" t="s">
        <v>155</v>
      </c>
      <c r="E587" s="131" t="s">
        <v>800</v>
      </c>
      <c r="F587" s="132" t="s">
        <v>801</v>
      </c>
      <c r="G587" s="133" t="s">
        <v>205</v>
      </c>
      <c r="H587" s="134">
        <v>2</v>
      </c>
      <c r="I587" s="135"/>
      <c r="J587" s="136">
        <f>ROUND(I587*H587,2)</f>
        <v>0</v>
      </c>
      <c r="K587" s="132" t="s">
        <v>159</v>
      </c>
      <c r="L587" s="31"/>
      <c r="M587" s="137" t="s">
        <v>19</v>
      </c>
      <c r="N587" s="138" t="s">
        <v>46</v>
      </c>
      <c r="P587" s="139">
        <f>O587*H587</f>
        <v>0</v>
      </c>
      <c r="Q587" s="139">
        <v>0.00027</v>
      </c>
      <c r="R587" s="139">
        <f>Q587*H587</f>
        <v>0.00054</v>
      </c>
      <c r="S587" s="139">
        <v>0</v>
      </c>
      <c r="T587" s="140">
        <f>S587*H587</f>
        <v>0</v>
      </c>
      <c r="AR587" s="141" t="s">
        <v>287</v>
      </c>
      <c r="AT587" s="141" t="s">
        <v>155</v>
      </c>
      <c r="AU587" s="141" t="s">
        <v>85</v>
      </c>
      <c r="AY587" s="16" t="s">
        <v>153</v>
      </c>
      <c r="BE587" s="142">
        <f>IF(N587="základní",J587,0)</f>
        <v>0</v>
      </c>
      <c r="BF587" s="142">
        <f>IF(N587="snížená",J587,0)</f>
        <v>0</v>
      </c>
      <c r="BG587" s="142">
        <f>IF(N587="zákl. přenesená",J587,0)</f>
        <v>0</v>
      </c>
      <c r="BH587" s="142">
        <f>IF(N587="sníž. přenesená",J587,0)</f>
        <v>0</v>
      </c>
      <c r="BI587" s="142">
        <f>IF(N587="nulová",J587,0)</f>
        <v>0</v>
      </c>
      <c r="BJ587" s="16" t="s">
        <v>83</v>
      </c>
      <c r="BK587" s="142">
        <f>ROUND(I587*H587,2)</f>
        <v>0</v>
      </c>
      <c r="BL587" s="16" t="s">
        <v>287</v>
      </c>
      <c r="BM587" s="141" t="s">
        <v>802</v>
      </c>
    </row>
    <row r="588" spans="2:47" s="1" customFormat="1" ht="10">
      <c r="B588" s="31"/>
      <c r="D588" s="143" t="s">
        <v>162</v>
      </c>
      <c r="F588" s="144" t="s">
        <v>803</v>
      </c>
      <c r="I588" s="145"/>
      <c r="L588" s="31"/>
      <c r="M588" s="146"/>
      <c r="T588" s="52"/>
      <c r="AT588" s="16" t="s">
        <v>162</v>
      </c>
      <c r="AU588" s="16" t="s">
        <v>85</v>
      </c>
    </row>
    <row r="589" spans="2:51" s="12" customFormat="1" ht="10">
      <c r="B589" s="147"/>
      <c r="D589" s="148" t="s">
        <v>164</v>
      </c>
      <c r="E589" s="149" t="s">
        <v>19</v>
      </c>
      <c r="F589" s="150" t="s">
        <v>696</v>
      </c>
      <c r="H589" s="149" t="s">
        <v>19</v>
      </c>
      <c r="I589" s="151"/>
      <c r="L589" s="147"/>
      <c r="M589" s="152"/>
      <c r="T589" s="153"/>
      <c r="AT589" s="149" t="s">
        <v>164</v>
      </c>
      <c r="AU589" s="149" t="s">
        <v>85</v>
      </c>
      <c r="AV589" s="12" t="s">
        <v>83</v>
      </c>
      <c r="AW589" s="12" t="s">
        <v>36</v>
      </c>
      <c r="AX589" s="12" t="s">
        <v>75</v>
      </c>
      <c r="AY589" s="149" t="s">
        <v>153</v>
      </c>
    </row>
    <row r="590" spans="2:51" s="13" customFormat="1" ht="10">
      <c r="B590" s="154"/>
      <c r="D590" s="148" t="s">
        <v>164</v>
      </c>
      <c r="E590" s="155" t="s">
        <v>19</v>
      </c>
      <c r="F590" s="156" t="s">
        <v>85</v>
      </c>
      <c r="H590" s="157">
        <v>2</v>
      </c>
      <c r="I590" s="158"/>
      <c r="L590" s="154"/>
      <c r="M590" s="159"/>
      <c r="T590" s="160"/>
      <c r="AT590" s="155" t="s">
        <v>164</v>
      </c>
      <c r="AU590" s="155" t="s">
        <v>85</v>
      </c>
      <c r="AV590" s="13" t="s">
        <v>85</v>
      </c>
      <c r="AW590" s="13" t="s">
        <v>36</v>
      </c>
      <c r="AX590" s="13" t="s">
        <v>83</v>
      </c>
      <c r="AY590" s="155" t="s">
        <v>153</v>
      </c>
    </row>
    <row r="591" spans="2:65" s="1" customFormat="1" ht="37.75" customHeight="1">
      <c r="B591" s="31"/>
      <c r="C591" s="130" t="s">
        <v>804</v>
      </c>
      <c r="D591" s="130" t="s">
        <v>155</v>
      </c>
      <c r="E591" s="131" t="s">
        <v>805</v>
      </c>
      <c r="F591" s="132" t="s">
        <v>806</v>
      </c>
      <c r="G591" s="133" t="s">
        <v>158</v>
      </c>
      <c r="H591" s="134">
        <v>1.08</v>
      </c>
      <c r="I591" s="135"/>
      <c r="J591" s="136">
        <f>ROUND(I591*H591,2)</f>
        <v>0</v>
      </c>
      <c r="K591" s="132" t="s">
        <v>159</v>
      </c>
      <c r="L591" s="31"/>
      <c r="M591" s="137" t="s">
        <v>19</v>
      </c>
      <c r="N591" s="138" t="s">
        <v>46</v>
      </c>
      <c r="P591" s="139">
        <f>O591*H591</f>
        <v>0</v>
      </c>
      <c r="Q591" s="139">
        <v>0</v>
      </c>
      <c r="R591" s="139">
        <f>Q591*H591</f>
        <v>0</v>
      </c>
      <c r="S591" s="139">
        <v>0</v>
      </c>
      <c r="T591" s="140">
        <f>S591*H591</f>
        <v>0</v>
      </c>
      <c r="AR591" s="141" t="s">
        <v>287</v>
      </c>
      <c r="AT591" s="141" t="s">
        <v>155</v>
      </c>
      <c r="AU591" s="141" t="s">
        <v>85</v>
      </c>
      <c r="AY591" s="16" t="s">
        <v>153</v>
      </c>
      <c r="BE591" s="142">
        <f>IF(N591="základní",J591,0)</f>
        <v>0</v>
      </c>
      <c r="BF591" s="142">
        <f>IF(N591="snížená",J591,0)</f>
        <v>0</v>
      </c>
      <c r="BG591" s="142">
        <f>IF(N591="zákl. přenesená",J591,0)</f>
        <v>0</v>
      </c>
      <c r="BH591" s="142">
        <f>IF(N591="sníž. přenesená",J591,0)</f>
        <v>0</v>
      </c>
      <c r="BI591" s="142">
        <f>IF(N591="nulová",J591,0)</f>
        <v>0</v>
      </c>
      <c r="BJ591" s="16" t="s">
        <v>83</v>
      </c>
      <c r="BK591" s="142">
        <f>ROUND(I591*H591,2)</f>
        <v>0</v>
      </c>
      <c r="BL591" s="16" t="s">
        <v>287</v>
      </c>
      <c r="BM591" s="141" t="s">
        <v>807</v>
      </c>
    </row>
    <row r="592" spans="2:47" s="1" customFormat="1" ht="10">
      <c r="B592" s="31"/>
      <c r="D592" s="143" t="s">
        <v>162</v>
      </c>
      <c r="F592" s="144" t="s">
        <v>808</v>
      </c>
      <c r="I592" s="145"/>
      <c r="L592" s="31"/>
      <c r="M592" s="146"/>
      <c r="T592" s="52"/>
      <c r="AT592" s="16" t="s">
        <v>162</v>
      </c>
      <c r="AU592" s="16" t="s">
        <v>85</v>
      </c>
    </row>
    <row r="593" spans="2:51" s="12" customFormat="1" ht="10">
      <c r="B593" s="147"/>
      <c r="D593" s="148" t="s">
        <v>164</v>
      </c>
      <c r="E593" s="149" t="s">
        <v>19</v>
      </c>
      <c r="F593" s="150" t="s">
        <v>270</v>
      </c>
      <c r="H593" s="149" t="s">
        <v>19</v>
      </c>
      <c r="I593" s="151"/>
      <c r="L593" s="147"/>
      <c r="M593" s="152"/>
      <c r="T593" s="153"/>
      <c r="AT593" s="149" t="s">
        <v>164</v>
      </c>
      <c r="AU593" s="149" t="s">
        <v>85</v>
      </c>
      <c r="AV593" s="12" t="s">
        <v>83</v>
      </c>
      <c r="AW593" s="12" t="s">
        <v>36</v>
      </c>
      <c r="AX593" s="12" t="s">
        <v>75</v>
      </c>
      <c r="AY593" s="149" t="s">
        <v>153</v>
      </c>
    </row>
    <row r="594" spans="2:51" s="13" customFormat="1" ht="10">
      <c r="B594" s="154"/>
      <c r="D594" s="148" t="s">
        <v>164</v>
      </c>
      <c r="E594" s="155" t="s">
        <v>19</v>
      </c>
      <c r="F594" s="156" t="s">
        <v>809</v>
      </c>
      <c r="H594" s="157">
        <v>1.08</v>
      </c>
      <c r="I594" s="158"/>
      <c r="L594" s="154"/>
      <c r="M594" s="159"/>
      <c r="T594" s="160"/>
      <c r="AT594" s="155" t="s">
        <v>164</v>
      </c>
      <c r="AU594" s="155" t="s">
        <v>85</v>
      </c>
      <c r="AV594" s="13" t="s">
        <v>85</v>
      </c>
      <c r="AW594" s="13" t="s">
        <v>36</v>
      </c>
      <c r="AX594" s="13" t="s">
        <v>83</v>
      </c>
      <c r="AY594" s="155" t="s">
        <v>153</v>
      </c>
    </row>
    <row r="595" spans="2:65" s="1" customFormat="1" ht="37.75" customHeight="1">
      <c r="B595" s="31"/>
      <c r="C595" s="130" t="s">
        <v>810</v>
      </c>
      <c r="D595" s="130" t="s">
        <v>155</v>
      </c>
      <c r="E595" s="131" t="s">
        <v>811</v>
      </c>
      <c r="F595" s="132" t="s">
        <v>812</v>
      </c>
      <c r="G595" s="133" t="s">
        <v>205</v>
      </c>
      <c r="H595" s="134">
        <v>2</v>
      </c>
      <c r="I595" s="135"/>
      <c r="J595" s="136">
        <f>ROUND(I595*H595,2)</f>
        <v>0</v>
      </c>
      <c r="K595" s="132" t="s">
        <v>159</v>
      </c>
      <c r="L595" s="31"/>
      <c r="M595" s="137" t="s">
        <v>19</v>
      </c>
      <c r="N595" s="138" t="s">
        <v>46</v>
      </c>
      <c r="P595" s="139">
        <f>O595*H595</f>
        <v>0</v>
      </c>
      <c r="Q595" s="139">
        <v>0</v>
      </c>
      <c r="R595" s="139">
        <f>Q595*H595</f>
        <v>0</v>
      </c>
      <c r="S595" s="139">
        <v>0</v>
      </c>
      <c r="T595" s="140">
        <f>S595*H595</f>
        <v>0</v>
      </c>
      <c r="AR595" s="141" t="s">
        <v>287</v>
      </c>
      <c r="AT595" s="141" t="s">
        <v>155</v>
      </c>
      <c r="AU595" s="141" t="s">
        <v>85</v>
      </c>
      <c r="AY595" s="16" t="s">
        <v>153</v>
      </c>
      <c r="BE595" s="142">
        <f>IF(N595="základní",J595,0)</f>
        <v>0</v>
      </c>
      <c r="BF595" s="142">
        <f>IF(N595="snížená",J595,0)</f>
        <v>0</v>
      </c>
      <c r="BG595" s="142">
        <f>IF(N595="zákl. přenesená",J595,0)</f>
        <v>0</v>
      </c>
      <c r="BH595" s="142">
        <f>IF(N595="sníž. přenesená",J595,0)</f>
        <v>0</v>
      </c>
      <c r="BI595" s="142">
        <f>IF(N595="nulová",J595,0)</f>
        <v>0</v>
      </c>
      <c r="BJ595" s="16" t="s">
        <v>83</v>
      </c>
      <c r="BK595" s="142">
        <f>ROUND(I595*H595,2)</f>
        <v>0</v>
      </c>
      <c r="BL595" s="16" t="s">
        <v>287</v>
      </c>
      <c r="BM595" s="141" t="s">
        <v>813</v>
      </c>
    </row>
    <row r="596" spans="2:47" s="1" customFormat="1" ht="10">
      <c r="B596" s="31"/>
      <c r="D596" s="143" t="s">
        <v>162</v>
      </c>
      <c r="F596" s="144" t="s">
        <v>814</v>
      </c>
      <c r="I596" s="145"/>
      <c r="L596" s="31"/>
      <c r="M596" s="146"/>
      <c r="T596" s="52"/>
      <c r="AT596" s="16" t="s">
        <v>162</v>
      </c>
      <c r="AU596" s="16" t="s">
        <v>85</v>
      </c>
    </row>
    <row r="597" spans="2:51" s="12" customFormat="1" ht="10">
      <c r="B597" s="147"/>
      <c r="D597" s="148" t="s">
        <v>164</v>
      </c>
      <c r="E597" s="149" t="s">
        <v>19</v>
      </c>
      <c r="F597" s="150" t="s">
        <v>270</v>
      </c>
      <c r="H597" s="149" t="s">
        <v>19</v>
      </c>
      <c r="I597" s="151"/>
      <c r="L597" s="147"/>
      <c r="M597" s="152"/>
      <c r="T597" s="153"/>
      <c r="AT597" s="149" t="s">
        <v>164</v>
      </c>
      <c r="AU597" s="149" t="s">
        <v>85</v>
      </c>
      <c r="AV597" s="12" t="s">
        <v>83</v>
      </c>
      <c r="AW597" s="12" t="s">
        <v>36</v>
      </c>
      <c r="AX597" s="12" t="s">
        <v>75</v>
      </c>
      <c r="AY597" s="149" t="s">
        <v>153</v>
      </c>
    </row>
    <row r="598" spans="2:51" s="13" customFormat="1" ht="10">
      <c r="B598" s="154"/>
      <c r="D598" s="148" t="s">
        <v>164</v>
      </c>
      <c r="E598" s="155" t="s">
        <v>19</v>
      </c>
      <c r="F598" s="156" t="s">
        <v>85</v>
      </c>
      <c r="H598" s="157">
        <v>2</v>
      </c>
      <c r="I598" s="158"/>
      <c r="L598" s="154"/>
      <c r="M598" s="159"/>
      <c r="T598" s="160"/>
      <c r="AT598" s="155" t="s">
        <v>164</v>
      </c>
      <c r="AU598" s="155" t="s">
        <v>85</v>
      </c>
      <c r="AV598" s="13" t="s">
        <v>85</v>
      </c>
      <c r="AW598" s="13" t="s">
        <v>36</v>
      </c>
      <c r="AX598" s="13" t="s">
        <v>83</v>
      </c>
      <c r="AY598" s="155" t="s">
        <v>153</v>
      </c>
    </row>
    <row r="599" spans="2:65" s="1" customFormat="1" ht="37.75" customHeight="1">
      <c r="B599" s="31"/>
      <c r="C599" s="130" t="s">
        <v>815</v>
      </c>
      <c r="D599" s="130" t="s">
        <v>155</v>
      </c>
      <c r="E599" s="131" t="s">
        <v>816</v>
      </c>
      <c r="F599" s="132" t="s">
        <v>817</v>
      </c>
      <c r="G599" s="133" t="s">
        <v>205</v>
      </c>
      <c r="H599" s="134">
        <v>6</v>
      </c>
      <c r="I599" s="135"/>
      <c r="J599" s="136">
        <f>ROUND(I599*H599,2)</f>
        <v>0</v>
      </c>
      <c r="K599" s="132" t="s">
        <v>159</v>
      </c>
      <c r="L599" s="31"/>
      <c r="M599" s="137" t="s">
        <v>19</v>
      </c>
      <c r="N599" s="138" t="s">
        <v>46</v>
      </c>
      <c r="P599" s="139">
        <f>O599*H599</f>
        <v>0</v>
      </c>
      <c r="Q599" s="139">
        <v>0</v>
      </c>
      <c r="R599" s="139">
        <f>Q599*H599</f>
        <v>0</v>
      </c>
      <c r="S599" s="139">
        <v>0</v>
      </c>
      <c r="T599" s="140">
        <f>S599*H599</f>
        <v>0</v>
      </c>
      <c r="AR599" s="141" t="s">
        <v>287</v>
      </c>
      <c r="AT599" s="141" t="s">
        <v>155</v>
      </c>
      <c r="AU599" s="141" t="s">
        <v>85</v>
      </c>
      <c r="AY599" s="16" t="s">
        <v>153</v>
      </c>
      <c r="BE599" s="142">
        <f>IF(N599="základní",J599,0)</f>
        <v>0</v>
      </c>
      <c r="BF599" s="142">
        <f>IF(N599="snížená",J599,0)</f>
        <v>0</v>
      </c>
      <c r="BG599" s="142">
        <f>IF(N599="zákl. přenesená",J599,0)</f>
        <v>0</v>
      </c>
      <c r="BH599" s="142">
        <f>IF(N599="sníž. přenesená",J599,0)</f>
        <v>0</v>
      </c>
      <c r="BI599" s="142">
        <f>IF(N599="nulová",J599,0)</f>
        <v>0</v>
      </c>
      <c r="BJ599" s="16" t="s">
        <v>83</v>
      </c>
      <c r="BK599" s="142">
        <f>ROUND(I599*H599,2)</f>
        <v>0</v>
      </c>
      <c r="BL599" s="16" t="s">
        <v>287</v>
      </c>
      <c r="BM599" s="141" t="s">
        <v>818</v>
      </c>
    </row>
    <row r="600" spans="2:47" s="1" customFormat="1" ht="10">
      <c r="B600" s="31"/>
      <c r="D600" s="143" t="s">
        <v>162</v>
      </c>
      <c r="F600" s="144" t="s">
        <v>819</v>
      </c>
      <c r="I600" s="145"/>
      <c r="L600" s="31"/>
      <c r="M600" s="146"/>
      <c r="T600" s="52"/>
      <c r="AT600" s="16" t="s">
        <v>162</v>
      </c>
      <c r="AU600" s="16" t="s">
        <v>85</v>
      </c>
    </row>
    <row r="601" spans="2:51" s="12" customFormat="1" ht="10">
      <c r="B601" s="147"/>
      <c r="D601" s="148" t="s">
        <v>164</v>
      </c>
      <c r="E601" s="149" t="s">
        <v>19</v>
      </c>
      <c r="F601" s="150" t="s">
        <v>820</v>
      </c>
      <c r="H601" s="149" t="s">
        <v>19</v>
      </c>
      <c r="I601" s="151"/>
      <c r="L601" s="147"/>
      <c r="M601" s="152"/>
      <c r="T601" s="153"/>
      <c r="AT601" s="149" t="s">
        <v>164</v>
      </c>
      <c r="AU601" s="149" t="s">
        <v>85</v>
      </c>
      <c r="AV601" s="12" t="s">
        <v>83</v>
      </c>
      <c r="AW601" s="12" t="s">
        <v>36</v>
      </c>
      <c r="AX601" s="12" t="s">
        <v>75</v>
      </c>
      <c r="AY601" s="149" t="s">
        <v>153</v>
      </c>
    </row>
    <row r="602" spans="2:51" s="13" customFormat="1" ht="10">
      <c r="B602" s="154"/>
      <c r="D602" s="148" t="s">
        <v>164</v>
      </c>
      <c r="E602" s="155" t="s">
        <v>19</v>
      </c>
      <c r="F602" s="156" t="s">
        <v>83</v>
      </c>
      <c r="H602" s="157">
        <v>1</v>
      </c>
      <c r="I602" s="158"/>
      <c r="L602" s="154"/>
      <c r="M602" s="159"/>
      <c r="T602" s="160"/>
      <c r="AT602" s="155" t="s">
        <v>164</v>
      </c>
      <c r="AU602" s="155" t="s">
        <v>85</v>
      </c>
      <c r="AV602" s="13" t="s">
        <v>85</v>
      </c>
      <c r="AW602" s="13" t="s">
        <v>36</v>
      </c>
      <c r="AX602" s="13" t="s">
        <v>75</v>
      </c>
      <c r="AY602" s="155" t="s">
        <v>153</v>
      </c>
    </row>
    <row r="603" spans="2:51" s="12" customFormat="1" ht="10">
      <c r="B603" s="147"/>
      <c r="D603" s="148" t="s">
        <v>164</v>
      </c>
      <c r="E603" s="149" t="s">
        <v>19</v>
      </c>
      <c r="F603" s="150" t="s">
        <v>199</v>
      </c>
      <c r="H603" s="149" t="s">
        <v>19</v>
      </c>
      <c r="I603" s="151"/>
      <c r="L603" s="147"/>
      <c r="M603" s="152"/>
      <c r="T603" s="153"/>
      <c r="AT603" s="149" t="s">
        <v>164</v>
      </c>
      <c r="AU603" s="149" t="s">
        <v>85</v>
      </c>
      <c r="AV603" s="12" t="s">
        <v>83</v>
      </c>
      <c r="AW603" s="12" t="s">
        <v>36</v>
      </c>
      <c r="AX603" s="12" t="s">
        <v>75</v>
      </c>
      <c r="AY603" s="149" t="s">
        <v>153</v>
      </c>
    </row>
    <row r="604" spans="2:51" s="13" customFormat="1" ht="10">
      <c r="B604" s="154"/>
      <c r="D604" s="148" t="s">
        <v>164</v>
      </c>
      <c r="E604" s="155" t="s">
        <v>19</v>
      </c>
      <c r="F604" s="156" t="s">
        <v>83</v>
      </c>
      <c r="H604" s="157">
        <v>1</v>
      </c>
      <c r="I604" s="158"/>
      <c r="L604" s="154"/>
      <c r="M604" s="159"/>
      <c r="T604" s="160"/>
      <c r="AT604" s="155" t="s">
        <v>164</v>
      </c>
      <c r="AU604" s="155" t="s">
        <v>85</v>
      </c>
      <c r="AV604" s="13" t="s">
        <v>85</v>
      </c>
      <c r="AW604" s="13" t="s">
        <v>36</v>
      </c>
      <c r="AX604" s="13" t="s">
        <v>75</v>
      </c>
      <c r="AY604" s="155" t="s">
        <v>153</v>
      </c>
    </row>
    <row r="605" spans="2:51" s="12" customFormat="1" ht="10">
      <c r="B605" s="147"/>
      <c r="D605" s="148" t="s">
        <v>164</v>
      </c>
      <c r="E605" s="149" t="s">
        <v>19</v>
      </c>
      <c r="F605" s="150" t="s">
        <v>696</v>
      </c>
      <c r="H605" s="149" t="s">
        <v>19</v>
      </c>
      <c r="I605" s="151"/>
      <c r="L605" s="147"/>
      <c r="M605" s="152"/>
      <c r="T605" s="153"/>
      <c r="AT605" s="149" t="s">
        <v>164</v>
      </c>
      <c r="AU605" s="149" t="s">
        <v>85</v>
      </c>
      <c r="AV605" s="12" t="s">
        <v>83</v>
      </c>
      <c r="AW605" s="12" t="s">
        <v>36</v>
      </c>
      <c r="AX605" s="12" t="s">
        <v>75</v>
      </c>
      <c r="AY605" s="149" t="s">
        <v>153</v>
      </c>
    </row>
    <row r="606" spans="2:51" s="13" customFormat="1" ht="10">
      <c r="B606" s="154"/>
      <c r="D606" s="148" t="s">
        <v>164</v>
      </c>
      <c r="E606" s="155" t="s">
        <v>19</v>
      </c>
      <c r="F606" s="156" t="s">
        <v>85</v>
      </c>
      <c r="H606" s="157">
        <v>2</v>
      </c>
      <c r="I606" s="158"/>
      <c r="L606" s="154"/>
      <c r="M606" s="159"/>
      <c r="T606" s="160"/>
      <c r="AT606" s="155" t="s">
        <v>164</v>
      </c>
      <c r="AU606" s="155" t="s">
        <v>85</v>
      </c>
      <c r="AV606" s="13" t="s">
        <v>85</v>
      </c>
      <c r="AW606" s="13" t="s">
        <v>36</v>
      </c>
      <c r="AX606" s="13" t="s">
        <v>75</v>
      </c>
      <c r="AY606" s="155" t="s">
        <v>153</v>
      </c>
    </row>
    <row r="607" spans="2:51" s="12" customFormat="1" ht="10">
      <c r="B607" s="147"/>
      <c r="D607" s="148" t="s">
        <v>164</v>
      </c>
      <c r="E607" s="149" t="s">
        <v>19</v>
      </c>
      <c r="F607" s="150" t="s">
        <v>714</v>
      </c>
      <c r="H607" s="149" t="s">
        <v>19</v>
      </c>
      <c r="I607" s="151"/>
      <c r="L607" s="147"/>
      <c r="M607" s="152"/>
      <c r="T607" s="153"/>
      <c r="AT607" s="149" t="s">
        <v>164</v>
      </c>
      <c r="AU607" s="149" t="s">
        <v>85</v>
      </c>
      <c r="AV607" s="12" t="s">
        <v>83</v>
      </c>
      <c r="AW607" s="12" t="s">
        <v>36</v>
      </c>
      <c r="AX607" s="12" t="s">
        <v>75</v>
      </c>
      <c r="AY607" s="149" t="s">
        <v>153</v>
      </c>
    </row>
    <row r="608" spans="2:51" s="13" customFormat="1" ht="10">
      <c r="B608" s="154"/>
      <c r="D608" s="148" t="s">
        <v>164</v>
      </c>
      <c r="E608" s="155" t="s">
        <v>19</v>
      </c>
      <c r="F608" s="156" t="s">
        <v>83</v>
      </c>
      <c r="H608" s="157">
        <v>1</v>
      </c>
      <c r="I608" s="158"/>
      <c r="L608" s="154"/>
      <c r="M608" s="159"/>
      <c r="T608" s="160"/>
      <c r="AT608" s="155" t="s">
        <v>164</v>
      </c>
      <c r="AU608" s="155" t="s">
        <v>85</v>
      </c>
      <c r="AV608" s="13" t="s">
        <v>85</v>
      </c>
      <c r="AW608" s="13" t="s">
        <v>36</v>
      </c>
      <c r="AX608" s="13" t="s">
        <v>75</v>
      </c>
      <c r="AY608" s="155" t="s">
        <v>153</v>
      </c>
    </row>
    <row r="609" spans="2:51" s="12" customFormat="1" ht="10">
      <c r="B609" s="147"/>
      <c r="D609" s="148" t="s">
        <v>164</v>
      </c>
      <c r="E609" s="149" t="s">
        <v>19</v>
      </c>
      <c r="F609" s="150" t="s">
        <v>695</v>
      </c>
      <c r="H609" s="149" t="s">
        <v>19</v>
      </c>
      <c r="I609" s="151"/>
      <c r="L609" s="147"/>
      <c r="M609" s="152"/>
      <c r="T609" s="153"/>
      <c r="AT609" s="149" t="s">
        <v>164</v>
      </c>
      <c r="AU609" s="149" t="s">
        <v>85</v>
      </c>
      <c r="AV609" s="12" t="s">
        <v>83</v>
      </c>
      <c r="AW609" s="12" t="s">
        <v>36</v>
      </c>
      <c r="AX609" s="12" t="s">
        <v>75</v>
      </c>
      <c r="AY609" s="149" t="s">
        <v>153</v>
      </c>
    </row>
    <row r="610" spans="2:51" s="13" customFormat="1" ht="10">
      <c r="B610" s="154"/>
      <c r="D610" s="148" t="s">
        <v>164</v>
      </c>
      <c r="E610" s="155" t="s">
        <v>19</v>
      </c>
      <c r="F610" s="156" t="s">
        <v>83</v>
      </c>
      <c r="H610" s="157">
        <v>1</v>
      </c>
      <c r="I610" s="158"/>
      <c r="L610" s="154"/>
      <c r="M610" s="159"/>
      <c r="T610" s="160"/>
      <c r="AT610" s="155" t="s">
        <v>164</v>
      </c>
      <c r="AU610" s="155" t="s">
        <v>85</v>
      </c>
      <c r="AV610" s="13" t="s">
        <v>85</v>
      </c>
      <c r="AW610" s="13" t="s">
        <v>36</v>
      </c>
      <c r="AX610" s="13" t="s">
        <v>75</v>
      </c>
      <c r="AY610" s="155" t="s">
        <v>153</v>
      </c>
    </row>
    <row r="611" spans="2:51" s="14" customFormat="1" ht="10">
      <c r="B611" s="161"/>
      <c r="D611" s="148" t="s">
        <v>164</v>
      </c>
      <c r="E611" s="162" t="s">
        <v>19</v>
      </c>
      <c r="F611" s="163" t="s">
        <v>193</v>
      </c>
      <c r="H611" s="164">
        <v>6</v>
      </c>
      <c r="I611" s="165"/>
      <c r="L611" s="161"/>
      <c r="M611" s="166"/>
      <c r="T611" s="167"/>
      <c r="AT611" s="162" t="s">
        <v>164</v>
      </c>
      <c r="AU611" s="162" t="s">
        <v>85</v>
      </c>
      <c r="AV611" s="14" t="s">
        <v>160</v>
      </c>
      <c r="AW611" s="14" t="s">
        <v>36</v>
      </c>
      <c r="AX611" s="14" t="s">
        <v>83</v>
      </c>
      <c r="AY611" s="162" t="s">
        <v>153</v>
      </c>
    </row>
    <row r="612" spans="2:65" s="1" customFormat="1" ht="24.15" customHeight="1">
      <c r="B612" s="31"/>
      <c r="C612" s="168" t="s">
        <v>821</v>
      </c>
      <c r="D612" s="168" t="s">
        <v>324</v>
      </c>
      <c r="E612" s="169" t="s">
        <v>822</v>
      </c>
      <c r="F612" s="170" t="s">
        <v>823</v>
      </c>
      <c r="G612" s="171" t="s">
        <v>205</v>
      </c>
      <c r="H612" s="172">
        <v>1</v>
      </c>
      <c r="I612" s="173"/>
      <c r="J612" s="174">
        <f>ROUND(I612*H612,2)</f>
        <v>0</v>
      </c>
      <c r="K612" s="170" t="s">
        <v>159</v>
      </c>
      <c r="L612" s="175"/>
      <c r="M612" s="176" t="s">
        <v>19</v>
      </c>
      <c r="N612" s="177" t="s">
        <v>46</v>
      </c>
      <c r="P612" s="139">
        <f>O612*H612</f>
        <v>0</v>
      </c>
      <c r="Q612" s="139">
        <v>0.0225</v>
      </c>
      <c r="R612" s="139">
        <f>Q612*H612</f>
        <v>0.0225</v>
      </c>
      <c r="S612" s="139">
        <v>0</v>
      </c>
      <c r="T612" s="140">
        <f>S612*H612</f>
        <v>0</v>
      </c>
      <c r="AR612" s="141" t="s">
        <v>374</v>
      </c>
      <c r="AT612" s="141" t="s">
        <v>324</v>
      </c>
      <c r="AU612" s="141" t="s">
        <v>85</v>
      </c>
      <c r="AY612" s="16" t="s">
        <v>153</v>
      </c>
      <c r="BE612" s="142">
        <f>IF(N612="základní",J612,0)</f>
        <v>0</v>
      </c>
      <c r="BF612" s="142">
        <f>IF(N612="snížená",J612,0)</f>
        <v>0</v>
      </c>
      <c r="BG612" s="142">
        <f>IF(N612="zákl. přenesená",J612,0)</f>
        <v>0</v>
      </c>
      <c r="BH612" s="142">
        <f>IF(N612="sníž. přenesená",J612,0)</f>
        <v>0</v>
      </c>
      <c r="BI612" s="142">
        <f>IF(N612="nulová",J612,0)</f>
        <v>0</v>
      </c>
      <c r="BJ612" s="16" t="s">
        <v>83</v>
      </c>
      <c r="BK612" s="142">
        <f>ROUND(I612*H612,2)</f>
        <v>0</v>
      </c>
      <c r="BL612" s="16" t="s">
        <v>287</v>
      </c>
      <c r="BM612" s="141" t="s">
        <v>824</v>
      </c>
    </row>
    <row r="613" spans="2:65" s="1" customFormat="1" ht="24.15" customHeight="1">
      <c r="B613" s="31"/>
      <c r="C613" s="168" t="s">
        <v>825</v>
      </c>
      <c r="D613" s="168" t="s">
        <v>324</v>
      </c>
      <c r="E613" s="169" t="s">
        <v>826</v>
      </c>
      <c r="F613" s="170" t="s">
        <v>827</v>
      </c>
      <c r="G613" s="171" t="s">
        <v>205</v>
      </c>
      <c r="H613" s="172">
        <v>4</v>
      </c>
      <c r="I613" s="173"/>
      <c r="J613" s="174">
        <f>ROUND(I613*H613,2)</f>
        <v>0</v>
      </c>
      <c r="K613" s="170" t="s">
        <v>159</v>
      </c>
      <c r="L613" s="175"/>
      <c r="M613" s="176" t="s">
        <v>19</v>
      </c>
      <c r="N613" s="177" t="s">
        <v>46</v>
      </c>
      <c r="P613" s="139">
        <f>O613*H613</f>
        <v>0</v>
      </c>
      <c r="Q613" s="139">
        <v>0.0205</v>
      </c>
      <c r="R613" s="139">
        <f>Q613*H613</f>
        <v>0.082</v>
      </c>
      <c r="S613" s="139">
        <v>0</v>
      </c>
      <c r="T613" s="140">
        <f>S613*H613</f>
        <v>0</v>
      </c>
      <c r="AR613" s="141" t="s">
        <v>374</v>
      </c>
      <c r="AT613" s="141" t="s">
        <v>324</v>
      </c>
      <c r="AU613" s="141" t="s">
        <v>85</v>
      </c>
      <c r="AY613" s="16" t="s">
        <v>153</v>
      </c>
      <c r="BE613" s="142">
        <f>IF(N613="základní",J613,0)</f>
        <v>0</v>
      </c>
      <c r="BF613" s="142">
        <f>IF(N613="snížená",J613,0)</f>
        <v>0</v>
      </c>
      <c r="BG613" s="142">
        <f>IF(N613="zákl. přenesená",J613,0)</f>
        <v>0</v>
      </c>
      <c r="BH613" s="142">
        <f>IF(N613="sníž. přenesená",J613,0)</f>
        <v>0</v>
      </c>
      <c r="BI613" s="142">
        <f>IF(N613="nulová",J613,0)</f>
        <v>0</v>
      </c>
      <c r="BJ613" s="16" t="s">
        <v>83</v>
      </c>
      <c r="BK613" s="142">
        <f>ROUND(I613*H613,2)</f>
        <v>0</v>
      </c>
      <c r="BL613" s="16" t="s">
        <v>287</v>
      </c>
      <c r="BM613" s="141" t="s">
        <v>828</v>
      </c>
    </row>
    <row r="614" spans="2:65" s="1" customFormat="1" ht="24.15" customHeight="1">
      <c r="B614" s="31"/>
      <c r="C614" s="168" t="s">
        <v>829</v>
      </c>
      <c r="D614" s="168" t="s">
        <v>324</v>
      </c>
      <c r="E614" s="169" t="s">
        <v>830</v>
      </c>
      <c r="F614" s="170" t="s">
        <v>831</v>
      </c>
      <c r="G614" s="171" t="s">
        <v>205</v>
      </c>
      <c r="H614" s="172">
        <v>1</v>
      </c>
      <c r="I614" s="173"/>
      <c r="J614" s="174">
        <f>ROUND(I614*H614,2)</f>
        <v>0</v>
      </c>
      <c r="K614" s="170" t="s">
        <v>159</v>
      </c>
      <c r="L614" s="175"/>
      <c r="M614" s="176" t="s">
        <v>19</v>
      </c>
      <c r="N614" s="177" t="s">
        <v>46</v>
      </c>
      <c r="P614" s="139">
        <f>O614*H614</f>
        <v>0</v>
      </c>
      <c r="Q614" s="139">
        <v>0.0195</v>
      </c>
      <c r="R614" s="139">
        <f>Q614*H614</f>
        <v>0.0195</v>
      </c>
      <c r="S614" s="139">
        <v>0</v>
      </c>
      <c r="T614" s="140">
        <f>S614*H614</f>
        <v>0</v>
      </c>
      <c r="AR614" s="141" t="s">
        <v>374</v>
      </c>
      <c r="AT614" s="141" t="s">
        <v>324</v>
      </c>
      <c r="AU614" s="141" t="s">
        <v>85</v>
      </c>
      <c r="AY614" s="16" t="s">
        <v>153</v>
      </c>
      <c r="BE614" s="142">
        <f>IF(N614="základní",J614,0)</f>
        <v>0</v>
      </c>
      <c r="BF614" s="142">
        <f>IF(N614="snížená",J614,0)</f>
        <v>0</v>
      </c>
      <c r="BG614" s="142">
        <f>IF(N614="zákl. přenesená",J614,0)</f>
        <v>0</v>
      </c>
      <c r="BH614" s="142">
        <f>IF(N614="sníž. přenesená",J614,0)</f>
        <v>0</v>
      </c>
      <c r="BI614" s="142">
        <f>IF(N614="nulová",J614,0)</f>
        <v>0</v>
      </c>
      <c r="BJ614" s="16" t="s">
        <v>83</v>
      </c>
      <c r="BK614" s="142">
        <f>ROUND(I614*H614,2)</f>
        <v>0</v>
      </c>
      <c r="BL614" s="16" t="s">
        <v>287</v>
      </c>
      <c r="BM614" s="141" t="s">
        <v>832</v>
      </c>
    </row>
    <row r="615" spans="2:65" s="1" customFormat="1" ht="16.5" customHeight="1">
      <c r="B615" s="31"/>
      <c r="C615" s="168" t="s">
        <v>833</v>
      </c>
      <c r="D615" s="168" t="s">
        <v>324</v>
      </c>
      <c r="E615" s="169" t="s">
        <v>834</v>
      </c>
      <c r="F615" s="170" t="s">
        <v>835</v>
      </c>
      <c r="G615" s="171" t="s">
        <v>205</v>
      </c>
      <c r="H615" s="172">
        <v>2</v>
      </c>
      <c r="I615" s="173"/>
      <c r="J615" s="174">
        <f>ROUND(I615*H615,2)</f>
        <v>0</v>
      </c>
      <c r="K615" s="170" t="s">
        <v>19</v>
      </c>
      <c r="L615" s="175"/>
      <c r="M615" s="176" t="s">
        <v>19</v>
      </c>
      <c r="N615" s="177" t="s">
        <v>46</v>
      </c>
      <c r="P615" s="139">
        <f>O615*H615</f>
        <v>0</v>
      </c>
      <c r="Q615" s="139">
        <v>0</v>
      </c>
      <c r="R615" s="139">
        <f>Q615*H615</f>
        <v>0</v>
      </c>
      <c r="S615" s="139">
        <v>0</v>
      </c>
      <c r="T615" s="140">
        <f>S615*H615</f>
        <v>0</v>
      </c>
      <c r="AR615" s="141" t="s">
        <v>374</v>
      </c>
      <c r="AT615" s="141" t="s">
        <v>324</v>
      </c>
      <c r="AU615" s="141" t="s">
        <v>85</v>
      </c>
      <c r="AY615" s="16" t="s">
        <v>153</v>
      </c>
      <c r="BE615" s="142">
        <f>IF(N615="základní",J615,0)</f>
        <v>0</v>
      </c>
      <c r="BF615" s="142">
        <f>IF(N615="snížená",J615,0)</f>
        <v>0</v>
      </c>
      <c r="BG615" s="142">
        <f>IF(N615="zákl. přenesená",J615,0)</f>
        <v>0</v>
      </c>
      <c r="BH615" s="142">
        <f>IF(N615="sníž. přenesená",J615,0)</f>
        <v>0</v>
      </c>
      <c r="BI615" s="142">
        <f>IF(N615="nulová",J615,0)</f>
        <v>0</v>
      </c>
      <c r="BJ615" s="16" t="s">
        <v>83</v>
      </c>
      <c r="BK615" s="142">
        <f>ROUND(I615*H615,2)</f>
        <v>0</v>
      </c>
      <c r="BL615" s="16" t="s">
        <v>287</v>
      </c>
      <c r="BM615" s="141" t="s">
        <v>836</v>
      </c>
    </row>
    <row r="616" spans="2:65" s="1" customFormat="1" ht="24.15" customHeight="1">
      <c r="B616" s="31"/>
      <c r="C616" s="130" t="s">
        <v>837</v>
      </c>
      <c r="D616" s="130" t="s">
        <v>155</v>
      </c>
      <c r="E616" s="131" t="s">
        <v>838</v>
      </c>
      <c r="F616" s="132" t="s">
        <v>839</v>
      </c>
      <c r="G616" s="133" t="s">
        <v>205</v>
      </c>
      <c r="H616" s="134">
        <v>6</v>
      </c>
      <c r="I616" s="135"/>
      <c r="J616" s="136">
        <f>ROUND(I616*H616,2)</f>
        <v>0</v>
      </c>
      <c r="K616" s="132" t="s">
        <v>159</v>
      </c>
      <c r="L616" s="31"/>
      <c r="M616" s="137" t="s">
        <v>19</v>
      </c>
      <c r="N616" s="138" t="s">
        <v>46</v>
      </c>
      <c r="P616" s="139">
        <f>O616*H616</f>
        <v>0</v>
      </c>
      <c r="Q616" s="139">
        <v>0</v>
      </c>
      <c r="R616" s="139">
        <f>Q616*H616</f>
        <v>0</v>
      </c>
      <c r="S616" s="139">
        <v>0</v>
      </c>
      <c r="T616" s="140">
        <f>S616*H616</f>
        <v>0</v>
      </c>
      <c r="AR616" s="141" t="s">
        <v>287</v>
      </c>
      <c r="AT616" s="141" t="s">
        <v>155</v>
      </c>
      <c r="AU616" s="141" t="s">
        <v>85</v>
      </c>
      <c r="AY616" s="16" t="s">
        <v>153</v>
      </c>
      <c r="BE616" s="142">
        <f>IF(N616="základní",J616,0)</f>
        <v>0</v>
      </c>
      <c r="BF616" s="142">
        <f>IF(N616="snížená",J616,0)</f>
        <v>0</v>
      </c>
      <c r="BG616" s="142">
        <f>IF(N616="zákl. přenesená",J616,0)</f>
        <v>0</v>
      </c>
      <c r="BH616" s="142">
        <f>IF(N616="sníž. přenesená",J616,0)</f>
        <v>0</v>
      </c>
      <c r="BI616" s="142">
        <f>IF(N616="nulová",J616,0)</f>
        <v>0</v>
      </c>
      <c r="BJ616" s="16" t="s">
        <v>83</v>
      </c>
      <c r="BK616" s="142">
        <f>ROUND(I616*H616,2)</f>
        <v>0</v>
      </c>
      <c r="BL616" s="16" t="s">
        <v>287</v>
      </c>
      <c r="BM616" s="141" t="s">
        <v>840</v>
      </c>
    </row>
    <row r="617" spans="2:47" s="1" customFormat="1" ht="10">
      <c r="B617" s="31"/>
      <c r="D617" s="143" t="s">
        <v>162</v>
      </c>
      <c r="F617" s="144" t="s">
        <v>841</v>
      </c>
      <c r="I617" s="145"/>
      <c r="L617" s="31"/>
      <c r="M617" s="146"/>
      <c r="T617" s="52"/>
      <c r="AT617" s="16" t="s">
        <v>162</v>
      </c>
      <c r="AU617" s="16" t="s">
        <v>85</v>
      </c>
    </row>
    <row r="618" spans="2:65" s="1" customFormat="1" ht="16.5" customHeight="1">
      <c r="B618" s="31"/>
      <c r="C618" s="168" t="s">
        <v>842</v>
      </c>
      <c r="D618" s="168" t="s">
        <v>324</v>
      </c>
      <c r="E618" s="169" t="s">
        <v>843</v>
      </c>
      <c r="F618" s="170" t="s">
        <v>844</v>
      </c>
      <c r="G618" s="171" t="s">
        <v>205</v>
      </c>
      <c r="H618" s="172">
        <v>6</v>
      </c>
      <c r="I618" s="173"/>
      <c r="J618" s="174">
        <f>ROUND(I618*H618,2)</f>
        <v>0</v>
      </c>
      <c r="K618" s="170" t="s">
        <v>159</v>
      </c>
      <c r="L618" s="175"/>
      <c r="M618" s="176" t="s">
        <v>19</v>
      </c>
      <c r="N618" s="177" t="s">
        <v>46</v>
      </c>
      <c r="P618" s="139">
        <f>O618*H618</f>
        <v>0</v>
      </c>
      <c r="Q618" s="139">
        <v>0.0022</v>
      </c>
      <c r="R618" s="139">
        <f>Q618*H618</f>
        <v>0.0132</v>
      </c>
      <c r="S618" s="139">
        <v>0</v>
      </c>
      <c r="T618" s="140">
        <f>S618*H618</f>
        <v>0</v>
      </c>
      <c r="AR618" s="141" t="s">
        <v>374</v>
      </c>
      <c r="AT618" s="141" t="s">
        <v>324</v>
      </c>
      <c r="AU618" s="141" t="s">
        <v>85</v>
      </c>
      <c r="AY618" s="16" t="s">
        <v>153</v>
      </c>
      <c r="BE618" s="142">
        <f>IF(N618="základní",J618,0)</f>
        <v>0</v>
      </c>
      <c r="BF618" s="142">
        <f>IF(N618="snížená",J618,0)</f>
        <v>0</v>
      </c>
      <c r="BG618" s="142">
        <f>IF(N618="zákl. přenesená",J618,0)</f>
        <v>0</v>
      </c>
      <c r="BH618" s="142">
        <f>IF(N618="sníž. přenesená",J618,0)</f>
        <v>0</v>
      </c>
      <c r="BI618" s="142">
        <f>IF(N618="nulová",J618,0)</f>
        <v>0</v>
      </c>
      <c r="BJ618" s="16" t="s">
        <v>83</v>
      </c>
      <c r="BK618" s="142">
        <f>ROUND(I618*H618,2)</f>
        <v>0</v>
      </c>
      <c r="BL618" s="16" t="s">
        <v>287</v>
      </c>
      <c r="BM618" s="141" t="s">
        <v>845</v>
      </c>
    </row>
    <row r="619" spans="2:65" s="1" customFormat="1" ht="24.15" customHeight="1">
      <c r="B619" s="31"/>
      <c r="C619" s="130" t="s">
        <v>846</v>
      </c>
      <c r="D619" s="130" t="s">
        <v>155</v>
      </c>
      <c r="E619" s="131" t="s">
        <v>847</v>
      </c>
      <c r="F619" s="132" t="s">
        <v>848</v>
      </c>
      <c r="G619" s="133" t="s">
        <v>205</v>
      </c>
      <c r="H619" s="134">
        <v>1</v>
      </c>
      <c r="I619" s="135"/>
      <c r="J619" s="136">
        <f>ROUND(I619*H619,2)</f>
        <v>0</v>
      </c>
      <c r="K619" s="132" t="s">
        <v>159</v>
      </c>
      <c r="L619" s="31"/>
      <c r="M619" s="137" t="s">
        <v>19</v>
      </c>
      <c r="N619" s="138" t="s">
        <v>46</v>
      </c>
      <c r="P619" s="139">
        <f>O619*H619</f>
        <v>0</v>
      </c>
      <c r="Q619" s="139">
        <v>0</v>
      </c>
      <c r="R619" s="139">
        <f>Q619*H619</f>
        <v>0</v>
      </c>
      <c r="S619" s="139">
        <v>0.00045</v>
      </c>
      <c r="T619" s="140">
        <f>S619*H619</f>
        <v>0.00045</v>
      </c>
      <c r="AR619" s="141" t="s">
        <v>287</v>
      </c>
      <c r="AT619" s="141" t="s">
        <v>155</v>
      </c>
      <c r="AU619" s="141" t="s">
        <v>85</v>
      </c>
      <c r="AY619" s="16" t="s">
        <v>153</v>
      </c>
      <c r="BE619" s="142">
        <f>IF(N619="základní",J619,0)</f>
        <v>0</v>
      </c>
      <c r="BF619" s="142">
        <f>IF(N619="snížená",J619,0)</f>
        <v>0</v>
      </c>
      <c r="BG619" s="142">
        <f>IF(N619="zákl. přenesená",J619,0)</f>
        <v>0</v>
      </c>
      <c r="BH619" s="142">
        <f>IF(N619="sníž. přenesená",J619,0)</f>
        <v>0</v>
      </c>
      <c r="BI619" s="142">
        <f>IF(N619="nulová",J619,0)</f>
        <v>0</v>
      </c>
      <c r="BJ619" s="16" t="s">
        <v>83</v>
      </c>
      <c r="BK619" s="142">
        <f>ROUND(I619*H619,2)</f>
        <v>0</v>
      </c>
      <c r="BL619" s="16" t="s">
        <v>287</v>
      </c>
      <c r="BM619" s="141" t="s">
        <v>849</v>
      </c>
    </row>
    <row r="620" spans="2:47" s="1" customFormat="1" ht="10">
      <c r="B620" s="31"/>
      <c r="D620" s="143" t="s">
        <v>162</v>
      </c>
      <c r="F620" s="144" t="s">
        <v>850</v>
      </c>
      <c r="I620" s="145"/>
      <c r="L620" s="31"/>
      <c r="M620" s="146"/>
      <c r="T620" s="52"/>
      <c r="AT620" s="16" t="s">
        <v>162</v>
      </c>
      <c r="AU620" s="16" t="s">
        <v>85</v>
      </c>
    </row>
    <row r="621" spans="2:51" s="12" customFormat="1" ht="10">
      <c r="B621" s="147"/>
      <c r="D621" s="148" t="s">
        <v>164</v>
      </c>
      <c r="E621" s="149" t="s">
        <v>19</v>
      </c>
      <c r="F621" s="150" t="s">
        <v>820</v>
      </c>
      <c r="H621" s="149" t="s">
        <v>19</v>
      </c>
      <c r="I621" s="151"/>
      <c r="L621" s="147"/>
      <c r="M621" s="152"/>
      <c r="T621" s="153"/>
      <c r="AT621" s="149" t="s">
        <v>164</v>
      </c>
      <c r="AU621" s="149" t="s">
        <v>85</v>
      </c>
      <c r="AV621" s="12" t="s">
        <v>83</v>
      </c>
      <c r="AW621" s="12" t="s">
        <v>36</v>
      </c>
      <c r="AX621" s="12" t="s">
        <v>75</v>
      </c>
      <c r="AY621" s="149" t="s">
        <v>153</v>
      </c>
    </row>
    <row r="622" spans="2:51" s="13" customFormat="1" ht="10">
      <c r="B622" s="154"/>
      <c r="D622" s="148" t="s">
        <v>164</v>
      </c>
      <c r="E622" s="155" t="s">
        <v>19</v>
      </c>
      <c r="F622" s="156" t="s">
        <v>83</v>
      </c>
      <c r="H622" s="157">
        <v>1</v>
      </c>
      <c r="I622" s="158"/>
      <c r="L622" s="154"/>
      <c r="M622" s="159"/>
      <c r="T622" s="160"/>
      <c r="AT622" s="155" t="s">
        <v>164</v>
      </c>
      <c r="AU622" s="155" t="s">
        <v>85</v>
      </c>
      <c r="AV622" s="13" t="s">
        <v>85</v>
      </c>
      <c r="AW622" s="13" t="s">
        <v>36</v>
      </c>
      <c r="AX622" s="13" t="s">
        <v>83</v>
      </c>
      <c r="AY622" s="155" t="s">
        <v>153</v>
      </c>
    </row>
    <row r="623" spans="2:65" s="1" customFormat="1" ht="16.5" customHeight="1">
      <c r="B623" s="31"/>
      <c r="C623" s="130" t="s">
        <v>851</v>
      </c>
      <c r="D623" s="130" t="s">
        <v>155</v>
      </c>
      <c r="E623" s="131" t="s">
        <v>852</v>
      </c>
      <c r="F623" s="132" t="s">
        <v>853</v>
      </c>
      <c r="G623" s="133" t="s">
        <v>337</v>
      </c>
      <c r="H623" s="134">
        <v>23.8</v>
      </c>
      <c r="I623" s="135"/>
      <c r="J623" s="136">
        <f>ROUND(I623*H623,2)</f>
        <v>0</v>
      </c>
      <c r="K623" s="132" t="s">
        <v>159</v>
      </c>
      <c r="L623" s="31"/>
      <c r="M623" s="137" t="s">
        <v>19</v>
      </c>
      <c r="N623" s="138" t="s">
        <v>46</v>
      </c>
      <c r="P623" s="139">
        <f>O623*H623</f>
        <v>0</v>
      </c>
      <c r="Q623" s="139">
        <v>0</v>
      </c>
      <c r="R623" s="139">
        <f>Q623*H623</f>
        <v>0</v>
      </c>
      <c r="S623" s="139">
        <v>0.005</v>
      </c>
      <c r="T623" s="140">
        <f>S623*H623</f>
        <v>0.11900000000000001</v>
      </c>
      <c r="AR623" s="141" t="s">
        <v>287</v>
      </c>
      <c r="AT623" s="141" t="s">
        <v>155</v>
      </c>
      <c r="AU623" s="141" t="s">
        <v>85</v>
      </c>
      <c r="AY623" s="16" t="s">
        <v>153</v>
      </c>
      <c r="BE623" s="142">
        <f>IF(N623="základní",J623,0)</f>
        <v>0</v>
      </c>
      <c r="BF623" s="142">
        <f>IF(N623="snížená",J623,0)</f>
        <v>0</v>
      </c>
      <c r="BG623" s="142">
        <f>IF(N623="zákl. přenesená",J623,0)</f>
        <v>0</v>
      </c>
      <c r="BH623" s="142">
        <f>IF(N623="sníž. přenesená",J623,0)</f>
        <v>0</v>
      </c>
      <c r="BI623" s="142">
        <f>IF(N623="nulová",J623,0)</f>
        <v>0</v>
      </c>
      <c r="BJ623" s="16" t="s">
        <v>83</v>
      </c>
      <c r="BK623" s="142">
        <f>ROUND(I623*H623,2)</f>
        <v>0</v>
      </c>
      <c r="BL623" s="16" t="s">
        <v>287</v>
      </c>
      <c r="BM623" s="141" t="s">
        <v>854</v>
      </c>
    </row>
    <row r="624" spans="2:47" s="1" customFormat="1" ht="10">
      <c r="B624" s="31"/>
      <c r="D624" s="143" t="s">
        <v>162</v>
      </c>
      <c r="F624" s="144" t="s">
        <v>855</v>
      </c>
      <c r="I624" s="145"/>
      <c r="L624" s="31"/>
      <c r="M624" s="146"/>
      <c r="T624" s="52"/>
      <c r="AT624" s="16" t="s">
        <v>162</v>
      </c>
      <c r="AU624" s="16" t="s">
        <v>85</v>
      </c>
    </row>
    <row r="625" spans="2:51" s="12" customFormat="1" ht="10">
      <c r="B625" s="147"/>
      <c r="D625" s="148" t="s">
        <v>164</v>
      </c>
      <c r="E625" s="149" t="s">
        <v>19</v>
      </c>
      <c r="F625" s="150" t="s">
        <v>267</v>
      </c>
      <c r="H625" s="149" t="s">
        <v>19</v>
      </c>
      <c r="I625" s="151"/>
      <c r="L625" s="147"/>
      <c r="M625" s="152"/>
      <c r="T625" s="153"/>
      <c r="AT625" s="149" t="s">
        <v>164</v>
      </c>
      <c r="AU625" s="149" t="s">
        <v>85</v>
      </c>
      <c r="AV625" s="12" t="s">
        <v>83</v>
      </c>
      <c r="AW625" s="12" t="s">
        <v>36</v>
      </c>
      <c r="AX625" s="12" t="s">
        <v>75</v>
      </c>
      <c r="AY625" s="149" t="s">
        <v>153</v>
      </c>
    </row>
    <row r="626" spans="2:51" s="13" customFormat="1" ht="10">
      <c r="B626" s="154"/>
      <c r="D626" s="148" t="s">
        <v>164</v>
      </c>
      <c r="E626" s="155" t="s">
        <v>19</v>
      </c>
      <c r="F626" s="156" t="s">
        <v>856</v>
      </c>
      <c r="H626" s="157">
        <v>23.8</v>
      </c>
      <c r="I626" s="158"/>
      <c r="L626" s="154"/>
      <c r="M626" s="159"/>
      <c r="T626" s="160"/>
      <c r="AT626" s="155" t="s">
        <v>164</v>
      </c>
      <c r="AU626" s="155" t="s">
        <v>85</v>
      </c>
      <c r="AV626" s="13" t="s">
        <v>85</v>
      </c>
      <c r="AW626" s="13" t="s">
        <v>36</v>
      </c>
      <c r="AX626" s="13" t="s">
        <v>83</v>
      </c>
      <c r="AY626" s="155" t="s">
        <v>153</v>
      </c>
    </row>
    <row r="627" spans="2:65" s="1" customFormat="1" ht="33" customHeight="1">
      <c r="B627" s="31"/>
      <c r="C627" s="130" t="s">
        <v>857</v>
      </c>
      <c r="D627" s="130" t="s">
        <v>155</v>
      </c>
      <c r="E627" s="131" t="s">
        <v>858</v>
      </c>
      <c r="F627" s="132" t="s">
        <v>859</v>
      </c>
      <c r="G627" s="133" t="s">
        <v>337</v>
      </c>
      <c r="H627" s="134">
        <v>1.8</v>
      </c>
      <c r="I627" s="135"/>
      <c r="J627" s="136">
        <f>ROUND(I627*H627,2)</f>
        <v>0</v>
      </c>
      <c r="K627" s="132" t="s">
        <v>159</v>
      </c>
      <c r="L627" s="31"/>
      <c r="M627" s="137" t="s">
        <v>19</v>
      </c>
      <c r="N627" s="138" t="s">
        <v>46</v>
      </c>
      <c r="P627" s="139">
        <f>O627*H627</f>
        <v>0</v>
      </c>
      <c r="Q627" s="139">
        <v>0</v>
      </c>
      <c r="R627" s="139">
        <f>Q627*H627</f>
        <v>0</v>
      </c>
      <c r="S627" s="139">
        <v>0</v>
      </c>
      <c r="T627" s="140">
        <f>S627*H627</f>
        <v>0</v>
      </c>
      <c r="AR627" s="141" t="s">
        <v>287</v>
      </c>
      <c r="AT627" s="141" t="s">
        <v>155</v>
      </c>
      <c r="AU627" s="141" t="s">
        <v>85</v>
      </c>
      <c r="AY627" s="16" t="s">
        <v>153</v>
      </c>
      <c r="BE627" s="142">
        <f>IF(N627="základní",J627,0)</f>
        <v>0</v>
      </c>
      <c r="BF627" s="142">
        <f>IF(N627="snížená",J627,0)</f>
        <v>0</v>
      </c>
      <c r="BG627" s="142">
        <f>IF(N627="zákl. přenesená",J627,0)</f>
        <v>0</v>
      </c>
      <c r="BH627" s="142">
        <f>IF(N627="sníž. přenesená",J627,0)</f>
        <v>0</v>
      </c>
      <c r="BI627" s="142">
        <f>IF(N627="nulová",J627,0)</f>
        <v>0</v>
      </c>
      <c r="BJ627" s="16" t="s">
        <v>83</v>
      </c>
      <c r="BK627" s="142">
        <f>ROUND(I627*H627,2)</f>
        <v>0</v>
      </c>
      <c r="BL627" s="16" t="s">
        <v>287</v>
      </c>
      <c r="BM627" s="141" t="s">
        <v>860</v>
      </c>
    </row>
    <row r="628" spans="2:47" s="1" customFormat="1" ht="10">
      <c r="B628" s="31"/>
      <c r="D628" s="143" t="s">
        <v>162</v>
      </c>
      <c r="F628" s="144" t="s">
        <v>861</v>
      </c>
      <c r="I628" s="145"/>
      <c r="L628" s="31"/>
      <c r="M628" s="146"/>
      <c r="T628" s="52"/>
      <c r="AT628" s="16" t="s">
        <v>162</v>
      </c>
      <c r="AU628" s="16" t="s">
        <v>85</v>
      </c>
    </row>
    <row r="629" spans="2:51" s="12" customFormat="1" ht="10">
      <c r="B629" s="147"/>
      <c r="D629" s="148" t="s">
        <v>164</v>
      </c>
      <c r="E629" s="149" t="s">
        <v>19</v>
      </c>
      <c r="F629" s="150" t="s">
        <v>696</v>
      </c>
      <c r="H629" s="149" t="s">
        <v>19</v>
      </c>
      <c r="I629" s="151"/>
      <c r="L629" s="147"/>
      <c r="M629" s="152"/>
      <c r="T629" s="153"/>
      <c r="AT629" s="149" t="s">
        <v>164</v>
      </c>
      <c r="AU629" s="149" t="s">
        <v>85</v>
      </c>
      <c r="AV629" s="12" t="s">
        <v>83</v>
      </c>
      <c r="AW629" s="12" t="s">
        <v>36</v>
      </c>
      <c r="AX629" s="12" t="s">
        <v>75</v>
      </c>
      <c r="AY629" s="149" t="s">
        <v>153</v>
      </c>
    </row>
    <row r="630" spans="2:51" s="13" customFormat="1" ht="10">
      <c r="B630" s="154"/>
      <c r="D630" s="148" t="s">
        <v>164</v>
      </c>
      <c r="E630" s="155" t="s">
        <v>19</v>
      </c>
      <c r="F630" s="156" t="s">
        <v>862</v>
      </c>
      <c r="H630" s="157">
        <v>1.8</v>
      </c>
      <c r="I630" s="158"/>
      <c r="L630" s="154"/>
      <c r="M630" s="159"/>
      <c r="T630" s="160"/>
      <c r="AT630" s="155" t="s">
        <v>164</v>
      </c>
      <c r="AU630" s="155" t="s">
        <v>85</v>
      </c>
      <c r="AV630" s="13" t="s">
        <v>85</v>
      </c>
      <c r="AW630" s="13" t="s">
        <v>36</v>
      </c>
      <c r="AX630" s="13" t="s">
        <v>83</v>
      </c>
      <c r="AY630" s="155" t="s">
        <v>153</v>
      </c>
    </row>
    <row r="631" spans="2:65" s="1" customFormat="1" ht="24.15" customHeight="1">
      <c r="B631" s="31"/>
      <c r="C631" s="168" t="s">
        <v>863</v>
      </c>
      <c r="D631" s="168" t="s">
        <v>324</v>
      </c>
      <c r="E631" s="169" t="s">
        <v>864</v>
      </c>
      <c r="F631" s="170" t="s">
        <v>865</v>
      </c>
      <c r="G631" s="171" t="s">
        <v>337</v>
      </c>
      <c r="H631" s="172">
        <v>1.8</v>
      </c>
      <c r="I631" s="173"/>
      <c r="J631" s="174">
        <f>ROUND(I631*H631,2)</f>
        <v>0</v>
      </c>
      <c r="K631" s="170" t="s">
        <v>159</v>
      </c>
      <c r="L631" s="175"/>
      <c r="M631" s="176" t="s">
        <v>19</v>
      </c>
      <c r="N631" s="177" t="s">
        <v>46</v>
      </c>
      <c r="P631" s="139">
        <f>O631*H631</f>
        <v>0</v>
      </c>
      <c r="Q631" s="139">
        <v>0.003</v>
      </c>
      <c r="R631" s="139">
        <f>Q631*H631</f>
        <v>0.0054</v>
      </c>
      <c r="S631" s="139">
        <v>0</v>
      </c>
      <c r="T631" s="140">
        <f>S631*H631</f>
        <v>0</v>
      </c>
      <c r="AR631" s="141" t="s">
        <v>374</v>
      </c>
      <c r="AT631" s="141" t="s">
        <v>324</v>
      </c>
      <c r="AU631" s="141" t="s">
        <v>85</v>
      </c>
      <c r="AY631" s="16" t="s">
        <v>153</v>
      </c>
      <c r="BE631" s="142">
        <f>IF(N631="základní",J631,0)</f>
        <v>0</v>
      </c>
      <c r="BF631" s="142">
        <f>IF(N631="snížená",J631,0)</f>
        <v>0</v>
      </c>
      <c r="BG631" s="142">
        <f>IF(N631="zákl. přenesená",J631,0)</f>
        <v>0</v>
      </c>
      <c r="BH631" s="142">
        <f>IF(N631="sníž. přenesená",J631,0)</f>
        <v>0</v>
      </c>
      <c r="BI631" s="142">
        <f>IF(N631="nulová",J631,0)</f>
        <v>0</v>
      </c>
      <c r="BJ631" s="16" t="s">
        <v>83</v>
      </c>
      <c r="BK631" s="142">
        <f>ROUND(I631*H631,2)</f>
        <v>0</v>
      </c>
      <c r="BL631" s="16" t="s">
        <v>287</v>
      </c>
      <c r="BM631" s="141" t="s">
        <v>866</v>
      </c>
    </row>
    <row r="632" spans="2:65" s="1" customFormat="1" ht="33" customHeight="1">
      <c r="B632" s="31"/>
      <c r="C632" s="130" t="s">
        <v>867</v>
      </c>
      <c r="D632" s="130" t="s">
        <v>155</v>
      </c>
      <c r="E632" s="131" t="s">
        <v>868</v>
      </c>
      <c r="F632" s="132" t="s">
        <v>869</v>
      </c>
      <c r="G632" s="133" t="s">
        <v>337</v>
      </c>
      <c r="H632" s="134">
        <v>17</v>
      </c>
      <c r="I632" s="135"/>
      <c r="J632" s="136">
        <f>ROUND(I632*H632,2)</f>
        <v>0</v>
      </c>
      <c r="K632" s="132" t="s">
        <v>159</v>
      </c>
      <c r="L632" s="31"/>
      <c r="M632" s="137" t="s">
        <v>19</v>
      </c>
      <c r="N632" s="138" t="s">
        <v>46</v>
      </c>
      <c r="P632" s="139">
        <f>O632*H632</f>
        <v>0</v>
      </c>
      <c r="Q632" s="139">
        <v>0</v>
      </c>
      <c r="R632" s="139">
        <f>Q632*H632</f>
        <v>0</v>
      </c>
      <c r="S632" s="139">
        <v>0</v>
      </c>
      <c r="T632" s="140">
        <f>S632*H632</f>
        <v>0</v>
      </c>
      <c r="AR632" s="141" t="s">
        <v>287</v>
      </c>
      <c r="AT632" s="141" t="s">
        <v>155</v>
      </c>
      <c r="AU632" s="141" t="s">
        <v>85</v>
      </c>
      <c r="AY632" s="16" t="s">
        <v>153</v>
      </c>
      <c r="BE632" s="142">
        <f>IF(N632="základní",J632,0)</f>
        <v>0</v>
      </c>
      <c r="BF632" s="142">
        <f>IF(N632="snížená",J632,0)</f>
        <v>0</v>
      </c>
      <c r="BG632" s="142">
        <f>IF(N632="zákl. přenesená",J632,0)</f>
        <v>0</v>
      </c>
      <c r="BH632" s="142">
        <f>IF(N632="sníž. přenesená",J632,0)</f>
        <v>0</v>
      </c>
      <c r="BI632" s="142">
        <f>IF(N632="nulová",J632,0)</f>
        <v>0</v>
      </c>
      <c r="BJ632" s="16" t="s">
        <v>83</v>
      </c>
      <c r="BK632" s="142">
        <f>ROUND(I632*H632,2)</f>
        <v>0</v>
      </c>
      <c r="BL632" s="16" t="s">
        <v>287</v>
      </c>
      <c r="BM632" s="141" t="s">
        <v>870</v>
      </c>
    </row>
    <row r="633" spans="2:47" s="1" customFormat="1" ht="10">
      <c r="B633" s="31"/>
      <c r="D633" s="143" t="s">
        <v>162</v>
      </c>
      <c r="F633" s="144" t="s">
        <v>871</v>
      </c>
      <c r="I633" s="145"/>
      <c r="L633" s="31"/>
      <c r="M633" s="146"/>
      <c r="T633" s="52"/>
      <c r="AT633" s="16" t="s">
        <v>162</v>
      </c>
      <c r="AU633" s="16" t="s">
        <v>85</v>
      </c>
    </row>
    <row r="634" spans="2:51" s="12" customFormat="1" ht="10">
      <c r="B634" s="147"/>
      <c r="D634" s="148" t="s">
        <v>164</v>
      </c>
      <c r="E634" s="149" t="s">
        <v>19</v>
      </c>
      <c r="F634" s="150" t="s">
        <v>345</v>
      </c>
      <c r="H634" s="149" t="s">
        <v>19</v>
      </c>
      <c r="I634" s="151"/>
      <c r="L634" s="147"/>
      <c r="M634" s="152"/>
      <c r="T634" s="153"/>
      <c r="AT634" s="149" t="s">
        <v>164</v>
      </c>
      <c r="AU634" s="149" t="s">
        <v>85</v>
      </c>
      <c r="AV634" s="12" t="s">
        <v>83</v>
      </c>
      <c r="AW634" s="12" t="s">
        <v>36</v>
      </c>
      <c r="AX634" s="12" t="s">
        <v>75</v>
      </c>
      <c r="AY634" s="149" t="s">
        <v>153</v>
      </c>
    </row>
    <row r="635" spans="2:51" s="13" customFormat="1" ht="10">
      <c r="B635" s="154"/>
      <c r="D635" s="148" t="s">
        <v>164</v>
      </c>
      <c r="E635" s="155" t="s">
        <v>19</v>
      </c>
      <c r="F635" s="156" t="s">
        <v>872</v>
      </c>
      <c r="H635" s="157">
        <v>17</v>
      </c>
      <c r="I635" s="158"/>
      <c r="L635" s="154"/>
      <c r="M635" s="159"/>
      <c r="T635" s="160"/>
      <c r="AT635" s="155" t="s">
        <v>164</v>
      </c>
      <c r="AU635" s="155" t="s">
        <v>85</v>
      </c>
      <c r="AV635" s="13" t="s">
        <v>85</v>
      </c>
      <c r="AW635" s="13" t="s">
        <v>36</v>
      </c>
      <c r="AX635" s="13" t="s">
        <v>83</v>
      </c>
      <c r="AY635" s="155" t="s">
        <v>153</v>
      </c>
    </row>
    <row r="636" spans="2:65" s="1" customFormat="1" ht="24.15" customHeight="1">
      <c r="B636" s="31"/>
      <c r="C636" s="168" t="s">
        <v>873</v>
      </c>
      <c r="D636" s="168" t="s">
        <v>324</v>
      </c>
      <c r="E636" s="169" t="s">
        <v>874</v>
      </c>
      <c r="F636" s="170" t="s">
        <v>875</v>
      </c>
      <c r="G636" s="171" t="s">
        <v>337</v>
      </c>
      <c r="H636" s="172">
        <v>17</v>
      </c>
      <c r="I636" s="173"/>
      <c r="J636" s="174">
        <f>ROUND(I636*H636,2)</f>
        <v>0</v>
      </c>
      <c r="K636" s="170" t="s">
        <v>159</v>
      </c>
      <c r="L636" s="175"/>
      <c r="M636" s="176" t="s">
        <v>19</v>
      </c>
      <c r="N636" s="177" t="s">
        <v>46</v>
      </c>
      <c r="P636" s="139">
        <f>O636*H636</f>
        <v>0</v>
      </c>
      <c r="Q636" s="139">
        <v>0.012</v>
      </c>
      <c r="R636" s="139">
        <f>Q636*H636</f>
        <v>0.20400000000000001</v>
      </c>
      <c r="S636" s="139">
        <v>0</v>
      </c>
      <c r="T636" s="140">
        <f>S636*H636</f>
        <v>0</v>
      </c>
      <c r="AR636" s="141" t="s">
        <v>374</v>
      </c>
      <c r="AT636" s="141" t="s">
        <v>324</v>
      </c>
      <c r="AU636" s="141" t="s">
        <v>85</v>
      </c>
      <c r="AY636" s="16" t="s">
        <v>153</v>
      </c>
      <c r="BE636" s="142">
        <f>IF(N636="základní",J636,0)</f>
        <v>0</v>
      </c>
      <c r="BF636" s="142">
        <f>IF(N636="snížená",J636,0)</f>
        <v>0</v>
      </c>
      <c r="BG636" s="142">
        <f>IF(N636="zákl. přenesená",J636,0)</f>
        <v>0</v>
      </c>
      <c r="BH636" s="142">
        <f>IF(N636="sníž. přenesená",J636,0)</f>
        <v>0</v>
      </c>
      <c r="BI636" s="142">
        <f>IF(N636="nulová",J636,0)</f>
        <v>0</v>
      </c>
      <c r="BJ636" s="16" t="s">
        <v>83</v>
      </c>
      <c r="BK636" s="142">
        <f>ROUND(I636*H636,2)</f>
        <v>0</v>
      </c>
      <c r="BL636" s="16" t="s">
        <v>287</v>
      </c>
      <c r="BM636" s="141" t="s">
        <v>876</v>
      </c>
    </row>
    <row r="637" spans="2:65" s="1" customFormat="1" ht="24.15" customHeight="1">
      <c r="B637" s="31"/>
      <c r="C637" s="130" t="s">
        <v>877</v>
      </c>
      <c r="D637" s="130" t="s">
        <v>155</v>
      </c>
      <c r="E637" s="131" t="s">
        <v>878</v>
      </c>
      <c r="F637" s="132" t="s">
        <v>879</v>
      </c>
      <c r="G637" s="133" t="s">
        <v>205</v>
      </c>
      <c r="H637" s="134">
        <v>1</v>
      </c>
      <c r="I637" s="135"/>
      <c r="J637" s="136">
        <f>ROUND(I637*H637,2)</f>
        <v>0</v>
      </c>
      <c r="K637" s="132" t="s">
        <v>159</v>
      </c>
      <c r="L637" s="31"/>
      <c r="M637" s="137" t="s">
        <v>19</v>
      </c>
      <c r="N637" s="138" t="s">
        <v>46</v>
      </c>
      <c r="P637" s="139">
        <f>O637*H637</f>
        <v>0</v>
      </c>
      <c r="Q637" s="139">
        <v>0</v>
      </c>
      <c r="R637" s="139">
        <f>Q637*H637</f>
        <v>0</v>
      </c>
      <c r="S637" s="139">
        <v>0</v>
      </c>
      <c r="T637" s="140">
        <f>S637*H637</f>
        <v>0</v>
      </c>
      <c r="AR637" s="141" t="s">
        <v>287</v>
      </c>
      <c r="AT637" s="141" t="s">
        <v>155</v>
      </c>
      <c r="AU637" s="141" t="s">
        <v>85</v>
      </c>
      <c r="AY637" s="16" t="s">
        <v>153</v>
      </c>
      <c r="BE637" s="142">
        <f>IF(N637="základní",J637,0)</f>
        <v>0</v>
      </c>
      <c r="BF637" s="142">
        <f>IF(N637="snížená",J637,0)</f>
        <v>0</v>
      </c>
      <c r="BG637" s="142">
        <f>IF(N637="zákl. přenesená",J637,0)</f>
        <v>0</v>
      </c>
      <c r="BH637" s="142">
        <f>IF(N637="sníž. přenesená",J637,0)</f>
        <v>0</v>
      </c>
      <c r="BI637" s="142">
        <f>IF(N637="nulová",J637,0)</f>
        <v>0</v>
      </c>
      <c r="BJ637" s="16" t="s">
        <v>83</v>
      </c>
      <c r="BK637" s="142">
        <f>ROUND(I637*H637,2)</f>
        <v>0</v>
      </c>
      <c r="BL637" s="16" t="s">
        <v>287</v>
      </c>
      <c r="BM637" s="141" t="s">
        <v>880</v>
      </c>
    </row>
    <row r="638" spans="2:47" s="1" customFormat="1" ht="10">
      <c r="B638" s="31"/>
      <c r="D638" s="143" t="s">
        <v>162</v>
      </c>
      <c r="F638" s="144" t="s">
        <v>881</v>
      </c>
      <c r="I638" s="145"/>
      <c r="L638" s="31"/>
      <c r="M638" s="146"/>
      <c r="T638" s="52"/>
      <c r="AT638" s="16" t="s">
        <v>162</v>
      </c>
      <c r="AU638" s="16" t="s">
        <v>85</v>
      </c>
    </row>
    <row r="639" spans="2:51" s="12" customFormat="1" ht="10">
      <c r="B639" s="147"/>
      <c r="D639" s="148" t="s">
        <v>164</v>
      </c>
      <c r="E639" s="149" t="s">
        <v>19</v>
      </c>
      <c r="F639" s="150" t="s">
        <v>199</v>
      </c>
      <c r="H639" s="149" t="s">
        <v>19</v>
      </c>
      <c r="I639" s="151"/>
      <c r="L639" s="147"/>
      <c r="M639" s="152"/>
      <c r="T639" s="153"/>
      <c r="AT639" s="149" t="s">
        <v>164</v>
      </c>
      <c r="AU639" s="149" t="s">
        <v>85</v>
      </c>
      <c r="AV639" s="12" t="s">
        <v>83</v>
      </c>
      <c r="AW639" s="12" t="s">
        <v>36</v>
      </c>
      <c r="AX639" s="12" t="s">
        <v>75</v>
      </c>
      <c r="AY639" s="149" t="s">
        <v>153</v>
      </c>
    </row>
    <row r="640" spans="2:51" s="13" customFormat="1" ht="10">
      <c r="B640" s="154"/>
      <c r="D640" s="148" t="s">
        <v>164</v>
      </c>
      <c r="E640" s="155" t="s">
        <v>19</v>
      </c>
      <c r="F640" s="156" t="s">
        <v>83</v>
      </c>
      <c r="H640" s="157">
        <v>1</v>
      </c>
      <c r="I640" s="158"/>
      <c r="L640" s="154"/>
      <c r="M640" s="159"/>
      <c r="T640" s="160"/>
      <c r="AT640" s="155" t="s">
        <v>164</v>
      </c>
      <c r="AU640" s="155" t="s">
        <v>85</v>
      </c>
      <c r="AV640" s="13" t="s">
        <v>85</v>
      </c>
      <c r="AW640" s="13" t="s">
        <v>36</v>
      </c>
      <c r="AX640" s="13" t="s">
        <v>83</v>
      </c>
      <c r="AY640" s="155" t="s">
        <v>153</v>
      </c>
    </row>
    <row r="641" spans="2:65" s="1" customFormat="1" ht="24.15" customHeight="1">
      <c r="B641" s="31"/>
      <c r="C641" s="168" t="s">
        <v>882</v>
      </c>
      <c r="D641" s="168" t="s">
        <v>324</v>
      </c>
      <c r="E641" s="169" t="s">
        <v>883</v>
      </c>
      <c r="F641" s="170" t="s">
        <v>884</v>
      </c>
      <c r="G641" s="171" t="s">
        <v>205</v>
      </c>
      <c r="H641" s="172">
        <v>1</v>
      </c>
      <c r="I641" s="173"/>
      <c r="J641" s="174">
        <f>ROUND(I641*H641,2)</f>
        <v>0</v>
      </c>
      <c r="K641" s="170" t="s">
        <v>159</v>
      </c>
      <c r="L641" s="175"/>
      <c r="M641" s="176" t="s">
        <v>19</v>
      </c>
      <c r="N641" s="177" t="s">
        <v>46</v>
      </c>
      <c r="P641" s="139">
        <f>O641*H641</f>
        <v>0</v>
      </c>
      <c r="Q641" s="139">
        <v>0.00208</v>
      </c>
      <c r="R641" s="139">
        <f>Q641*H641</f>
        <v>0.00208</v>
      </c>
      <c r="S641" s="139">
        <v>0</v>
      </c>
      <c r="T641" s="140">
        <f>S641*H641</f>
        <v>0</v>
      </c>
      <c r="AR641" s="141" t="s">
        <v>374</v>
      </c>
      <c r="AT641" s="141" t="s">
        <v>324</v>
      </c>
      <c r="AU641" s="141" t="s">
        <v>85</v>
      </c>
      <c r="AY641" s="16" t="s">
        <v>153</v>
      </c>
      <c r="BE641" s="142">
        <f>IF(N641="základní",J641,0)</f>
        <v>0</v>
      </c>
      <c r="BF641" s="142">
        <f>IF(N641="snížená",J641,0)</f>
        <v>0</v>
      </c>
      <c r="BG641" s="142">
        <f>IF(N641="zákl. přenesená",J641,0)</f>
        <v>0</v>
      </c>
      <c r="BH641" s="142">
        <f>IF(N641="sníž. přenesená",J641,0)</f>
        <v>0</v>
      </c>
      <c r="BI641" s="142">
        <f>IF(N641="nulová",J641,0)</f>
        <v>0</v>
      </c>
      <c r="BJ641" s="16" t="s">
        <v>83</v>
      </c>
      <c r="BK641" s="142">
        <f>ROUND(I641*H641,2)</f>
        <v>0</v>
      </c>
      <c r="BL641" s="16" t="s">
        <v>287</v>
      </c>
      <c r="BM641" s="141" t="s">
        <v>885</v>
      </c>
    </row>
    <row r="642" spans="2:65" s="1" customFormat="1" ht="16.5" customHeight="1">
      <c r="B642" s="31"/>
      <c r="C642" s="130" t="s">
        <v>886</v>
      </c>
      <c r="D642" s="130" t="s">
        <v>155</v>
      </c>
      <c r="E642" s="131" t="s">
        <v>887</v>
      </c>
      <c r="F642" s="132" t="s">
        <v>888</v>
      </c>
      <c r="G642" s="133" t="s">
        <v>889</v>
      </c>
      <c r="H642" s="134">
        <v>1</v>
      </c>
      <c r="I642" s="135"/>
      <c r="J642" s="136">
        <f>ROUND(I642*H642,2)</f>
        <v>0</v>
      </c>
      <c r="K642" s="132" t="s">
        <v>19</v>
      </c>
      <c r="L642" s="31"/>
      <c r="M642" s="137" t="s">
        <v>19</v>
      </c>
      <c r="N642" s="138" t="s">
        <v>46</v>
      </c>
      <c r="P642" s="139">
        <f>O642*H642</f>
        <v>0</v>
      </c>
      <c r="Q642" s="139">
        <v>0</v>
      </c>
      <c r="R642" s="139">
        <f>Q642*H642</f>
        <v>0</v>
      </c>
      <c r="S642" s="139">
        <v>0</v>
      </c>
      <c r="T642" s="140">
        <f>S642*H642</f>
        <v>0</v>
      </c>
      <c r="AR642" s="141" t="s">
        <v>287</v>
      </c>
      <c r="AT642" s="141" t="s">
        <v>155</v>
      </c>
      <c r="AU642" s="141" t="s">
        <v>85</v>
      </c>
      <c r="AY642" s="16" t="s">
        <v>153</v>
      </c>
      <c r="BE642" s="142">
        <f>IF(N642="základní",J642,0)</f>
        <v>0</v>
      </c>
      <c r="BF642" s="142">
        <f>IF(N642="snížená",J642,0)</f>
        <v>0</v>
      </c>
      <c r="BG642" s="142">
        <f>IF(N642="zákl. přenesená",J642,0)</f>
        <v>0</v>
      </c>
      <c r="BH642" s="142">
        <f>IF(N642="sníž. přenesená",J642,0)</f>
        <v>0</v>
      </c>
      <c r="BI642" s="142">
        <f>IF(N642="nulová",J642,0)</f>
        <v>0</v>
      </c>
      <c r="BJ642" s="16" t="s">
        <v>83</v>
      </c>
      <c r="BK642" s="142">
        <f>ROUND(I642*H642,2)</f>
        <v>0</v>
      </c>
      <c r="BL642" s="16" t="s">
        <v>287</v>
      </c>
      <c r="BM642" s="141" t="s">
        <v>890</v>
      </c>
    </row>
    <row r="643" spans="2:65" s="1" customFormat="1" ht="16.5" customHeight="1">
      <c r="B643" s="31"/>
      <c r="C643" s="130" t="s">
        <v>891</v>
      </c>
      <c r="D643" s="130" t="s">
        <v>155</v>
      </c>
      <c r="E643" s="131" t="s">
        <v>892</v>
      </c>
      <c r="F643" s="132" t="s">
        <v>893</v>
      </c>
      <c r="G643" s="133" t="s">
        <v>889</v>
      </c>
      <c r="H643" s="134">
        <v>3</v>
      </c>
      <c r="I643" s="135"/>
      <c r="J643" s="136">
        <f>ROUND(I643*H643,2)</f>
        <v>0</v>
      </c>
      <c r="K643" s="132" t="s">
        <v>19</v>
      </c>
      <c r="L643" s="31"/>
      <c r="M643" s="137" t="s">
        <v>19</v>
      </c>
      <c r="N643" s="138" t="s">
        <v>46</v>
      </c>
      <c r="P643" s="139">
        <f>O643*H643</f>
        <v>0</v>
      </c>
      <c r="Q643" s="139">
        <v>0</v>
      </c>
      <c r="R643" s="139">
        <f>Q643*H643</f>
        <v>0</v>
      </c>
      <c r="S643" s="139">
        <v>0</v>
      </c>
      <c r="T643" s="140">
        <f>S643*H643</f>
        <v>0</v>
      </c>
      <c r="AR643" s="141" t="s">
        <v>287</v>
      </c>
      <c r="AT643" s="141" t="s">
        <v>155</v>
      </c>
      <c r="AU643" s="141" t="s">
        <v>85</v>
      </c>
      <c r="AY643" s="16" t="s">
        <v>153</v>
      </c>
      <c r="BE643" s="142">
        <f>IF(N643="základní",J643,0)</f>
        <v>0</v>
      </c>
      <c r="BF643" s="142">
        <f>IF(N643="snížená",J643,0)</f>
        <v>0</v>
      </c>
      <c r="BG643" s="142">
        <f>IF(N643="zákl. přenesená",J643,0)</f>
        <v>0</v>
      </c>
      <c r="BH643" s="142">
        <f>IF(N643="sníž. přenesená",J643,0)</f>
        <v>0</v>
      </c>
      <c r="BI643" s="142">
        <f>IF(N643="nulová",J643,0)</f>
        <v>0</v>
      </c>
      <c r="BJ643" s="16" t="s">
        <v>83</v>
      </c>
      <c r="BK643" s="142">
        <f>ROUND(I643*H643,2)</f>
        <v>0</v>
      </c>
      <c r="BL643" s="16" t="s">
        <v>287</v>
      </c>
      <c r="BM643" s="141" t="s">
        <v>894</v>
      </c>
    </row>
    <row r="644" spans="2:65" s="1" customFormat="1" ht="49" customHeight="1">
      <c r="B644" s="31"/>
      <c r="C644" s="130" t="s">
        <v>895</v>
      </c>
      <c r="D644" s="130" t="s">
        <v>155</v>
      </c>
      <c r="E644" s="131" t="s">
        <v>896</v>
      </c>
      <c r="F644" s="132" t="s">
        <v>897</v>
      </c>
      <c r="G644" s="133" t="s">
        <v>178</v>
      </c>
      <c r="H644" s="134">
        <v>0.349</v>
      </c>
      <c r="I644" s="135"/>
      <c r="J644" s="136">
        <f>ROUND(I644*H644,2)</f>
        <v>0</v>
      </c>
      <c r="K644" s="132" t="s">
        <v>159</v>
      </c>
      <c r="L644" s="31"/>
      <c r="M644" s="137" t="s">
        <v>19</v>
      </c>
      <c r="N644" s="138" t="s">
        <v>46</v>
      </c>
      <c r="P644" s="139">
        <f>O644*H644</f>
        <v>0</v>
      </c>
      <c r="Q644" s="139">
        <v>0</v>
      </c>
      <c r="R644" s="139">
        <f>Q644*H644</f>
        <v>0</v>
      </c>
      <c r="S644" s="139">
        <v>0</v>
      </c>
      <c r="T644" s="140">
        <f>S644*H644</f>
        <v>0</v>
      </c>
      <c r="AR644" s="141" t="s">
        <v>287</v>
      </c>
      <c r="AT644" s="141" t="s">
        <v>155</v>
      </c>
      <c r="AU644" s="141" t="s">
        <v>85</v>
      </c>
      <c r="AY644" s="16" t="s">
        <v>153</v>
      </c>
      <c r="BE644" s="142">
        <f>IF(N644="základní",J644,0)</f>
        <v>0</v>
      </c>
      <c r="BF644" s="142">
        <f>IF(N644="snížená",J644,0)</f>
        <v>0</v>
      </c>
      <c r="BG644" s="142">
        <f>IF(N644="zákl. přenesená",J644,0)</f>
        <v>0</v>
      </c>
      <c r="BH644" s="142">
        <f>IF(N644="sníž. přenesená",J644,0)</f>
        <v>0</v>
      </c>
      <c r="BI644" s="142">
        <f>IF(N644="nulová",J644,0)</f>
        <v>0</v>
      </c>
      <c r="BJ644" s="16" t="s">
        <v>83</v>
      </c>
      <c r="BK644" s="142">
        <f>ROUND(I644*H644,2)</f>
        <v>0</v>
      </c>
      <c r="BL644" s="16" t="s">
        <v>287</v>
      </c>
      <c r="BM644" s="141" t="s">
        <v>898</v>
      </c>
    </row>
    <row r="645" spans="2:47" s="1" customFormat="1" ht="10">
      <c r="B645" s="31"/>
      <c r="D645" s="143" t="s">
        <v>162</v>
      </c>
      <c r="F645" s="144" t="s">
        <v>899</v>
      </c>
      <c r="I645" s="145"/>
      <c r="L645" s="31"/>
      <c r="M645" s="146"/>
      <c r="T645" s="52"/>
      <c r="AT645" s="16" t="s">
        <v>162</v>
      </c>
      <c r="AU645" s="16" t="s">
        <v>85</v>
      </c>
    </row>
    <row r="646" spans="2:63" s="11" customFormat="1" ht="22.75" customHeight="1">
      <c r="B646" s="118"/>
      <c r="D646" s="119" t="s">
        <v>74</v>
      </c>
      <c r="E646" s="128" t="s">
        <v>900</v>
      </c>
      <c r="F646" s="128" t="s">
        <v>901</v>
      </c>
      <c r="I646" s="121"/>
      <c r="J646" s="129">
        <f>BK646</f>
        <v>0</v>
      </c>
      <c r="L646" s="118"/>
      <c r="M646" s="123"/>
      <c r="P646" s="124">
        <f>SUM(P647:P683)</f>
        <v>0</v>
      </c>
      <c r="R646" s="124">
        <f>SUM(R647:R683)</f>
        <v>0.154152</v>
      </c>
      <c r="T646" s="125">
        <f>SUM(T647:T683)</f>
        <v>0.9074</v>
      </c>
      <c r="AR646" s="119" t="s">
        <v>85</v>
      </c>
      <c r="AT646" s="126" t="s">
        <v>74</v>
      </c>
      <c r="AU646" s="126" t="s">
        <v>83</v>
      </c>
      <c r="AY646" s="119" t="s">
        <v>153</v>
      </c>
      <c r="BK646" s="127">
        <f>SUM(BK647:BK683)</f>
        <v>0</v>
      </c>
    </row>
    <row r="647" spans="2:65" s="1" customFormat="1" ht="37.75" customHeight="1">
      <c r="B647" s="31"/>
      <c r="C647" s="130" t="s">
        <v>902</v>
      </c>
      <c r="D647" s="130" t="s">
        <v>155</v>
      </c>
      <c r="E647" s="131" t="s">
        <v>903</v>
      </c>
      <c r="F647" s="132" t="s">
        <v>904</v>
      </c>
      <c r="G647" s="133" t="s">
        <v>337</v>
      </c>
      <c r="H647" s="134">
        <v>21.6</v>
      </c>
      <c r="I647" s="135"/>
      <c r="J647" s="136">
        <f>ROUND(I647*H647,2)</f>
        <v>0</v>
      </c>
      <c r="K647" s="132" t="s">
        <v>159</v>
      </c>
      <c r="L647" s="31"/>
      <c r="M647" s="137" t="s">
        <v>19</v>
      </c>
      <c r="N647" s="138" t="s">
        <v>46</v>
      </c>
      <c r="P647" s="139">
        <f>O647*H647</f>
        <v>0</v>
      </c>
      <c r="Q647" s="139">
        <v>0</v>
      </c>
      <c r="R647" s="139">
        <f>Q647*H647</f>
        <v>0</v>
      </c>
      <c r="S647" s="139">
        <v>0</v>
      </c>
      <c r="T647" s="140">
        <f>S647*H647</f>
        <v>0</v>
      </c>
      <c r="AR647" s="141" t="s">
        <v>287</v>
      </c>
      <c r="AT647" s="141" t="s">
        <v>155</v>
      </c>
      <c r="AU647" s="141" t="s">
        <v>85</v>
      </c>
      <c r="AY647" s="16" t="s">
        <v>153</v>
      </c>
      <c r="BE647" s="142">
        <f>IF(N647="základní",J647,0)</f>
        <v>0</v>
      </c>
      <c r="BF647" s="142">
        <f>IF(N647="snížená",J647,0)</f>
        <v>0</v>
      </c>
      <c r="BG647" s="142">
        <f>IF(N647="zákl. přenesená",J647,0)</f>
        <v>0</v>
      </c>
      <c r="BH647" s="142">
        <f>IF(N647="sníž. přenesená",J647,0)</f>
        <v>0</v>
      </c>
      <c r="BI647" s="142">
        <f>IF(N647="nulová",J647,0)</f>
        <v>0</v>
      </c>
      <c r="BJ647" s="16" t="s">
        <v>83</v>
      </c>
      <c r="BK647" s="142">
        <f>ROUND(I647*H647,2)</f>
        <v>0</v>
      </c>
      <c r="BL647" s="16" t="s">
        <v>287</v>
      </c>
      <c r="BM647" s="141" t="s">
        <v>905</v>
      </c>
    </row>
    <row r="648" spans="2:47" s="1" customFormat="1" ht="10">
      <c r="B648" s="31"/>
      <c r="D648" s="143" t="s">
        <v>162</v>
      </c>
      <c r="F648" s="144" t="s">
        <v>906</v>
      </c>
      <c r="I648" s="145"/>
      <c r="L648" s="31"/>
      <c r="M648" s="146"/>
      <c r="T648" s="52"/>
      <c r="AT648" s="16" t="s">
        <v>162</v>
      </c>
      <c r="AU648" s="16" t="s">
        <v>85</v>
      </c>
    </row>
    <row r="649" spans="2:51" s="13" customFormat="1" ht="10">
      <c r="B649" s="154"/>
      <c r="D649" s="148" t="s">
        <v>164</v>
      </c>
      <c r="E649" s="155" t="s">
        <v>19</v>
      </c>
      <c r="F649" s="156" t="s">
        <v>907</v>
      </c>
      <c r="H649" s="157">
        <v>21.6</v>
      </c>
      <c r="I649" s="158"/>
      <c r="L649" s="154"/>
      <c r="M649" s="159"/>
      <c r="T649" s="160"/>
      <c r="AT649" s="155" t="s">
        <v>164</v>
      </c>
      <c r="AU649" s="155" t="s">
        <v>85</v>
      </c>
      <c r="AV649" s="13" t="s">
        <v>85</v>
      </c>
      <c r="AW649" s="13" t="s">
        <v>36</v>
      </c>
      <c r="AX649" s="13" t="s">
        <v>83</v>
      </c>
      <c r="AY649" s="155" t="s">
        <v>153</v>
      </c>
    </row>
    <row r="650" spans="2:65" s="1" customFormat="1" ht="16.5" customHeight="1">
      <c r="B650" s="31"/>
      <c r="C650" s="168" t="s">
        <v>908</v>
      </c>
      <c r="D650" s="168" t="s">
        <v>324</v>
      </c>
      <c r="E650" s="169" t="s">
        <v>909</v>
      </c>
      <c r="F650" s="170" t="s">
        <v>910</v>
      </c>
      <c r="G650" s="171" t="s">
        <v>337</v>
      </c>
      <c r="H650" s="172">
        <v>23.76</v>
      </c>
      <c r="I650" s="173"/>
      <c r="J650" s="174">
        <f>ROUND(I650*H650,2)</f>
        <v>0</v>
      </c>
      <c r="K650" s="170" t="s">
        <v>159</v>
      </c>
      <c r="L650" s="175"/>
      <c r="M650" s="176" t="s">
        <v>19</v>
      </c>
      <c r="N650" s="177" t="s">
        <v>46</v>
      </c>
      <c r="P650" s="139">
        <f>O650*H650</f>
        <v>0</v>
      </c>
      <c r="Q650" s="139">
        <v>0.0003</v>
      </c>
      <c r="R650" s="139">
        <f>Q650*H650</f>
        <v>0.007128</v>
      </c>
      <c r="S650" s="139">
        <v>0</v>
      </c>
      <c r="T650" s="140">
        <f>S650*H650</f>
        <v>0</v>
      </c>
      <c r="AR650" s="141" t="s">
        <v>374</v>
      </c>
      <c r="AT650" s="141" t="s">
        <v>324</v>
      </c>
      <c r="AU650" s="141" t="s">
        <v>85</v>
      </c>
      <c r="AY650" s="16" t="s">
        <v>153</v>
      </c>
      <c r="BE650" s="142">
        <f>IF(N650="základní",J650,0)</f>
        <v>0</v>
      </c>
      <c r="BF650" s="142">
        <f>IF(N650="snížená",J650,0)</f>
        <v>0</v>
      </c>
      <c r="BG650" s="142">
        <f>IF(N650="zákl. přenesená",J650,0)</f>
        <v>0</v>
      </c>
      <c r="BH650" s="142">
        <f>IF(N650="sníž. přenesená",J650,0)</f>
        <v>0</v>
      </c>
      <c r="BI650" s="142">
        <f>IF(N650="nulová",J650,0)</f>
        <v>0</v>
      </c>
      <c r="BJ650" s="16" t="s">
        <v>83</v>
      </c>
      <c r="BK650" s="142">
        <f>ROUND(I650*H650,2)</f>
        <v>0</v>
      </c>
      <c r="BL650" s="16" t="s">
        <v>287</v>
      </c>
      <c r="BM650" s="141" t="s">
        <v>911</v>
      </c>
    </row>
    <row r="651" spans="2:51" s="13" customFormat="1" ht="10">
      <c r="B651" s="154"/>
      <c r="D651" s="148" t="s">
        <v>164</v>
      </c>
      <c r="F651" s="156" t="s">
        <v>912</v>
      </c>
      <c r="H651" s="157">
        <v>23.76</v>
      </c>
      <c r="I651" s="158"/>
      <c r="L651" s="154"/>
      <c r="M651" s="159"/>
      <c r="T651" s="160"/>
      <c r="AT651" s="155" t="s">
        <v>164</v>
      </c>
      <c r="AU651" s="155" t="s">
        <v>85</v>
      </c>
      <c r="AV651" s="13" t="s">
        <v>85</v>
      </c>
      <c r="AW651" s="13" t="s">
        <v>4</v>
      </c>
      <c r="AX651" s="13" t="s">
        <v>83</v>
      </c>
      <c r="AY651" s="155" t="s">
        <v>153</v>
      </c>
    </row>
    <row r="652" spans="2:65" s="1" customFormat="1" ht="24.15" customHeight="1">
      <c r="B652" s="31"/>
      <c r="C652" s="130" t="s">
        <v>913</v>
      </c>
      <c r="D652" s="130" t="s">
        <v>155</v>
      </c>
      <c r="E652" s="131" t="s">
        <v>914</v>
      </c>
      <c r="F652" s="132" t="s">
        <v>915</v>
      </c>
      <c r="G652" s="133" t="s">
        <v>205</v>
      </c>
      <c r="H652" s="134">
        <v>6</v>
      </c>
      <c r="I652" s="135"/>
      <c r="J652" s="136">
        <f>ROUND(I652*H652,2)</f>
        <v>0</v>
      </c>
      <c r="K652" s="132" t="s">
        <v>159</v>
      </c>
      <c r="L652" s="31"/>
      <c r="M652" s="137" t="s">
        <v>19</v>
      </c>
      <c r="N652" s="138" t="s">
        <v>46</v>
      </c>
      <c r="P652" s="139">
        <f>O652*H652</f>
        <v>0</v>
      </c>
      <c r="Q652" s="139">
        <v>0</v>
      </c>
      <c r="R652" s="139">
        <f>Q652*H652</f>
        <v>0</v>
      </c>
      <c r="S652" s="139">
        <v>0</v>
      </c>
      <c r="T652" s="140">
        <f>S652*H652</f>
        <v>0</v>
      </c>
      <c r="AR652" s="141" t="s">
        <v>287</v>
      </c>
      <c r="AT652" s="141" t="s">
        <v>155</v>
      </c>
      <c r="AU652" s="141" t="s">
        <v>85</v>
      </c>
      <c r="AY652" s="16" t="s">
        <v>153</v>
      </c>
      <c r="BE652" s="142">
        <f>IF(N652="základní",J652,0)</f>
        <v>0</v>
      </c>
      <c r="BF652" s="142">
        <f>IF(N652="snížená",J652,0)</f>
        <v>0</v>
      </c>
      <c r="BG652" s="142">
        <f>IF(N652="zákl. přenesená",J652,0)</f>
        <v>0</v>
      </c>
      <c r="BH652" s="142">
        <f>IF(N652="sníž. přenesená",J652,0)</f>
        <v>0</v>
      </c>
      <c r="BI652" s="142">
        <f>IF(N652="nulová",J652,0)</f>
        <v>0</v>
      </c>
      <c r="BJ652" s="16" t="s">
        <v>83</v>
      </c>
      <c r="BK652" s="142">
        <f>ROUND(I652*H652,2)</f>
        <v>0</v>
      </c>
      <c r="BL652" s="16" t="s">
        <v>287</v>
      </c>
      <c r="BM652" s="141" t="s">
        <v>916</v>
      </c>
    </row>
    <row r="653" spans="2:47" s="1" customFormat="1" ht="10">
      <c r="B653" s="31"/>
      <c r="D653" s="143" t="s">
        <v>162</v>
      </c>
      <c r="F653" s="144" t="s">
        <v>917</v>
      </c>
      <c r="I653" s="145"/>
      <c r="L653" s="31"/>
      <c r="M653" s="146"/>
      <c r="T653" s="52"/>
      <c r="AT653" s="16" t="s">
        <v>162</v>
      </c>
      <c r="AU653" s="16" t="s">
        <v>85</v>
      </c>
    </row>
    <row r="654" spans="2:51" s="12" customFormat="1" ht="10">
      <c r="B654" s="147"/>
      <c r="D654" s="148" t="s">
        <v>164</v>
      </c>
      <c r="E654" s="149" t="s">
        <v>19</v>
      </c>
      <c r="F654" s="150" t="s">
        <v>918</v>
      </c>
      <c r="H654" s="149" t="s">
        <v>19</v>
      </c>
      <c r="I654" s="151"/>
      <c r="L654" s="147"/>
      <c r="M654" s="152"/>
      <c r="T654" s="153"/>
      <c r="AT654" s="149" t="s">
        <v>164</v>
      </c>
      <c r="AU654" s="149" t="s">
        <v>85</v>
      </c>
      <c r="AV654" s="12" t="s">
        <v>83</v>
      </c>
      <c r="AW654" s="12" t="s">
        <v>36</v>
      </c>
      <c r="AX654" s="12" t="s">
        <v>75</v>
      </c>
      <c r="AY654" s="149" t="s">
        <v>153</v>
      </c>
    </row>
    <row r="655" spans="2:51" s="13" customFormat="1" ht="10">
      <c r="B655" s="154"/>
      <c r="D655" s="148" t="s">
        <v>164</v>
      </c>
      <c r="E655" s="155" t="s">
        <v>19</v>
      </c>
      <c r="F655" s="156" t="s">
        <v>201</v>
      </c>
      <c r="H655" s="157">
        <v>6</v>
      </c>
      <c r="I655" s="158"/>
      <c r="L655" s="154"/>
      <c r="M655" s="159"/>
      <c r="T655" s="160"/>
      <c r="AT655" s="155" t="s">
        <v>164</v>
      </c>
      <c r="AU655" s="155" t="s">
        <v>85</v>
      </c>
      <c r="AV655" s="13" t="s">
        <v>85</v>
      </c>
      <c r="AW655" s="13" t="s">
        <v>36</v>
      </c>
      <c r="AX655" s="13" t="s">
        <v>83</v>
      </c>
      <c r="AY655" s="155" t="s">
        <v>153</v>
      </c>
    </row>
    <row r="656" spans="2:65" s="1" customFormat="1" ht="24.15" customHeight="1">
      <c r="B656" s="31"/>
      <c r="C656" s="168" t="s">
        <v>919</v>
      </c>
      <c r="D656" s="168" t="s">
        <v>324</v>
      </c>
      <c r="E656" s="169" t="s">
        <v>920</v>
      </c>
      <c r="F656" s="170" t="s">
        <v>921</v>
      </c>
      <c r="G656" s="171" t="s">
        <v>158</v>
      </c>
      <c r="H656" s="172">
        <v>4.752</v>
      </c>
      <c r="I656" s="173"/>
      <c r="J656" s="174">
        <f>ROUND(I656*H656,2)</f>
        <v>0</v>
      </c>
      <c r="K656" s="170" t="s">
        <v>159</v>
      </c>
      <c r="L656" s="175"/>
      <c r="M656" s="176" t="s">
        <v>19</v>
      </c>
      <c r="N656" s="177" t="s">
        <v>46</v>
      </c>
      <c r="P656" s="139">
        <f>O656*H656</f>
        <v>0</v>
      </c>
      <c r="Q656" s="139">
        <v>0.012</v>
      </c>
      <c r="R656" s="139">
        <f>Q656*H656</f>
        <v>0.057024</v>
      </c>
      <c r="S656" s="139">
        <v>0</v>
      </c>
      <c r="T656" s="140">
        <f>S656*H656</f>
        <v>0</v>
      </c>
      <c r="AR656" s="141" t="s">
        <v>374</v>
      </c>
      <c r="AT656" s="141" t="s">
        <v>324</v>
      </c>
      <c r="AU656" s="141" t="s">
        <v>85</v>
      </c>
      <c r="AY656" s="16" t="s">
        <v>153</v>
      </c>
      <c r="BE656" s="142">
        <f>IF(N656="základní",J656,0)</f>
        <v>0</v>
      </c>
      <c r="BF656" s="142">
        <f>IF(N656="snížená",J656,0)</f>
        <v>0</v>
      </c>
      <c r="BG656" s="142">
        <f>IF(N656="zákl. přenesená",J656,0)</f>
        <v>0</v>
      </c>
      <c r="BH656" s="142">
        <f>IF(N656="sníž. přenesená",J656,0)</f>
        <v>0</v>
      </c>
      <c r="BI656" s="142">
        <f>IF(N656="nulová",J656,0)</f>
        <v>0</v>
      </c>
      <c r="BJ656" s="16" t="s">
        <v>83</v>
      </c>
      <c r="BK656" s="142">
        <f>ROUND(I656*H656,2)</f>
        <v>0</v>
      </c>
      <c r="BL656" s="16" t="s">
        <v>287</v>
      </c>
      <c r="BM656" s="141" t="s">
        <v>922</v>
      </c>
    </row>
    <row r="657" spans="2:51" s="13" customFormat="1" ht="10">
      <c r="B657" s="154"/>
      <c r="D657" s="148" t="s">
        <v>164</v>
      </c>
      <c r="E657" s="155" t="s">
        <v>19</v>
      </c>
      <c r="F657" s="156" t="s">
        <v>923</v>
      </c>
      <c r="H657" s="157">
        <v>4.32</v>
      </c>
      <c r="I657" s="158"/>
      <c r="L657" s="154"/>
      <c r="M657" s="159"/>
      <c r="T657" s="160"/>
      <c r="AT657" s="155" t="s">
        <v>164</v>
      </c>
      <c r="AU657" s="155" t="s">
        <v>85</v>
      </c>
      <c r="AV657" s="13" t="s">
        <v>85</v>
      </c>
      <c r="AW657" s="13" t="s">
        <v>36</v>
      </c>
      <c r="AX657" s="13" t="s">
        <v>83</v>
      </c>
      <c r="AY657" s="155" t="s">
        <v>153</v>
      </c>
    </row>
    <row r="658" spans="2:51" s="13" customFormat="1" ht="10">
      <c r="B658" s="154"/>
      <c r="D658" s="148" t="s">
        <v>164</v>
      </c>
      <c r="F658" s="156" t="s">
        <v>924</v>
      </c>
      <c r="H658" s="157">
        <v>4.752</v>
      </c>
      <c r="I658" s="158"/>
      <c r="L658" s="154"/>
      <c r="M658" s="159"/>
      <c r="T658" s="160"/>
      <c r="AT658" s="155" t="s">
        <v>164</v>
      </c>
      <c r="AU658" s="155" t="s">
        <v>85</v>
      </c>
      <c r="AV658" s="13" t="s">
        <v>85</v>
      </c>
      <c r="AW658" s="13" t="s">
        <v>4</v>
      </c>
      <c r="AX658" s="13" t="s">
        <v>83</v>
      </c>
      <c r="AY658" s="155" t="s">
        <v>153</v>
      </c>
    </row>
    <row r="659" spans="2:65" s="1" customFormat="1" ht="24.15" customHeight="1">
      <c r="B659" s="31"/>
      <c r="C659" s="130" t="s">
        <v>925</v>
      </c>
      <c r="D659" s="130" t="s">
        <v>155</v>
      </c>
      <c r="E659" s="131" t="s">
        <v>926</v>
      </c>
      <c r="F659" s="132" t="s">
        <v>927</v>
      </c>
      <c r="G659" s="133" t="s">
        <v>205</v>
      </c>
      <c r="H659" s="134">
        <v>6</v>
      </c>
      <c r="I659" s="135"/>
      <c r="J659" s="136">
        <f>ROUND(I659*H659,2)</f>
        <v>0</v>
      </c>
      <c r="K659" s="132" t="s">
        <v>159</v>
      </c>
      <c r="L659" s="31"/>
      <c r="M659" s="137" t="s">
        <v>19</v>
      </c>
      <c r="N659" s="138" t="s">
        <v>46</v>
      </c>
      <c r="P659" s="139">
        <f>O659*H659</f>
        <v>0</v>
      </c>
      <c r="Q659" s="139">
        <v>0</v>
      </c>
      <c r="R659" s="139">
        <f>Q659*H659</f>
        <v>0</v>
      </c>
      <c r="S659" s="139">
        <v>0</v>
      </c>
      <c r="T659" s="140">
        <f>S659*H659</f>
        <v>0</v>
      </c>
      <c r="AR659" s="141" t="s">
        <v>287</v>
      </c>
      <c r="AT659" s="141" t="s">
        <v>155</v>
      </c>
      <c r="AU659" s="141" t="s">
        <v>85</v>
      </c>
      <c r="AY659" s="16" t="s">
        <v>153</v>
      </c>
      <c r="BE659" s="142">
        <f>IF(N659="základní",J659,0)</f>
        <v>0</v>
      </c>
      <c r="BF659" s="142">
        <f>IF(N659="snížená",J659,0)</f>
        <v>0</v>
      </c>
      <c r="BG659" s="142">
        <f>IF(N659="zákl. přenesená",J659,0)</f>
        <v>0</v>
      </c>
      <c r="BH659" s="142">
        <f>IF(N659="sníž. přenesená",J659,0)</f>
        <v>0</v>
      </c>
      <c r="BI659" s="142">
        <f>IF(N659="nulová",J659,0)</f>
        <v>0</v>
      </c>
      <c r="BJ659" s="16" t="s">
        <v>83</v>
      </c>
      <c r="BK659" s="142">
        <f>ROUND(I659*H659,2)</f>
        <v>0</v>
      </c>
      <c r="BL659" s="16" t="s">
        <v>287</v>
      </c>
      <c r="BM659" s="141" t="s">
        <v>928</v>
      </c>
    </row>
    <row r="660" spans="2:47" s="1" customFormat="1" ht="10">
      <c r="B660" s="31"/>
      <c r="D660" s="143" t="s">
        <v>162</v>
      </c>
      <c r="F660" s="144" t="s">
        <v>929</v>
      </c>
      <c r="I660" s="145"/>
      <c r="L660" s="31"/>
      <c r="M660" s="146"/>
      <c r="T660" s="52"/>
      <c r="AT660" s="16" t="s">
        <v>162</v>
      </c>
      <c r="AU660" s="16" t="s">
        <v>85</v>
      </c>
    </row>
    <row r="661" spans="2:65" s="1" customFormat="1" ht="24.15" customHeight="1">
      <c r="B661" s="31"/>
      <c r="C661" s="168" t="s">
        <v>930</v>
      </c>
      <c r="D661" s="168" t="s">
        <v>324</v>
      </c>
      <c r="E661" s="169" t="s">
        <v>931</v>
      </c>
      <c r="F661" s="170" t="s">
        <v>932</v>
      </c>
      <c r="G661" s="171" t="s">
        <v>158</v>
      </c>
      <c r="H661" s="172">
        <v>6</v>
      </c>
      <c r="I661" s="173"/>
      <c r="J661" s="174">
        <f>ROUND(I661*H661,2)</f>
        <v>0</v>
      </c>
      <c r="K661" s="170" t="s">
        <v>159</v>
      </c>
      <c r="L661" s="175"/>
      <c r="M661" s="176" t="s">
        <v>19</v>
      </c>
      <c r="N661" s="177" t="s">
        <v>46</v>
      </c>
      <c r="P661" s="139">
        <f>O661*H661</f>
        <v>0</v>
      </c>
      <c r="Q661" s="139">
        <v>0.015</v>
      </c>
      <c r="R661" s="139">
        <f>Q661*H661</f>
        <v>0.09</v>
      </c>
      <c r="S661" s="139">
        <v>0</v>
      </c>
      <c r="T661" s="140">
        <f>S661*H661</f>
        <v>0</v>
      </c>
      <c r="AR661" s="141" t="s">
        <v>374</v>
      </c>
      <c r="AT661" s="141" t="s">
        <v>324</v>
      </c>
      <c r="AU661" s="141" t="s">
        <v>85</v>
      </c>
      <c r="AY661" s="16" t="s">
        <v>153</v>
      </c>
      <c r="BE661" s="142">
        <f>IF(N661="základní",J661,0)</f>
        <v>0</v>
      </c>
      <c r="BF661" s="142">
        <f>IF(N661="snížená",J661,0)</f>
        <v>0</v>
      </c>
      <c r="BG661" s="142">
        <f>IF(N661="zákl. přenesená",J661,0)</f>
        <v>0</v>
      </c>
      <c r="BH661" s="142">
        <f>IF(N661="sníž. přenesená",J661,0)</f>
        <v>0</v>
      </c>
      <c r="BI661" s="142">
        <f>IF(N661="nulová",J661,0)</f>
        <v>0</v>
      </c>
      <c r="BJ661" s="16" t="s">
        <v>83</v>
      </c>
      <c r="BK661" s="142">
        <f>ROUND(I661*H661,2)</f>
        <v>0</v>
      </c>
      <c r="BL661" s="16" t="s">
        <v>287</v>
      </c>
      <c r="BM661" s="141" t="s">
        <v>933</v>
      </c>
    </row>
    <row r="662" spans="2:65" s="1" customFormat="1" ht="16.5" customHeight="1">
      <c r="B662" s="31"/>
      <c r="C662" s="130" t="s">
        <v>934</v>
      </c>
      <c r="D662" s="130" t="s">
        <v>155</v>
      </c>
      <c r="E662" s="131" t="s">
        <v>935</v>
      </c>
      <c r="F662" s="132" t="s">
        <v>936</v>
      </c>
      <c r="G662" s="133" t="s">
        <v>158</v>
      </c>
      <c r="H662" s="134">
        <v>21.6</v>
      </c>
      <c r="I662" s="135"/>
      <c r="J662" s="136">
        <f>ROUND(I662*H662,2)</f>
        <v>0</v>
      </c>
      <c r="K662" s="132" t="s">
        <v>159</v>
      </c>
      <c r="L662" s="31"/>
      <c r="M662" s="137" t="s">
        <v>19</v>
      </c>
      <c r="N662" s="138" t="s">
        <v>46</v>
      </c>
      <c r="P662" s="139">
        <f>O662*H662</f>
        <v>0</v>
      </c>
      <c r="Q662" s="139">
        <v>0</v>
      </c>
      <c r="R662" s="139">
        <f>Q662*H662</f>
        <v>0</v>
      </c>
      <c r="S662" s="139">
        <v>0.005</v>
      </c>
      <c r="T662" s="140">
        <f>S662*H662</f>
        <v>0.10800000000000001</v>
      </c>
      <c r="AR662" s="141" t="s">
        <v>287</v>
      </c>
      <c r="AT662" s="141" t="s">
        <v>155</v>
      </c>
      <c r="AU662" s="141" t="s">
        <v>85</v>
      </c>
      <c r="AY662" s="16" t="s">
        <v>153</v>
      </c>
      <c r="BE662" s="142">
        <f>IF(N662="základní",J662,0)</f>
        <v>0</v>
      </c>
      <c r="BF662" s="142">
        <f>IF(N662="snížená",J662,0)</f>
        <v>0</v>
      </c>
      <c r="BG662" s="142">
        <f>IF(N662="zákl. přenesená",J662,0)</f>
        <v>0</v>
      </c>
      <c r="BH662" s="142">
        <f>IF(N662="sníž. přenesená",J662,0)</f>
        <v>0</v>
      </c>
      <c r="BI662" s="142">
        <f>IF(N662="nulová",J662,0)</f>
        <v>0</v>
      </c>
      <c r="BJ662" s="16" t="s">
        <v>83</v>
      </c>
      <c r="BK662" s="142">
        <f>ROUND(I662*H662,2)</f>
        <v>0</v>
      </c>
      <c r="BL662" s="16" t="s">
        <v>287</v>
      </c>
      <c r="BM662" s="141" t="s">
        <v>937</v>
      </c>
    </row>
    <row r="663" spans="2:47" s="1" customFormat="1" ht="10">
      <c r="B663" s="31"/>
      <c r="D663" s="143" t="s">
        <v>162</v>
      </c>
      <c r="F663" s="144" t="s">
        <v>938</v>
      </c>
      <c r="I663" s="145"/>
      <c r="L663" s="31"/>
      <c r="M663" s="146"/>
      <c r="T663" s="52"/>
      <c r="AT663" s="16" t="s">
        <v>162</v>
      </c>
      <c r="AU663" s="16" t="s">
        <v>85</v>
      </c>
    </row>
    <row r="664" spans="2:51" s="12" customFormat="1" ht="10">
      <c r="B664" s="147"/>
      <c r="D664" s="148" t="s">
        <v>164</v>
      </c>
      <c r="E664" s="149" t="s">
        <v>19</v>
      </c>
      <c r="F664" s="150" t="s">
        <v>215</v>
      </c>
      <c r="H664" s="149" t="s">
        <v>19</v>
      </c>
      <c r="I664" s="151"/>
      <c r="L664" s="147"/>
      <c r="M664" s="152"/>
      <c r="T664" s="153"/>
      <c r="AT664" s="149" t="s">
        <v>164</v>
      </c>
      <c r="AU664" s="149" t="s">
        <v>85</v>
      </c>
      <c r="AV664" s="12" t="s">
        <v>83</v>
      </c>
      <c r="AW664" s="12" t="s">
        <v>36</v>
      </c>
      <c r="AX664" s="12" t="s">
        <v>75</v>
      </c>
      <c r="AY664" s="149" t="s">
        <v>153</v>
      </c>
    </row>
    <row r="665" spans="2:51" s="13" customFormat="1" ht="10">
      <c r="B665" s="154"/>
      <c r="D665" s="148" t="s">
        <v>164</v>
      </c>
      <c r="E665" s="155" t="s">
        <v>19</v>
      </c>
      <c r="F665" s="156" t="s">
        <v>939</v>
      </c>
      <c r="H665" s="157">
        <v>21.6</v>
      </c>
      <c r="I665" s="158"/>
      <c r="L665" s="154"/>
      <c r="M665" s="159"/>
      <c r="T665" s="160"/>
      <c r="AT665" s="155" t="s">
        <v>164</v>
      </c>
      <c r="AU665" s="155" t="s">
        <v>85</v>
      </c>
      <c r="AV665" s="13" t="s">
        <v>85</v>
      </c>
      <c r="AW665" s="13" t="s">
        <v>36</v>
      </c>
      <c r="AX665" s="13" t="s">
        <v>83</v>
      </c>
      <c r="AY665" s="155" t="s">
        <v>153</v>
      </c>
    </row>
    <row r="666" spans="2:65" s="1" customFormat="1" ht="16.5" customHeight="1">
      <c r="B666" s="31"/>
      <c r="C666" s="130" t="s">
        <v>940</v>
      </c>
      <c r="D666" s="130" t="s">
        <v>155</v>
      </c>
      <c r="E666" s="131" t="s">
        <v>941</v>
      </c>
      <c r="F666" s="132" t="s">
        <v>942</v>
      </c>
      <c r="G666" s="133" t="s">
        <v>158</v>
      </c>
      <c r="H666" s="134">
        <v>42.7</v>
      </c>
      <c r="I666" s="135"/>
      <c r="J666" s="136">
        <f>ROUND(I666*H666,2)</f>
        <v>0</v>
      </c>
      <c r="K666" s="132" t="s">
        <v>159</v>
      </c>
      <c r="L666" s="31"/>
      <c r="M666" s="137" t="s">
        <v>19</v>
      </c>
      <c r="N666" s="138" t="s">
        <v>46</v>
      </c>
      <c r="P666" s="139">
        <f>O666*H666</f>
        <v>0</v>
      </c>
      <c r="Q666" s="139">
        <v>0</v>
      </c>
      <c r="R666" s="139">
        <f>Q666*H666</f>
        <v>0</v>
      </c>
      <c r="S666" s="139">
        <v>0.004</v>
      </c>
      <c r="T666" s="140">
        <f>S666*H666</f>
        <v>0.1708</v>
      </c>
      <c r="AR666" s="141" t="s">
        <v>287</v>
      </c>
      <c r="AT666" s="141" t="s">
        <v>155</v>
      </c>
      <c r="AU666" s="141" t="s">
        <v>85</v>
      </c>
      <c r="AY666" s="16" t="s">
        <v>153</v>
      </c>
      <c r="BE666" s="142">
        <f>IF(N666="základní",J666,0)</f>
        <v>0</v>
      </c>
      <c r="BF666" s="142">
        <f>IF(N666="snížená",J666,0)</f>
        <v>0</v>
      </c>
      <c r="BG666" s="142">
        <f>IF(N666="zákl. přenesená",J666,0)</f>
        <v>0</v>
      </c>
      <c r="BH666" s="142">
        <f>IF(N666="sníž. přenesená",J666,0)</f>
        <v>0</v>
      </c>
      <c r="BI666" s="142">
        <f>IF(N666="nulová",J666,0)</f>
        <v>0</v>
      </c>
      <c r="BJ666" s="16" t="s">
        <v>83</v>
      </c>
      <c r="BK666" s="142">
        <f>ROUND(I666*H666,2)</f>
        <v>0</v>
      </c>
      <c r="BL666" s="16" t="s">
        <v>287</v>
      </c>
      <c r="BM666" s="141" t="s">
        <v>943</v>
      </c>
    </row>
    <row r="667" spans="2:47" s="1" customFormat="1" ht="10">
      <c r="B667" s="31"/>
      <c r="D667" s="143" t="s">
        <v>162</v>
      </c>
      <c r="F667" s="144" t="s">
        <v>944</v>
      </c>
      <c r="I667" s="145"/>
      <c r="L667" s="31"/>
      <c r="M667" s="146"/>
      <c r="T667" s="52"/>
      <c r="AT667" s="16" t="s">
        <v>162</v>
      </c>
      <c r="AU667" s="16" t="s">
        <v>85</v>
      </c>
    </row>
    <row r="668" spans="2:51" s="12" customFormat="1" ht="10">
      <c r="B668" s="147"/>
      <c r="D668" s="148" t="s">
        <v>164</v>
      </c>
      <c r="E668" s="149" t="s">
        <v>19</v>
      </c>
      <c r="F668" s="150" t="s">
        <v>215</v>
      </c>
      <c r="H668" s="149" t="s">
        <v>19</v>
      </c>
      <c r="I668" s="151"/>
      <c r="L668" s="147"/>
      <c r="M668" s="152"/>
      <c r="T668" s="153"/>
      <c r="AT668" s="149" t="s">
        <v>164</v>
      </c>
      <c r="AU668" s="149" t="s">
        <v>85</v>
      </c>
      <c r="AV668" s="12" t="s">
        <v>83</v>
      </c>
      <c r="AW668" s="12" t="s">
        <v>36</v>
      </c>
      <c r="AX668" s="12" t="s">
        <v>75</v>
      </c>
      <c r="AY668" s="149" t="s">
        <v>153</v>
      </c>
    </row>
    <row r="669" spans="2:51" s="13" customFormat="1" ht="10">
      <c r="B669" s="154"/>
      <c r="D669" s="148" t="s">
        <v>164</v>
      </c>
      <c r="E669" s="155" t="s">
        <v>19</v>
      </c>
      <c r="F669" s="156" t="s">
        <v>945</v>
      </c>
      <c r="H669" s="157">
        <v>42.7</v>
      </c>
      <c r="I669" s="158"/>
      <c r="L669" s="154"/>
      <c r="M669" s="159"/>
      <c r="T669" s="160"/>
      <c r="AT669" s="155" t="s">
        <v>164</v>
      </c>
      <c r="AU669" s="155" t="s">
        <v>85</v>
      </c>
      <c r="AV669" s="13" t="s">
        <v>85</v>
      </c>
      <c r="AW669" s="13" t="s">
        <v>36</v>
      </c>
      <c r="AX669" s="13" t="s">
        <v>83</v>
      </c>
      <c r="AY669" s="155" t="s">
        <v>153</v>
      </c>
    </row>
    <row r="670" spans="2:65" s="1" customFormat="1" ht="16.5" customHeight="1">
      <c r="B670" s="31"/>
      <c r="C670" s="130" t="s">
        <v>946</v>
      </c>
      <c r="D670" s="130" t="s">
        <v>155</v>
      </c>
      <c r="E670" s="131" t="s">
        <v>947</v>
      </c>
      <c r="F670" s="132" t="s">
        <v>948</v>
      </c>
      <c r="G670" s="133" t="s">
        <v>158</v>
      </c>
      <c r="H670" s="134">
        <v>64.3</v>
      </c>
      <c r="I670" s="135"/>
      <c r="J670" s="136">
        <f>ROUND(I670*H670,2)</f>
        <v>0</v>
      </c>
      <c r="K670" s="132" t="s">
        <v>159</v>
      </c>
      <c r="L670" s="31"/>
      <c r="M670" s="137" t="s">
        <v>19</v>
      </c>
      <c r="N670" s="138" t="s">
        <v>46</v>
      </c>
      <c r="P670" s="139">
        <f>O670*H670</f>
        <v>0</v>
      </c>
      <c r="Q670" s="139">
        <v>0</v>
      </c>
      <c r="R670" s="139">
        <f>Q670*H670</f>
        <v>0</v>
      </c>
      <c r="S670" s="139">
        <v>0.002</v>
      </c>
      <c r="T670" s="140">
        <f>S670*H670</f>
        <v>0.1286</v>
      </c>
      <c r="AR670" s="141" t="s">
        <v>287</v>
      </c>
      <c r="AT670" s="141" t="s">
        <v>155</v>
      </c>
      <c r="AU670" s="141" t="s">
        <v>85</v>
      </c>
      <c r="AY670" s="16" t="s">
        <v>153</v>
      </c>
      <c r="BE670" s="142">
        <f>IF(N670="základní",J670,0)</f>
        <v>0</v>
      </c>
      <c r="BF670" s="142">
        <f>IF(N670="snížená",J670,0)</f>
        <v>0</v>
      </c>
      <c r="BG670" s="142">
        <f>IF(N670="zákl. přenesená",J670,0)</f>
        <v>0</v>
      </c>
      <c r="BH670" s="142">
        <f>IF(N670="sníž. přenesená",J670,0)</f>
        <v>0</v>
      </c>
      <c r="BI670" s="142">
        <f>IF(N670="nulová",J670,0)</f>
        <v>0</v>
      </c>
      <c r="BJ670" s="16" t="s">
        <v>83</v>
      </c>
      <c r="BK670" s="142">
        <f>ROUND(I670*H670,2)</f>
        <v>0</v>
      </c>
      <c r="BL670" s="16" t="s">
        <v>287</v>
      </c>
      <c r="BM670" s="141" t="s">
        <v>949</v>
      </c>
    </row>
    <row r="671" spans="2:47" s="1" customFormat="1" ht="10">
      <c r="B671" s="31"/>
      <c r="D671" s="143" t="s">
        <v>162</v>
      </c>
      <c r="F671" s="144" t="s">
        <v>950</v>
      </c>
      <c r="I671" s="145"/>
      <c r="L671" s="31"/>
      <c r="M671" s="146"/>
      <c r="T671" s="52"/>
      <c r="AT671" s="16" t="s">
        <v>162</v>
      </c>
      <c r="AU671" s="16" t="s">
        <v>85</v>
      </c>
    </row>
    <row r="672" spans="2:51" s="12" customFormat="1" ht="10">
      <c r="B672" s="147"/>
      <c r="D672" s="148" t="s">
        <v>164</v>
      </c>
      <c r="E672" s="149" t="s">
        <v>19</v>
      </c>
      <c r="F672" s="150" t="s">
        <v>215</v>
      </c>
      <c r="H672" s="149" t="s">
        <v>19</v>
      </c>
      <c r="I672" s="151"/>
      <c r="L672" s="147"/>
      <c r="M672" s="152"/>
      <c r="T672" s="153"/>
      <c r="AT672" s="149" t="s">
        <v>164</v>
      </c>
      <c r="AU672" s="149" t="s">
        <v>85</v>
      </c>
      <c r="AV672" s="12" t="s">
        <v>83</v>
      </c>
      <c r="AW672" s="12" t="s">
        <v>36</v>
      </c>
      <c r="AX672" s="12" t="s">
        <v>75</v>
      </c>
      <c r="AY672" s="149" t="s">
        <v>153</v>
      </c>
    </row>
    <row r="673" spans="2:51" s="13" customFormat="1" ht="10">
      <c r="B673" s="154"/>
      <c r="D673" s="148" t="s">
        <v>164</v>
      </c>
      <c r="E673" s="155" t="s">
        <v>19</v>
      </c>
      <c r="F673" s="156" t="s">
        <v>726</v>
      </c>
      <c r="H673" s="157">
        <v>64.3</v>
      </c>
      <c r="I673" s="158"/>
      <c r="L673" s="154"/>
      <c r="M673" s="159"/>
      <c r="T673" s="160"/>
      <c r="AT673" s="155" t="s">
        <v>164</v>
      </c>
      <c r="AU673" s="155" t="s">
        <v>85</v>
      </c>
      <c r="AV673" s="13" t="s">
        <v>85</v>
      </c>
      <c r="AW673" s="13" t="s">
        <v>36</v>
      </c>
      <c r="AX673" s="13" t="s">
        <v>83</v>
      </c>
      <c r="AY673" s="155" t="s">
        <v>153</v>
      </c>
    </row>
    <row r="674" spans="2:65" s="1" customFormat="1" ht="24.15" customHeight="1">
      <c r="B674" s="31"/>
      <c r="C674" s="130" t="s">
        <v>951</v>
      </c>
      <c r="D674" s="130" t="s">
        <v>155</v>
      </c>
      <c r="E674" s="131" t="s">
        <v>952</v>
      </c>
      <c r="F674" s="132" t="s">
        <v>953</v>
      </c>
      <c r="G674" s="133" t="s">
        <v>954</v>
      </c>
      <c r="H674" s="134">
        <v>500</v>
      </c>
      <c r="I674" s="135"/>
      <c r="J674" s="136">
        <f>ROUND(I674*H674,2)</f>
        <v>0</v>
      </c>
      <c r="K674" s="132" t="s">
        <v>159</v>
      </c>
      <c r="L674" s="31"/>
      <c r="M674" s="137" t="s">
        <v>19</v>
      </c>
      <c r="N674" s="138" t="s">
        <v>46</v>
      </c>
      <c r="P674" s="139">
        <f>O674*H674</f>
        <v>0</v>
      </c>
      <c r="Q674" s="139">
        <v>0</v>
      </c>
      <c r="R674" s="139">
        <f>Q674*H674</f>
        <v>0</v>
      </c>
      <c r="S674" s="139">
        <v>0.001</v>
      </c>
      <c r="T674" s="140">
        <f>S674*H674</f>
        <v>0.5</v>
      </c>
      <c r="AR674" s="141" t="s">
        <v>287</v>
      </c>
      <c r="AT674" s="141" t="s">
        <v>155</v>
      </c>
      <c r="AU674" s="141" t="s">
        <v>85</v>
      </c>
      <c r="AY674" s="16" t="s">
        <v>153</v>
      </c>
      <c r="BE674" s="142">
        <f>IF(N674="základní",J674,0)</f>
        <v>0</v>
      </c>
      <c r="BF674" s="142">
        <f>IF(N674="snížená",J674,0)</f>
        <v>0</v>
      </c>
      <c r="BG674" s="142">
        <f>IF(N674="zákl. přenesená",J674,0)</f>
        <v>0</v>
      </c>
      <c r="BH674" s="142">
        <f>IF(N674="sníž. přenesená",J674,0)</f>
        <v>0</v>
      </c>
      <c r="BI674" s="142">
        <f>IF(N674="nulová",J674,0)</f>
        <v>0</v>
      </c>
      <c r="BJ674" s="16" t="s">
        <v>83</v>
      </c>
      <c r="BK674" s="142">
        <f>ROUND(I674*H674,2)</f>
        <v>0</v>
      </c>
      <c r="BL674" s="16" t="s">
        <v>287</v>
      </c>
      <c r="BM674" s="141" t="s">
        <v>955</v>
      </c>
    </row>
    <row r="675" spans="2:47" s="1" customFormat="1" ht="10">
      <c r="B675" s="31"/>
      <c r="D675" s="143" t="s">
        <v>162</v>
      </c>
      <c r="F675" s="144" t="s">
        <v>956</v>
      </c>
      <c r="I675" s="145"/>
      <c r="L675" s="31"/>
      <c r="M675" s="146"/>
      <c r="T675" s="52"/>
      <c r="AT675" s="16" t="s">
        <v>162</v>
      </c>
      <c r="AU675" s="16" t="s">
        <v>85</v>
      </c>
    </row>
    <row r="676" spans="2:51" s="12" customFormat="1" ht="10">
      <c r="B676" s="147"/>
      <c r="D676" s="148" t="s">
        <v>164</v>
      </c>
      <c r="E676" s="149" t="s">
        <v>19</v>
      </c>
      <c r="F676" s="150" t="s">
        <v>275</v>
      </c>
      <c r="H676" s="149" t="s">
        <v>19</v>
      </c>
      <c r="I676" s="151"/>
      <c r="L676" s="147"/>
      <c r="M676" s="152"/>
      <c r="T676" s="153"/>
      <c r="AT676" s="149" t="s">
        <v>164</v>
      </c>
      <c r="AU676" s="149" t="s">
        <v>85</v>
      </c>
      <c r="AV676" s="12" t="s">
        <v>83</v>
      </c>
      <c r="AW676" s="12" t="s">
        <v>36</v>
      </c>
      <c r="AX676" s="12" t="s">
        <v>75</v>
      </c>
      <c r="AY676" s="149" t="s">
        <v>153</v>
      </c>
    </row>
    <row r="677" spans="2:51" s="13" customFormat="1" ht="10">
      <c r="B677" s="154"/>
      <c r="D677" s="148" t="s">
        <v>164</v>
      </c>
      <c r="E677" s="155" t="s">
        <v>19</v>
      </c>
      <c r="F677" s="156" t="s">
        <v>873</v>
      </c>
      <c r="H677" s="157">
        <v>120</v>
      </c>
      <c r="I677" s="158"/>
      <c r="L677" s="154"/>
      <c r="M677" s="159"/>
      <c r="T677" s="160"/>
      <c r="AT677" s="155" t="s">
        <v>164</v>
      </c>
      <c r="AU677" s="155" t="s">
        <v>85</v>
      </c>
      <c r="AV677" s="13" t="s">
        <v>85</v>
      </c>
      <c r="AW677" s="13" t="s">
        <v>36</v>
      </c>
      <c r="AX677" s="13" t="s">
        <v>75</v>
      </c>
      <c r="AY677" s="155" t="s">
        <v>153</v>
      </c>
    </row>
    <row r="678" spans="2:51" s="13" customFormat="1" ht="10">
      <c r="B678" s="154"/>
      <c r="D678" s="148" t="s">
        <v>164</v>
      </c>
      <c r="E678" s="155" t="s">
        <v>19</v>
      </c>
      <c r="F678" s="156" t="s">
        <v>957</v>
      </c>
      <c r="H678" s="157">
        <v>180</v>
      </c>
      <c r="I678" s="158"/>
      <c r="L678" s="154"/>
      <c r="M678" s="159"/>
      <c r="T678" s="160"/>
      <c r="AT678" s="155" t="s">
        <v>164</v>
      </c>
      <c r="AU678" s="155" t="s">
        <v>85</v>
      </c>
      <c r="AV678" s="13" t="s">
        <v>85</v>
      </c>
      <c r="AW678" s="13" t="s">
        <v>36</v>
      </c>
      <c r="AX678" s="13" t="s">
        <v>75</v>
      </c>
      <c r="AY678" s="155" t="s">
        <v>153</v>
      </c>
    </row>
    <row r="679" spans="2:51" s="12" customFormat="1" ht="10">
      <c r="B679" s="147"/>
      <c r="D679" s="148" t="s">
        <v>164</v>
      </c>
      <c r="E679" s="149" t="s">
        <v>19</v>
      </c>
      <c r="F679" s="150" t="s">
        <v>276</v>
      </c>
      <c r="H679" s="149" t="s">
        <v>19</v>
      </c>
      <c r="I679" s="151"/>
      <c r="L679" s="147"/>
      <c r="M679" s="152"/>
      <c r="T679" s="153"/>
      <c r="AT679" s="149" t="s">
        <v>164</v>
      </c>
      <c r="AU679" s="149" t="s">
        <v>85</v>
      </c>
      <c r="AV679" s="12" t="s">
        <v>83</v>
      </c>
      <c r="AW679" s="12" t="s">
        <v>36</v>
      </c>
      <c r="AX679" s="12" t="s">
        <v>75</v>
      </c>
      <c r="AY679" s="149" t="s">
        <v>153</v>
      </c>
    </row>
    <row r="680" spans="2:51" s="13" customFormat="1" ht="10">
      <c r="B680" s="154"/>
      <c r="D680" s="148" t="s">
        <v>164</v>
      </c>
      <c r="E680" s="155" t="s">
        <v>19</v>
      </c>
      <c r="F680" s="156" t="s">
        <v>958</v>
      </c>
      <c r="H680" s="157">
        <v>200</v>
      </c>
      <c r="I680" s="158"/>
      <c r="L680" s="154"/>
      <c r="M680" s="159"/>
      <c r="T680" s="160"/>
      <c r="AT680" s="155" t="s">
        <v>164</v>
      </c>
      <c r="AU680" s="155" t="s">
        <v>85</v>
      </c>
      <c r="AV680" s="13" t="s">
        <v>85</v>
      </c>
      <c r="AW680" s="13" t="s">
        <v>36</v>
      </c>
      <c r="AX680" s="13" t="s">
        <v>75</v>
      </c>
      <c r="AY680" s="155" t="s">
        <v>153</v>
      </c>
    </row>
    <row r="681" spans="2:51" s="14" customFormat="1" ht="10">
      <c r="B681" s="161"/>
      <c r="D681" s="148" t="s">
        <v>164</v>
      </c>
      <c r="E681" s="162" t="s">
        <v>19</v>
      </c>
      <c r="F681" s="163" t="s">
        <v>193</v>
      </c>
      <c r="H681" s="164">
        <v>500</v>
      </c>
      <c r="I681" s="165"/>
      <c r="L681" s="161"/>
      <c r="M681" s="166"/>
      <c r="T681" s="167"/>
      <c r="AT681" s="162" t="s">
        <v>164</v>
      </c>
      <c r="AU681" s="162" t="s">
        <v>85</v>
      </c>
      <c r="AV681" s="14" t="s">
        <v>160</v>
      </c>
      <c r="AW681" s="14" t="s">
        <v>36</v>
      </c>
      <c r="AX681" s="14" t="s">
        <v>83</v>
      </c>
      <c r="AY681" s="162" t="s">
        <v>153</v>
      </c>
    </row>
    <row r="682" spans="2:65" s="1" customFormat="1" ht="55.5" customHeight="1">
      <c r="B682" s="31"/>
      <c r="C682" s="130" t="s">
        <v>959</v>
      </c>
      <c r="D682" s="130" t="s">
        <v>155</v>
      </c>
      <c r="E682" s="131" t="s">
        <v>960</v>
      </c>
      <c r="F682" s="132" t="s">
        <v>961</v>
      </c>
      <c r="G682" s="133" t="s">
        <v>178</v>
      </c>
      <c r="H682" s="134">
        <v>0.154</v>
      </c>
      <c r="I682" s="135"/>
      <c r="J682" s="136">
        <f>ROUND(I682*H682,2)</f>
        <v>0</v>
      </c>
      <c r="K682" s="132" t="s">
        <v>159</v>
      </c>
      <c r="L682" s="31"/>
      <c r="M682" s="137" t="s">
        <v>19</v>
      </c>
      <c r="N682" s="138" t="s">
        <v>46</v>
      </c>
      <c r="P682" s="139">
        <f>O682*H682</f>
        <v>0</v>
      </c>
      <c r="Q682" s="139">
        <v>0</v>
      </c>
      <c r="R682" s="139">
        <f>Q682*H682</f>
        <v>0</v>
      </c>
      <c r="S682" s="139">
        <v>0</v>
      </c>
      <c r="T682" s="140">
        <f>S682*H682</f>
        <v>0</v>
      </c>
      <c r="AR682" s="141" t="s">
        <v>287</v>
      </c>
      <c r="AT682" s="141" t="s">
        <v>155</v>
      </c>
      <c r="AU682" s="141" t="s">
        <v>85</v>
      </c>
      <c r="AY682" s="16" t="s">
        <v>153</v>
      </c>
      <c r="BE682" s="142">
        <f>IF(N682="základní",J682,0)</f>
        <v>0</v>
      </c>
      <c r="BF682" s="142">
        <f>IF(N682="snížená",J682,0)</f>
        <v>0</v>
      </c>
      <c r="BG682" s="142">
        <f>IF(N682="zákl. přenesená",J682,0)</f>
        <v>0</v>
      </c>
      <c r="BH682" s="142">
        <f>IF(N682="sníž. přenesená",J682,0)</f>
        <v>0</v>
      </c>
      <c r="BI682" s="142">
        <f>IF(N682="nulová",J682,0)</f>
        <v>0</v>
      </c>
      <c r="BJ682" s="16" t="s">
        <v>83</v>
      </c>
      <c r="BK682" s="142">
        <f>ROUND(I682*H682,2)</f>
        <v>0</v>
      </c>
      <c r="BL682" s="16" t="s">
        <v>287</v>
      </c>
      <c r="BM682" s="141" t="s">
        <v>962</v>
      </c>
    </row>
    <row r="683" spans="2:47" s="1" customFormat="1" ht="10">
      <c r="B683" s="31"/>
      <c r="D683" s="143" t="s">
        <v>162</v>
      </c>
      <c r="F683" s="144" t="s">
        <v>963</v>
      </c>
      <c r="I683" s="145"/>
      <c r="L683" s="31"/>
      <c r="M683" s="146"/>
      <c r="T683" s="52"/>
      <c r="AT683" s="16" t="s">
        <v>162</v>
      </c>
      <c r="AU683" s="16" t="s">
        <v>85</v>
      </c>
    </row>
    <row r="684" spans="2:63" s="11" customFormat="1" ht="22.75" customHeight="1">
      <c r="B684" s="118"/>
      <c r="D684" s="119" t="s">
        <v>74</v>
      </c>
      <c r="E684" s="128" t="s">
        <v>964</v>
      </c>
      <c r="F684" s="128" t="s">
        <v>965</v>
      </c>
      <c r="I684" s="121"/>
      <c r="J684" s="129">
        <f>BK684</f>
        <v>0</v>
      </c>
      <c r="L684" s="118"/>
      <c r="M684" s="123"/>
      <c r="P684" s="124">
        <f>SUM(P685:P705)</f>
        <v>0</v>
      </c>
      <c r="R684" s="124">
        <f>SUM(R685:R705)</f>
        <v>0.1389</v>
      </c>
      <c r="T684" s="125">
        <f>SUM(T685:T705)</f>
        <v>1.4970599999999998</v>
      </c>
      <c r="AR684" s="119" t="s">
        <v>85</v>
      </c>
      <c r="AT684" s="126" t="s">
        <v>74</v>
      </c>
      <c r="AU684" s="126" t="s">
        <v>83</v>
      </c>
      <c r="AY684" s="119" t="s">
        <v>153</v>
      </c>
      <c r="BK684" s="127">
        <f>SUM(BK685:BK705)</f>
        <v>0</v>
      </c>
    </row>
    <row r="685" spans="2:65" s="1" customFormat="1" ht="24.15" customHeight="1">
      <c r="B685" s="31"/>
      <c r="C685" s="130" t="s">
        <v>966</v>
      </c>
      <c r="D685" s="130" t="s">
        <v>155</v>
      </c>
      <c r="E685" s="131" t="s">
        <v>967</v>
      </c>
      <c r="F685" s="132" t="s">
        <v>968</v>
      </c>
      <c r="G685" s="133" t="s">
        <v>158</v>
      </c>
      <c r="H685" s="134">
        <v>19.5</v>
      </c>
      <c r="I685" s="135"/>
      <c r="J685" s="136">
        <f>ROUND(I685*H685,2)</f>
        <v>0</v>
      </c>
      <c r="K685" s="132" t="s">
        <v>159</v>
      </c>
      <c r="L685" s="31"/>
      <c r="M685" s="137" t="s">
        <v>19</v>
      </c>
      <c r="N685" s="138" t="s">
        <v>46</v>
      </c>
      <c r="P685" s="139">
        <f>O685*H685</f>
        <v>0</v>
      </c>
      <c r="Q685" s="139">
        <v>0.0003</v>
      </c>
      <c r="R685" s="139">
        <f>Q685*H685</f>
        <v>0.005849999999999999</v>
      </c>
      <c r="S685" s="139">
        <v>0</v>
      </c>
      <c r="T685" s="140">
        <f>S685*H685</f>
        <v>0</v>
      </c>
      <c r="AR685" s="141" t="s">
        <v>287</v>
      </c>
      <c r="AT685" s="141" t="s">
        <v>155</v>
      </c>
      <c r="AU685" s="141" t="s">
        <v>85</v>
      </c>
      <c r="AY685" s="16" t="s">
        <v>153</v>
      </c>
      <c r="BE685" s="142">
        <f>IF(N685="základní",J685,0)</f>
        <v>0</v>
      </c>
      <c r="BF685" s="142">
        <f>IF(N685="snížená",J685,0)</f>
        <v>0</v>
      </c>
      <c r="BG685" s="142">
        <f>IF(N685="zákl. přenesená",J685,0)</f>
        <v>0</v>
      </c>
      <c r="BH685" s="142">
        <f>IF(N685="sníž. přenesená",J685,0)</f>
        <v>0</v>
      </c>
      <c r="BI685" s="142">
        <f>IF(N685="nulová",J685,0)</f>
        <v>0</v>
      </c>
      <c r="BJ685" s="16" t="s">
        <v>83</v>
      </c>
      <c r="BK685" s="142">
        <f>ROUND(I685*H685,2)</f>
        <v>0</v>
      </c>
      <c r="BL685" s="16" t="s">
        <v>287</v>
      </c>
      <c r="BM685" s="141" t="s">
        <v>969</v>
      </c>
    </row>
    <row r="686" spans="2:47" s="1" customFormat="1" ht="10">
      <c r="B686" s="31"/>
      <c r="D686" s="143" t="s">
        <v>162</v>
      </c>
      <c r="F686" s="144" t="s">
        <v>970</v>
      </c>
      <c r="I686" s="145"/>
      <c r="L686" s="31"/>
      <c r="M686" s="146"/>
      <c r="T686" s="52"/>
      <c r="AT686" s="16" t="s">
        <v>162</v>
      </c>
      <c r="AU686" s="16" t="s">
        <v>85</v>
      </c>
    </row>
    <row r="687" spans="2:51" s="12" customFormat="1" ht="10">
      <c r="B687" s="147"/>
      <c r="D687" s="148" t="s">
        <v>164</v>
      </c>
      <c r="E687" s="149" t="s">
        <v>19</v>
      </c>
      <c r="F687" s="150" t="s">
        <v>423</v>
      </c>
      <c r="H687" s="149" t="s">
        <v>19</v>
      </c>
      <c r="I687" s="151"/>
      <c r="L687" s="147"/>
      <c r="M687" s="152"/>
      <c r="T687" s="153"/>
      <c r="AT687" s="149" t="s">
        <v>164</v>
      </c>
      <c r="AU687" s="149" t="s">
        <v>85</v>
      </c>
      <c r="AV687" s="12" t="s">
        <v>83</v>
      </c>
      <c r="AW687" s="12" t="s">
        <v>36</v>
      </c>
      <c r="AX687" s="12" t="s">
        <v>75</v>
      </c>
      <c r="AY687" s="149" t="s">
        <v>153</v>
      </c>
    </row>
    <row r="688" spans="2:51" s="13" customFormat="1" ht="10">
      <c r="B688" s="154"/>
      <c r="D688" s="148" t="s">
        <v>164</v>
      </c>
      <c r="E688" s="155" t="s">
        <v>19</v>
      </c>
      <c r="F688" s="156" t="s">
        <v>297</v>
      </c>
      <c r="H688" s="157">
        <v>18</v>
      </c>
      <c r="I688" s="158"/>
      <c r="L688" s="154"/>
      <c r="M688" s="159"/>
      <c r="T688" s="160"/>
      <c r="AT688" s="155" t="s">
        <v>164</v>
      </c>
      <c r="AU688" s="155" t="s">
        <v>85</v>
      </c>
      <c r="AV688" s="13" t="s">
        <v>85</v>
      </c>
      <c r="AW688" s="13" t="s">
        <v>36</v>
      </c>
      <c r="AX688" s="13" t="s">
        <v>75</v>
      </c>
      <c r="AY688" s="155" t="s">
        <v>153</v>
      </c>
    </row>
    <row r="689" spans="2:51" s="12" customFormat="1" ht="10">
      <c r="B689" s="147"/>
      <c r="D689" s="148" t="s">
        <v>164</v>
      </c>
      <c r="E689" s="149" t="s">
        <v>19</v>
      </c>
      <c r="F689" s="150" t="s">
        <v>199</v>
      </c>
      <c r="H689" s="149" t="s">
        <v>19</v>
      </c>
      <c r="I689" s="151"/>
      <c r="L689" s="147"/>
      <c r="M689" s="152"/>
      <c r="T689" s="153"/>
      <c r="AT689" s="149" t="s">
        <v>164</v>
      </c>
      <c r="AU689" s="149" t="s">
        <v>85</v>
      </c>
      <c r="AV689" s="12" t="s">
        <v>83</v>
      </c>
      <c r="AW689" s="12" t="s">
        <v>36</v>
      </c>
      <c r="AX689" s="12" t="s">
        <v>75</v>
      </c>
      <c r="AY689" s="149" t="s">
        <v>153</v>
      </c>
    </row>
    <row r="690" spans="2:51" s="13" customFormat="1" ht="10">
      <c r="B690" s="154"/>
      <c r="D690" s="148" t="s">
        <v>164</v>
      </c>
      <c r="E690" s="155" t="s">
        <v>19</v>
      </c>
      <c r="F690" s="156" t="s">
        <v>231</v>
      </c>
      <c r="H690" s="157">
        <v>1.5</v>
      </c>
      <c r="I690" s="158"/>
      <c r="L690" s="154"/>
      <c r="M690" s="159"/>
      <c r="T690" s="160"/>
      <c r="AT690" s="155" t="s">
        <v>164</v>
      </c>
      <c r="AU690" s="155" t="s">
        <v>85</v>
      </c>
      <c r="AV690" s="13" t="s">
        <v>85</v>
      </c>
      <c r="AW690" s="13" t="s">
        <v>36</v>
      </c>
      <c r="AX690" s="13" t="s">
        <v>75</v>
      </c>
      <c r="AY690" s="155" t="s">
        <v>153</v>
      </c>
    </row>
    <row r="691" spans="2:51" s="14" customFormat="1" ht="10">
      <c r="B691" s="161"/>
      <c r="D691" s="148" t="s">
        <v>164</v>
      </c>
      <c r="E691" s="162" t="s">
        <v>19</v>
      </c>
      <c r="F691" s="163" t="s">
        <v>193</v>
      </c>
      <c r="H691" s="164">
        <v>19.5</v>
      </c>
      <c r="I691" s="165"/>
      <c r="L691" s="161"/>
      <c r="M691" s="166"/>
      <c r="T691" s="167"/>
      <c r="AT691" s="162" t="s">
        <v>164</v>
      </c>
      <c r="AU691" s="162" t="s">
        <v>85</v>
      </c>
      <c r="AV691" s="14" t="s">
        <v>160</v>
      </c>
      <c r="AW691" s="14" t="s">
        <v>36</v>
      </c>
      <c r="AX691" s="14" t="s">
        <v>83</v>
      </c>
      <c r="AY691" s="162" t="s">
        <v>153</v>
      </c>
    </row>
    <row r="692" spans="2:65" s="1" customFormat="1" ht="37.75" customHeight="1">
      <c r="B692" s="31"/>
      <c r="C692" s="130" t="s">
        <v>971</v>
      </c>
      <c r="D692" s="130" t="s">
        <v>155</v>
      </c>
      <c r="E692" s="131" t="s">
        <v>972</v>
      </c>
      <c r="F692" s="132" t="s">
        <v>973</v>
      </c>
      <c r="G692" s="133" t="s">
        <v>158</v>
      </c>
      <c r="H692" s="134">
        <v>19.5</v>
      </c>
      <c r="I692" s="135"/>
      <c r="J692" s="136">
        <f>ROUND(I692*H692,2)</f>
        <v>0</v>
      </c>
      <c r="K692" s="132" t="s">
        <v>159</v>
      </c>
      <c r="L692" s="31"/>
      <c r="M692" s="137" t="s">
        <v>19</v>
      </c>
      <c r="N692" s="138" t="s">
        <v>46</v>
      </c>
      <c r="P692" s="139">
        <f>O692*H692</f>
        <v>0</v>
      </c>
      <c r="Q692" s="139">
        <v>0.0045</v>
      </c>
      <c r="R692" s="139">
        <f>Q692*H692</f>
        <v>0.08775</v>
      </c>
      <c r="S692" s="139">
        <v>0</v>
      </c>
      <c r="T692" s="140">
        <f>S692*H692</f>
        <v>0</v>
      </c>
      <c r="AR692" s="141" t="s">
        <v>287</v>
      </c>
      <c r="AT692" s="141" t="s">
        <v>155</v>
      </c>
      <c r="AU692" s="141" t="s">
        <v>85</v>
      </c>
      <c r="AY692" s="16" t="s">
        <v>153</v>
      </c>
      <c r="BE692" s="142">
        <f>IF(N692="základní",J692,0)</f>
        <v>0</v>
      </c>
      <c r="BF692" s="142">
        <f>IF(N692="snížená",J692,0)</f>
        <v>0</v>
      </c>
      <c r="BG692" s="142">
        <f>IF(N692="zákl. přenesená",J692,0)</f>
        <v>0</v>
      </c>
      <c r="BH692" s="142">
        <f>IF(N692="sníž. přenesená",J692,0)</f>
        <v>0</v>
      </c>
      <c r="BI692" s="142">
        <f>IF(N692="nulová",J692,0)</f>
        <v>0</v>
      </c>
      <c r="BJ692" s="16" t="s">
        <v>83</v>
      </c>
      <c r="BK692" s="142">
        <f>ROUND(I692*H692,2)</f>
        <v>0</v>
      </c>
      <c r="BL692" s="16" t="s">
        <v>287</v>
      </c>
      <c r="BM692" s="141" t="s">
        <v>974</v>
      </c>
    </row>
    <row r="693" spans="2:47" s="1" customFormat="1" ht="10">
      <c r="B693" s="31"/>
      <c r="D693" s="143" t="s">
        <v>162</v>
      </c>
      <c r="F693" s="144" t="s">
        <v>975</v>
      </c>
      <c r="I693" s="145"/>
      <c r="L693" s="31"/>
      <c r="M693" s="146"/>
      <c r="T693" s="52"/>
      <c r="AT693" s="16" t="s">
        <v>162</v>
      </c>
      <c r="AU693" s="16" t="s">
        <v>85</v>
      </c>
    </row>
    <row r="694" spans="2:65" s="1" customFormat="1" ht="24.15" customHeight="1">
      <c r="B694" s="31"/>
      <c r="C694" s="130" t="s">
        <v>976</v>
      </c>
      <c r="D694" s="130" t="s">
        <v>155</v>
      </c>
      <c r="E694" s="131" t="s">
        <v>977</v>
      </c>
      <c r="F694" s="132" t="s">
        <v>978</v>
      </c>
      <c r="G694" s="133" t="s">
        <v>158</v>
      </c>
      <c r="H694" s="134">
        <v>18</v>
      </c>
      <c r="I694" s="135"/>
      <c r="J694" s="136">
        <f>ROUND(I694*H694,2)</f>
        <v>0</v>
      </c>
      <c r="K694" s="132" t="s">
        <v>159</v>
      </c>
      <c r="L694" s="31"/>
      <c r="M694" s="137" t="s">
        <v>19</v>
      </c>
      <c r="N694" s="138" t="s">
        <v>46</v>
      </c>
      <c r="P694" s="139">
        <f>O694*H694</f>
        <v>0</v>
      </c>
      <c r="Q694" s="139">
        <v>0</v>
      </c>
      <c r="R694" s="139">
        <f>Q694*H694</f>
        <v>0</v>
      </c>
      <c r="S694" s="139">
        <v>0.08317</v>
      </c>
      <c r="T694" s="140">
        <f>S694*H694</f>
        <v>1.4970599999999998</v>
      </c>
      <c r="AR694" s="141" t="s">
        <v>287</v>
      </c>
      <c r="AT694" s="141" t="s">
        <v>155</v>
      </c>
      <c r="AU694" s="141" t="s">
        <v>85</v>
      </c>
      <c r="AY694" s="16" t="s">
        <v>153</v>
      </c>
      <c r="BE694" s="142">
        <f>IF(N694="základní",J694,0)</f>
        <v>0</v>
      </c>
      <c r="BF694" s="142">
        <f>IF(N694="snížená",J694,0)</f>
        <v>0</v>
      </c>
      <c r="BG694" s="142">
        <f>IF(N694="zákl. přenesená",J694,0)</f>
        <v>0</v>
      </c>
      <c r="BH694" s="142">
        <f>IF(N694="sníž. přenesená",J694,0)</f>
        <v>0</v>
      </c>
      <c r="BI694" s="142">
        <f>IF(N694="nulová",J694,0)</f>
        <v>0</v>
      </c>
      <c r="BJ694" s="16" t="s">
        <v>83</v>
      </c>
      <c r="BK694" s="142">
        <f>ROUND(I694*H694,2)</f>
        <v>0</v>
      </c>
      <c r="BL694" s="16" t="s">
        <v>287</v>
      </c>
      <c r="BM694" s="141" t="s">
        <v>979</v>
      </c>
    </row>
    <row r="695" spans="2:47" s="1" customFormat="1" ht="10">
      <c r="B695" s="31"/>
      <c r="D695" s="143" t="s">
        <v>162</v>
      </c>
      <c r="F695" s="144" t="s">
        <v>980</v>
      </c>
      <c r="I695" s="145"/>
      <c r="L695" s="31"/>
      <c r="M695" s="146"/>
      <c r="T695" s="52"/>
      <c r="AT695" s="16" t="s">
        <v>162</v>
      </c>
      <c r="AU695" s="16" t="s">
        <v>85</v>
      </c>
    </row>
    <row r="696" spans="2:51" s="12" customFormat="1" ht="10">
      <c r="B696" s="147"/>
      <c r="D696" s="148" t="s">
        <v>164</v>
      </c>
      <c r="E696" s="149" t="s">
        <v>19</v>
      </c>
      <c r="F696" s="150" t="s">
        <v>423</v>
      </c>
      <c r="H696" s="149" t="s">
        <v>19</v>
      </c>
      <c r="I696" s="151"/>
      <c r="L696" s="147"/>
      <c r="M696" s="152"/>
      <c r="T696" s="153"/>
      <c r="AT696" s="149" t="s">
        <v>164</v>
      </c>
      <c r="AU696" s="149" t="s">
        <v>85</v>
      </c>
      <c r="AV696" s="12" t="s">
        <v>83</v>
      </c>
      <c r="AW696" s="12" t="s">
        <v>36</v>
      </c>
      <c r="AX696" s="12" t="s">
        <v>75</v>
      </c>
      <c r="AY696" s="149" t="s">
        <v>153</v>
      </c>
    </row>
    <row r="697" spans="2:51" s="13" customFormat="1" ht="10">
      <c r="B697" s="154"/>
      <c r="D697" s="148" t="s">
        <v>164</v>
      </c>
      <c r="E697" s="155" t="s">
        <v>19</v>
      </c>
      <c r="F697" s="156" t="s">
        <v>297</v>
      </c>
      <c r="H697" s="157">
        <v>18</v>
      </c>
      <c r="I697" s="158"/>
      <c r="L697" s="154"/>
      <c r="M697" s="159"/>
      <c r="T697" s="160"/>
      <c r="AT697" s="155" t="s">
        <v>164</v>
      </c>
      <c r="AU697" s="155" t="s">
        <v>85</v>
      </c>
      <c r="AV697" s="13" t="s">
        <v>85</v>
      </c>
      <c r="AW697" s="13" t="s">
        <v>36</v>
      </c>
      <c r="AX697" s="13" t="s">
        <v>83</v>
      </c>
      <c r="AY697" s="155" t="s">
        <v>153</v>
      </c>
    </row>
    <row r="698" spans="2:65" s="1" customFormat="1" ht="37.75" customHeight="1">
      <c r="B698" s="31"/>
      <c r="C698" s="130" t="s">
        <v>981</v>
      </c>
      <c r="D698" s="130" t="s">
        <v>155</v>
      </c>
      <c r="E698" s="131" t="s">
        <v>982</v>
      </c>
      <c r="F698" s="132" t="s">
        <v>983</v>
      </c>
      <c r="G698" s="133" t="s">
        <v>158</v>
      </c>
      <c r="H698" s="134">
        <v>1.5</v>
      </c>
      <c r="I698" s="135"/>
      <c r="J698" s="136">
        <f>ROUND(I698*H698,2)</f>
        <v>0</v>
      </c>
      <c r="K698" s="132" t="s">
        <v>159</v>
      </c>
      <c r="L698" s="31"/>
      <c r="M698" s="137" t="s">
        <v>19</v>
      </c>
      <c r="N698" s="138" t="s">
        <v>46</v>
      </c>
      <c r="P698" s="139">
        <f>O698*H698</f>
        <v>0</v>
      </c>
      <c r="Q698" s="139">
        <v>0.006</v>
      </c>
      <c r="R698" s="139">
        <f>Q698*H698</f>
        <v>0.009000000000000001</v>
      </c>
      <c r="S698" s="139">
        <v>0</v>
      </c>
      <c r="T698" s="140">
        <f>S698*H698</f>
        <v>0</v>
      </c>
      <c r="AR698" s="141" t="s">
        <v>287</v>
      </c>
      <c r="AT698" s="141" t="s">
        <v>155</v>
      </c>
      <c r="AU698" s="141" t="s">
        <v>85</v>
      </c>
      <c r="AY698" s="16" t="s">
        <v>153</v>
      </c>
      <c r="BE698" s="142">
        <f>IF(N698="základní",J698,0)</f>
        <v>0</v>
      </c>
      <c r="BF698" s="142">
        <f>IF(N698="snížená",J698,0)</f>
        <v>0</v>
      </c>
      <c r="BG698" s="142">
        <f>IF(N698="zákl. přenesená",J698,0)</f>
        <v>0</v>
      </c>
      <c r="BH698" s="142">
        <f>IF(N698="sníž. přenesená",J698,0)</f>
        <v>0</v>
      </c>
      <c r="BI698" s="142">
        <f>IF(N698="nulová",J698,0)</f>
        <v>0</v>
      </c>
      <c r="BJ698" s="16" t="s">
        <v>83</v>
      </c>
      <c r="BK698" s="142">
        <f>ROUND(I698*H698,2)</f>
        <v>0</v>
      </c>
      <c r="BL698" s="16" t="s">
        <v>287</v>
      </c>
      <c r="BM698" s="141" t="s">
        <v>984</v>
      </c>
    </row>
    <row r="699" spans="2:47" s="1" customFormat="1" ht="10">
      <c r="B699" s="31"/>
      <c r="D699" s="143" t="s">
        <v>162</v>
      </c>
      <c r="F699" s="144" t="s">
        <v>985</v>
      </c>
      <c r="I699" s="145"/>
      <c r="L699" s="31"/>
      <c r="M699" s="146"/>
      <c r="T699" s="52"/>
      <c r="AT699" s="16" t="s">
        <v>162</v>
      </c>
      <c r="AU699" s="16" t="s">
        <v>85</v>
      </c>
    </row>
    <row r="700" spans="2:51" s="12" customFormat="1" ht="10">
      <c r="B700" s="147"/>
      <c r="D700" s="148" t="s">
        <v>164</v>
      </c>
      <c r="E700" s="149" t="s">
        <v>19</v>
      </c>
      <c r="F700" s="150" t="s">
        <v>199</v>
      </c>
      <c r="H700" s="149" t="s">
        <v>19</v>
      </c>
      <c r="I700" s="151"/>
      <c r="L700" s="147"/>
      <c r="M700" s="152"/>
      <c r="T700" s="153"/>
      <c r="AT700" s="149" t="s">
        <v>164</v>
      </c>
      <c r="AU700" s="149" t="s">
        <v>85</v>
      </c>
      <c r="AV700" s="12" t="s">
        <v>83</v>
      </c>
      <c r="AW700" s="12" t="s">
        <v>36</v>
      </c>
      <c r="AX700" s="12" t="s">
        <v>75</v>
      </c>
      <c r="AY700" s="149" t="s">
        <v>153</v>
      </c>
    </row>
    <row r="701" spans="2:51" s="13" customFormat="1" ht="10">
      <c r="B701" s="154"/>
      <c r="D701" s="148" t="s">
        <v>164</v>
      </c>
      <c r="E701" s="155" t="s">
        <v>19</v>
      </c>
      <c r="F701" s="156" t="s">
        <v>231</v>
      </c>
      <c r="H701" s="157">
        <v>1.5</v>
      </c>
      <c r="I701" s="158"/>
      <c r="L701" s="154"/>
      <c r="M701" s="159"/>
      <c r="T701" s="160"/>
      <c r="AT701" s="155" t="s">
        <v>164</v>
      </c>
      <c r="AU701" s="155" t="s">
        <v>85</v>
      </c>
      <c r="AV701" s="13" t="s">
        <v>85</v>
      </c>
      <c r="AW701" s="13" t="s">
        <v>36</v>
      </c>
      <c r="AX701" s="13" t="s">
        <v>83</v>
      </c>
      <c r="AY701" s="155" t="s">
        <v>153</v>
      </c>
    </row>
    <row r="702" spans="2:65" s="1" customFormat="1" ht="24.15" customHeight="1">
      <c r="B702" s="31"/>
      <c r="C702" s="168" t="s">
        <v>986</v>
      </c>
      <c r="D702" s="168" t="s">
        <v>324</v>
      </c>
      <c r="E702" s="169" t="s">
        <v>987</v>
      </c>
      <c r="F702" s="170" t="s">
        <v>988</v>
      </c>
      <c r="G702" s="171" t="s">
        <v>158</v>
      </c>
      <c r="H702" s="172">
        <v>1.65</v>
      </c>
      <c r="I702" s="173"/>
      <c r="J702" s="174">
        <f>ROUND(I702*H702,2)</f>
        <v>0</v>
      </c>
      <c r="K702" s="170" t="s">
        <v>159</v>
      </c>
      <c r="L702" s="175"/>
      <c r="M702" s="176" t="s">
        <v>19</v>
      </c>
      <c r="N702" s="177" t="s">
        <v>46</v>
      </c>
      <c r="P702" s="139">
        <f>O702*H702</f>
        <v>0</v>
      </c>
      <c r="Q702" s="139">
        <v>0.022</v>
      </c>
      <c r="R702" s="139">
        <f>Q702*H702</f>
        <v>0.0363</v>
      </c>
      <c r="S702" s="139">
        <v>0</v>
      </c>
      <c r="T702" s="140">
        <f>S702*H702</f>
        <v>0</v>
      </c>
      <c r="AR702" s="141" t="s">
        <v>374</v>
      </c>
      <c r="AT702" s="141" t="s">
        <v>324</v>
      </c>
      <c r="AU702" s="141" t="s">
        <v>85</v>
      </c>
      <c r="AY702" s="16" t="s">
        <v>153</v>
      </c>
      <c r="BE702" s="142">
        <f>IF(N702="základní",J702,0)</f>
        <v>0</v>
      </c>
      <c r="BF702" s="142">
        <f>IF(N702="snížená",J702,0)</f>
        <v>0</v>
      </c>
      <c r="BG702" s="142">
        <f>IF(N702="zákl. přenesená",J702,0)</f>
        <v>0</v>
      </c>
      <c r="BH702" s="142">
        <f>IF(N702="sníž. přenesená",J702,0)</f>
        <v>0</v>
      </c>
      <c r="BI702" s="142">
        <f>IF(N702="nulová",J702,0)</f>
        <v>0</v>
      </c>
      <c r="BJ702" s="16" t="s">
        <v>83</v>
      </c>
      <c r="BK702" s="142">
        <f>ROUND(I702*H702,2)</f>
        <v>0</v>
      </c>
      <c r="BL702" s="16" t="s">
        <v>287</v>
      </c>
      <c r="BM702" s="141" t="s">
        <v>989</v>
      </c>
    </row>
    <row r="703" spans="2:51" s="13" customFormat="1" ht="10">
      <c r="B703" s="154"/>
      <c r="D703" s="148" t="s">
        <v>164</v>
      </c>
      <c r="F703" s="156" t="s">
        <v>990</v>
      </c>
      <c r="H703" s="157">
        <v>1.65</v>
      </c>
      <c r="I703" s="158"/>
      <c r="L703" s="154"/>
      <c r="M703" s="159"/>
      <c r="T703" s="160"/>
      <c r="AT703" s="155" t="s">
        <v>164</v>
      </c>
      <c r="AU703" s="155" t="s">
        <v>85</v>
      </c>
      <c r="AV703" s="13" t="s">
        <v>85</v>
      </c>
      <c r="AW703" s="13" t="s">
        <v>4</v>
      </c>
      <c r="AX703" s="13" t="s">
        <v>83</v>
      </c>
      <c r="AY703" s="155" t="s">
        <v>153</v>
      </c>
    </row>
    <row r="704" spans="2:65" s="1" customFormat="1" ht="49" customHeight="1">
      <c r="B704" s="31"/>
      <c r="C704" s="130" t="s">
        <v>991</v>
      </c>
      <c r="D704" s="130" t="s">
        <v>155</v>
      </c>
      <c r="E704" s="131" t="s">
        <v>992</v>
      </c>
      <c r="F704" s="132" t="s">
        <v>993</v>
      </c>
      <c r="G704" s="133" t="s">
        <v>178</v>
      </c>
      <c r="H704" s="134">
        <v>0.139</v>
      </c>
      <c r="I704" s="135"/>
      <c r="J704" s="136">
        <f>ROUND(I704*H704,2)</f>
        <v>0</v>
      </c>
      <c r="K704" s="132" t="s">
        <v>159</v>
      </c>
      <c r="L704" s="31"/>
      <c r="M704" s="137" t="s">
        <v>19</v>
      </c>
      <c r="N704" s="138" t="s">
        <v>46</v>
      </c>
      <c r="P704" s="139">
        <f>O704*H704</f>
        <v>0</v>
      </c>
      <c r="Q704" s="139">
        <v>0</v>
      </c>
      <c r="R704" s="139">
        <f>Q704*H704</f>
        <v>0</v>
      </c>
      <c r="S704" s="139">
        <v>0</v>
      </c>
      <c r="T704" s="140">
        <f>S704*H704</f>
        <v>0</v>
      </c>
      <c r="AR704" s="141" t="s">
        <v>287</v>
      </c>
      <c r="AT704" s="141" t="s">
        <v>155</v>
      </c>
      <c r="AU704" s="141" t="s">
        <v>85</v>
      </c>
      <c r="AY704" s="16" t="s">
        <v>153</v>
      </c>
      <c r="BE704" s="142">
        <f>IF(N704="základní",J704,0)</f>
        <v>0</v>
      </c>
      <c r="BF704" s="142">
        <f>IF(N704="snížená",J704,0)</f>
        <v>0</v>
      </c>
      <c r="BG704" s="142">
        <f>IF(N704="zákl. přenesená",J704,0)</f>
        <v>0</v>
      </c>
      <c r="BH704" s="142">
        <f>IF(N704="sníž. přenesená",J704,0)</f>
        <v>0</v>
      </c>
      <c r="BI704" s="142">
        <f>IF(N704="nulová",J704,0)</f>
        <v>0</v>
      </c>
      <c r="BJ704" s="16" t="s">
        <v>83</v>
      </c>
      <c r="BK704" s="142">
        <f>ROUND(I704*H704,2)</f>
        <v>0</v>
      </c>
      <c r="BL704" s="16" t="s">
        <v>287</v>
      </c>
      <c r="BM704" s="141" t="s">
        <v>994</v>
      </c>
    </row>
    <row r="705" spans="2:47" s="1" customFormat="1" ht="10">
      <c r="B705" s="31"/>
      <c r="D705" s="143" t="s">
        <v>162</v>
      </c>
      <c r="F705" s="144" t="s">
        <v>995</v>
      </c>
      <c r="I705" s="145"/>
      <c r="L705" s="31"/>
      <c r="M705" s="146"/>
      <c r="T705" s="52"/>
      <c r="AT705" s="16" t="s">
        <v>162</v>
      </c>
      <c r="AU705" s="16" t="s">
        <v>85</v>
      </c>
    </row>
    <row r="706" spans="2:63" s="11" customFormat="1" ht="22.75" customHeight="1">
      <c r="B706" s="118"/>
      <c r="D706" s="119" t="s">
        <v>74</v>
      </c>
      <c r="E706" s="128" t="s">
        <v>996</v>
      </c>
      <c r="F706" s="128" t="s">
        <v>997</v>
      </c>
      <c r="I706" s="121"/>
      <c r="J706" s="129">
        <f>BK706</f>
        <v>0</v>
      </c>
      <c r="L706" s="118"/>
      <c r="M706" s="123"/>
      <c r="P706" s="124">
        <f>SUM(P707:P710)</f>
        <v>0</v>
      </c>
      <c r="R706" s="124">
        <f>SUM(R707:R710)</f>
        <v>0</v>
      </c>
      <c r="T706" s="125">
        <f>SUM(T707:T710)</f>
        <v>1.2</v>
      </c>
      <c r="AR706" s="119" t="s">
        <v>85</v>
      </c>
      <c r="AT706" s="126" t="s">
        <v>74</v>
      </c>
      <c r="AU706" s="126" t="s">
        <v>83</v>
      </c>
      <c r="AY706" s="119" t="s">
        <v>153</v>
      </c>
      <c r="BK706" s="127">
        <f>SUM(BK707:BK710)</f>
        <v>0</v>
      </c>
    </row>
    <row r="707" spans="2:65" s="1" customFormat="1" ht="21.75" customHeight="1">
      <c r="B707" s="31"/>
      <c r="C707" s="130" t="s">
        <v>998</v>
      </c>
      <c r="D707" s="130" t="s">
        <v>155</v>
      </c>
      <c r="E707" s="131" t="s">
        <v>999</v>
      </c>
      <c r="F707" s="132" t="s">
        <v>1000</v>
      </c>
      <c r="G707" s="133" t="s">
        <v>158</v>
      </c>
      <c r="H707" s="134">
        <v>80</v>
      </c>
      <c r="I707" s="135"/>
      <c r="J707" s="136">
        <f>ROUND(I707*H707,2)</f>
        <v>0</v>
      </c>
      <c r="K707" s="132" t="s">
        <v>159</v>
      </c>
      <c r="L707" s="31"/>
      <c r="M707" s="137" t="s">
        <v>19</v>
      </c>
      <c r="N707" s="138" t="s">
        <v>46</v>
      </c>
      <c r="P707" s="139">
        <f>O707*H707</f>
        <v>0</v>
      </c>
      <c r="Q707" s="139">
        <v>0</v>
      </c>
      <c r="R707" s="139">
        <f>Q707*H707</f>
        <v>0</v>
      </c>
      <c r="S707" s="139">
        <v>0.015</v>
      </c>
      <c r="T707" s="140">
        <f>S707*H707</f>
        <v>1.2</v>
      </c>
      <c r="AR707" s="141" t="s">
        <v>287</v>
      </c>
      <c r="AT707" s="141" t="s">
        <v>155</v>
      </c>
      <c r="AU707" s="141" t="s">
        <v>85</v>
      </c>
      <c r="AY707" s="16" t="s">
        <v>153</v>
      </c>
      <c r="BE707" s="142">
        <f>IF(N707="základní",J707,0)</f>
        <v>0</v>
      </c>
      <c r="BF707" s="142">
        <f>IF(N707="snížená",J707,0)</f>
        <v>0</v>
      </c>
      <c r="BG707" s="142">
        <f>IF(N707="zákl. přenesená",J707,0)</f>
        <v>0</v>
      </c>
      <c r="BH707" s="142">
        <f>IF(N707="sníž. přenesená",J707,0)</f>
        <v>0</v>
      </c>
      <c r="BI707" s="142">
        <f>IF(N707="nulová",J707,0)</f>
        <v>0</v>
      </c>
      <c r="BJ707" s="16" t="s">
        <v>83</v>
      </c>
      <c r="BK707" s="142">
        <f>ROUND(I707*H707,2)</f>
        <v>0</v>
      </c>
      <c r="BL707" s="16" t="s">
        <v>287</v>
      </c>
      <c r="BM707" s="141" t="s">
        <v>1001</v>
      </c>
    </row>
    <row r="708" spans="2:47" s="1" customFormat="1" ht="10">
      <c r="B708" s="31"/>
      <c r="D708" s="143" t="s">
        <v>162</v>
      </c>
      <c r="F708" s="144" t="s">
        <v>1002</v>
      </c>
      <c r="I708" s="145"/>
      <c r="L708" s="31"/>
      <c r="M708" s="146"/>
      <c r="T708" s="52"/>
      <c r="AT708" s="16" t="s">
        <v>162</v>
      </c>
      <c r="AU708" s="16" t="s">
        <v>85</v>
      </c>
    </row>
    <row r="709" spans="2:51" s="12" customFormat="1" ht="10">
      <c r="B709" s="147"/>
      <c r="D709" s="148" t="s">
        <v>164</v>
      </c>
      <c r="E709" s="149" t="s">
        <v>19</v>
      </c>
      <c r="F709" s="150" t="s">
        <v>165</v>
      </c>
      <c r="H709" s="149" t="s">
        <v>19</v>
      </c>
      <c r="I709" s="151"/>
      <c r="L709" s="147"/>
      <c r="M709" s="152"/>
      <c r="T709" s="153"/>
      <c r="AT709" s="149" t="s">
        <v>164</v>
      </c>
      <c r="AU709" s="149" t="s">
        <v>85</v>
      </c>
      <c r="AV709" s="12" t="s">
        <v>83</v>
      </c>
      <c r="AW709" s="12" t="s">
        <v>36</v>
      </c>
      <c r="AX709" s="12" t="s">
        <v>75</v>
      </c>
      <c r="AY709" s="149" t="s">
        <v>153</v>
      </c>
    </row>
    <row r="710" spans="2:51" s="13" customFormat="1" ht="10">
      <c r="B710" s="154"/>
      <c r="D710" s="148" t="s">
        <v>164</v>
      </c>
      <c r="E710" s="155" t="s">
        <v>19</v>
      </c>
      <c r="F710" s="156" t="s">
        <v>661</v>
      </c>
      <c r="H710" s="157">
        <v>80</v>
      </c>
      <c r="I710" s="158"/>
      <c r="L710" s="154"/>
      <c r="M710" s="159"/>
      <c r="T710" s="160"/>
      <c r="AT710" s="155" t="s">
        <v>164</v>
      </c>
      <c r="AU710" s="155" t="s">
        <v>85</v>
      </c>
      <c r="AV710" s="13" t="s">
        <v>85</v>
      </c>
      <c r="AW710" s="13" t="s">
        <v>36</v>
      </c>
      <c r="AX710" s="13" t="s">
        <v>83</v>
      </c>
      <c r="AY710" s="155" t="s">
        <v>153</v>
      </c>
    </row>
    <row r="711" spans="2:63" s="11" customFormat="1" ht="22.75" customHeight="1">
      <c r="B711" s="118"/>
      <c r="D711" s="119" t="s">
        <v>74</v>
      </c>
      <c r="E711" s="128" t="s">
        <v>1003</v>
      </c>
      <c r="F711" s="128" t="s">
        <v>1004</v>
      </c>
      <c r="I711" s="121"/>
      <c r="J711" s="129">
        <f>BK711</f>
        <v>0</v>
      </c>
      <c r="L711" s="118"/>
      <c r="M711" s="123"/>
      <c r="P711" s="124">
        <f>SUM(P712:P771)</f>
        <v>0</v>
      </c>
      <c r="R711" s="124">
        <f>SUM(R712:R771)</f>
        <v>2.916759</v>
      </c>
      <c r="T711" s="125">
        <f>SUM(T712:T771)</f>
        <v>0.66075</v>
      </c>
      <c r="AR711" s="119" t="s">
        <v>85</v>
      </c>
      <c r="AT711" s="126" t="s">
        <v>74</v>
      </c>
      <c r="AU711" s="126" t="s">
        <v>83</v>
      </c>
      <c r="AY711" s="119" t="s">
        <v>153</v>
      </c>
      <c r="BK711" s="127">
        <f>SUM(BK712:BK771)</f>
        <v>0</v>
      </c>
    </row>
    <row r="712" spans="2:65" s="1" customFormat="1" ht="37.75" customHeight="1">
      <c r="B712" s="31"/>
      <c r="C712" s="130" t="s">
        <v>1005</v>
      </c>
      <c r="D712" s="130" t="s">
        <v>155</v>
      </c>
      <c r="E712" s="131" t="s">
        <v>1006</v>
      </c>
      <c r="F712" s="132" t="s">
        <v>1007</v>
      </c>
      <c r="G712" s="133" t="s">
        <v>158</v>
      </c>
      <c r="H712" s="134">
        <v>171</v>
      </c>
      <c r="I712" s="135"/>
      <c r="J712" s="136">
        <f>ROUND(I712*H712,2)</f>
        <v>0</v>
      </c>
      <c r="K712" s="132" t="s">
        <v>159</v>
      </c>
      <c r="L712" s="31"/>
      <c r="M712" s="137" t="s">
        <v>19</v>
      </c>
      <c r="N712" s="138" t="s">
        <v>46</v>
      </c>
      <c r="P712" s="139">
        <f>O712*H712</f>
        <v>0</v>
      </c>
      <c r="Q712" s="139">
        <v>0</v>
      </c>
      <c r="R712" s="139">
        <f>Q712*H712</f>
        <v>0</v>
      </c>
      <c r="S712" s="139">
        <v>0</v>
      </c>
      <c r="T712" s="140">
        <f>S712*H712</f>
        <v>0</v>
      </c>
      <c r="AR712" s="141" t="s">
        <v>287</v>
      </c>
      <c r="AT712" s="141" t="s">
        <v>155</v>
      </c>
      <c r="AU712" s="141" t="s">
        <v>85</v>
      </c>
      <c r="AY712" s="16" t="s">
        <v>153</v>
      </c>
      <c r="BE712" s="142">
        <f>IF(N712="základní",J712,0)</f>
        <v>0</v>
      </c>
      <c r="BF712" s="142">
        <f>IF(N712="snížená",J712,0)</f>
        <v>0</v>
      </c>
      <c r="BG712" s="142">
        <f>IF(N712="zákl. přenesená",J712,0)</f>
        <v>0</v>
      </c>
      <c r="BH712" s="142">
        <f>IF(N712="sníž. přenesená",J712,0)</f>
        <v>0</v>
      </c>
      <c r="BI712" s="142">
        <f>IF(N712="nulová",J712,0)</f>
        <v>0</v>
      </c>
      <c r="BJ712" s="16" t="s">
        <v>83</v>
      </c>
      <c r="BK712" s="142">
        <f>ROUND(I712*H712,2)</f>
        <v>0</v>
      </c>
      <c r="BL712" s="16" t="s">
        <v>287</v>
      </c>
      <c r="BM712" s="141" t="s">
        <v>1008</v>
      </c>
    </row>
    <row r="713" spans="2:47" s="1" customFormat="1" ht="10">
      <c r="B713" s="31"/>
      <c r="D713" s="143" t="s">
        <v>162</v>
      </c>
      <c r="F713" s="144" t="s">
        <v>1009</v>
      </c>
      <c r="I713" s="145"/>
      <c r="L713" s="31"/>
      <c r="M713" s="146"/>
      <c r="T713" s="52"/>
      <c r="AT713" s="16" t="s">
        <v>162</v>
      </c>
      <c r="AU713" s="16" t="s">
        <v>85</v>
      </c>
    </row>
    <row r="714" spans="2:51" s="12" customFormat="1" ht="10">
      <c r="B714" s="147"/>
      <c r="D714" s="148" t="s">
        <v>164</v>
      </c>
      <c r="E714" s="149" t="s">
        <v>19</v>
      </c>
      <c r="F714" s="150" t="s">
        <v>1010</v>
      </c>
      <c r="H714" s="149" t="s">
        <v>19</v>
      </c>
      <c r="I714" s="151"/>
      <c r="L714" s="147"/>
      <c r="M714" s="152"/>
      <c r="T714" s="153"/>
      <c r="AT714" s="149" t="s">
        <v>164</v>
      </c>
      <c r="AU714" s="149" t="s">
        <v>85</v>
      </c>
      <c r="AV714" s="12" t="s">
        <v>83</v>
      </c>
      <c r="AW714" s="12" t="s">
        <v>36</v>
      </c>
      <c r="AX714" s="12" t="s">
        <v>75</v>
      </c>
      <c r="AY714" s="149" t="s">
        <v>153</v>
      </c>
    </row>
    <row r="715" spans="2:51" s="13" customFormat="1" ht="10">
      <c r="B715" s="154"/>
      <c r="D715" s="148" t="s">
        <v>164</v>
      </c>
      <c r="E715" s="155" t="s">
        <v>19</v>
      </c>
      <c r="F715" s="156" t="s">
        <v>1011</v>
      </c>
      <c r="H715" s="157">
        <v>155</v>
      </c>
      <c r="I715" s="158"/>
      <c r="L715" s="154"/>
      <c r="M715" s="159"/>
      <c r="T715" s="160"/>
      <c r="AT715" s="155" t="s">
        <v>164</v>
      </c>
      <c r="AU715" s="155" t="s">
        <v>85</v>
      </c>
      <c r="AV715" s="13" t="s">
        <v>85</v>
      </c>
      <c r="AW715" s="13" t="s">
        <v>36</v>
      </c>
      <c r="AX715" s="13" t="s">
        <v>75</v>
      </c>
      <c r="AY715" s="155" t="s">
        <v>153</v>
      </c>
    </row>
    <row r="716" spans="2:51" s="12" customFormat="1" ht="10">
      <c r="B716" s="147"/>
      <c r="D716" s="148" t="s">
        <v>164</v>
      </c>
      <c r="E716" s="149" t="s">
        <v>19</v>
      </c>
      <c r="F716" s="150" t="s">
        <v>1012</v>
      </c>
      <c r="H716" s="149" t="s">
        <v>19</v>
      </c>
      <c r="I716" s="151"/>
      <c r="L716" s="147"/>
      <c r="M716" s="152"/>
      <c r="T716" s="153"/>
      <c r="AT716" s="149" t="s">
        <v>164</v>
      </c>
      <c r="AU716" s="149" t="s">
        <v>85</v>
      </c>
      <c r="AV716" s="12" t="s">
        <v>83</v>
      </c>
      <c r="AW716" s="12" t="s">
        <v>36</v>
      </c>
      <c r="AX716" s="12" t="s">
        <v>75</v>
      </c>
      <c r="AY716" s="149" t="s">
        <v>153</v>
      </c>
    </row>
    <row r="717" spans="2:51" s="13" customFormat="1" ht="10">
      <c r="B717" s="154"/>
      <c r="D717" s="148" t="s">
        <v>164</v>
      </c>
      <c r="E717" s="155" t="s">
        <v>19</v>
      </c>
      <c r="F717" s="156" t="s">
        <v>287</v>
      </c>
      <c r="H717" s="157">
        <v>16</v>
      </c>
      <c r="I717" s="158"/>
      <c r="L717" s="154"/>
      <c r="M717" s="159"/>
      <c r="T717" s="160"/>
      <c r="AT717" s="155" t="s">
        <v>164</v>
      </c>
      <c r="AU717" s="155" t="s">
        <v>85</v>
      </c>
      <c r="AV717" s="13" t="s">
        <v>85</v>
      </c>
      <c r="AW717" s="13" t="s">
        <v>36</v>
      </c>
      <c r="AX717" s="13" t="s">
        <v>75</v>
      </c>
      <c r="AY717" s="155" t="s">
        <v>153</v>
      </c>
    </row>
    <row r="718" spans="2:51" s="14" customFormat="1" ht="10">
      <c r="B718" s="161"/>
      <c r="D718" s="148" t="s">
        <v>164</v>
      </c>
      <c r="E718" s="162" t="s">
        <v>19</v>
      </c>
      <c r="F718" s="163" t="s">
        <v>193</v>
      </c>
      <c r="H718" s="164">
        <v>171</v>
      </c>
      <c r="I718" s="165"/>
      <c r="L718" s="161"/>
      <c r="M718" s="166"/>
      <c r="T718" s="167"/>
      <c r="AT718" s="162" t="s">
        <v>164</v>
      </c>
      <c r="AU718" s="162" t="s">
        <v>85</v>
      </c>
      <c r="AV718" s="14" t="s">
        <v>160</v>
      </c>
      <c r="AW718" s="14" t="s">
        <v>36</v>
      </c>
      <c r="AX718" s="14" t="s">
        <v>83</v>
      </c>
      <c r="AY718" s="162" t="s">
        <v>153</v>
      </c>
    </row>
    <row r="719" spans="2:65" s="1" customFormat="1" ht="24.15" customHeight="1">
      <c r="B719" s="31"/>
      <c r="C719" s="130" t="s">
        <v>1013</v>
      </c>
      <c r="D719" s="130" t="s">
        <v>155</v>
      </c>
      <c r="E719" s="131" t="s">
        <v>1014</v>
      </c>
      <c r="F719" s="132" t="s">
        <v>1015</v>
      </c>
      <c r="G719" s="133" t="s">
        <v>158</v>
      </c>
      <c r="H719" s="134">
        <v>265</v>
      </c>
      <c r="I719" s="135"/>
      <c r="J719" s="136">
        <f>ROUND(I719*H719,2)</f>
        <v>0</v>
      </c>
      <c r="K719" s="132" t="s">
        <v>159</v>
      </c>
      <c r="L719" s="31"/>
      <c r="M719" s="137" t="s">
        <v>19</v>
      </c>
      <c r="N719" s="138" t="s">
        <v>46</v>
      </c>
      <c r="P719" s="139">
        <f>O719*H719</f>
        <v>0</v>
      </c>
      <c r="Q719" s="139">
        <v>0</v>
      </c>
      <c r="R719" s="139">
        <f>Q719*H719</f>
        <v>0</v>
      </c>
      <c r="S719" s="139">
        <v>0</v>
      </c>
      <c r="T719" s="140">
        <f>S719*H719</f>
        <v>0</v>
      </c>
      <c r="AR719" s="141" t="s">
        <v>287</v>
      </c>
      <c r="AT719" s="141" t="s">
        <v>155</v>
      </c>
      <c r="AU719" s="141" t="s">
        <v>85</v>
      </c>
      <c r="AY719" s="16" t="s">
        <v>153</v>
      </c>
      <c r="BE719" s="142">
        <f>IF(N719="základní",J719,0)</f>
        <v>0</v>
      </c>
      <c r="BF719" s="142">
        <f>IF(N719="snížená",J719,0)</f>
        <v>0</v>
      </c>
      <c r="BG719" s="142">
        <f>IF(N719="zákl. přenesená",J719,0)</f>
        <v>0</v>
      </c>
      <c r="BH719" s="142">
        <f>IF(N719="sníž. přenesená",J719,0)</f>
        <v>0</v>
      </c>
      <c r="BI719" s="142">
        <f>IF(N719="nulová",J719,0)</f>
        <v>0</v>
      </c>
      <c r="BJ719" s="16" t="s">
        <v>83</v>
      </c>
      <c r="BK719" s="142">
        <f>ROUND(I719*H719,2)</f>
        <v>0</v>
      </c>
      <c r="BL719" s="16" t="s">
        <v>287</v>
      </c>
      <c r="BM719" s="141" t="s">
        <v>1016</v>
      </c>
    </row>
    <row r="720" spans="2:47" s="1" customFormat="1" ht="10">
      <c r="B720" s="31"/>
      <c r="D720" s="143" t="s">
        <v>162</v>
      </c>
      <c r="F720" s="144" t="s">
        <v>1017</v>
      </c>
      <c r="I720" s="145"/>
      <c r="L720" s="31"/>
      <c r="M720" s="146"/>
      <c r="T720" s="52"/>
      <c r="AT720" s="16" t="s">
        <v>162</v>
      </c>
      <c r="AU720" s="16" t="s">
        <v>85</v>
      </c>
    </row>
    <row r="721" spans="2:51" s="12" customFormat="1" ht="10">
      <c r="B721" s="147"/>
      <c r="D721" s="148" t="s">
        <v>164</v>
      </c>
      <c r="E721" s="149" t="s">
        <v>19</v>
      </c>
      <c r="F721" s="150" t="s">
        <v>173</v>
      </c>
      <c r="H721" s="149" t="s">
        <v>19</v>
      </c>
      <c r="I721" s="151"/>
      <c r="L721" s="147"/>
      <c r="M721" s="152"/>
      <c r="T721" s="153"/>
      <c r="AT721" s="149" t="s">
        <v>164</v>
      </c>
      <c r="AU721" s="149" t="s">
        <v>85</v>
      </c>
      <c r="AV721" s="12" t="s">
        <v>83</v>
      </c>
      <c r="AW721" s="12" t="s">
        <v>36</v>
      </c>
      <c r="AX721" s="12" t="s">
        <v>75</v>
      </c>
      <c r="AY721" s="149" t="s">
        <v>153</v>
      </c>
    </row>
    <row r="722" spans="2:51" s="13" customFormat="1" ht="10">
      <c r="B722" s="154"/>
      <c r="D722" s="148" t="s">
        <v>164</v>
      </c>
      <c r="E722" s="155" t="s">
        <v>19</v>
      </c>
      <c r="F722" s="156" t="s">
        <v>648</v>
      </c>
      <c r="H722" s="157">
        <v>77</v>
      </c>
      <c r="I722" s="158"/>
      <c r="L722" s="154"/>
      <c r="M722" s="159"/>
      <c r="T722" s="160"/>
      <c r="AT722" s="155" t="s">
        <v>164</v>
      </c>
      <c r="AU722" s="155" t="s">
        <v>85</v>
      </c>
      <c r="AV722" s="13" t="s">
        <v>85</v>
      </c>
      <c r="AW722" s="13" t="s">
        <v>36</v>
      </c>
      <c r="AX722" s="13" t="s">
        <v>75</v>
      </c>
      <c r="AY722" s="155" t="s">
        <v>153</v>
      </c>
    </row>
    <row r="723" spans="2:51" s="12" customFormat="1" ht="10">
      <c r="B723" s="147"/>
      <c r="D723" s="148" t="s">
        <v>164</v>
      </c>
      <c r="E723" s="149" t="s">
        <v>19</v>
      </c>
      <c r="F723" s="150" t="s">
        <v>1018</v>
      </c>
      <c r="H723" s="149" t="s">
        <v>19</v>
      </c>
      <c r="I723" s="151"/>
      <c r="L723" s="147"/>
      <c r="M723" s="152"/>
      <c r="T723" s="153"/>
      <c r="AT723" s="149" t="s">
        <v>164</v>
      </c>
      <c r="AU723" s="149" t="s">
        <v>85</v>
      </c>
      <c r="AV723" s="12" t="s">
        <v>83</v>
      </c>
      <c r="AW723" s="12" t="s">
        <v>36</v>
      </c>
      <c r="AX723" s="12" t="s">
        <v>75</v>
      </c>
      <c r="AY723" s="149" t="s">
        <v>153</v>
      </c>
    </row>
    <row r="724" spans="2:51" s="13" customFormat="1" ht="10">
      <c r="B724" s="154"/>
      <c r="D724" s="148" t="s">
        <v>164</v>
      </c>
      <c r="E724" s="155" t="s">
        <v>19</v>
      </c>
      <c r="F724" s="156" t="s">
        <v>580</v>
      </c>
      <c r="H724" s="157">
        <v>65</v>
      </c>
      <c r="I724" s="158"/>
      <c r="L724" s="154"/>
      <c r="M724" s="159"/>
      <c r="T724" s="160"/>
      <c r="AT724" s="155" t="s">
        <v>164</v>
      </c>
      <c r="AU724" s="155" t="s">
        <v>85</v>
      </c>
      <c r="AV724" s="13" t="s">
        <v>85</v>
      </c>
      <c r="AW724" s="13" t="s">
        <v>36</v>
      </c>
      <c r="AX724" s="13" t="s">
        <v>75</v>
      </c>
      <c r="AY724" s="155" t="s">
        <v>153</v>
      </c>
    </row>
    <row r="725" spans="2:51" s="12" customFormat="1" ht="10">
      <c r="B725" s="147"/>
      <c r="D725" s="148" t="s">
        <v>164</v>
      </c>
      <c r="E725" s="149" t="s">
        <v>19</v>
      </c>
      <c r="F725" s="150" t="s">
        <v>1019</v>
      </c>
      <c r="H725" s="149" t="s">
        <v>19</v>
      </c>
      <c r="I725" s="151"/>
      <c r="L725" s="147"/>
      <c r="M725" s="152"/>
      <c r="T725" s="153"/>
      <c r="AT725" s="149" t="s">
        <v>164</v>
      </c>
      <c r="AU725" s="149" t="s">
        <v>85</v>
      </c>
      <c r="AV725" s="12" t="s">
        <v>83</v>
      </c>
      <c r="AW725" s="12" t="s">
        <v>36</v>
      </c>
      <c r="AX725" s="12" t="s">
        <v>75</v>
      </c>
      <c r="AY725" s="149" t="s">
        <v>153</v>
      </c>
    </row>
    <row r="726" spans="2:51" s="13" customFormat="1" ht="10">
      <c r="B726" s="154"/>
      <c r="D726" s="148" t="s">
        <v>164</v>
      </c>
      <c r="E726" s="155" t="s">
        <v>19</v>
      </c>
      <c r="F726" s="156" t="s">
        <v>1020</v>
      </c>
      <c r="H726" s="157">
        <v>90</v>
      </c>
      <c r="I726" s="158"/>
      <c r="L726" s="154"/>
      <c r="M726" s="159"/>
      <c r="T726" s="160"/>
      <c r="AT726" s="155" t="s">
        <v>164</v>
      </c>
      <c r="AU726" s="155" t="s">
        <v>85</v>
      </c>
      <c r="AV726" s="13" t="s">
        <v>85</v>
      </c>
      <c r="AW726" s="13" t="s">
        <v>36</v>
      </c>
      <c r="AX726" s="13" t="s">
        <v>75</v>
      </c>
      <c r="AY726" s="155" t="s">
        <v>153</v>
      </c>
    </row>
    <row r="727" spans="2:51" s="12" customFormat="1" ht="10">
      <c r="B727" s="147"/>
      <c r="D727" s="148" t="s">
        <v>164</v>
      </c>
      <c r="E727" s="149" t="s">
        <v>19</v>
      </c>
      <c r="F727" s="150" t="s">
        <v>302</v>
      </c>
      <c r="H727" s="149" t="s">
        <v>19</v>
      </c>
      <c r="I727" s="151"/>
      <c r="L727" s="147"/>
      <c r="M727" s="152"/>
      <c r="T727" s="153"/>
      <c r="AT727" s="149" t="s">
        <v>164</v>
      </c>
      <c r="AU727" s="149" t="s">
        <v>85</v>
      </c>
      <c r="AV727" s="12" t="s">
        <v>83</v>
      </c>
      <c r="AW727" s="12" t="s">
        <v>36</v>
      </c>
      <c r="AX727" s="12" t="s">
        <v>75</v>
      </c>
      <c r="AY727" s="149" t="s">
        <v>153</v>
      </c>
    </row>
    <row r="728" spans="2:51" s="13" customFormat="1" ht="10">
      <c r="B728" s="154"/>
      <c r="D728" s="148" t="s">
        <v>164</v>
      </c>
      <c r="E728" s="155" t="s">
        <v>19</v>
      </c>
      <c r="F728" s="156" t="s">
        <v>380</v>
      </c>
      <c r="H728" s="157">
        <v>33</v>
      </c>
      <c r="I728" s="158"/>
      <c r="L728" s="154"/>
      <c r="M728" s="159"/>
      <c r="T728" s="160"/>
      <c r="AT728" s="155" t="s">
        <v>164</v>
      </c>
      <c r="AU728" s="155" t="s">
        <v>85</v>
      </c>
      <c r="AV728" s="13" t="s">
        <v>85</v>
      </c>
      <c r="AW728" s="13" t="s">
        <v>36</v>
      </c>
      <c r="AX728" s="13" t="s">
        <v>75</v>
      </c>
      <c r="AY728" s="155" t="s">
        <v>153</v>
      </c>
    </row>
    <row r="729" spans="2:51" s="14" customFormat="1" ht="10">
      <c r="B729" s="161"/>
      <c r="D729" s="148" t="s">
        <v>164</v>
      </c>
      <c r="E729" s="162" t="s">
        <v>19</v>
      </c>
      <c r="F729" s="163" t="s">
        <v>193</v>
      </c>
      <c r="H729" s="164">
        <v>265</v>
      </c>
      <c r="I729" s="165"/>
      <c r="L729" s="161"/>
      <c r="M729" s="166"/>
      <c r="T729" s="167"/>
      <c r="AT729" s="162" t="s">
        <v>164</v>
      </c>
      <c r="AU729" s="162" t="s">
        <v>85</v>
      </c>
      <c r="AV729" s="14" t="s">
        <v>160</v>
      </c>
      <c r="AW729" s="14" t="s">
        <v>36</v>
      </c>
      <c r="AX729" s="14" t="s">
        <v>83</v>
      </c>
      <c r="AY729" s="162" t="s">
        <v>153</v>
      </c>
    </row>
    <row r="730" spans="2:65" s="1" customFormat="1" ht="24.15" customHeight="1">
      <c r="B730" s="31"/>
      <c r="C730" s="130" t="s">
        <v>1021</v>
      </c>
      <c r="D730" s="130" t="s">
        <v>155</v>
      </c>
      <c r="E730" s="131" t="s">
        <v>1022</v>
      </c>
      <c r="F730" s="132" t="s">
        <v>1023</v>
      </c>
      <c r="G730" s="133" t="s">
        <v>158</v>
      </c>
      <c r="H730" s="134">
        <v>265</v>
      </c>
      <c r="I730" s="135"/>
      <c r="J730" s="136">
        <f>ROUND(I730*H730,2)</f>
        <v>0</v>
      </c>
      <c r="K730" s="132" t="s">
        <v>159</v>
      </c>
      <c r="L730" s="31"/>
      <c r="M730" s="137" t="s">
        <v>19</v>
      </c>
      <c r="N730" s="138" t="s">
        <v>46</v>
      </c>
      <c r="P730" s="139">
        <f>O730*H730</f>
        <v>0</v>
      </c>
      <c r="Q730" s="139">
        <v>0.0002</v>
      </c>
      <c r="R730" s="139">
        <f>Q730*H730</f>
        <v>0.053000000000000005</v>
      </c>
      <c r="S730" s="139">
        <v>0</v>
      </c>
      <c r="T730" s="140">
        <f>S730*H730</f>
        <v>0</v>
      </c>
      <c r="AR730" s="141" t="s">
        <v>287</v>
      </c>
      <c r="AT730" s="141" t="s">
        <v>155</v>
      </c>
      <c r="AU730" s="141" t="s">
        <v>85</v>
      </c>
      <c r="AY730" s="16" t="s">
        <v>153</v>
      </c>
      <c r="BE730" s="142">
        <f>IF(N730="základní",J730,0)</f>
        <v>0</v>
      </c>
      <c r="BF730" s="142">
        <f>IF(N730="snížená",J730,0)</f>
        <v>0</v>
      </c>
      <c r="BG730" s="142">
        <f>IF(N730="zákl. přenesená",J730,0)</f>
        <v>0</v>
      </c>
      <c r="BH730" s="142">
        <f>IF(N730="sníž. přenesená",J730,0)</f>
        <v>0</v>
      </c>
      <c r="BI730" s="142">
        <f>IF(N730="nulová",J730,0)</f>
        <v>0</v>
      </c>
      <c r="BJ730" s="16" t="s">
        <v>83</v>
      </c>
      <c r="BK730" s="142">
        <f>ROUND(I730*H730,2)</f>
        <v>0</v>
      </c>
      <c r="BL730" s="16" t="s">
        <v>287</v>
      </c>
      <c r="BM730" s="141" t="s">
        <v>1024</v>
      </c>
    </row>
    <row r="731" spans="2:47" s="1" customFormat="1" ht="10">
      <c r="B731" s="31"/>
      <c r="D731" s="143" t="s">
        <v>162</v>
      </c>
      <c r="F731" s="144" t="s">
        <v>1025</v>
      </c>
      <c r="I731" s="145"/>
      <c r="L731" s="31"/>
      <c r="M731" s="146"/>
      <c r="T731" s="52"/>
      <c r="AT731" s="16" t="s">
        <v>162</v>
      </c>
      <c r="AU731" s="16" t="s">
        <v>85</v>
      </c>
    </row>
    <row r="732" spans="2:65" s="1" customFormat="1" ht="37.75" customHeight="1">
      <c r="B732" s="31"/>
      <c r="C732" s="130" t="s">
        <v>1026</v>
      </c>
      <c r="D732" s="130" t="s">
        <v>155</v>
      </c>
      <c r="E732" s="131" t="s">
        <v>1027</v>
      </c>
      <c r="F732" s="132" t="s">
        <v>1028</v>
      </c>
      <c r="G732" s="133" t="s">
        <v>158</v>
      </c>
      <c r="H732" s="134">
        <v>232</v>
      </c>
      <c r="I732" s="135"/>
      <c r="J732" s="136">
        <f>ROUND(I732*H732,2)</f>
        <v>0</v>
      </c>
      <c r="K732" s="132" t="s">
        <v>159</v>
      </c>
      <c r="L732" s="31"/>
      <c r="M732" s="137" t="s">
        <v>19</v>
      </c>
      <c r="N732" s="138" t="s">
        <v>46</v>
      </c>
      <c r="P732" s="139">
        <f>O732*H732</f>
        <v>0</v>
      </c>
      <c r="Q732" s="139">
        <v>0.0045</v>
      </c>
      <c r="R732" s="139">
        <f>Q732*H732</f>
        <v>1.0439999999999998</v>
      </c>
      <c r="S732" s="139">
        <v>0</v>
      </c>
      <c r="T732" s="140">
        <f>S732*H732</f>
        <v>0</v>
      </c>
      <c r="AR732" s="141" t="s">
        <v>287</v>
      </c>
      <c r="AT732" s="141" t="s">
        <v>155</v>
      </c>
      <c r="AU732" s="141" t="s">
        <v>85</v>
      </c>
      <c r="AY732" s="16" t="s">
        <v>153</v>
      </c>
      <c r="BE732" s="142">
        <f>IF(N732="základní",J732,0)</f>
        <v>0</v>
      </c>
      <c r="BF732" s="142">
        <f>IF(N732="snížená",J732,0)</f>
        <v>0</v>
      </c>
      <c r="BG732" s="142">
        <f>IF(N732="zákl. přenesená",J732,0)</f>
        <v>0</v>
      </c>
      <c r="BH732" s="142">
        <f>IF(N732="sníž. přenesená",J732,0)</f>
        <v>0</v>
      </c>
      <c r="BI732" s="142">
        <f>IF(N732="nulová",J732,0)</f>
        <v>0</v>
      </c>
      <c r="BJ732" s="16" t="s">
        <v>83</v>
      </c>
      <c r="BK732" s="142">
        <f>ROUND(I732*H732,2)</f>
        <v>0</v>
      </c>
      <c r="BL732" s="16" t="s">
        <v>287</v>
      </c>
      <c r="BM732" s="141" t="s">
        <v>1029</v>
      </c>
    </row>
    <row r="733" spans="2:47" s="1" customFormat="1" ht="10">
      <c r="B733" s="31"/>
      <c r="D733" s="143" t="s">
        <v>162</v>
      </c>
      <c r="F733" s="144" t="s">
        <v>1030</v>
      </c>
      <c r="I733" s="145"/>
      <c r="L733" s="31"/>
      <c r="M733" s="146"/>
      <c r="T733" s="52"/>
      <c r="AT733" s="16" t="s">
        <v>162</v>
      </c>
      <c r="AU733" s="16" t="s">
        <v>85</v>
      </c>
    </row>
    <row r="734" spans="2:65" s="1" customFormat="1" ht="37.75" customHeight="1">
      <c r="B734" s="31"/>
      <c r="C734" s="130" t="s">
        <v>1031</v>
      </c>
      <c r="D734" s="130" t="s">
        <v>155</v>
      </c>
      <c r="E734" s="131" t="s">
        <v>1032</v>
      </c>
      <c r="F734" s="132" t="s">
        <v>1033</v>
      </c>
      <c r="G734" s="133" t="s">
        <v>158</v>
      </c>
      <c r="H734" s="134">
        <v>33</v>
      </c>
      <c r="I734" s="135"/>
      <c r="J734" s="136">
        <f>ROUND(I734*H734,2)</f>
        <v>0</v>
      </c>
      <c r="K734" s="132" t="s">
        <v>159</v>
      </c>
      <c r="L734" s="31"/>
      <c r="M734" s="137" t="s">
        <v>19</v>
      </c>
      <c r="N734" s="138" t="s">
        <v>46</v>
      </c>
      <c r="P734" s="139">
        <f>O734*H734</f>
        <v>0</v>
      </c>
      <c r="Q734" s="139">
        <v>0.0075</v>
      </c>
      <c r="R734" s="139">
        <f>Q734*H734</f>
        <v>0.2475</v>
      </c>
      <c r="S734" s="139">
        <v>0</v>
      </c>
      <c r="T734" s="140">
        <f>S734*H734</f>
        <v>0</v>
      </c>
      <c r="AR734" s="141" t="s">
        <v>287</v>
      </c>
      <c r="AT734" s="141" t="s">
        <v>155</v>
      </c>
      <c r="AU734" s="141" t="s">
        <v>85</v>
      </c>
      <c r="AY734" s="16" t="s">
        <v>153</v>
      </c>
      <c r="BE734" s="142">
        <f>IF(N734="základní",J734,0)</f>
        <v>0</v>
      </c>
      <c r="BF734" s="142">
        <f>IF(N734="snížená",J734,0)</f>
        <v>0</v>
      </c>
      <c r="BG734" s="142">
        <f>IF(N734="zákl. přenesená",J734,0)</f>
        <v>0</v>
      </c>
      <c r="BH734" s="142">
        <f>IF(N734="sníž. přenesená",J734,0)</f>
        <v>0</v>
      </c>
      <c r="BI734" s="142">
        <f>IF(N734="nulová",J734,0)</f>
        <v>0</v>
      </c>
      <c r="BJ734" s="16" t="s">
        <v>83</v>
      </c>
      <c r="BK734" s="142">
        <f>ROUND(I734*H734,2)</f>
        <v>0</v>
      </c>
      <c r="BL734" s="16" t="s">
        <v>287</v>
      </c>
      <c r="BM734" s="141" t="s">
        <v>1034</v>
      </c>
    </row>
    <row r="735" spans="2:47" s="1" customFormat="1" ht="10">
      <c r="B735" s="31"/>
      <c r="D735" s="143" t="s">
        <v>162</v>
      </c>
      <c r="F735" s="144" t="s">
        <v>1035</v>
      </c>
      <c r="I735" s="145"/>
      <c r="L735" s="31"/>
      <c r="M735" s="146"/>
      <c r="T735" s="52"/>
      <c r="AT735" s="16" t="s">
        <v>162</v>
      </c>
      <c r="AU735" s="16" t="s">
        <v>85</v>
      </c>
    </row>
    <row r="736" spans="2:51" s="12" customFormat="1" ht="10">
      <c r="B736" s="147"/>
      <c r="D736" s="148" t="s">
        <v>164</v>
      </c>
      <c r="E736" s="149" t="s">
        <v>19</v>
      </c>
      <c r="F736" s="150" t="s">
        <v>302</v>
      </c>
      <c r="H736" s="149" t="s">
        <v>19</v>
      </c>
      <c r="I736" s="151"/>
      <c r="L736" s="147"/>
      <c r="M736" s="152"/>
      <c r="T736" s="153"/>
      <c r="AT736" s="149" t="s">
        <v>164</v>
      </c>
      <c r="AU736" s="149" t="s">
        <v>85</v>
      </c>
      <c r="AV736" s="12" t="s">
        <v>83</v>
      </c>
      <c r="AW736" s="12" t="s">
        <v>36</v>
      </c>
      <c r="AX736" s="12" t="s">
        <v>75</v>
      </c>
      <c r="AY736" s="149" t="s">
        <v>153</v>
      </c>
    </row>
    <row r="737" spans="2:51" s="13" customFormat="1" ht="10">
      <c r="B737" s="154"/>
      <c r="D737" s="148" t="s">
        <v>164</v>
      </c>
      <c r="E737" s="155" t="s">
        <v>19</v>
      </c>
      <c r="F737" s="156" t="s">
        <v>380</v>
      </c>
      <c r="H737" s="157">
        <v>33</v>
      </c>
      <c r="I737" s="158"/>
      <c r="L737" s="154"/>
      <c r="M737" s="159"/>
      <c r="T737" s="160"/>
      <c r="AT737" s="155" t="s">
        <v>164</v>
      </c>
      <c r="AU737" s="155" t="s">
        <v>85</v>
      </c>
      <c r="AV737" s="13" t="s">
        <v>85</v>
      </c>
      <c r="AW737" s="13" t="s">
        <v>36</v>
      </c>
      <c r="AX737" s="13" t="s">
        <v>83</v>
      </c>
      <c r="AY737" s="155" t="s">
        <v>153</v>
      </c>
    </row>
    <row r="738" spans="2:65" s="1" customFormat="1" ht="44.25" customHeight="1">
      <c r="B738" s="31"/>
      <c r="C738" s="130" t="s">
        <v>1036</v>
      </c>
      <c r="D738" s="130" t="s">
        <v>155</v>
      </c>
      <c r="E738" s="131" t="s">
        <v>1037</v>
      </c>
      <c r="F738" s="132" t="s">
        <v>1038</v>
      </c>
      <c r="G738" s="133" t="s">
        <v>158</v>
      </c>
      <c r="H738" s="134">
        <v>33</v>
      </c>
      <c r="I738" s="135"/>
      <c r="J738" s="136">
        <f>ROUND(I738*H738,2)</f>
        <v>0</v>
      </c>
      <c r="K738" s="132" t="s">
        <v>159</v>
      </c>
      <c r="L738" s="31"/>
      <c r="M738" s="137" t="s">
        <v>19</v>
      </c>
      <c r="N738" s="138" t="s">
        <v>46</v>
      </c>
      <c r="P738" s="139">
        <f>O738*H738</f>
        <v>0</v>
      </c>
      <c r="Q738" s="139">
        <v>0.015</v>
      </c>
      <c r="R738" s="139">
        <f>Q738*H738</f>
        <v>0.495</v>
      </c>
      <c r="S738" s="139">
        <v>0</v>
      </c>
      <c r="T738" s="140">
        <f>S738*H738</f>
        <v>0</v>
      </c>
      <c r="AR738" s="141" t="s">
        <v>287</v>
      </c>
      <c r="AT738" s="141" t="s">
        <v>155</v>
      </c>
      <c r="AU738" s="141" t="s">
        <v>85</v>
      </c>
      <c r="AY738" s="16" t="s">
        <v>153</v>
      </c>
      <c r="BE738" s="142">
        <f>IF(N738="základní",J738,0)</f>
        <v>0</v>
      </c>
      <c r="BF738" s="142">
        <f>IF(N738="snížená",J738,0)</f>
        <v>0</v>
      </c>
      <c r="BG738" s="142">
        <f>IF(N738="zákl. přenesená",J738,0)</f>
        <v>0</v>
      </c>
      <c r="BH738" s="142">
        <f>IF(N738="sníž. přenesená",J738,0)</f>
        <v>0</v>
      </c>
      <c r="BI738" s="142">
        <f>IF(N738="nulová",J738,0)</f>
        <v>0</v>
      </c>
      <c r="BJ738" s="16" t="s">
        <v>83</v>
      </c>
      <c r="BK738" s="142">
        <f>ROUND(I738*H738,2)</f>
        <v>0</v>
      </c>
      <c r="BL738" s="16" t="s">
        <v>287</v>
      </c>
      <c r="BM738" s="141" t="s">
        <v>1039</v>
      </c>
    </row>
    <row r="739" spans="2:47" s="1" customFormat="1" ht="10">
      <c r="B739" s="31"/>
      <c r="D739" s="143" t="s">
        <v>162</v>
      </c>
      <c r="F739" s="144" t="s">
        <v>1040</v>
      </c>
      <c r="I739" s="145"/>
      <c r="L739" s="31"/>
      <c r="M739" s="146"/>
      <c r="T739" s="52"/>
      <c r="AT739" s="16" t="s">
        <v>162</v>
      </c>
      <c r="AU739" s="16" t="s">
        <v>85</v>
      </c>
    </row>
    <row r="740" spans="2:51" s="12" customFormat="1" ht="10">
      <c r="B740" s="147"/>
      <c r="D740" s="148" t="s">
        <v>164</v>
      </c>
      <c r="E740" s="149" t="s">
        <v>19</v>
      </c>
      <c r="F740" s="150" t="s">
        <v>302</v>
      </c>
      <c r="H740" s="149" t="s">
        <v>19</v>
      </c>
      <c r="I740" s="151"/>
      <c r="L740" s="147"/>
      <c r="M740" s="152"/>
      <c r="T740" s="153"/>
      <c r="AT740" s="149" t="s">
        <v>164</v>
      </c>
      <c r="AU740" s="149" t="s">
        <v>85</v>
      </c>
      <c r="AV740" s="12" t="s">
        <v>83</v>
      </c>
      <c r="AW740" s="12" t="s">
        <v>36</v>
      </c>
      <c r="AX740" s="12" t="s">
        <v>75</v>
      </c>
      <c r="AY740" s="149" t="s">
        <v>153</v>
      </c>
    </row>
    <row r="741" spans="2:51" s="13" customFormat="1" ht="10">
      <c r="B741" s="154"/>
      <c r="D741" s="148" t="s">
        <v>164</v>
      </c>
      <c r="E741" s="155" t="s">
        <v>19</v>
      </c>
      <c r="F741" s="156" t="s">
        <v>380</v>
      </c>
      <c r="H741" s="157">
        <v>33</v>
      </c>
      <c r="I741" s="158"/>
      <c r="L741" s="154"/>
      <c r="M741" s="159"/>
      <c r="T741" s="160"/>
      <c r="AT741" s="155" t="s">
        <v>164</v>
      </c>
      <c r="AU741" s="155" t="s">
        <v>85</v>
      </c>
      <c r="AV741" s="13" t="s">
        <v>85</v>
      </c>
      <c r="AW741" s="13" t="s">
        <v>36</v>
      </c>
      <c r="AX741" s="13" t="s">
        <v>83</v>
      </c>
      <c r="AY741" s="155" t="s">
        <v>153</v>
      </c>
    </row>
    <row r="742" spans="2:65" s="1" customFormat="1" ht="24.15" customHeight="1">
      <c r="B742" s="31"/>
      <c r="C742" s="130" t="s">
        <v>1041</v>
      </c>
      <c r="D742" s="130" t="s">
        <v>155</v>
      </c>
      <c r="E742" s="131" t="s">
        <v>1042</v>
      </c>
      <c r="F742" s="132" t="s">
        <v>1043</v>
      </c>
      <c r="G742" s="133" t="s">
        <v>158</v>
      </c>
      <c r="H742" s="134">
        <v>171</v>
      </c>
      <c r="I742" s="135"/>
      <c r="J742" s="136">
        <f>ROUND(I742*H742,2)</f>
        <v>0</v>
      </c>
      <c r="K742" s="132" t="s">
        <v>159</v>
      </c>
      <c r="L742" s="31"/>
      <c r="M742" s="137" t="s">
        <v>19</v>
      </c>
      <c r="N742" s="138" t="s">
        <v>46</v>
      </c>
      <c r="P742" s="139">
        <f>O742*H742</f>
        <v>0</v>
      </c>
      <c r="Q742" s="139">
        <v>0</v>
      </c>
      <c r="R742" s="139">
        <f>Q742*H742</f>
        <v>0</v>
      </c>
      <c r="S742" s="139">
        <v>0.0025</v>
      </c>
      <c r="T742" s="140">
        <f>S742*H742</f>
        <v>0.4275</v>
      </c>
      <c r="AR742" s="141" t="s">
        <v>287</v>
      </c>
      <c r="AT742" s="141" t="s">
        <v>155</v>
      </c>
      <c r="AU742" s="141" t="s">
        <v>85</v>
      </c>
      <c r="AY742" s="16" t="s">
        <v>153</v>
      </c>
      <c r="BE742" s="142">
        <f>IF(N742="základní",J742,0)</f>
        <v>0</v>
      </c>
      <c r="BF742" s="142">
        <f>IF(N742="snížená",J742,0)</f>
        <v>0</v>
      </c>
      <c r="BG742" s="142">
        <f>IF(N742="zákl. přenesená",J742,0)</f>
        <v>0</v>
      </c>
      <c r="BH742" s="142">
        <f>IF(N742="sníž. přenesená",J742,0)</f>
        <v>0</v>
      </c>
      <c r="BI742" s="142">
        <f>IF(N742="nulová",J742,0)</f>
        <v>0</v>
      </c>
      <c r="BJ742" s="16" t="s">
        <v>83</v>
      </c>
      <c r="BK742" s="142">
        <f>ROUND(I742*H742,2)</f>
        <v>0</v>
      </c>
      <c r="BL742" s="16" t="s">
        <v>287</v>
      </c>
      <c r="BM742" s="141" t="s">
        <v>1044</v>
      </c>
    </row>
    <row r="743" spans="2:47" s="1" customFormat="1" ht="10">
      <c r="B743" s="31"/>
      <c r="D743" s="143" t="s">
        <v>162</v>
      </c>
      <c r="F743" s="144" t="s">
        <v>1045</v>
      </c>
      <c r="I743" s="145"/>
      <c r="L743" s="31"/>
      <c r="M743" s="146"/>
      <c r="T743" s="52"/>
      <c r="AT743" s="16" t="s">
        <v>162</v>
      </c>
      <c r="AU743" s="16" t="s">
        <v>85</v>
      </c>
    </row>
    <row r="744" spans="2:51" s="12" customFormat="1" ht="10">
      <c r="B744" s="147"/>
      <c r="D744" s="148" t="s">
        <v>164</v>
      </c>
      <c r="E744" s="149" t="s">
        <v>19</v>
      </c>
      <c r="F744" s="150" t="s">
        <v>1010</v>
      </c>
      <c r="H744" s="149" t="s">
        <v>19</v>
      </c>
      <c r="I744" s="151"/>
      <c r="L744" s="147"/>
      <c r="M744" s="152"/>
      <c r="T744" s="153"/>
      <c r="AT744" s="149" t="s">
        <v>164</v>
      </c>
      <c r="AU744" s="149" t="s">
        <v>85</v>
      </c>
      <c r="AV744" s="12" t="s">
        <v>83</v>
      </c>
      <c r="AW744" s="12" t="s">
        <v>36</v>
      </c>
      <c r="AX744" s="12" t="s">
        <v>75</v>
      </c>
      <c r="AY744" s="149" t="s">
        <v>153</v>
      </c>
    </row>
    <row r="745" spans="2:51" s="13" customFormat="1" ht="10">
      <c r="B745" s="154"/>
      <c r="D745" s="148" t="s">
        <v>164</v>
      </c>
      <c r="E745" s="155" t="s">
        <v>19</v>
      </c>
      <c r="F745" s="156" t="s">
        <v>1046</v>
      </c>
      <c r="H745" s="157">
        <v>155</v>
      </c>
      <c r="I745" s="158"/>
      <c r="L745" s="154"/>
      <c r="M745" s="159"/>
      <c r="T745" s="160"/>
      <c r="AT745" s="155" t="s">
        <v>164</v>
      </c>
      <c r="AU745" s="155" t="s">
        <v>85</v>
      </c>
      <c r="AV745" s="13" t="s">
        <v>85</v>
      </c>
      <c r="AW745" s="13" t="s">
        <v>36</v>
      </c>
      <c r="AX745" s="13" t="s">
        <v>75</v>
      </c>
      <c r="AY745" s="155" t="s">
        <v>153</v>
      </c>
    </row>
    <row r="746" spans="2:51" s="12" customFormat="1" ht="10">
      <c r="B746" s="147"/>
      <c r="D746" s="148" t="s">
        <v>164</v>
      </c>
      <c r="E746" s="149" t="s">
        <v>19</v>
      </c>
      <c r="F746" s="150" t="s">
        <v>1012</v>
      </c>
      <c r="H746" s="149" t="s">
        <v>19</v>
      </c>
      <c r="I746" s="151"/>
      <c r="L746" s="147"/>
      <c r="M746" s="152"/>
      <c r="T746" s="153"/>
      <c r="AT746" s="149" t="s">
        <v>164</v>
      </c>
      <c r="AU746" s="149" t="s">
        <v>85</v>
      </c>
      <c r="AV746" s="12" t="s">
        <v>83</v>
      </c>
      <c r="AW746" s="12" t="s">
        <v>36</v>
      </c>
      <c r="AX746" s="12" t="s">
        <v>75</v>
      </c>
      <c r="AY746" s="149" t="s">
        <v>153</v>
      </c>
    </row>
    <row r="747" spans="2:51" s="13" customFormat="1" ht="10">
      <c r="B747" s="154"/>
      <c r="D747" s="148" t="s">
        <v>164</v>
      </c>
      <c r="E747" s="155" t="s">
        <v>19</v>
      </c>
      <c r="F747" s="156" t="s">
        <v>287</v>
      </c>
      <c r="H747" s="157">
        <v>16</v>
      </c>
      <c r="I747" s="158"/>
      <c r="L747" s="154"/>
      <c r="M747" s="159"/>
      <c r="T747" s="160"/>
      <c r="AT747" s="155" t="s">
        <v>164</v>
      </c>
      <c r="AU747" s="155" t="s">
        <v>85</v>
      </c>
      <c r="AV747" s="13" t="s">
        <v>85</v>
      </c>
      <c r="AW747" s="13" t="s">
        <v>36</v>
      </c>
      <c r="AX747" s="13" t="s">
        <v>75</v>
      </c>
      <c r="AY747" s="155" t="s">
        <v>153</v>
      </c>
    </row>
    <row r="748" spans="2:51" s="14" customFormat="1" ht="10">
      <c r="B748" s="161"/>
      <c r="D748" s="148" t="s">
        <v>164</v>
      </c>
      <c r="E748" s="162" t="s">
        <v>19</v>
      </c>
      <c r="F748" s="163" t="s">
        <v>193</v>
      </c>
      <c r="H748" s="164">
        <v>171</v>
      </c>
      <c r="I748" s="165"/>
      <c r="L748" s="161"/>
      <c r="M748" s="166"/>
      <c r="T748" s="167"/>
      <c r="AT748" s="162" t="s">
        <v>164</v>
      </c>
      <c r="AU748" s="162" t="s">
        <v>85</v>
      </c>
      <c r="AV748" s="14" t="s">
        <v>160</v>
      </c>
      <c r="AW748" s="14" t="s">
        <v>36</v>
      </c>
      <c r="AX748" s="14" t="s">
        <v>83</v>
      </c>
      <c r="AY748" s="162" t="s">
        <v>153</v>
      </c>
    </row>
    <row r="749" spans="2:65" s="1" customFormat="1" ht="24.15" customHeight="1">
      <c r="B749" s="31"/>
      <c r="C749" s="130" t="s">
        <v>1047</v>
      </c>
      <c r="D749" s="130" t="s">
        <v>155</v>
      </c>
      <c r="E749" s="131" t="s">
        <v>1048</v>
      </c>
      <c r="F749" s="132" t="s">
        <v>1049</v>
      </c>
      <c r="G749" s="133" t="s">
        <v>158</v>
      </c>
      <c r="H749" s="134">
        <v>77.75</v>
      </c>
      <c r="I749" s="135"/>
      <c r="J749" s="136">
        <f>ROUND(I749*H749,2)</f>
        <v>0</v>
      </c>
      <c r="K749" s="132" t="s">
        <v>159</v>
      </c>
      <c r="L749" s="31"/>
      <c r="M749" s="137" t="s">
        <v>19</v>
      </c>
      <c r="N749" s="138" t="s">
        <v>46</v>
      </c>
      <c r="P749" s="139">
        <f>O749*H749</f>
        <v>0</v>
      </c>
      <c r="Q749" s="139">
        <v>0</v>
      </c>
      <c r="R749" s="139">
        <f>Q749*H749</f>
        <v>0</v>
      </c>
      <c r="S749" s="139">
        <v>0.003</v>
      </c>
      <c r="T749" s="140">
        <f>S749*H749</f>
        <v>0.23325</v>
      </c>
      <c r="AR749" s="141" t="s">
        <v>287</v>
      </c>
      <c r="AT749" s="141" t="s">
        <v>155</v>
      </c>
      <c r="AU749" s="141" t="s">
        <v>85</v>
      </c>
      <c r="AY749" s="16" t="s">
        <v>153</v>
      </c>
      <c r="BE749" s="142">
        <f>IF(N749="základní",J749,0)</f>
        <v>0</v>
      </c>
      <c r="BF749" s="142">
        <f>IF(N749="snížená",J749,0)</f>
        <v>0</v>
      </c>
      <c r="BG749" s="142">
        <f>IF(N749="zákl. přenesená",J749,0)</f>
        <v>0</v>
      </c>
      <c r="BH749" s="142">
        <f>IF(N749="sníž. přenesená",J749,0)</f>
        <v>0</v>
      </c>
      <c r="BI749" s="142">
        <f>IF(N749="nulová",J749,0)</f>
        <v>0</v>
      </c>
      <c r="BJ749" s="16" t="s">
        <v>83</v>
      </c>
      <c r="BK749" s="142">
        <f>ROUND(I749*H749,2)</f>
        <v>0</v>
      </c>
      <c r="BL749" s="16" t="s">
        <v>287</v>
      </c>
      <c r="BM749" s="141" t="s">
        <v>1050</v>
      </c>
    </row>
    <row r="750" spans="2:47" s="1" customFormat="1" ht="10">
      <c r="B750" s="31"/>
      <c r="D750" s="143" t="s">
        <v>162</v>
      </c>
      <c r="F750" s="144" t="s">
        <v>1051</v>
      </c>
      <c r="I750" s="145"/>
      <c r="L750" s="31"/>
      <c r="M750" s="146"/>
      <c r="T750" s="52"/>
      <c r="AT750" s="16" t="s">
        <v>162</v>
      </c>
      <c r="AU750" s="16" t="s">
        <v>85</v>
      </c>
    </row>
    <row r="751" spans="2:51" s="12" customFormat="1" ht="10">
      <c r="B751" s="147"/>
      <c r="D751" s="148" t="s">
        <v>164</v>
      </c>
      <c r="E751" s="149" t="s">
        <v>19</v>
      </c>
      <c r="F751" s="150" t="s">
        <v>165</v>
      </c>
      <c r="H751" s="149" t="s">
        <v>19</v>
      </c>
      <c r="I751" s="151"/>
      <c r="L751" s="147"/>
      <c r="M751" s="152"/>
      <c r="T751" s="153"/>
      <c r="AT751" s="149" t="s">
        <v>164</v>
      </c>
      <c r="AU751" s="149" t="s">
        <v>85</v>
      </c>
      <c r="AV751" s="12" t="s">
        <v>83</v>
      </c>
      <c r="AW751" s="12" t="s">
        <v>36</v>
      </c>
      <c r="AX751" s="12" t="s">
        <v>75</v>
      </c>
      <c r="AY751" s="149" t="s">
        <v>153</v>
      </c>
    </row>
    <row r="752" spans="2:51" s="13" customFormat="1" ht="10">
      <c r="B752" s="154"/>
      <c r="D752" s="148" t="s">
        <v>164</v>
      </c>
      <c r="E752" s="155" t="s">
        <v>19</v>
      </c>
      <c r="F752" s="156" t="s">
        <v>1052</v>
      </c>
      <c r="H752" s="157">
        <v>77.75</v>
      </c>
      <c r="I752" s="158"/>
      <c r="L752" s="154"/>
      <c r="M752" s="159"/>
      <c r="T752" s="160"/>
      <c r="AT752" s="155" t="s">
        <v>164</v>
      </c>
      <c r="AU752" s="155" t="s">
        <v>85</v>
      </c>
      <c r="AV752" s="13" t="s">
        <v>85</v>
      </c>
      <c r="AW752" s="13" t="s">
        <v>36</v>
      </c>
      <c r="AX752" s="13" t="s">
        <v>83</v>
      </c>
      <c r="AY752" s="155" t="s">
        <v>153</v>
      </c>
    </row>
    <row r="753" spans="2:65" s="1" customFormat="1" ht="24.15" customHeight="1">
      <c r="B753" s="31"/>
      <c r="C753" s="130" t="s">
        <v>1053</v>
      </c>
      <c r="D753" s="130" t="s">
        <v>155</v>
      </c>
      <c r="E753" s="131" t="s">
        <v>1054</v>
      </c>
      <c r="F753" s="132" t="s">
        <v>1055</v>
      </c>
      <c r="G753" s="133" t="s">
        <v>158</v>
      </c>
      <c r="H753" s="134">
        <v>265</v>
      </c>
      <c r="I753" s="135"/>
      <c r="J753" s="136">
        <f>ROUND(I753*H753,2)</f>
        <v>0</v>
      </c>
      <c r="K753" s="132" t="s">
        <v>159</v>
      </c>
      <c r="L753" s="31"/>
      <c r="M753" s="137" t="s">
        <v>19</v>
      </c>
      <c r="N753" s="138" t="s">
        <v>46</v>
      </c>
      <c r="P753" s="139">
        <f>O753*H753</f>
        <v>0</v>
      </c>
      <c r="Q753" s="139">
        <v>0.0003</v>
      </c>
      <c r="R753" s="139">
        <f>Q753*H753</f>
        <v>0.07949999999999999</v>
      </c>
      <c r="S753" s="139">
        <v>0</v>
      </c>
      <c r="T753" s="140">
        <f>S753*H753</f>
        <v>0</v>
      </c>
      <c r="AR753" s="141" t="s">
        <v>287</v>
      </c>
      <c r="AT753" s="141" t="s">
        <v>155</v>
      </c>
      <c r="AU753" s="141" t="s">
        <v>85</v>
      </c>
      <c r="AY753" s="16" t="s">
        <v>153</v>
      </c>
      <c r="BE753" s="142">
        <f>IF(N753="základní",J753,0)</f>
        <v>0</v>
      </c>
      <c r="BF753" s="142">
        <f>IF(N753="snížená",J753,0)</f>
        <v>0</v>
      </c>
      <c r="BG753" s="142">
        <f>IF(N753="zákl. přenesená",J753,0)</f>
        <v>0</v>
      </c>
      <c r="BH753" s="142">
        <f>IF(N753="sníž. přenesená",J753,0)</f>
        <v>0</v>
      </c>
      <c r="BI753" s="142">
        <f>IF(N753="nulová",J753,0)</f>
        <v>0</v>
      </c>
      <c r="BJ753" s="16" t="s">
        <v>83</v>
      </c>
      <c r="BK753" s="142">
        <f>ROUND(I753*H753,2)</f>
        <v>0</v>
      </c>
      <c r="BL753" s="16" t="s">
        <v>287</v>
      </c>
      <c r="BM753" s="141" t="s">
        <v>1056</v>
      </c>
    </row>
    <row r="754" spans="2:47" s="1" customFormat="1" ht="10">
      <c r="B754" s="31"/>
      <c r="D754" s="143" t="s">
        <v>162</v>
      </c>
      <c r="F754" s="144" t="s">
        <v>1057</v>
      </c>
      <c r="I754" s="145"/>
      <c r="L754" s="31"/>
      <c r="M754" s="146"/>
      <c r="T754" s="52"/>
      <c r="AT754" s="16" t="s">
        <v>162</v>
      </c>
      <c r="AU754" s="16" t="s">
        <v>85</v>
      </c>
    </row>
    <row r="755" spans="2:65" s="1" customFormat="1" ht="55.5" customHeight="1">
      <c r="B755" s="31"/>
      <c r="C755" s="168" t="s">
        <v>1058</v>
      </c>
      <c r="D755" s="168" t="s">
        <v>324</v>
      </c>
      <c r="E755" s="169" t="s">
        <v>1059</v>
      </c>
      <c r="F755" s="170" t="s">
        <v>1060</v>
      </c>
      <c r="G755" s="171" t="s">
        <v>158</v>
      </c>
      <c r="H755" s="172">
        <v>291.5</v>
      </c>
      <c r="I755" s="173"/>
      <c r="J755" s="174">
        <f>ROUND(I755*H755,2)</f>
        <v>0</v>
      </c>
      <c r="K755" s="170" t="s">
        <v>159</v>
      </c>
      <c r="L755" s="175"/>
      <c r="M755" s="176" t="s">
        <v>19</v>
      </c>
      <c r="N755" s="177" t="s">
        <v>46</v>
      </c>
      <c r="P755" s="139">
        <f>O755*H755</f>
        <v>0</v>
      </c>
      <c r="Q755" s="139">
        <v>0.0032</v>
      </c>
      <c r="R755" s="139">
        <f>Q755*H755</f>
        <v>0.9328000000000001</v>
      </c>
      <c r="S755" s="139">
        <v>0</v>
      </c>
      <c r="T755" s="140">
        <f>S755*H755</f>
        <v>0</v>
      </c>
      <c r="AR755" s="141" t="s">
        <v>374</v>
      </c>
      <c r="AT755" s="141" t="s">
        <v>324</v>
      </c>
      <c r="AU755" s="141" t="s">
        <v>85</v>
      </c>
      <c r="AY755" s="16" t="s">
        <v>153</v>
      </c>
      <c r="BE755" s="142">
        <f>IF(N755="základní",J755,0)</f>
        <v>0</v>
      </c>
      <c r="BF755" s="142">
        <f>IF(N755="snížená",J755,0)</f>
        <v>0</v>
      </c>
      <c r="BG755" s="142">
        <f>IF(N755="zákl. přenesená",J755,0)</f>
        <v>0</v>
      </c>
      <c r="BH755" s="142">
        <f>IF(N755="sníž. přenesená",J755,0)</f>
        <v>0</v>
      </c>
      <c r="BI755" s="142">
        <f>IF(N755="nulová",J755,0)</f>
        <v>0</v>
      </c>
      <c r="BJ755" s="16" t="s">
        <v>83</v>
      </c>
      <c r="BK755" s="142">
        <f>ROUND(I755*H755,2)</f>
        <v>0</v>
      </c>
      <c r="BL755" s="16" t="s">
        <v>287</v>
      </c>
      <c r="BM755" s="141" t="s">
        <v>1061</v>
      </c>
    </row>
    <row r="756" spans="2:51" s="13" customFormat="1" ht="10">
      <c r="B756" s="154"/>
      <c r="D756" s="148" t="s">
        <v>164</v>
      </c>
      <c r="F756" s="156" t="s">
        <v>1062</v>
      </c>
      <c r="H756" s="157">
        <v>291.5</v>
      </c>
      <c r="I756" s="158"/>
      <c r="L756" s="154"/>
      <c r="M756" s="159"/>
      <c r="T756" s="160"/>
      <c r="AT756" s="155" t="s">
        <v>164</v>
      </c>
      <c r="AU756" s="155" t="s">
        <v>85</v>
      </c>
      <c r="AV756" s="13" t="s">
        <v>85</v>
      </c>
      <c r="AW756" s="13" t="s">
        <v>4</v>
      </c>
      <c r="AX756" s="13" t="s">
        <v>83</v>
      </c>
      <c r="AY756" s="155" t="s">
        <v>153</v>
      </c>
    </row>
    <row r="757" spans="2:65" s="1" customFormat="1" ht="21.75" customHeight="1">
      <c r="B757" s="31"/>
      <c r="C757" s="130" t="s">
        <v>1063</v>
      </c>
      <c r="D757" s="130" t="s">
        <v>155</v>
      </c>
      <c r="E757" s="131" t="s">
        <v>1064</v>
      </c>
      <c r="F757" s="132" t="s">
        <v>1065</v>
      </c>
      <c r="G757" s="133" t="s">
        <v>337</v>
      </c>
      <c r="H757" s="134">
        <v>177</v>
      </c>
      <c r="I757" s="135"/>
      <c r="J757" s="136">
        <f>ROUND(I757*H757,2)</f>
        <v>0</v>
      </c>
      <c r="K757" s="132" t="s">
        <v>159</v>
      </c>
      <c r="L757" s="31"/>
      <c r="M757" s="137" t="s">
        <v>19</v>
      </c>
      <c r="N757" s="138" t="s">
        <v>46</v>
      </c>
      <c r="P757" s="139">
        <f>O757*H757</f>
        <v>0</v>
      </c>
      <c r="Q757" s="139">
        <v>1E-05</v>
      </c>
      <c r="R757" s="139">
        <f>Q757*H757</f>
        <v>0.00177</v>
      </c>
      <c r="S757" s="139">
        <v>0</v>
      </c>
      <c r="T757" s="140">
        <f>S757*H757</f>
        <v>0</v>
      </c>
      <c r="AR757" s="141" t="s">
        <v>287</v>
      </c>
      <c r="AT757" s="141" t="s">
        <v>155</v>
      </c>
      <c r="AU757" s="141" t="s">
        <v>85</v>
      </c>
      <c r="AY757" s="16" t="s">
        <v>153</v>
      </c>
      <c r="BE757" s="142">
        <f>IF(N757="základní",J757,0)</f>
        <v>0</v>
      </c>
      <c r="BF757" s="142">
        <f>IF(N757="snížená",J757,0)</f>
        <v>0</v>
      </c>
      <c r="BG757" s="142">
        <f>IF(N757="zákl. přenesená",J757,0)</f>
        <v>0</v>
      </c>
      <c r="BH757" s="142">
        <f>IF(N757="sníž. přenesená",J757,0)</f>
        <v>0</v>
      </c>
      <c r="BI757" s="142">
        <f>IF(N757="nulová",J757,0)</f>
        <v>0</v>
      </c>
      <c r="BJ757" s="16" t="s">
        <v>83</v>
      </c>
      <c r="BK757" s="142">
        <f>ROUND(I757*H757,2)</f>
        <v>0</v>
      </c>
      <c r="BL757" s="16" t="s">
        <v>287</v>
      </c>
      <c r="BM757" s="141" t="s">
        <v>1066</v>
      </c>
    </row>
    <row r="758" spans="2:47" s="1" customFormat="1" ht="10">
      <c r="B758" s="31"/>
      <c r="D758" s="143" t="s">
        <v>162</v>
      </c>
      <c r="F758" s="144" t="s">
        <v>1067</v>
      </c>
      <c r="I758" s="145"/>
      <c r="L758" s="31"/>
      <c r="M758" s="146"/>
      <c r="T758" s="52"/>
      <c r="AT758" s="16" t="s">
        <v>162</v>
      </c>
      <c r="AU758" s="16" t="s">
        <v>85</v>
      </c>
    </row>
    <row r="759" spans="2:51" s="12" customFormat="1" ht="10">
      <c r="B759" s="147"/>
      <c r="D759" s="148" t="s">
        <v>164</v>
      </c>
      <c r="E759" s="149" t="s">
        <v>19</v>
      </c>
      <c r="F759" s="150" t="s">
        <v>173</v>
      </c>
      <c r="H759" s="149" t="s">
        <v>19</v>
      </c>
      <c r="I759" s="151"/>
      <c r="L759" s="147"/>
      <c r="M759" s="152"/>
      <c r="T759" s="153"/>
      <c r="AT759" s="149" t="s">
        <v>164</v>
      </c>
      <c r="AU759" s="149" t="s">
        <v>85</v>
      </c>
      <c r="AV759" s="12" t="s">
        <v>83</v>
      </c>
      <c r="AW759" s="12" t="s">
        <v>36</v>
      </c>
      <c r="AX759" s="12" t="s">
        <v>75</v>
      </c>
      <c r="AY759" s="149" t="s">
        <v>153</v>
      </c>
    </row>
    <row r="760" spans="2:51" s="13" customFormat="1" ht="10">
      <c r="B760" s="154"/>
      <c r="D760" s="148" t="s">
        <v>164</v>
      </c>
      <c r="E760" s="155" t="s">
        <v>19</v>
      </c>
      <c r="F760" s="156" t="s">
        <v>1068</v>
      </c>
      <c r="H760" s="157">
        <v>57.5</v>
      </c>
      <c r="I760" s="158"/>
      <c r="L760" s="154"/>
      <c r="M760" s="159"/>
      <c r="T760" s="160"/>
      <c r="AT760" s="155" t="s">
        <v>164</v>
      </c>
      <c r="AU760" s="155" t="s">
        <v>85</v>
      </c>
      <c r="AV760" s="13" t="s">
        <v>85</v>
      </c>
      <c r="AW760" s="13" t="s">
        <v>36</v>
      </c>
      <c r="AX760" s="13" t="s">
        <v>75</v>
      </c>
      <c r="AY760" s="155" t="s">
        <v>153</v>
      </c>
    </row>
    <row r="761" spans="2:51" s="12" customFormat="1" ht="10">
      <c r="B761" s="147"/>
      <c r="D761" s="148" t="s">
        <v>164</v>
      </c>
      <c r="E761" s="149" t="s">
        <v>19</v>
      </c>
      <c r="F761" s="150" t="s">
        <v>1018</v>
      </c>
      <c r="H761" s="149" t="s">
        <v>19</v>
      </c>
      <c r="I761" s="151"/>
      <c r="L761" s="147"/>
      <c r="M761" s="152"/>
      <c r="T761" s="153"/>
      <c r="AT761" s="149" t="s">
        <v>164</v>
      </c>
      <c r="AU761" s="149" t="s">
        <v>85</v>
      </c>
      <c r="AV761" s="12" t="s">
        <v>83</v>
      </c>
      <c r="AW761" s="12" t="s">
        <v>36</v>
      </c>
      <c r="AX761" s="12" t="s">
        <v>75</v>
      </c>
      <c r="AY761" s="149" t="s">
        <v>153</v>
      </c>
    </row>
    <row r="762" spans="2:51" s="13" customFormat="1" ht="10">
      <c r="B762" s="154"/>
      <c r="D762" s="148" t="s">
        <v>164</v>
      </c>
      <c r="E762" s="155" t="s">
        <v>19</v>
      </c>
      <c r="F762" s="156" t="s">
        <v>1069</v>
      </c>
      <c r="H762" s="157">
        <v>42.5</v>
      </c>
      <c r="I762" s="158"/>
      <c r="L762" s="154"/>
      <c r="M762" s="159"/>
      <c r="T762" s="160"/>
      <c r="AT762" s="155" t="s">
        <v>164</v>
      </c>
      <c r="AU762" s="155" t="s">
        <v>85</v>
      </c>
      <c r="AV762" s="13" t="s">
        <v>85</v>
      </c>
      <c r="AW762" s="13" t="s">
        <v>36</v>
      </c>
      <c r="AX762" s="13" t="s">
        <v>75</v>
      </c>
      <c r="AY762" s="155" t="s">
        <v>153</v>
      </c>
    </row>
    <row r="763" spans="2:51" s="12" customFormat="1" ht="10">
      <c r="B763" s="147"/>
      <c r="D763" s="148" t="s">
        <v>164</v>
      </c>
      <c r="E763" s="149" t="s">
        <v>19</v>
      </c>
      <c r="F763" s="150" t="s">
        <v>1019</v>
      </c>
      <c r="H763" s="149" t="s">
        <v>19</v>
      </c>
      <c r="I763" s="151"/>
      <c r="L763" s="147"/>
      <c r="M763" s="152"/>
      <c r="T763" s="153"/>
      <c r="AT763" s="149" t="s">
        <v>164</v>
      </c>
      <c r="AU763" s="149" t="s">
        <v>85</v>
      </c>
      <c r="AV763" s="12" t="s">
        <v>83</v>
      </c>
      <c r="AW763" s="12" t="s">
        <v>36</v>
      </c>
      <c r="AX763" s="12" t="s">
        <v>75</v>
      </c>
      <c r="AY763" s="149" t="s">
        <v>153</v>
      </c>
    </row>
    <row r="764" spans="2:51" s="13" customFormat="1" ht="10">
      <c r="B764" s="154"/>
      <c r="D764" s="148" t="s">
        <v>164</v>
      </c>
      <c r="E764" s="155" t="s">
        <v>19</v>
      </c>
      <c r="F764" s="156" t="s">
        <v>1070</v>
      </c>
      <c r="H764" s="157">
        <v>53</v>
      </c>
      <c r="I764" s="158"/>
      <c r="L764" s="154"/>
      <c r="M764" s="159"/>
      <c r="T764" s="160"/>
      <c r="AT764" s="155" t="s">
        <v>164</v>
      </c>
      <c r="AU764" s="155" t="s">
        <v>85</v>
      </c>
      <c r="AV764" s="13" t="s">
        <v>85</v>
      </c>
      <c r="AW764" s="13" t="s">
        <v>36</v>
      </c>
      <c r="AX764" s="13" t="s">
        <v>75</v>
      </c>
      <c r="AY764" s="155" t="s">
        <v>153</v>
      </c>
    </row>
    <row r="765" spans="2:51" s="12" customFormat="1" ht="10">
      <c r="B765" s="147"/>
      <c r="D765" s="148" t="s">
        <v>164</v>
      </c>
      <c r="E765" s="149" t="s">
        <v>19</v>
      </c>
      <c r="F765" s="150" t="s">
        <v>302</v>
      </c>
      <c r="H765" s="149" t="s">
        <v>19</v>
      </c>
      <c r="I765" s="151"/>
      <c r="L765" s="147"/>
      <c r="M765" s="152"/>
      <c r="T765" s="153"/>
      <c r="AT765" s="149" t="s">
        <v>164</v>
      </c>
      <c r="AU765" s="149" t="s">
        <v>85</v>
      </c>
      <c r="AV765" s="12" t="s">
        <v>83</v>
      </c>
      <c r="AW765" s="12" t="s">
        <v>36</v>
      </c>
      <c r="AX765" s="12" t="s">
        <v>75</v>
      </c>
      <c r="AY765" s="149" t="s">
        <v>153</v>
      </c>
    </row>
    <row r="766" spans="2:51" s="13" customFormat="1" ht="10">
      <c r="B766" s="154"/>
      <c r="D766" s="148" t="s">
        <v>164</v>
      </c>
      <c r="E766" s="155" t="s">
        <v>19</v>
      </c>
      <c r="F766" s="156" t="s">
        <v>329</v>
      </c>
      <c r="H766" s="157">
        <v>24</v>
      </c>
      <c r="I766" s="158"/>
      <c r="L766" s="154"/>
      <c r="M766" s="159"/>
      <c r="T766" s="160"/>
      <c r="AT766" s="155" t="s">
        <v>164</v>
      </c>
      <c r="AU766" s="155" t="s">
        <v>85</v>
      </c>
      <c r="AV766" s="13" t="s">
        <v>85</v>
      </c>
      <c r="AW766" s="13" t="s">
        <v>36</v>
      </c>
      <c r="AX766" s="13" t="s">
        <v>75</v>
      </c>
      <c r="AY766" s="155" t="s">
        <v>153</v>
      </c>
    </row>
    <row r="767" spans="2:51" s="14" customFormat="1" ht="10">
      <c r="B767" s="161"/>
      <c r="D767" s="148" t="s">
        <v>164</v>
      </c>
      <c r="E767" s="162" t="s">
        <v>19</v>
      </c>
      <c r="F767" s="163" t="s">
        <v>193</v>
      </c>
      <c r="H767" s="164">
        <v>177</v>
      </c>
      <c r="I767" s="165"/>
      <c r="L767" s="161"/>
      <c r="M767" s="166"/>
      <c r="T767" s="167"/>
      <c r="AT767" s="162" t="s">
        <v>164</v>
      </c>
      <c r="AU767" s="162" t="s">
        <v>85</v>
      </c>
      <c r="AV767" s="14" t="s">
        <v>160</v>
      </c>
      <c r="AW767" s="14" t="s">
        <v>36</v>
      </c>
      <c r="AX767" s="14" t="s">
        <v>83</v>
      </c>
      <c r="AY767" s="162" t="s">
        <v>153</v>
      </c>
    </row>
    <row r="768" spans="2:65" s="1" customFormat="1" ht="16.5" customHeight="1">
      <c r="B768" s="31"/>
      <c r="C768" s="168" t="s">
        <v>1011</v>
      </c>
      <c r="D768" s="168" t="s">
        <v>324</v>
      </c>
      <c r="E768" s="169" t="s">
        <v>1071</v>
      </c>
      <c r="F768" s="170" t="s">
        <v>1072</v>
      </c>
      <c r="G768" s="171" t="s">
        <v>337</v>
      </c>
      <c r="H768" s="172">
        <v>180.54</v>
      </c>
      <c r="I768" s="173"/>
      <c r="J768" s="174">
        <f>ROUND(I768*H768,2)</f>
        <v>0</v>
      </c>
      <c r="K768" s="170" t="s">
        <v>159</v>
      </c>
      <c r="L768" s="175"/>
      <c r="M768" s="176" t="s">
        <v>19</v>
      </c>
      <c r="N768" s="177" t="s">
        <v>46</v>
      </c>
      <c r="P768" s="139">
        <f>O768*H768</f>
        <v>0</v>
      </c>
      <c r="Q768" s="139">
        <v>0.00035</v>
      </c>
      <c r="R768" s="139">
        <f>Q768*H768</f>
        <v>0.063189</v>
      </c>
      <c r="S768" s="139">
        <v>0</v>
      </c>
      <c r="T768" s="140">
        <f>S768*H768</f>
        <v>0</v>
      </c>
      <c r="AR768" s="141" t="s">
        <v>374</v>
      </c>
      <c r="AT768" s="141" t="s">
        <v>324</v>
      </c>
      <c r="AU768" s="141" t="s">
        <v>85</v>
      </c>
      <c r="AY768" s="16" t="s">
        <v>153</v>
      </c>
      <c r="BE768" s="142">
        <f>IF(N768="základní",J768,0)</f>
        <v>0</v>
      </c>
      <c r="BF768" s="142">
        <f>IF(N768="snížená",J768,0)</f>
        <v>0</v>
      </c>
      <c r="BG768" s="142">
        <f>IF(N768="zákl. přenesená",J768,0)</f>
        <v>0</v>
      </c>
      <c r="BH768" s="142">
        <f>IF(N768="sníž. přenesená",J768,0)</f>
        <v>0</v>
      </c>
      <c r="BI768" s="142">
        <f>IF(N768="nulová",J768,0)</f>
        <v>0</v>
      </c>
      <c r="BJ768" s="16" t="s">
        <v>83</v>
      </c>
      <c r="BK768" s="142">
        <f>ROUND(I768*H768,2)</f>
        <v>0</v>
      </c>
      <c r="BL768" s="16" t="s">
        <v>287</v>
      </c>
      <c r="BM768" s="141" t="s">
        <v>1073</v>
      </c>
    </row>
    <row r="769" spans="2:51" s="13" customFormat="1" ht="10">
      <c r="B769" s="154"/>
      <c r="D769" s="148" t="s">
        <v>164</v>
      </c>
      <c r="F769" s="156" t="s">
        <v>1074</v>
      </c>
      <c r="H769" s="157">
        <v>180.54</v>
      </c>
      <c r="I769" s="158"/>
      <c r="L769" s="154"/>
      <c r="M769" s="159"/>
      <c r="T769" s="160"/>
      <c r="AT769" s="155" t="s">
        <v>164</v>
      </c>
      <c r="AU769" s="155" t="s">
        <v>85</v>
      </c>
      <c r="AV769" s="13" t="s">
        <v>85</v>
      </c>
      <c r="AW769" s="13" t="s">
        <v>4</v>
      </c>
      <c r="AX769" s="13" t="s">
        <v>83</v>
      </c>
      <c r="AY769" s="155" t="s">
        <v>153</v>
      </c>
    </row>
    <row r="770" spans="2:65" s="1" customFormat="1" ht="49" customHeight="1">
      <c r="B770" s="31"/>
      <c r="C770" s="130" t="s">
        <v>1075</v>
      </c>
      <c r="D770" s="130" t="s">
        <v>155</v>
      </c>
      <c r="E770" s="131" t="s">
        <v>1076</v>
      </c>
      <c r="F770" s="132" t="s">
        <v>1077</v>
      </c>
      <c r="G770" s="133" t="s">
        <v>178</v>
      </c>
      <c r="H770" s="134">
        <v>2.917</v>
      </c>
      <c r="I770" s="135"/>
      <c r="J770" s="136">
        <f>ROUND(I770*H770,2)</f>
        <v>0</v>
      </c>
      <c r="K770" s="132" t="s">
        <v>159</v>
      </c>
      <c r="L770" s="31"/>
      <c r="M770" s="137" t="s">
        <v>19</v>
      </c>
      <c r="N770" s="138" t="s">
        <v>46</v>
      </c>
      <c r="P770" s="139">
        <f>O770*H770</f>
        <v>0</v>
      </c>
      <c r="Q770" s="139">
        <v>0</v>
      </c>
      <c r="R770" s="139">
        <f>Q770*H770</f>
        <v>0</v>
      </c>
      <c r="S770" s="139">
        <v>0</v>
      </c>
      <c r="T770" s="140">
        <f>S770*H770</f>
        <v>0</v>
      </c>
      <c r="AR770" s="141" t="s">
        <v>287</v>
      </c>
      <c r="AT770" s="141" t="s">
        <v>155</v>
      </c>
      <c r="AU770" s="141" t="s">
        <v>85</v>
      </c>
      <c r="AY770" s="16" t="s">
        <v>153</v>
      </c>
      <c r="BE770" s="142">
        <f>IF(N770="základní",J770,0)</f>
        <v>0</v>
      </c>
      <c r="BF770" s="142">
        <f>IF(N770="snížená",J770,0)</f>
        <v>0</v>
      </c>
      <c r="BG770" s="142">
        <f>IF(N770="zákl. přenesená",J770,0)</f>
        <v>0</v>
      </c>
      <c r="BH770" s="142">
        <f>IF(N770="sníž. přenesená",J770,0)</f>
        <v>0</v>
      </c>
      <c r="BI770" s="142">
        <f>IF(N770="nulová",J770,0)</f>
        <v>0</v>
      </c>
      <c r="BJ770" s="16" t="s">
        <v>83</v>
      </c>
      <c r="BK770" s="142">
        <f>ROUND(I770*H770,2)</f>
        <v>0</v>
      </c>
      <c r="BL770" s="16" t="s">
        <v>287</v>
      </c>
      <c r="BM770" s="141" t="s">
        <v>1078</v>
      </c>
    </row>
    <row r="771" spans="2:47" s="1" customFormat="1" ht="10">
      <c r="B771" s="31"/>
      <c r="D771" s="143" t="s">
        <v>162</v>
      </c>
      <c r="F771" s="144" t="s">
        <v>1079</v>
      </c>
      <c r="I771" s="145"/>
      <c r="L771" s="31"/>
      <c r="M771" s="146"/>
      <c r="T771" s="52"/>
      <c r="AT771" s="16" t="s">
        <v>162</v>
      </c>
      <c r="AU771" s="16" t="s">
        <v>85</v>
      </c>
    </row>
    <row r="772" spans="2:63" s="11" customFormat="1" ht="22.75" customHeight="1">
      <c r="B772" s="118"/>
      <c r="D772" s="119" t="s">
        <v>74</v>
      </c>
      <c r="E772" s="128" t="s">
        <v>1080</v>
      </c>
      <c r="F772" s="128" t="s">
        <v>1081</v>
      </c>
      <c r="I772" s="121"/>
      <c r="J772" s="129">
        <f>BK772</f>
        <v>0</v>
      </c>
      <c r="L772" s="118"/>
      <c r="M772" s="123"/>
      <c r="P772" s="124">
        <f>SUM(P773:P804)</f>
        <v>0</v>
      </c>
      <c r="R772" s="124">
        <f>SUM(R773:R804)</f>
        <v>0.047838</v>
      </c>
      <c r="T772" s="125">
        <f>SUM(T773:T804)</f>
        <v>2.1516</v>
      </c>
      <c r="AR772" s="119" t="s">
        <v>85</v>
      </c>
      <c r="AT772" s="126" t="s">
        <v>74</v>
      </c>
      <c r="AU772" s="126" t="s">
        <v>83</v>
      </c>
      <c r="AY772" s="119" t="s">
        <v>153</v>
      </c>
      <c r="BK772" s="127">
        <f>SUM(BK773:BK804)</f>
        <v>0</v>
      </c>
    </row>
    <row r="773" spans="2:65" s="1" customFormat="1" ht="24.15" customHeight="1">
      <c r="B773" s="31"/>
      <c r="C773" s="130" t="s">
        <v>1082</v>
      </c>
      <c r="D773" s="130" t="s">
        <v>155</v>
      </c>
      <c r="E773" s="131" t="s">
        <v>1083</v>
      </c>
      <c r="F773" s="132" t="s">
        <v>1084</v>
      </c>
      <c r="G773" s="133" t="s">
        <v>158</v>
      </c>
      <c r="H773" s="134">
        <v>1.8</v>
      </c>
      <c r="I773" s="135"/>
      <c r="J773" s="136">
        <f>ROUND(I773*H773,2)</f>
        <v>0</v>
      </c>
      <c r="K773" s="132" t="s">
        <v>159</v>
      </c>
      <c r="L773" s="31"/>
      <c r="M773" s="137" t="s">
        <v>19</v>
      </c>
      <c r="N773" s="138" t="s">
        <v>46</v>
      </c>
      <c r="P773" s="139">
        <f>O773*H773</f>
        <v>0</v>
      </c>
      <c r="Q773" s="139">
        <v>0</v>
      </c>
      <c r="R773" s="139">
        <f>Q773*H773</f>
        <v>0</v>
      </c>
      <c r="S773" s="139">
        <v>0</v>
      </c>
      <c r="T773" s="140">
        <f>S773*H773</f>
        <v>0</v>
      </c>
      <c r="AR773" s="141" t="s">
        <v>287</v>
      </c>
      <c r="AT773" s="141" t="s">
        <v>155</v>
      </c>
      <c r="AU773" s="141" t="s">
        <v>85</v>
      </c>
      <c r="AY773" s="16" t="s">
        <v>153</v>
      </c>
      <c r="BE773" s="142">
        <f>IF(N773="základní",J773,0)</f>
        <v>0</v>
      </c>
      <c r="BF773" s="142">
        <f>IF(N773="snížená",J773,0)</f>
        <v>0</v>
      </c>
      <c r="BG773" s="142">
        <f>IF(N773="zákl. přenesená",J773,0)</f>
        <v>0</v>
      </c>
      <c r="BH773" s="142">
        <f>IF(N773="sníž. přenesená",J773,0)</f>
        <v>0</v>
      </c>
      <c r="BI773" s="142">
        <f>IF(N773="nulová",J773,0)</f>
        <v>0</v>
      </c>
      <c r="BJ773" s="16" t="s">
        <v>83</v>
      </c>
      <c r="BK773" s="142">
        <f>ROUND(I773*H773,2)</f>
        <v>0</v>
      </c>
      <c r="BL773" s="16" t="s">
        <v>287</v>
      </c>
      <c r="BM773" s="141" t="s">
        <v>1085</v>
      </c>
    </row>
    <row r="774" spans="2:47" s="1" customFormat="1" ht="10">
      <c r="B774" s="31"/>
      <c r="D774" s="143" t="s">
        <v>162</v>
      </c>
      <c r="F774" s="144" t="s">
        <v>1086</v>
      </c>
      <c r="I774" s="145"/>
      <c r="L774" s="31"/>
      <c r="M774" s="146"/>
      <c r="T774" s="52"/>
      <c r="AT774" s="16" t="s">
        <v>162</v>
      </c>
      <c r="AU774" s="16" t="s">
        <v>85</v>
      </c>
    </row>
    <row r="775" spans="2:65" s="1" customFormat="1" ht="24.15" customHeight="1">
      <c r="B775" s="31"/>
      <c r="C775" s="130" t="s">
        <v>1087</v>
      </c>
      <c r="D775" s="130" t="s">
        <v>155</v>
      </c>
      <c r="E775" s="131" t="s">
        <v>1088</v>
      </c>
      <c r="F775" s="132" t="s">
        <v>1089</v>
      </c>
      <c r="G775" s="133" t="s">
        <v>158</v>
      </c>
      <c r="H775" s="134">
        <v>1.8</v>
      </c>
      <c r="I775" s="135"/>
      <c r="J775" s="136">
        <f>ROUND(I775*H775,2)</f>
        <v>0</v>
      </c>
      <c r="K775" s="132" t="s">
        <v>159</v>
      </c>
      <c r="L775" s="31"/>
      <c r="M775" s="137" t="s">
        <v>19</v>
      </c>
      <c r="N775" s="138" t="s">
        <v>46</v>
      </c>
      <c r="P775" s="139">
        <f>O775*H775</f>
        <v>0</v>
      </c>
      <c r="Q775" s="139">
        <v>0.0003</v>
      </c>
      <c r="R775" s="139">
        <f>Q775*H775</f>
        <v>0.00054</v>
      </c>
      <c r="S775" s="139">
        <v>0</v>
      </c>
      <c r="T775" s="140">
        <f>S775*H775</f>
        <v>0</v>
      </c>
      <c r="AR775" s="141" t="s">
        <v>287</v>
      </c>
      <c r="AT775" s="141" t="s">
        <v>155</v>
      </c>
      <c r="AU775" s="141" t="s">
        <v>85</v>
      </c>
      <c r="AY775" s="16" t="s">
        <v>153</v>
      </c>
      <c r="BE775" s="142">
        <f>IF(N775="základní",J775,0)</f>
        <v>0</v>
      </c>
      <c r="BF775" s="142">
        <f>IF(N775="snížená",J775,0)</f>
        <v>0</v>
      </c>
      <c r="BG775" s="142">
        <f>IF(N775="zákl. přenesená",J775,0)</f>
        <v>0</v>
      </c>
      <c r="BH775" s="142">
        <f>IF(N775="sníž. přenesená",J775,0)</f>
        <v>0</v>
      </c>
      <c r="BI775" s="142">
        <f>IF(N775="nulová",J775,0)</f>
        <v>0</v>
      </c>
      <c r="BJ775" s="16" t="s">
        <v>83</v>
      </c>
      <c r="BK775" s="142">
        <f>ROUND(I775*H775,2)</f>
        <v>0</v>
      </c>
      <c r="BL775" s="16" t="s">
        <v>287</v>
      </c>
      <c r="BM775" s="141" t="s">
        <v>1090</v>
      </c>
    </row>
    <row r="776" spans="2:47" s="1" customFormat="1" ht="10">
      <c r="B776" s="31"/>
      <c r="D776" s="143" t="s">
        <v>162</v>
      </c>
      <c r="F776" s="144" t="s">
        <v>1091</v>
      </c>
      <c r="I776" s="145"/>
      <c r="L776" s="31"/>
      <c r="M776" s="146"/>
      <c r="T776" s="52"/>
      <c r="AT776" s="16" t="s">
        <v>162</v>
      </c>
      <c r="AU776" s="16" t="s">
        <v>85</v>
      </c>
    </row>
    <row r="777" spans="2:51" s="12" customFormat="1" ht="10">
      <c r="B777" s="147"/>
      <c r="D777" s="148" t="s">
        <v>164</v>
      </c>
      <c r="E777" s="149" t="s">
        <v>19</v>
      </c>
      <c r="F777" s="150" t="s">
        <v>568</v>
      </c>
      <c r="H777" s="149" t="s">
        <v>19</v>
      </c>
      <c r="I777" s="151"/>
      <c r="L777" s="147"/>
      <c r="M777" s="152"/>
      <c r="T777" s="153"/>
      <c r="AT777" s="149" t="s">
        <v>164</v>
      </c>
      <c r="AU777" s="149" t="s">
        <v>85</v>
      </c>
      <c r="AV777" s="12" t="s">
        <v>83</v>
      </c>
      <c r="AW777" s="12" t="s">
        <v>36</v>
      </c>
      <c r="AX777" s="12" t="s">
        <v>75</v>
      </c>
      <c r="AY777" s="149" t="s">
        <v>153</v>
      </c>
    </row>
    <row r="778" spans="2:51" s="13" customFormat="1" ht="10">
      <c r="B778" s="154"/>
      <c r="D778" s="148" t="s">
        <v>164</v>
      </c>
      <c r="E778" s="155" t="s">
        <v>19</v>
      </c>
      <c r="F778" s="156" t="s">
        <v>225</v>
      </c>
      <c r="H778" s="157">
        <v>1.8</v>
      </c>
      <c r="I778" s="158"/>
      <c r="L778" s="154"/>
      <c r="M778" s="159"/>
      <c r="T778" s="160"/>
      <c r="AT778" s="155" t="s">
        <v>164</v>
      </c>
      <c r="AU778" s="155" t="s">
        <v>85</v>
      </c>
      <c r="AV778" s="13" t="s">
        <v>85</v>
      </c>
      <c r="AW778" s="13" t="s">
        <v>36</v>
      </c>
      <c r="AX778" s="13" t="s">
        <v>83</v>
      </c>
      <c r="AY778" s="155" t="s">
        <v>153</v>
      </c>
    </row>
    <row r="779" spans="2:65" s="1" customFormat="1" ht="24.15" customHeight="1">
      <c r="B779" s="31"/>
      <c r="C779" s="130" t="s">
        <v>1092</v>
      </c>
      <c r="D779" s="130" t="s">
        <v>155</v>
      </c>
      <c r="E779" s="131" t="s">
        <v>1093</v>
      </c>
      <c r="F779" s="132" t="s">
        <v>1094</v>
      </c>
      <c r="G779" s="133" t="s">
        <v>158</v>
      </c>
      <c r="H779" s="134">
        <v>1.8</v>
      </c>
      <c r="I779" s="135"/>
      <c r="J779" s="136">
        <f>ROUND(I779*H779,2)</f>
        <v>0</v>
      </c>
      <c r="K779" s="132" t="s">
        <v>159</v>
      </c>
      <c r="L779" s="31"/>
      <c r="M779" s="137" t="s">
        <v>19</v>
      </c>
      <c r="N779" s="138" t="s">
        <v>46</v>
      </c>
      <c r="P779" s="139">
        <f>O779*H779</f>
        <v>0</v>
      </c>
      <c r="Q779" s="139">
        <v>0.0015</v>
      </c>
      <c r="R779" s="139">
        <f>Q779*H779</f>
        <v>0.0027</v>
      </c>
      <c r="S779" s="139">
        <v>0</v>
      </c>
      <c r="T779" s="140">
        <f>S779*H779</f>
        <v>0</v>
      </c>
      <c r="AR779" s="141" t="s">
        <v>287</v>
      </c>
      <c r="AT779" s="141" t="s">
        <v>155</v>
      </c>
      <c r="AU779" s="141" t="s">
        <v>85</v>
      </c>
      <c r="AY779" s="16" t="s">
        <v>153</v>
      </c>
      <c r="BE779" s="142">
        <f>IF(N779="základní",J779,0)</f>
        <v>0</v>
      </c>
      <c r="BF779" s="142">
        <f>IF(N779="snížená",J779,0)</f>
        <v>0</v>
      </c>
      <c r="BG779" s="142">
        <f>IF(N779="zákl. přenesená",J779,0)</f>
        <v>0</v>
      </c>
      <c r="BH779" s="142">
        <f>IF(N779="sníž. přenesená",J779,0)</f>
        <v>0</v>
      </c>
      <c r="BI779" s="142">
        <f>IF(N779="nulová",J779,0)</f>
        <v>0</v>
      </c>
      <c r="BJ779" s="16" t="s">
        <v>83</v>
      </c>
      <c r="BK779" s="142">
        <f>ROUND(I779*H779,2)</f>
        <v>0</v>
      </c>
      <c r="BL779" s="16" t="s">
        <v>287</v>
      </c>
      <c r="BM779" s="141" t="s">
        <v>1095</v>
      </c>
    </row>
    <row r="780" spans="2:47" s="1" customFormat="1" ht="10">
      <c r="B780" s="31"/>
      <c r="D780" s="143" t="s">
        <v>162</v>
      </c>
      <c r="F780" s="144" t="s">
        <v>1096</v>
      </c>
      <c r="I780" s="145"/>
      <c r="L780" s="31"/>
      <c r="M780" s="146"/>
      <c r="T780" s="52"/>
      <c r="AT780" s="16" t="s">
        <v>162</v>
      </c>
      <c r="AU780" s="16" t="s">
        <v>85</v>
      </c>
    </row>
    <row r="781" spans="2:65" s="1" customFormat="1" ht="24.15" customHeight="1">
      <c r="B781" s="31"/>
      <c r="C781" s="130" t="s">
        <v>1097</v>
      </c>
      <c r="D781" s="130" t="s">
        <v>155</v>
      </c>
      <c r="E781" s="131" t="s">
        <v>1098</v>
      </c>
      <c r="F781" s="132" t="s">
        <v>1099</v>
      </c>
      <c r="G781" s="133" t="s">
        <v>158</v>
      </c>
      <c r="H781" s="134">
        <v>26.4</v>
      </c>
      <c r="I781" s="135"/>
      <c r="J781" s="136">
        <f>ROUND(I781*H781,2)</f>
        <v>0</v>
      </c>
      <c r="K781" s="132" t="s">
        <v>159</v>
      </c>
      <c r="L781" s="31"/>
      <c r="M781" s="137" t="s">
        <v>19</v>
      </c>
      <c r="N781" s="138" t="s">
        <v>46</v>
      </c>
      <c r="P781" s="139">
        <f>O781*H781</f>
        <v>0</v>
      </c>
      <c r="Q781" s="139">
        <v>0</v>
      </c>
      <c r="R781" s="139">
        <f>Q781*H781</f>
        <v>0</v>
      </c>
      <c r="S781" s="139">
        <v>0.0815</v>
      </c>
      <c r="T781" s="140">
        <f>S781*H781</f>
        <v>2.1516</v>
      </c>
      <c r="AR781" s="141" t="s">
        <v>287</v>
      </c>
      <c r="AT781" s="141" t="s">
        <v>155</v>
      </c>
      <c r="AU781" s="141" t="s">
        <v>85</v>
      </c>
      <c r="AY781" s="16" t="s">
        <v>153</v>
      </c>
      <c r="BE781" s="142">
        <f>IF(N781="základní",J781,0)</f>
        <v>0</v>
      </c>
      <c r="BF781" s="142">
        <f>IF(N781="snížená",J781,0)</f>
        <v>0</v>
      </c>
      <c r="BG781" s="142">
        <f>IF(N781="zákl. přenesená",J781,0)</f>
        <v>0</v>
      </c>
      <c r="BH781" s="142">
        <f>IF(N781="sníž. přenesená",J781,0)</f>
        <v>0</v>
      </c>
      <c r="BI781" s="142">
        <f>IF(N781="nulová",J781,0)</f>
        <v>0</v>
      </c>
      <c r="BJ781" s="16" t="s">
        <v>83</v>
      </c>
      <c r="BK781" s="142">
        <f>ROUND(I781*H781,2)</f>
        <v>0</v>
      </c>
      <c r="BL781" s="16" t="s">
        <v>287</v>
      </c>
      <c r="BM781" s="141" t="s">
        <v>1100</v>
      </c>
    </row>
    <row r="782" spans="2:47" s="1" customFormat="1" ht="10">
      <c r="B782" s="31"/>
      <c r="D782" s="143" t="s">
        <v>162</v>
      </c>
      <c r="F782" s="144" t="s">
        <v>1101</v>
      </c>
      <c r="I782" s="145"/>
      <c r="L782" s="31"/>
      <c r="M782" s="146"/>
      <c r="T782" s="52"/>
      <c r="AT782" s="16" t="s">
        <v>162</v>
      </c>
      <c r="AU782" s="16" t="s">
        <v>85</v>
      </c>
    </row>
    <row r="783" spans="2:51" s="12" customFormat="1" ht="10">
      <c r="B783" s="147"/>
      <c r="D783" s="148" t="s">
        <v>164</v>
      </c>
      <c r="E783" s="149" t="s">
        <v>19</v>
      </c>
      <c r="F783" s="150" t="s">
        <v>222</v>
      </c>
      <c r="H783" s="149" t="s">
        <v>19</v>
      </c>
      <c r="I783" s="151"/>
      <c r="L783" s="147"/>
      <c r="M783" s="152"/>
      <c r="T783" s="153"/>
      <c r="AT783" s="149" t="s">
        <v>164</v>
      </c>
      <c r="AU783" s="149" t="s">
        <v>85</v>
      </c>
      <c r="AV783" s="12" t="s">
        <v>83</v>
      </c>
      <c r="AW783" s="12" t="s">
        <v>36</v>
      </c>
      <c r="AX783" s="12" t="s">
        <v>75</v>
      </c>
      <c r="AY783" s="149" t="s">
        <v>153</v>
      </c>
    </row>
    <row r="784" spans="2:51" s="13" customFormat="1" ht="10">
      <c r="B784" s="154"/>
      <c r="D784" s="148" t="s">
        <v>164</v>
      </c>
      <c r="E784" s="155" t="s">
        <v>19</v>
      </c>
      <c r="F784" s="156" t="s">
        <v>223</v>
      </c>
      <c r="H784" s="157">
        <v>2.4</v>
      </c>
      <c r="I784" s="158"/>
      <c r="L784" s="154"/>
      <c r="M784" s="159"/>
      <c r="T784" s="160"/>
      <c r="AT784" s="155" t="s">
        <v>164</v>
      </c>
      <c r="AU784" s="155" t="s">
        <v>85</v>
      </c>
      <c r="AV784" s="13" t="s">
        <v>85</v>
      </c>
      <c r="AW784" s="13" t="s">
        <v>36</v>
      </c>
      <c r="AX784" s="13" t="s">
        <v>75</v>
      </c>
      <c r="AY784" s="155" t="s">
        <v>153</v>
      </c>
    </row>
    <row r="785" spans="2:51" s="12" customFormat="1" ht="10">
      <c r="B785" s="147"/>
      <c r="D785" s="148" t="s">
        <v>164</v>
      </c>
      <c r="E785" s="149" t="s">
        <v>19</v>
      </c>
      <c r="F785" s="150" t="s">
        <v>224</v>
      </c>
      <c r="H785" s="149" t="s">
        <v>19</v>
      </c>
      <c r="I785" s="151"/>
      <c r="L785" s="147"/>
      <c r="M785" s="152"/>
      <c r="T785" s="153"/>
      <c r="AT785" s="149" t="s">
        <v>164</v>
      </c>
      <c r="AU785" s="149" t="s">
        <v>85</v>
      </c>
      <c r="AV785" s="12" t="s">
        <v>83</v>
      </c>
      <c r="AW785" s="12" t="s">
        <v>36</v>
      </c>
      <c r="AX785" s="12" t="s">
        <v>75</v>
      </c>
      <c r="AY785" s="149" t="s">
        <v>153</v>
      </c>
    </row>
    <row r="786" spans="2:51" s="13" customFormat="1" ht="10">
      <c r="B786" s="154"/>
      <c r="D786" s="148" t="s">
        <v>164</v>
      </c>
      <c r="E786" s="155" t="s">
        <v>19</v>
      </c>
      <c r="F786" s="156" t="s">
        <v>225</v>
      </c>
      <c r="H786" s="157">
        <v>1.8</v>
      </c>
      <c r="I786" s="158"/>
      <c r="L786" s="154"/>
      <c r="M786" s="159"/>
      <c r="T786" s="160"/>
      <c r="AT786" s="155" t="s">
        <v>164</v>
      </c>
      <c r="AU786" s="155" t="s">
        <v>85</v>
      </c>
      <c r="AV786" s="13" t="s">
        <v>85</v>
      </c>
      <c r="AW786" s="13" t="s">
        <v>36</v>
      </c>
      <c r="AX786" s="13" t="s">
        <v>75</v>
      </c>
      <c r="AY786" s="155" t="s">
        <v>153</v>
      </c>
    </row>
    <row r="787" spans="2:51" s="12" customFormat="1" ht="10">
      <c r="B787" s="147"/>
      <c r="D787" s="148" t="s">
        <v>164</v>
      </c>
      <c r="E787" s="149" t="s">
        <v>19</v>
      </c>
      <c r="F787" s="150" t="s">
        <v>226</v>
      </c>
      <c r="H787" s="149" t="s">
        <v>19</v>
      </c>
      <c r="I787" s="151"/>
      <c r="L787" s="147"/>
      <c r="M787" s="152"/>
      <c r="T787" s="153"/>
      <c r="AT787" s="149" t="s">
        <v>164</v>
      </c>
      <c r="AU787" s="149" t="s">
        <v>85</v>
      </c>
      <c r="AV787" s="12" t="s">
        <v>83</v>
      </c>
      <c r="AW787" s="12" t="s">
        <v>36</v>
      </c>
      <c r="AX787" s="12" t="s">
        <v>75</v>
      </c>
      <c r="AY787" s="149" t="s">
        <v>153</v>
      </c>
    </row>
    <row r="788" spans="2:51" s="13" customFormat="1" ht="10">
      <c r="B788" s="154"/>
      <c r="D788" s="148" t="s">
        <v>164</v>
      </c>
      <c r="E788" s="155" t="s">
        <v>19</v>
      </c>
      <c r="F788" s="156" t="s">
        <v>227</v>
      </c>
      <c r="H788" s="157">
        <v>2.7</v>
      </c>
      <c r="I788" s="158"/>
      <c r="L788" s="154"/>
      <c r="M788" s="159"/>
      <c r="T788" s="160"/>
      <c r="AT788" s="155" t="s">
        <v>164</v>
      </c>
      <c r="AU788" s="155" t="s">
        <v>85</v>
      </c>
      <c r="AV788" s="13" t="s">
        <v>85</v>
      </c>
      <c r="AW788" s="13" t="s">
        <v>36</v>
      </c>
      <c r="AX788" s="13" t="s">
        <v>75</v>
      </c>
      <c r="AY788" s="155" t="s">
        <v>153</v>
      </c>
    </row>
    <row r="789" spans="2:51" s="12" customFormat="1" ht="10">
      <c r="B789" s="147"/>
      <c r="D789" s="148" t="s">
        <v>164</v>
      </c>
      <c r="E789" s="149" t="s">
        <v>19</v>
      </c>
      <c r="F789" s="150" t="s">
        <v>228</v>
      </c>
      <c r="H789" s="149" t="s">
        <v>19</v>
      </c>
      <c r="I789" s="151"/>
      <c r="L789" s="147"/>
      <c r="M789" s="152"/>
      <c r="T789" s="153"/>
      <c r="AT789" s="149" t="s">
        <v>164</v>
      </c>
      <c r="AU789" s="149" t="s">
        <v>85</v>
      </c>
      <c r="AV789" s="12" t="s">
        <v>83</v>
      </c>
      <c r="AW789" s="12" t="s">
        <v>36</v>
      </c>
      <c r="AX789" s="12" t="s">
        <v>75</v>
      </c>
      <c r="AY789" s="149" t="s">
        <v>153</v>
      </c>
    </row>
    <row r="790" spans="2:51" s="13" customFormat="1" ht="10">
      <c r="B790" s="154"/>
      <c r="D790" s="148" t="s">
        <v>164</v>
      </c>
      <c r="E790" s="155" t="s">
        <v>19</v>
      </c>
      <c r="F790" s="156" t="s">
        <v>229</v>
      </c>
      <c r="H790" s="157">
        <v>19.5</v>
      </c>
      <c r="I790" s="158"/>
      <c r="L790" s="154"/>
      <c r="M790" s="159"/>
      <c r="T790" s="160"/>
      <c r="AT790" s="155" t="s">
        <v>164</v>
      </c>
      <c r="AU790" s="155" t="s">
        <v>85</v>
      </c>
      <c r="AV790" s="13" t="s">
        <v>85</v>
      </c>
      <c r="AW790" s="13" t="s">
        <v>36</v>
      </c>
      <c r="AX790" s="13" t="s">
        <v>75</v>
      </c>
      <c r="AY790" s="155" t="s">
        <v>153</v>
      </c>
    </row>
    <row r="791" spans="2:51" s="14" customFormat="1" ht="10">
      <c r="B791" s="161"/>
      <c r="D791" s="148" t="s">
        <v>164</v>
      </c>
      <c r="E791" s="162" t="s">
        <v>19</v>
      </c>
      <c r="F791" s="163" t="s">
        <v>193</v>
      </c>
      <c r="H791" s="164">
        <v>26.4</v>
      </c>
      <c r="I791" s="165"/>
      <c r="L791" s="161"/>
      <c r="M791" s="166"/>
      <c r="T791" s="167"/>
      <c r="AT791" s="162" t="s">
        <v>164</v>
      </c>
      <c r="AU791" s="162" t="s">
        <v>85</v>
      </c>
      <c r="AV791" s="14" t="s">
        <v>160</v>
      </c>
      <c r="AW791" s="14" t="s">
        <v>36</v>
      </c>
      <c r="AX791" s="14" t="s">
        <v>83</v>
      </c>
      <c r="AY791" s="162" t="s">
        <v>153</v>
      </c>
    </row>
    <row r="792" spans="2:65" s="1" customFormat="1" ht="37.75" customHeight="1">
      <c r="B792" s="31"/>
      <c r="C792" s="130" t="s">
        <v>1102</v>
      </c>
      <c r="D792" s="130" t="s">
        <v>155</v>
      </c>
      <c r="E792" s="131" t="s">
        <v>1103</v>
      </c>
      <c r="F792" s="132" t="s">
        <v>1104</v>
      </c>
      <c r="G792" s="133" t="s">
        <v>158</v>
      </c>
      <c r="H792" s="134">
        <v>1.8</v>
      </c>
      <c r="I792" s="135"/>
      <c r="J792" s="136">
        <f>ROUND(I792*H792,2)</f>
        <v>0</v>
      </c>
      <c r="K792" s="132" t="s">
        <v>159</v>
      </c>
      <c r="L792" s="31"/>
      <c r="M792" s="137" t="s">
        <v>19</v>
      </c>
      <c r="N792" s="138" t="s">
        <v>46</v>
      </c>
      <c r="P792" s="139">
        <f>O792*H792</f>
        <v>0</v>
      </c>
      <c r="Q792" s="139">
        <v>0.006</v>
      </c>
      <c r="R792" s="139">
        <f>Q792*H792</f>
        <v>0.0108</v>
      </c>
      <c r="S792" s="139">
        <v>0</v>
      </c>
      <c r="T792" s="140">
        <f>S792*H792</f>
        <v>0</v>
      </c>
      <c r="AR792" s="141" t="s">
        <v>287</v>
      </c>
      <c r="AT792" s="141" t="s">
        <v>155</v>
      </c>
      <c r="AU792" s="141" t="s">
        <v>85</v>
      </c>
      <c r="AY792" s="16" t="s">
        <v>153</v>
      </c>
      <c r="BE792" s="142">
        <f>IF(N792="základní",J792,0)</f>
        <v>0</v>
      </c>
      <c r="BF792" s="142">
        <f>IF(N792="snížená",J792,0)</f>
        <v>0</v>
      </c>
      <c r="BG792" s="142">
        <f>IF(N792="zákl. přenesená",J792,0)</f>
        <v>0</v>
      </c>
      <c r="BH792" s="142">
        <f>IF(N792="sníž. přenesená",J792,0)</f>
        <v>0</v>
      </c>
      <c r="BI792" s="142">
        <f>IF(N792="nulová",J792,0)</f>
        <v>0</v>
      </c>
      <c r="BJ792" s="16" t="s">
        <v>83</v>
      </c>
      <c r="BK792" s="142">
        <f>ROUND(I792*H792,2)</f>
        <v>0</v>
      </c>
      <c r="BL792" s="16" t="s">
        <v>287</v>
      </c>
      <c r="BM792" s="141" t="s">
        <v>1105</v>
      </c>
    </row>
    <row r="793" spans="2:47" s="1" customFormat="1" ht="10">
      <c r="B793" s="31"/>
      <c r="D793" s="143" t="s">
        <v>162</v>
      </c>
      <c r="F793" s="144" t="s">
        <v>1106</v>
      </c>
      <c r="I793" s="145"/>
      <c r="L793" s="31"/>
      <c r="M793" s="146"/>
      <c r="T793" s="52"/>
      <c r="AT793" s="16" t="s">
        <v>162</v>
      </c>
      <c r="AU793" s="16" t="s">
        <v>85</v>
      </c>
    </row>
    <row r="794" spans="2:65" s="1" customFormat="1" ht="24.15" customHeight="1">
      <c r="B794" s="31"/>
      <c r="C794" s="168" t="s">
        <v>1107</v>
      </c>
      <c r="D794" s="168" t="s">
        <v>324</v>
      </c>
      <c r="E794" s="169" t="s">
        <v>1108</v>
      </c>
      <c r="F794" s="170" t="s">
        <v>1109</v>
      </c>
      <c r="G794" s="171" t="s">
        <v>158</v>
      </c>
      <c r="H794" s="172">
        <v>1.8</v>
      </c>
      <c r="I794" s="173"/>
      <c r="J794" s="174">
        <f>ROUND(I794*H794,2)</f>
        <v>0</v>
      </c>
      <c r="K794" s="170" t="s">
        <v>159</v>
      </c>
      <c r="L794" s="175"/>
      <c r="M794" s="176" t="s">
        <v>19</v>
      </c>
      <c r="N794" s="177" t="s">
        <v>46</v>
      </c>
      <c r="P794" s="139">
        <f>O794*H794</f>
        <v>0</v>
      </c>
      <c r="Q794" s="139">
        <v>0.01841</v>
      </c>
      <c r="R794" s="139">
        <f>Q794*H794</f>
        <v>0.033138</v>
      </c>
      <c r="S794" s="139">
        <v>0</v>
      </c>
      <c r="T794" s="140">
        <f>S794*H794</f>
        <v>0</v>
      </c>
      <c r="AR794" s="141" t="s">
        <v>374</v>
      </c>
      <c r="AT794" s="141" t="s">
        <v>324</v>
      </c>
      <c r="AU794" s="141" t="s">
        <v>85</v>
      </c>
      <c r="AY794" s="16" t="s">
        <v>153</v>
      </c>
      <c r="BE794" s="142">
        <f>IF(N794="základní",J794,0)</f>
        <v>0</v>
      </c>
      <c r="BF794" s="142">
        <f>IF(N794="snížená",J794,0)</f>
        <v>0</v>
      </c>
      <c r="BG794" s="142">
        <f>IF(N794="zákl. přenesená",J794,0)</f>
        <v>0</v>
      </c>
      <c r="BH794" s="142">
        <f>IF(N794="sníž. přenesená",J794,0)</f>
        <v>0</v>
      </c>
      <c r="BI794" s="142">
        <f>IF(N794="nulová",J794,0)</f>
        <v>0</v>
      </c>
      <c r="BJ794" s="16" t="s">
        <v>83</v>
      </c>
      <c r="BK794" s="142">
        <f>ROUND(I794*H794,2)</f>
        <v>0</v>
      </c>
      <c r="BL794" s="16" t="s">
        <v>287</v>
      </c>
      <c r="BM794" s="141" t="s">
        <v>1110</v>
      </c>
    </row>
    <row r="795" spans="2:65" s="1" customFormat="1" ht="37.75" customHeight="1">
      <c r="B795" s="31"/>
      <c r="C795" s="130" t="s">
        <v>1111</v>
      </c>
      <c r="D795" s="130" t="s">
        <v>155</v>
      </c>
      <c r="E795" s="131" t="s">
        <v>1112</v>
      </c>
      <c r="F795" s="132" t="s">
        <v>1113</v>
      </c>
      <c r="G795" s="133" t="s">
        <v>158</v>
      </c>
      <c r="H795" s="134">
        <v>1.8</v>
      </c>
      <c r="I795" s="135"/>
      <c r="J795" s="136">
        <f>ROUND(I795*H795,2)</f>
        <v>0</v>
      </c>
      <c r="K795" s="132" t="s">
        <v>159</v>
      </c>
      <c r="L795" s="31"/>
      <c r="M795" s="137" t="s">
        <v>19</v>
      </c>
      <c r="N795" s="138" t="s">
        <v>46</v>
      </c>
      <c r="P795" s="139">
        <f>O795*H795</f>
        <v>0</v>
      </c>
      <c r="Q795" s="139">
        <v>0</v>
      </c>
      <c r="R795" s="139">
        <f>Q795*H795</f>
        <v>0</v>
      </c>
      <c r="S795" s="139">
        <v>0</v>
      </c>
      <c r="T795" s="140">
        <f>S795*H795</f>
        <v>0</v>
      </c>
      <c r="AR795" s="141" t="s">
        <v>287</v>
      </c>
      <c r="AT795" s="141" t="s">
        <v>155</v>
      </c>
      <c r="AU795" s="141" t="s">
        <v>85</v>
      </c>
      <c r="AY795" s="16" t="s">
        <v>153</v>
      </c>
      <c r="BE795" s="142">
        <f>IF(N795="základní",J795,0)</f>
        <v>0</v>
      </c>
      <c r="BF795" s="142">
        <f>IF(N795="snížená",J795,0)</f>
        <v>0</v>
      </c>
      <c r="BG795" s="142">
        <f>IF(N795="zákl. přenesená",J795,0)</f>
        <v>0</v>
      </c>
      <c r="BH795" s="142">
        <f>IF(N795="sníž. přenesená",J795,0)</f>
        <v>0</v>
      </c>
      <c r="BI795" s="142">
        <f>IF(N795="nulová",J795,0)</f>
        <v>0</v>
      </c>
      <c r="BJ795" s="16" t="s">
        <v>83</v>
      </c>
      <c r="BK795" s="142">
        <f>ROUND(I795*H795,2)</f>
        <v>0</v>
      </c>
      <c r="BL795" s="16" t="s">
        <v>287</v>
      </c>
      <c r="BM795" s="141" t="s">
        <v>1114</v>
      </c>
    </row>
    <row r="796" spans="2:47" s="1" customFormat="1" ht="10">
      <c r="B796" s="31"/>
      <c r="D796" s="143" t="s">
        <v>162</v>
      </c>
      <c r="F796" s="144" t="s">
        <v>1115</v>
      </c>
      <c r="I796" s="145"/>
      <c r="L796" s="31"/>
      <c r="M796" s="146"/>
      <c r="T796" s="52"/>
      <c r="AT796" s="16" t="s">
        <v>162</v>
      </c>
      <c r="AU796" s="16" t="s">
        <v>85</v>
      </c>
    </row>
    <row r="797" spans="2:65" s="1" customFormat="1" ht="33" customHeight="1">
      <c r="B797" s="31"/>
      <c r="C797" s="130" t="s">
        <v>1116</v>
      </c>
      <c r="D797" s="130" t="s">
        <v>155</v>
      </c>
      <c r="E797" s="131" t="s">
        <v>1117</v>
      </c>
      <c r="F797" s="132" t="s">
        <v>1118</v>
      </c>
      <c r="G797" s="133" t="s">
        <v>337</v>
      </c>
      <c r="H797" s="134">
        <v>2.5</v>
      </c>
      <c r="I797" s="135"/>
      <c r="J797" s="136">
        <f>ROUND(I797*H797,2)</f>
        <v>0</v>
      </c>
      <c r="K797" s="132" t="s">
        <v>159</v>
      </c>
      <c r="L797" s="31"/>
      <c r="M797" s="137" t="s">
        <v>19</v>
      </c>
      <c r="N797" s="138" t="s">
        <v>46</v>
      </c>
      <c r="P797" s="139">
        <f>O797*H797</f>
        <v>0</v>
      </c>
      <c r="Q797" s="139">
        <v>0.00018</v>
      </c>
      <c r="R797" s="139">
        <f>Q797*H797</f>
        <v>0.00045000000000000004</v>
      </c>
      <c r="S797" s="139">
        <v>0</v>
      </c>
      <c r="T797" s="140">
        <f>S797*H797</f>
        <v>0</v>
      </c>
      <c r="AR797" s="141" t="s">
        <v>287</v>
      </c>
      <c r="AT797" s="141" t="s">
        <v>155</v>
      </c>
      <c r="AU797" s="141" t="s">
        <v>85</v>
      </c>
      <c r="AY797" s="16" t="s">
        <v>153</v>
      </c>
      <c r="BE797" s="142">
        <f>IF(N797="základní",J797,0)</f>
        <v>0</v>
      </c>
      <c r="BF797" s="142">
        <f>IF(N797="snížená",J797,0)</f>
        <v>0</v>
      </c>
      <c r="BG797" s="142">
        <f>IF(N797="zákl. přenesená",J797,0)</f>
        <v>0</v>
      </c>
      <c r="BH797" s="142">
        <f>IF(N797="sníž. přenesená",J797,0)</f>
        <v>0</v>
      </c>
      <c r="BI797" s="142">
        <f>IF(N797="nulová",J797,0)</f>
        <v>0</v>
      </c>
      <c r="BJ797" s="16" t="s">
        <v>83</v>
      </c>
      <c r="BK797" s="142">
        <f>ROUND(I797*H797,2)</f>
        <v>0</v>
      </c>
      <c r="BL797" s="16" t="s">
        <v>287</v>
      </c>
      <c r="BM797" s="141" t="s">
        <v>1119</v>
      </c>
    </row>
    <row r="798" spans="2:47" s="1" customFormat="1" ht="10">
      <c r="B798" s="31"/>
      <c r="D798" s="143" t="s">
        <v>162</v>
      </c>
      <c r="F798" s="144" t="s">
        <v>1120</v>
      </c>
      <c r="I798" s="145"/>
      <c r="L798" s="31"/>
      <c r="M798" s="146"/>
      <c r="T798" s="52"/>
      <c r="AT798" s="16" t="s">
        <v>162</v>
      </c>
      <c r="AU798" s="16" t="s">
        <v>85</v>
      </c>
    </row>
    <row r="799" spans="2:51" s="12" customFormat="1" ht="10">
      <c r="B799" s="147"/>
      <c r="D799" s="148" t="s">
        <v>164</v>
      </c>
      <c r="E799" s="149" t="s">
        <v>19</v>
      </c>
      <c r="F799" s="150" t="s">
        <v>568</v>
      </c>
      <c r="H799" s="149" t="s">
        <v>19</v>
      </c>
      <c r="I799" s="151"/>
      <c r="L799" s="147"/>
      <c r="M799" s="152"/>
      <c r="T799" s="153"/>
      <c r="AT799" s="149" t="s">
        <v>164</v>
      </c>
      <c r="AU799" s="149" t="s">
        <v>85</v>
      </c>
      <c r="AV799" s="12" t="s">
        <v>83</v>
      </c>
      <c r="AW799" s="12" t="s">
        <v>36</v>
      </c>
      <c r="AX799" s="12" t="s">
        <v>75</v>
      </c>
      <c r="AY799" s="149" t="s">
        <v>153</v>
      </c>
    </row>
    <row r="800" spans="2:51" s="13" customFormat="1" ht="10">
      <c r="B800" s="154"/>
      <c r="D800" s="148" t="s">
        <v>164</v>
      </c>
      <c r="E800" s="155" t="s">
        <v>19</v>
      </c>
      <c r="F800" s="156" t="s">
        <v>1121</v>
      </c>
      <c r="H800" s="157">
        <v>2.5</v>
      </c>
      <c r="I800" s="158"/>
      <c r="L800" s="154"/>
      <c r="M800" s="159"/>
      <c r="T800" s="160"/>
      <c r="AT800" s="155" t="s">
        <v>164</v>
      </c>
      <c r="AU800" s="155" t="s">
        <v>85</v>
      </c>
      <c r="AV800" s="13" t="s">
        <v>85</v>
      </c>
      <c r="AW800" s="13" t="s">
        <v>36</v>
      </c>
      <c r="AX800" s="13" t="s">
        <v>83</v>
      </c>
      <c r="AY800" s="155" t="s">
        <v>153</v>
      </c>
    </row>
    <row r="801" spans="2:65" s="1" customFormat="1" ht="16.5" customHeight="1">
      <c r="B801" s="31"/>
      <c r="C801" s="168" t="s">
        <v>1122</v>
      </c>
      <c r="D801" s="168" t="s">
        <v>324</v>
      </c>
      <c r="E801" s="169" t="s">
        <v>1123</v>
      </c>
      <c r="F801" s="170" t="s">
        <v>1124</v>
      </c>
      <c r="G801" s="171" t="s">
        <v>337</v>
      </c>
      <c r="H801" s="172">
        <v>2.625</v>
      </c>
      <c r="I801" s="173"/>
      <c r="J801" s="174">
        <f>ROUND(I801*H801,2)</f>
        <v>0</v>
      </c>
      <c r="K801" s="170" t="s">
        <v>159</v>
      </c>
      <c r="L801" s="175"/>
      <c r="M801" s="176" t="s">
        <v>19</v>
      </c>
      <c r="N801" s="177" t="s">
        <v>46</v>
      </c>
      <c r="P801" s="139">
        <f>O801*H801</f>
        <v>0</v>
      </c>
      <c r="Q801" s="139">
        <v>8E-05</v>
      </c>
      <c r="R801" s="139">
        <f>Q801*H801</f>
        <v>0.00021</v>
      </c>
      <c r="S801" s="139">
        <v>0</v>
      </c>
      <c r="T801" s="140">
        <f>S801*H801</f>
        <v>0</v>
      </c>
      <c r="AR801" s="141" t="s">
        <v>374</v>
      </c>
      <c r="AT801" s="141" t="s">
        <v>324</v>
      </c>
      <c r="AU801" s="141" t="s">
        <v>85</v>
      </c>
      <c r="AY801" s="16" t="s">
        <v>153</v>
      </c>
      <c r="BE801" s="142">
        <f>IF(N801="základní",J801,0)</f>
        <v>0</v>
      </c>
      <c r="BF801" s="142">
        <f>IF(N801="snížená",J801,0)</f>
        <v>0</v>
      </c>
      <c r="BG801" s="142">
        <f>IF(N801="zákl. přenesená",J801,0)</f>
        <v>0</v>
      </c>
      <c r="BH801" s="142">
        <f>IF(N801="sníž. přenesená",J801,0)</f>
        <v>0</v>
      </c>
      <c r="BI801" s="142">
        <f>IF(N801="nulová",J801,0)</f>
        <v>0</v>
      </c>
      <c r="BJ801" s="16" t="s">
        <v>83</v>
      </c>
      <c r="BK801" s="142">
        <f>ROUND(I801*H801,2)</f>
        <v>0</v>
      </c>
      <c r="BL801" s="16" t="s">
        <v>287</v>
      </c>
      <c r="BM801" s="141" t="s">
        <v>1125</v>
      </c>
    </row>
    <row r="802" spans="2:51" s="13" customFormat="1" ht="10">
      <c r="B802" s="154"/>
      <c r="D802" s="148" t="s">
        <v>164</v>
      </c>
      <c r="F802" s="156" t="s">
        <v>1126</v>
      </c>
      <c r="H802" s="157">
        <v>2.625</v>
      </c>
      <c r="I802" s="158"/>
      <c r="L802" s="154"/>
      <c r="M802" s="159"/>
      <c r="T802" s="160"/>
      <c r="AT802" s="155" t="s">
        <v>164</v>
      </c>
      <c r="AU802" s="155" t="s">
        <v>85</v>
      </c>
      <c r="AV802" s="13" t="s">
        <v>85</v>
      </c>
      <c r="AW802" s="13" t="s">
        <v>4</v>
      </c>
      <c r="AX802" s="13" t="s">
        <v>83</v>
      </c>
      <c r="AY802" s="155" t="s">
        <v>153</v>
      </c>
    </row>
    <row r="803" spans="2:65" s="1" customFormat="1" ht="49" customHeight="1">
      <c r="B803" s="31"/>
      <c r="C803" s="130" t="s">
        <v>1127</v>
      </c>
      <c r="D803" s="130" t="s">
        <v>155</v>
      </c>
      <c r="E803" s="131" t="s">
        <v>1128</v>
      </c>
      <c r="F803" s="132" t="s">
        <v>1129</v>
      </c>
      <c r="G803" s="133" t="s">
        <v>178</v>
      </c>
      <c r="H803" s="134">
        <v>0.048</v>
      </c>
      <c r="I803" s="135"/>
      <c r="J803" s="136">
        <f>ROUND(I803*H803,2)</f>
        <v>0</v>
      </c>
      <c r="K803" s="132" t="s">
        <v>159</v>
      </c>
      <c r="L803" s="31"/>
      <c r="M803" s="137" t="s">
        <v>19</v>
      </c>
      <c r="N803" s="138" t="s">
        <v>46</v>
      </c>
      <c r="P803" s="139">
        <f>O803*H803</f>
        <v>0</v>
      </c>
      <c r="Q803" s="139">
        <v>0</v>
      </c>
      <c r="R803" s="139">
        <f>Q803*H803</f>
        <v>0</v>
      </c>
      <c r="S803" s="139">
        <v>0</v>
      </c>
      <c r="T803" s="140">
        <f>S803*H803</f>
        <v>0</v>
      </c>
      <c r="AR803" s="141" t="s">
        <v>287</v>
      </c>
      <c r="AT803" s="141" t="s">
        <v>155</v>
      </c>
      <c r="AU803" s="141" t="s">
        <v>85</v>
      </c>
      <c r="AY803" s="16" t="s">
        <v>153</v>
      </c>
      <c r="BE803" s="142">
        <f>IF(N803="základní",J803,0)</f>
        <v>0</v>
      </c>
      <c r="BF803" s="142">
        <f>IF(N803="snížená",J803,0)</f>
        <v>0</v>
      </c>
      <c r="BG803" s="142">
        <f>IF(N803="zákl. přenesená",J803,0)</f>
        <v>0</v>
      </c>
      <c r="BH803" s="142">
        <f>IF(N803="sníž. přenesená",J803,0)</f>
        <v>0</v>
      </c>
      <c r="BI803" s="142">
        <f>IF(N803="nulová",J803,0)</f>
        <v>0</v>
      </c>
      <c r="BJ803" s="16" t="s">
        <v>83</v>
      </c>
      <c r="BK803" s="142">
        <f>ROUND(I803*H803,2)</f>
        <v>0</v>
      </c>
      <c r="BL803" s="16" t="s">
        <v>287</v>
      </c>
      <c r="BM803" s="141" t="s">
        <v>1130</v>
      </c>
    </row>
    <row r="804" spans="2:47" s="1" customFormat="1" ht="10">
      <c r="B804" s="31"/>
      <c r="D804" s="143" t="s">
        <v>162</v>
      </c>
      <c r="F804" s="144" t="s">
        <v>1131</v>
      </c>
      <c r="I804" s="145"/>
      <c r="L804" s="31"/>
      <c r="M804" s="146"/>
      <c r="T804" s="52"/>
      <c r="AT804" s="16" t="s">
        <v>162</v>
      </c>
      <c r="AU804" s="16" t="s">
        <v>85</v>
      </c>
    </row>
    <row r="805" spans="2:63" s="11" customFormat="1" ht="22.75" customHeight="1">
      <c r="B805" s="118"/>
      <c r="D805" s="119" t="s">
        <v>74</v>
      </c>
      <c r="E805" s="128" t="s">
        <v>1132</v>
      </c>
      <c r="F805" s="128" t="s">
        <v>1133</v>
      </c>
      <c r="I805" s="121"/>
      <c r="J805" s="129">
        <f>BK805</f>
        <v>0</v>
      </c>
      <c r="L805" s="118"/>
      <c r="M805" s="123"/>
      <c r="P805" s="124">
        <f>SUM(P806:P835)</f>
        <v>0</v>
      </c>
      <c r="R805" s="124">
        <f>SUM(R806:R835)</f>
        <v>0.31206</v>
      </c>
      <c r="T805" s="125">
        <f>SUM(T806:T835)</f>
        <v>0</v>
      </c>
      <c r="AR805" s="119" t="s">
        <v>85</v>
      </c>
      <c r="AT805" s="126" t="s">
        <v>74</v>
      </c>
      <c r="AU805" s="126" t="s">
        <v>83</v>
      </c>
      <c r="AY805" s="119" t="s">
        <v>153</v>
      </c>
      <c r="BK805" s="127">
        <f>SUM(BK806:BK835)</f>
        <v>0</v>
      </c>
    </row>
    <row r="806" spans="2:65" s="1" customFormat="1" ht="37.75" customHeight="1">
      <c r="B806" s="31"/>
      <c r="C806" s="130" t="s">
        <v>1134</v>
      </c>
      <c r="D806" s="130" t="s">
        <v>155</v>
      </c>
      <c r="E806" s="131" t="s">
        <v>1135</v>
      </c>
      <c r="F806" s="132" t="s">
        <v>1136</v>
      </c>
      <c r="G806" s="133" t="s">
        <v>158</v>
      </c>
      <c r="H806" s="134">
        <v>300</v>
      </c>
      <c r="I806" s="135"/>
      <c r="J806" s="136">
        <f>ROUND(I806*H806,2)</f>
        <v>0</v>
      </c>
      <c r="K806" s="132" t="s">
        <v>159</v>
      </c>
      <c r="L806" s="31"/>
      <c r="M806" s="137" t="s">
        <v>19</v>
      </c>
      <c r="N806" s="138" t="s">
        <v>46</v>
      </c>
      <c r="P806" s="139">
        <f>O806*H806</f>
        <v>0</v>
      </c>
      <c r="Q806" s="139">
        <v>0.00045</v>
      </c>
      <c r="R806" s="139">
        <f>Q806*H806</f>
        <v>0.135</v>
      </c>
      <c r="S806" s="139">
        <v>0</v>
      </c>
      <c r="T806" s="140">
        <f>S806*H806</f>
        <v>0</v>
      </c>
      <c r="AR806" s="141" t="s">
        <v>287</v>
      </c>
      <c r="AT806" s="141" t="s">
        <v>155</v>
      </c>
      <c r="AU806" s="141" t="s">
        <v>85</v>
      </c>
      <c r="AY806" s="16" t="s">
        <v>153</v>
      </c>
      <c r="BE806" s="142">
        <f>IF(N806="základní",J806,0)</f>
        <v>0</v>
      </c>
      <c r="BF806" s="142">
        <f>IF(N806="snížená",J806,0)</f>
        <v>0</v>
      </c>
      <c r="BG806" s="142">
        <f>IF(N806="zákl. přenesená",J806,0)</f>
        <v>0</v>
      </c>
      <c r="BH806" s="142">
        <f>IF(N806="sníž. přenesená",J806,0)</f>
        <v>0</v>
      </c>
      <c r="BI806" s="142">
        <f>IF(N806="nulová",J806,0)</f>
        <v>0</v>
      </c>
      <c r="BJ806" s="16" t="s">
        <v>83</v>
      </c>
      <c r="BK806" s="142">
        <f>ROUND(I806*H806,2)</f>
        <v>0</v>
      </c>
      <c r="BL806" s="16" t="s">
        <v>287</v>
      </c>
      <c r="BM806" s="141" t="s">
        <v>1137</v>
      </c>
    </row>
    <row r="807" spans="2:47" s="1" customFormat="1" ht="10">
      <c r="B807" s="31"/>
      <c r="D807" s="143" t="s">
        <v>162</v>
      </c>
      <c r="F807" s="144" t="s">
        <v>1138</v>
      </c>
      <c r="I807" s="145"/>
      <c r="L807" s="31"/>
      <c r="M807" s="146"/>
      <c r="T807" s="52"/>
      <c r="AT807" s="16" t="s">
        <v>162</v>
      </c>
      <c r="AU807" s="16" t="s">
        <v>85</v>
      </c>
    </row>
    <row r="808" spans="2:51" s="12" customFormat="1" ht="10">
      <c r="B808" s="147"/>
      <c r="D808" s="148" t="s">
        <v>164</v>
      </c>
      <c r="E808" s="149" t="s">
        <v>19</v>
      </c>
      <c r="F808" s="150" t="s">
        <v>165</v>
      </c>
      <c r="H808" s="149" t="s">
        <v>19</v>
      </c>
      <c r="I808" s="151"/>
      <c r="L808" s="147"/>
      <c r="M808" s="152"/>
      <c r="T808" s="153"/>
      <c r="AT808" s="149" t="s">
        <v>164</v>
      </c>
      <c r="AU808" s="149" t="s">
        <v>85</v>
      </c>
      <c r="AV808" s="12" t="s">
        <v>83</v>
      </c>
      <c r="AW808" s="12" t="s">
        <v>36</v>
      </c>
      <c r="AX808" s="12" t="s">
        <v>75</v>
      </c>
      <c r="AY808" s="149" t="s">
        <v>153</v>
      </c>
    </row>
    <row r="809" spans="2:51" s="13" customFormat="1" ht="10">
      <c r="B809" s="154"/>
      <c r="D809" s="148" t="s">
        <v>164</v>
      </c>
      <c r="E809" s="155" t="s">
        <v>19</v>
      </c>
      <c r="F809" s="156" t="s">
        <v>1139</v>
      </c>
      <c r="H809" s="157">
        <v>300</v>
      </c>
      <c r="I809" s="158"/>
      <c r="L809" s="154"/>
      <c r="M809" s="159"/>
      <c r="T809" s="160"/>
      <c r="AT809" s="155" t="s">
        <v>164</v>
      </c>
      <c r="AU809" s="155" t="s">
        <v>85</v>
      </c>
      <c r="AV809" s="13" t="s">
        <v>85</v>
      </c>
      <c r="AW809" s="13" t="s">
        <v>36</v>
      </c>
      <c r="AX809" s="13" t="s">
        <v>83</v>
      </c>
      <c r="AY809" s="155" t="s">
        <v>153</v>
      </c>
    </row>
    <row r="810" spans="2:65" s="1" customFormat="1" ht="37.75" customHeight="1">
      <c r="B810" s="31"/>
      <c r="C810" s="130" t="s">
        <v>1140</v>
      </c>
      <c r="D810" s="130" t="s">
        <v>155</v>
      </c>
      <c r="E810" s="131" t="s">
        <v>1141</v>
      </c>
      <c r="F810" s="132" t="s">
        <v>1142</v>
      </c>
      <c r="G810" s="133" t="s">
        <v>158</v>
      </c>
      <c r="H810" s="134">
        <v>155</v>
      </c>
      <c r="I810" s="135"/>
      <c r="J810" s="136">
        <f>ROUND(I810*H810,2)</f>
        <v>0</v>
      </c>
      <c r="K810" s="132" t="s">
        <v>159</v>
      </c>
      <c r="L810" s="31"/>
      <c r="M810" s="137" t="s">
        <v>19</v>
      </c>
      <c r="N810" s="138" t="s">
        <v>46</v>
      </c>
      <c r="P810" s="139">
        <f>O810*H810</f>
        <v>0</v>
      </c>
      <c r="Q810" s="139">
        <v>7E-05</v>
      </c>
      <c r="R810" s="139">
        <f>Q810*H810</f>
        <v>0.010849999999999999</v>
      </c>
      <c r="S810" s="139">
        <v>0</v>
      </c>
      <c r="T810" s="140">
        <f>S810*H810</f>
        <v>0</v>
      </c>
      <c r="AR810" s="141" t="s">
        <v>287</v>
      </c>
      <c r="AT810" s="141" t="s">
        <v>155</v>
      </c>
      <c r="AU810" s="141" t="s">
        <v>85</v>
      </c>
      <c r="AY810" s="16" t="s">
        <v>153</v>
      </c>
      <c r="BE810" s="142">
        <f>IF(N810="základní",J810,0)</f>
        <v>0</v>
      </c>
      <c r="BF810" s="142">
        <f>IF(N810="snížená",J810,0)</f>
        <v>0</v>
      </c>
      <c r="BG810" s="142">
        <f>IF(N810="zákl. přenesená",J810,0)</f>
        <v>0</v>
      </c>
      <c r="BH810" s="142">
        <f>IF(N810="sníž. přenesená",J810,0)</f>
        <v>0</v>
      </c>
      <c r="BI810" s="142">
        <f>IF(N810="nulová",J810,0)</f>
        <v>0</v>
      </c>
      <c r="BJ810" s="16" t="s">
        <v>83</v>
      </c>
      <c r="BK810" s="142">
        <f>ROUND(I810*H810,2)</f>
        <v>0</v>
      </c>
      <c r="BL810" s="16" t="s">
        <v>287</v>
      </c>
      <c r="BM810" s="141" t="s">
        <v>1143</v>
      </c>
    </row>
    <row r="811" spans="2:47" s="1" customFormat="1" ht="10">
      <c r="B811" s="31"/>
      <c r="D811" s="143" t="s">
        <v>162</v>
      </c>
      <c r="F811" s="144" t="s">
        <v>1144</v>
      </c>
      <c r="I811" s="145"/>
      <c r="L811" s="31"/>
      <c r="M811" s="146"/>
      <c r="T811" s="52"/>
      <c r="AT811" s="16" t="s">
        <v>162</v>
      </c>
      <c r="AU811" s="16" t="s">
        <v>85</v>
      </c>
    </row>
    <row r="812" spans="2:51" s="12" customFormat="1" ht="10">
      <c r="B812" s="147"/>
      <c r="D812" s="148" t="s">
        <v>164</v>
      </c>
      <c r="E812" s="149" t="s">
        <v>19</v>
      </c>
      <c r="F812" s="150" t="s">
        <v>1145</v>
      </c>
      <c r="H812" s="149" t="s">
        <v>19</v>
      </c>
      <c r="I812" s="151"/>
      <c r="L812" s="147"/>
      <c r="M812" s="152"/>
      <c r="T812" s="153"/>
      <c r="AT812" s="149" t="s">
        <v>164</v>
      </c>
      <c r="AU812" s="149" t="s">
        <v>85</v>
      </c>
      <c r="AV812" s="12" t="s">
        <v>83</v>
      </c>
      <c r="AW812" s="12" t="s">
        <v>36</v>
      </c>
      <c r="AX812" s="12" t="s">
        <v>75</v>
      </c>
      <c r="AY812" s="149" t="s">
        <v>153</v>
      </c>
    </row>
    <row r="813" spans="2:51" s="13" customFormat="1" ht="10">
      <c r="B813" s="154"/>
      <c r="D813" s="148" t="s">
        <v>164</v>
      </c>
      <c r="E813" s="155" t="s">
        <v>19</v>
      </c>
      <c r="F813" s="156" t="s">
        <v>1011</v>
      </c>
      <c r="H813" s="157">
        <v>155</v>
      </c>
      <c r="I813" s="158"/>
      <c r="L813" s="154"/>
      <c r="M813" s="159"/>
      <c r="T813" s="160"/>
      <c r="AT813" s="155" t="s">
        <v>164</v>
      </c>
      <c r="AU813" s="155" t="s">
        <v>85</v>
      </c>
      <c r="AV813" s="13" t="s">
        <v>85</v>
      </c>
      <c r="AW813" s="13" t="s">
        <v>36</v>
      </c>
      <c r="AX813" s="13" t="s">
        <v>83</v>
      </c>
      <c r="AY813" s="155" t="s">
        <v>153</v>
      </c>
    </row>
    <row r="814" spans="2:65" s="1" customFormat="1" ht="24.15" customHeight="1">
      <c r="B814" s="31"/>
      <c r="C814" s="130" t="s">
        <v>1146</v>
      </c>
      <c r="D814" s="130" t="s">
        <v>155</v>
      </c>
      <c r="E814" s="131" t="s">
        <v>1147</v>
      </c>
      <c r="F814" s="132" t="s">
        <v>1148</v>
      </c>
      <c r="G814" s="133" t="s">
        <v>158</v>
      </c>
      <c r="H814" s="134">
        <v>164.5</v>
      </c>
      <c r="I814" s="135"/>
      <c r="J814" s="136">
        <f>ROUND(I814*H814,2)</f>
        <v>0</v>
      </c>
      <c r="K814" s="132" t="s">
        <v>159</v>
      </c>
      <c r="L814" s="31"/>
      <c r="M814" s="137" t="s">
        <v>19</v>
      </c>
      <c r="N814" s="138" t="s">
        <v>46</v>
      </c>
      <c r="P814" s="139">
        <f>O814*H814</f>
        <v>0</v>
      </c>
      <c r="Q814" s="139">
        <v>0.00014</v>
      </c>
      <c r="R814" s="139">
        <f>Q814*H814</f>
        <v>0.02303</v>
      </c>
      <c r="S814" s="139">
        <v>0</v>
      </c>
      <c r="T814" s="140">
        <f>S814*H814</f>
        <v>0</v>
      </c>
      <c r="AR814" s="141" t="s">
        <v>287</v>
      </c>
      <c r="AT814" s="141" t="s">
        <v>155</v>
      </c>
      <c r="AU814" s="141" t="s">
        <v>85</v>
      </c>
      <c r="AY814" s="16" t="s">
        <v>153</v>
      </c>
      <c r="BE814" s="142">
        <f>IF(N814="základní",J814,0)</f>
        <v>0</v>
      </c>
      <c r="BF814" s="142">
        <f>IF(N814="snížená",J814,0)</f>
        <v>0</v>
      </c>
      <c r="BG814" s="142">
        <f>IF(N814="zákl. přenesená",J814,0)</f>
        <v>0</v>
      </c>
      <c r="BH814" s="142">
        <f>IF(N814="sníž. přenesená",J814,0)</f>
        <v>0</v>
      </c>
      <c r="BI814" s="142">
        <f>IF(N814="nulová",J814,0)</f>
        <v>0</v>
      </c>
      <c r="BJ814" s="16" t="s">
        <v>83</v>
      </c>
      <c r="BK814" s="142">
        <f>ROUND(I814*H814,2)</f>
        <v>0</v>
      </c>
      <c r="BL814" s="16" t="s">
        <v>287</v>
      </c>
      <c r="BM814" s="141" t="s">
        <v>1149</v>
      </c>
    </row>
    <row r="815" spans="2:47" s="1" customFormat="1" ht="10">
      <c r="B815" s="31"/>
      <c r="D815" s="143" t="s">
        <v>162</v>
      </c>
      <c r="F815" s="144" t="s">
        <v>1150</v>
      </c>
      <c r="I815" s="145"/>
      <c r="L815" s="31"/>
      <c r="M815" s="146"/>
      <c r="T815" s="52"/>
      <c r="AT815" s="16" t="s">
        <v>162</v>
      </c>
      <c r="AU815" s="16" t="s">
        <v>85</v>
      </c>
    </row>
    <row r="816" spans="2:51" s="12" customFormat="1" ht="10">
      <c r="B816" s="147"/>
      <c r="D816" s="148" t="s">
        <v>164</v>
      </c>
      <c r="E816" s="149" t="s">
        <v>19</v>
      </c>
      <c r="F816" s="150" t="s">
        <v>1151</v>
      </c>
      <c r="H816" s="149" t="s">
        <v>19</v>
      </c>
      <c r="I816" s="151"/>
      <c r="L816" s="147"/>
      <c r="M816" s="152"/>
      <c r="T816" s="153"/>
      <c r="AT816" s="149" t="s">
        <v>164</v>
      </c>
      <c r="AU816" s="149" t="s">
        <v>85</v>
      </c>
      <c r="AV816" s="12" t="s">
        <v>83</v>
      </c>
      <c r="AW816" s="12" t="s">
        <v>36</v>
      </c>
      <c r="AX816" s="12" t="s">
        <v>75</v>
      </c>
      <c r="AY816" s="149" t="s">
        <v>153</v>
      </c>
    </row>
    <row r="817" spans="2:51" s="13" customFormat="1" ht="10">
      <c r="B817" s="154"/>
      <c r="D817" s="148" t="s">
        <v>164</v>
      </c>
      <c r="E817" s="155" t="s">
        <v>19</v>
      </c>
      <c r="F817" s="156" t="s">
        <v>1152</v>
      </c>
      <c r="H817" s="157">
        <v>9.5</v>
      </c>
      <c r="I817" s="158"/>
      <c r="L817" s="154"/>
      <c r="M817" s="159"/>
      <c r="T817" s="160"/>
      <c r="AT817" s="155" t="s">
        <v>164</v>
      </c>
      <c r="AU817" s="155" t="s">
        <v>85</v>
      </c>
      <c r="AV817" s="13" t="s">
        <v>85</v>
      </c>
      <c r="AW817" s="13" t="s">
        <v>36</v>
      </c>
      <c r="AX817" s="13" t="s">
        <v>75</v>
      </c>
      <c r="AY817" s="155" t="s">
        <v>153</v>
      </c>
    </row>
    <row r="818" spans="2:51" s="12" customFormat="1" ht="10">
      <c r="B818" s="147"/>
      <c r="D818" s="148" t="s">
        <v>164</v>
      </c>
      <c r="E818" s="149" t="s">
        <v>19</v>
      </c>
      <c r="F818" s="150" t="s">
        <v>1145</v>
      </c>
      <c r="H818" s="149" t="s">
        <v>19</v>
      </c>
      <c r="I818" s="151"/>
      <c r="L818" s="147"/>
      <c r="M818" s="152"/>
      <c r="T818" s="153"/>
      <c r="AT818" s="149" t="s">
        <v>164</v>
      </c>
      <c r="AU818" s="149" t="s">
        <v>85</v>
      </c>
      <c r="AV818" s="12" t="s">
        <v>83</v>
      </c>
      <c r="AW818" s="12" t="s">
        <v>36</v>
      </c>
      <c r="AX818" s="12" t="s">
        <v>75</v>
      </c>
      <c r="AY818" s="149" t="s">
        <v>153</v>
      </c>
    </row>
    <row r="819" spans="2:51" s="13" customFormat="1" ht="10">
      <c r="B819" s="154"/>
      <c r="D819" s="148" t="s">
        <v>164</v>
      </c>
      <c r="E819" s="155" t="s">
        <v>19</v>
      </c>
      <c r="F819" s="156" t="s">
        <v>1011</v>
      </c>
      <c r="H819" s="157">
        <v>155</v>
      </c>
      <c r="I819" s="158"/>
      <c r="L819" s="154"/>
      <c r="M819" s="159"/>
      <c r="T819" s="160"/>
      <c r="AT819" s="155" t="s">
        <v>164</v>
      </c>
      <c r="AU819" s="155" t="s">
        <v>85</v>
      </c>
      <c r="AV819" s="13" t="s">
        <v>85</v>
      </c>
      <c r="AW819" s="13" t="s">
        <v>36</v>
      </c>
      <c r="AX819" s="13" t="s">
        <v>75</v>
      </c>
      <c r="AY819" s="155" t="s">
        <v>153</v>
      </c>
    </row>
    <row r="820" spans="2:51" s="14" customFormat="1" ht="10">
      <c r="B820" s="161"/>
      <c r="D820" s="148" t="s">
        <v>164</v>
      </c>
      <c r="E820" s="162" t="s">
        <v>19</v>
      </c>
      <c r="F820" s="163" t="s">
        <v>193</v>
      </c>
      <c r="H820" s="164">
        <v>164.5</v>
      </c>
      <c r="I820" s="165"/>
      <c r="L820" s="161"/>
      <c r="M820" s="166"/>
      <c r="T820" s="167"/>
      <c r="AT820" s="162" t="s">
        <v>164</v>
      </c>
      <c r="AU820" s="162" t="s">
        <v>85</v>
      </c>
      <c r="AV820" s="14" t="s">
        <v>160</v>
      </c>
      <c r="AW820" s="14" t="s">
        <v>36</v>
      </c>
      <c r="AX820" s="14" t="s">
        <v>83</v>
      </c>
      <c r="AY820" s="162" t="s">
        <v>153</v>
      </c>
    </row>
    <row r="821" spans="2:65" s="1" customFormat="1" ht="24.15" customHeight="1">
      <c r="B821" s="31"/>
      <c r="C821" s="130" t="s">
        <v>1153</v>
      </c>
      <c r="D821" s="130" t="s">
        <v>155</v>
      </c>
      <c r="E821" s="131" t="s">
        <v>1154</v>
      </c>
      <c r="F821" s="132" t="s">
        <v>1155</v>
      </c>
      <c r="G821" s="133" t="s">
        <v>158</v>
      </c>
      <c r="H821" s="134">
        <v>329</v>
      </c>
      <c r="I821" s="135"/>
      <c r="J821" s="136">
        <f>ROUND(I821*H821,2)</f>
        <v>0</v>
      </c>
      <c r="K821" s="132" t="s">
        <v>159</v>
      </c>
      <c r="L821" s="31"/>
      <c r="M821" s="137" t="s">
        <v>19</v>
      </c>
      <c r="N821" s="138" t="s">
        <v>46</v>
      </c>
      <c r="P821" s="139">
        <f>O821*H821</f>
        <v>0</v>
      </c>
      <c r="Q821" s="139">
        <v>0.00012</v>
      </c>
      <c r="R821" s="139">
        <f>Q821*H821</f>
        <v>0.03948</v>
      </c>
      <c r="S821" s="139">
        <v>0</v>
      </c>
      <c r="T821" s="140">
        <f>S821*H821</f>
        <v>0</v>
      </c>
      <c r="AR821" s="141" t="s">
        <v>287</v>
      </c>
      <c r="AT821" s="141" t="s">
        <v>155</v>
      </c>
      <c r="AU821" s="141" t="s">
        <v>85</v>
      </c>
      <c r="AY821" s="16" t="s">
        <v>153</v>
      </c>
      <c r="BE821" s="142">
        <f>IF(N821="základní",J821,0)</f>
        <v>0</v>
      </c>
      <c r="BF821" s="142">
        <f>IF(N821="snížená",J821,0)</f>
        <v>0</v>
      </c>
      <c r="BG821" s="142">
        <f>IF(N821="zákl. přenesená",J821,0)</f>
        <v>0</v>
      </c>
      <c r="BH821" s="142">
        <f>IF(N821="sníž. přenesená",J821,0)</f>
        <v>0</v>
      </c>
      <c r="BI821" s="142">
        <f>IF(N821="nulová",J821,0)</f>
        <v>0</v>
      </c>
      <c r="BJ821" s="16" t="s">
        <v>83</v>
      </c>
      <c r="BK821" s="142">
        <f>ROUND(I821*H821,2)</f>
        <v>0</v>
      </c>
      <c r="BL821" s="16" t="s">
        <v>287</v>
      </c>
      <c r="BM821" s="141" t="s">
        <v>1156</v>
      </c>
    </row>
    <row r="822" spans="2:47" s="1" customFormat="1" ht="10">
      <c r="B822" s="31"/>
      <c r="D822" s="143" t="s">
        <v>162</v>
      </c>
      <c r="F822" s="144" t="s">
        <v>1157</v>
      </c>
      <c r="I822" s="145"/>
      <c r="L822" s="31"/>
      <c r="M822" s="146"/>
      <c r="T822" s="52"/>
      <c r="AT822" s="16" t="s">
        <v>162</v>
      </c>
      <c r="AU822" s="16" t="s">
        <v>85</v>
      </c>
    </row>
    <row r="823" spans="2:51" s="12" customFormat="1" ht="10">
      <c r="B823" s="147"/>
      <c r="D823" s="148" t="s">
        <v>164</v>
      </c>
      <c r="E823" s="149" t="s">
        <v>19</v>
      </c>
      <c r="F823" s="150" t="s">
        <v>345</v>
      </c>
      <c r="H823" s="149" t="s">
        <v>19</v>
      </c>
      <c r="I823" s="151"/>
      <c r="L823" s="147"/>
      <c r="M823" s="152"/>
      <c r="T823" s="153"/>
      <c r="AT823" s="149" t="s">
        <v>164</v>
      </c>
      <c r="AU823" s="149" t="s">
        <v>85</v>
      </c>
      <c r="AV823" s="12" t="s">
        <v>83</v>
      </c>
      <c r="AW823" s="12" t="s">
        <v>36</v>
      </c>
      <c r="AX823" s="12" t="s">
        <v>75</v>
      </c>
      <c r="AY823" s="149" t="s">
        <v>153</v>
      </c>
    </row>
    <row r="824" spans="2:51" s="13" customFormat="1" ht="10">
      <c r="B824" s="154"/>
      <c r="D824" s="148" t="s">
        <v>164</v>
      </c>
      <c r="E824" s="155" t="s">
        <v>19</v>
      </c>
      <c r="F824" s="156" t="s">
        <v>1158</v>
      </c>
      <c r="H824" s="157">
        <v>19</v>
      </c>
      <c r="I824" s="158"/>
      <c r="L824" s="154"/>
      <c r="M824" s="159"/>
      <c r="T824" s="160"/>
      <c r="AT824" s="155" t="s">
        <v>164</v>
      </c>
      <c r="AU824" s="155" t="s">
        <v>85</v>
      </c>
      <c r="AV824" s="13" t="s">
        <v>85</v>
      </c>
      <c r="AW824" s="13" t="s">
        <v>36</v>
      </c>
      <c r="AX824" s="13" t="s">
        <v>75</v>
      </c>
      <c r="AY824" s="155" t="s">
        <v>153</v>
      </c>
    </row>
    <row r="825" spans="2:51" s="12" customFormat="1" ht="10">
      <c r="B825" s="147"/>
      <c r="D825" s="148" t="s">
        <v>164</v>
      </c>
      <c r="E825" s="149" t="s">
        <v>19</v>
      </c>
      <c r="F825" s="150" t="s">
        <v>1145</v>
      </c>
      <c r="H825" s="149" t="s">
        <v>19</v>
      </c>
      <c r="I825" s="151"/>
      <c r="L825" s="147"/>
      <c r="M825" s="152"/>
      <c r="T825" s="153"/>
      <c r="AT825" s="149" t="s">
        <v>164</v>
      </c>
      <c r="AU825" s="149" t="s">
        <v>85</v>
      </c>
      <c r="AV825" s="12" t="s">
        <v>83</v>
      </c>
      <c r="AW825" s="12" t="s">
        <v>36</v>
      </c>
      <c r="AX825" s="12" t="s">
        <v>75</v>
      </c>
      <c r="AY825" s="149" t="s">
        <v>153</v>
      </c>
    </row>
    <row r="826" spans="2:51" s="13" customFormat="1" ht="10">
      <c r="B826" s="154"/>
      <c r="D826" s="148" t="s">
        <v>164</v>
      </c>
      <c r="E826" s="155" t="s">
        <v>19</v>
      </c>
      <c r="F826" s="156" t="s">
        <v>1159</v>
      </c>
      <c r="H826" s="157">
        <v>310</v>
      </c>
      <c r="I826" s="158"/>
      <c r="L826" s="154"/>
      <c r="M826" s="159"/>
      <c r="T826" s="160"/>
      <c r="AT826" s="155" t="s">
        <v>164</v>
      </c>
      <c r="AU826" s="155" t="s">
        <v>85</v>
      </c>
      <c r="AV826" s="13" t="s">
        <v>85</v>
      </c>
      <c r="AW826" s="13" t="s">
        <v>36</v>
      </c>
      <c r="AX826" s="13" t="s">
        <v>75</v>
      </c>
      <c r="AY826" s="155" t="s">
        <v>153</v>
      </c>
    </row>
    <row r="827" spans="2:51" s="14" customFormat="1" ht="10">
      <c r="B827" s="161"/>
      <c r="D827" s="148" t="s">
        <v>164</v>
      </c>
      <c r="E827" s="162" t="s">
        <v>19</v>
      </c>
      <c r="F827" s="163" t="s">
        <v>193</v>
      </c>
      <c r="H827" s="164">
        <v>329</v>
      </c>
      <c r="I827" s="165"/>
      <c r="L827" s="161"/>
      <c r="M827" s="166"/>
      <c r="T827" s="167"/>
      <c r="AT827" s="162" t="s">
        <v>164</v>
      </c>
      <c r="AU827" s="162" t="s">
        <v>85</v>
      </c>
      <c r="AV827" s="14" t="s">
        <v>160</v>
      </c>
      <c r="AW827" s="14" t="s">
        <v>36</v>
      </c>
      <c r="AX827" s="14" t="s">
        <v>83</v>
      </c>
      <c r="AY827" s="162" t="s">
        <v>153</v>
      </c>
    </row>
    <row r="828" spans="2:65" s="1" customFormat="1" ht="33" customHeight="1">
      <c r="B828" s="31"/>
      <c r="C828" s="130" t="s">
        <v>1160</v>
      </c>
      <c r="D828" s="130" t="s">
        <v>155</v>
      </c>
      <c r="E828" s="131" t="s">
        <v>1161</v>
      </c>
      <c r="F828" s="132" t="s">
        <v>1162</v>
      </c>
      <c r="G828" s="133" t="s">
        <v>158</v>
      </c>
      <c r="H828" s="134">
        <v>170</v>
      </c>
      <c r="I828" s="135"/>
      <c r="J828" s="136">
        <f>ROUND(I828*H828,2)</f>
        <v>0</v>
      </c>
      <c r="K828" s="132" t="s">
        <v>159</v>
      </c>
      <c r="L828" s="31"/>
      <c r="M828" s="137" t="s">
        <v>19</v>
      </c>
      <c r="N828" s="138" t="s">
        <v>46</v>
      </c>
      <c r="P828" s="139">
        <f>O828*H828</f>
        <v>0</v>
      </c>
      <c r="Q828" s="139">
        <v>0</v>
      </c>
      <c r="R828" s="139">
        <f>Q828*H828</f>
        <v>0</v>
      </c>
      <c r="S828" s="139">
        <v>0</v>
      </c>
      <c r="T828" s="140">
        <f>S828*H828</f>
        <v>0</v>
      </c>
      <c r="AR828" s="141" t="s">
        <v>287</v>
      </c>
      <c r="AT828" s="141" t="s">
        <v>155</v>
      </c>
      <c r="AU828" s="141" t="s">
        <v>85</v>
      </c>
      <c r="AY828" s="16" t="s">
        <v>153</v>
      </c>
      <c r="BE828" s="142">
        <f>IF(N828="základní",J828,0)</f>
        <v>0</v>
      </c>
      <c r="BF828" s="142">
        <f>IF(N828="snížená",J828,0)</f>
        <v>0</v>
      </c>
      <c r="BG828" s="142">
        <f>IF(N828="zákl. přenesená",J828,0)</f>
        <v>0</v>
      </c>
      <c r="BH828" s="142">
        <f>IF(N828="sníž. přenesená",J828,0)</f>
        <v>0</v>
      </c>
      <c r="BI828" s="142">
        <f>IF(N828="nulová",J828,0)</f>
        <v>0</v>
      </c>
      <c r="BJ828" s="16" t="s">
        <v>83</v>
      </c>
      <c r="BK828" s="142">
        <f>ROUND(I828*H828,2)</f>
        <v>0</v>
      </c>
      <c r="BL828" s="16" t="s">
        <v>287</v>
      </c>
      <c r="BM828" s="141" t="s">
        <v>1163</v>
      </c>
    </row>
    <row r="829" spans="2:47" s="1" customFormat="1" ht="10">
      <c r="B829" s="31"/>
      <c r="D829" s="143" t="s">
        <v>162</v>
      </c>
      <c r="F829" s="144" t="s">
        <v>1164</v>
      </c>
      <c r="I829" s="145"/>
      <c r="L829" s="31"/>
      <c r="M829" s="146"/>
      <c r="T829" s="52"/>
      <c r="AT829" s="16" t="s">
        <v>162</v>
      </c>
      <c r="AU829" s="16" t="s">
        <v>85</v>
      </c>
    </row>
    <row r="830" spans="2:51" s="12" customFormat="1" ht="10">
      <c r="B830" s="147"/>
      <c r="D830" s="148" t="s">
        <v>164</v>
      </c>
      <c r="E830" s="149" t="s">
        <v>19</v>
      </c>
      <c r="F830" s="150" t="s">
        <v>1165</v>
      </c>
      <c r="H830" s="149" t="s">
        <v>19</v>
      </c>
      <c r="I830" s="151"/>
      <c r="L830" s="147"/>
      <c r="M830" s="152"/>
      <c r="T830" s="153"/>
      <c r="AT830" s="149" t="s">
        <v>164</v>
      </c>
      <c r="AU830" s="149" t="s">
        <v>85</v>
      </c>
      <c r="AV830" s="12" t="s">
        <v>83</v>
      </c>
      <c r="AW830" s="12" t="s">
        <v>36</v>
      </c>
      <c r="AX830" s="12" t="s">
        <v>75</v>
      </c>
      <c r="AY830" s="149" t="s">
        <v>153</v>
      </c>
    </row>
    <row r="831" spans="2:51" s="13" customFormat="1" ht="10">
      <c r="B831" s="154"/>
      <c r="D831" s="148" t="s">
        <v>164</v>
      </c>
      <c r="E831" s="155" t="s">
        <v>19</v>
      </c>
      <c r="F831" s="156" t="s">
        <v>1153</v>
      </c>
      <c r="H831" s="157">
        <v>170</v>
      </c>
      <c r="I831" s="158"/>
      <c r="L831" s="154"/>
      <c r="M831" s="159"/>
      <c r="T831" s="160"/>
      <c r="AT831" s="155" t="s">
        <v>164</v>
      </c>
      <c r="AU831" s="155" t="s">
        <v>85</v>
      </c>
      <c r="AV831" s="13" t="s">
        <v>85</v>
      </c>
      <c r="AW831" s="13" t="s">
        <v>36</v>
      </c>
      <c r="AX831" s="13" t="s">
        <v>83</v>
      </c>
      <c r="AY831" s="155" t="s">
        <v>153</v>
      </c>
    </row>
    <row r="832" spans="2:65" s="1" customFormat="1" ht="24.15" customHeight="1">
      <c r="B832" s="31"/>
      <c r="C832" s="130" t="s">
        <v>1166</v>
      </c>
      <c r="D832" s="130" t="s">
        <v>155</v>
      </c>
      <c r="E832" s="131" t="s">
        <v>1167</v>
      </c>
      <c r="F832" s="132" t="s">
        <v>1168</v>
      </c>
      <c r="G832" s="133" t="s">
        <v>158</v>
      </c>
      <c r="H832" s="134">
        <v>170</v>
      </c>
      <c r="I832" s="135"/>
      <c r="J832" s="136">
        <f>ROUND(I832*H832,2)</f>
        <v>0</v>
      </c>
      <c r="K832" s="132" t="s">
        <v>159</v>
      </c>
      <c r="L832" s="31"/>
      <c r="M832" s="137" t="s">
        <v>19</v>
      </c>
      <c r="N832" s="138" t="s">
        <v>46</v>
      </c>
      <c r="P832" s="139">
        <f>O832*H832</f>
        <v>0</v>
      </c>
      <c r="Q832" s="139">
        <v>0.00017</v>
      </c>
      <c r="R832" s="139">
        <f>Q832*H832</f>
        <v>0.028900000000000002</v>
      </c>
      <c r="S832" s="139">
        <v>0</v>
      </c>
      <c r="T832" s="140">
        <f>S832*H832</f>
        <v>0</v>
      </c>
      <c r="AR832" s="141" t="s">
        <v>287</v>
      </c>
      <c r="AT832" s="141" t="s">
        <v>155</v>
      </c>
      <c r="AU832" s="141" t="s">
        <v>85</v>
      </c>
      <c r="AY832" s="16" t="s">
        <v>153</v>
      </c>
      <c r="BE832" s="142">
        <f>IF(N832="základní",J832,0)</f>
        <v>0</v>
      </c>
      <c r="BF832" s="142">
        <f>IF(N832="snížená",J832,0)</f>
        <v>0</v>
      </c>
      <c r="BG832" s="142">
        <f>IF(N832="zákl. přenesená",J832,0)</f>
        <v>0</v>
      </c>
      <c r="BH832" s="142">
        <f>IF(N832="sníž. přenesená",J832,0)</f>
        <v>0</v>
      </c>
      <c r="BI832" s="142">
        <f>IF(N832="nulová",J832,0)</f>
        <v>0</v>
      </c>
      <c r="BJ832" s="16" t="s">
        <v>83</v>
      </c>
      <c r="BK832" s="142">
        <f>ROUND(I832*H832,2)</f>
        <v>0</v>
      </c>
      <c r="BL832" s="16" t="s">
        <v>287</v>
      </c>
      <c r="BM832" s="141" t="s">
        <v>1169</v>
      </c>
    </row>
    <row r="833" spans="2:47" s="1" customFormat="1" ht="10">
      <c r="B833" s="31"/>
      <c r="D833" s="143" t="s">
        <v>162</v>
      </c>
      <c r="F833" s="144" t="s">
        <v>1170</v>
      </c>
      <c r="I833" s="145"/>
      <c r="L833" s="31"/>
      <c r="M833" s="146"/>
      <c r="T833" s="52"/>
      <c r="AT833" s="16" t="s">
        <v>162</v>
      </c>
      <c r="AU833" s="16" t="s">
        <v>85</v>
      </c>
    </row>
    <row r="834" spans="2:65" s="1" customFormat="1" ht="24.15" customHeight="1">
      <c r="B834" s="31"/>
      <c r="C834" s="130" t="s">
        <v>1171</v>
      </c>
      <c r="D834" s="130" t="s">
        <v>155</v>
      </c>
      <c r="E834" s="131" t="s">
        <v>1172</v>
      </c>
      <c r="F834" s="132" t="s">
        <v>1173</v>
      </c>
      <c r="G834" s="133" t="s">
        <v>158</v>
      </c>
      <c r="H834" s="134">
        <v>170</v>
      </c>
      <c r="I834" s="135"/>
      <c r="J834" s="136">
        <f>ROUND(I834*H834,2)</f>
        <v>0</v>
      </c>
      <c r="K834" s="132" t="s">
        <v>159</v>
      </c>
      <c r="L834" s="31"/>
      <c r="M834" s="137" t="s">
        <v>19</v>
      </c>
      <c r="N834" s="138" t="s">
        <v>46</v>
      </c>
      <c r="P834" s="139">
        <f>O834*H834</f>
        <v>0</v>
      </c>
      <c r="Q834" s="139">
        <v>0.00044</v>
      </c>
      <c r="R834" s="139">
        <f>Q834*H834</f>
        <v>0.0748</v>
      </c>
      <c r="S834" s="139">
        <v>0</v>
      </c>
      <c r="T834" s="140">
        <f>S834*H834</f>
        <v>0</v>
      </c>
      <c r="AR834" s="141" t="s">
        <v>287</v>
      </c>
      <c r="AT834" s="141" t="s">
        <v>155</v>
      </c>
      <c r="AU834" s="141" t="s">
        <v>85</v>
      </c>
      <c r="AY834" s="16" t="s">
        <v>153</v>
      </c>
      <c r="BE834" s="142">
        <f>IF(N834="základní",J834,0)</f>
        <v>0</v>
      </c>
      <c r="BF834" s="142">
        <f>IF(N834="snížená",J834,0)</f>
        <v>0</v>
      </c>
      <c r="BG834" s="142">
        <f>IF(N834="zákl. přenesená",J834,0)</f>
        <v>0</v>
      </c>
      <c r="BH834" s="142">
        <f>IF(N834="sníž. přenesená",J834,0)</f>
        <v>0</v>
      </c>
      <c r="BI834" s="142">
        <f>IF(N834="nulová",J834,0)</f>
        <v>0</v>
      </c>
      <c r="BJ834" s="16" t="s">
        <v>83</v>
      </c>
      <c r="BK834" s="142">
        <f>ROUND(I834*H834,2)</f>
        <v>0</v>
      </c>
      <c r="BL834" s="16" t="s">
        <v>287</v>
      </c>
      <c r="BM834" s="141" t="s">
        <v>1174</v>
      </c>
    </row>
    <row r="835" spans="2:47" s="1" customFormat="1" ht="10">
      <c r="B835" s="31"/>
      <c r="D835" s="143" t="s">
        <v>162</v>
      </c>
      <c r="F835" s="144" t="s">
        <v>1175</v>
      </c>
      <c r="I835" s="145"/>
      <c r="L835" s="31"/>
      <c r="M835" s="146"/>
      <c r="T835" s="52"/>
      <c r="AT835" s="16" t="s">
        <v>162</v>
      </c>
      <c r="AU835" s="16" t="s">
        <v>85</v>
      </c>
    </row>
    <row r="836" spans="2:63" s="11" customFormat="1" ht="22.75" customHeight="1">
      <c r="B836" s="118"/>
      <c r="D836" s="119" t="s">
        <v>74</v>
      </c>
      <c r="E836" s="128" t="s">
        <v>1176</v>
      </c>
      <c r="F836" s="128" t="s">
        <v>1177</v>
      </c>
      <c r="I836" s="121"/>
      <c r="J836" s="129">
        <f>BK836</f>
        <v>0</v>
      </c>
      <c r="L836" s="118"/>
      <c r="M836" s="123"/>
      <c r="P836" s="124">
        <f>SUM(P837:P844)</f>
        <v>0</v>
      </c>
      <c r="R836" s="124">
        <f>SUM(R837:R844)</f>
        <v>0.6713</v>
      </c>
      <c r="T836" s="125">
        <f>SUM(T837:T844)</f>
        <v>0</v>
      </c>
      <c r="AR836" s="119" t="s">
        <v>85</v>
      </c>
      <c r="AT836" s="126" t="s">
        <v>74</v>
      </c>
      <c r="AU836" s="126" t="s">
        <v>83</v>
      </c>
      <c r="AY836" s="119" t="s">
        <v>153</v>
      </c>
      <c r="BK836" s="127">
        <f>SUM(BK837:BK844)</f>
        <v>0</v>
      </c>
    </row>
    <row r="837" spans="2:65" s="1" customFormat="1" ht="24.15" customHeight="1">
      <c r="B837" s="31"/>
      <c r="C837" s="130" t="s">
        <v>1178</v>
      </c>
      <c r="D837" s="130" t="s">
        <v>155</v>
      </c>
      <c r="E837" s="131" t="s">
        <v>1179</v>
      </c>
      <c r="F837" s="132" t="s">
        <v>1180</v>
      </c>
      <c r="G837" s="133" t="s">
        <v>158</v>
      </c>
      <c r="H837" s="134">
        <v>1370</v>
      </c>
      <c r="I837" s="135"/>
      <c r="J837" s="136">
        <f>ROUND(I837*H837,2)</f>
        <v>0</v>
      </c>
      <c r="K837" s="132" t="s">
        <v>159</v>
      </c>
      <c r="L837" s="31"/>
      <c r="M837" s="137" t="s">
        <v>19</v>
      </c>
      <c r="N837" s="138" t="s">
        <v>46</v>
      </c>
      <c r="P837" s="139">
        <f>O837*H837</f>
        <v>0</v>
      </c>
      <c r="Q837" s="139">
        <v>0</v>
      </c>
      <c r="R837" s="139">
        <f>Q837*H837</f>
        <v>0</v>
      </c>
      <c r="S837" s="139">
        <v>0</v>
      </c>
      <c r="T837" s="140">
        <f>S837*H837</f>
        <v>0</v>
      </c>
      <c r="AR837" s="141" t="s">
        <v>287</v>
      </c>
      <c r="AT837" s="141" t="s">
        <v>155</v>
      </c>
      <c r="AU837" s="141" t="s">
        <v>85</v>
      </c>
      <c r="AY837" s="16" t="s">
        <v>153</v>
      </c>
      <c r="BE837" s="142">
        <f>IF(N837="základní",J837,0)</f>
        <v>0</v>
      </c>
      <c r="BF837" s="142">
        <f>IF(N837="snížená",J837,0)</f>
        <v>0</v>
      </c>
      <c r="BG837" s="142">
        <f>IF(N837="zákl. přenesená",J837,0)</f>
        <v>0</v>
      </c>
      <c r="BH837" s="142">
        <f>IF(N837="sníž. přenesená",J837,0)</f>
        <v>0</v>
      </c>
      <c r="BI837" s="142">
        <f>IF(N837="nulová",J837,0)</f>
        <v>0</v>
      </c>
      <c r="BJ837" s="16" t="s">
        <v>83</v>
      </c>
      <c r="BK837" s="142">
        <f>ROUND(I837*H837,2)</f>
        <v>0</v>
      </c>
      <c r="BL837" s="16" t="s">
        <v>287</v>
      </c>
      <c r="BM837" s="141" t="s">
        <v>1181</v>
      </c>
    </row>
    <row r="838" spans="2:47" s="1" customFormat="1" ht="10">
      <c r="B838" s="31"/>
      <c r="D838" s="143" t="s">
        <v>162</v>
      </c>
      <c r="F838" s="144" t="s">
        <v>1182</v>
      </c>
      <c r="I838" s="145"/>
      <c r="L838" s="31"/>
      <c r="M838" s="146"/>
      <c r="T838" s="52"/>
      <c r="AT838" s="16" t="s">
        <v>162</v>
      </c>
      <c r="AU838" s="16" t="s">
        <v>85</v>
      </c>
    </row>
    <row r="839" spans="2:51" s="12" customFormat="1" ht="10">
      <c r="B839" s="147"/>
      <c r="D839" s="148" t="s">
        <v>164</v>
      </c>
      <c r="E839" s="149" t="s">
        <v>19</v>
      </c>
      <c r="F839" s="150" t="s">
        <v>285</v>
      </c>
      <c r="H839" s="149" t="s">
        <v>19</v>
      </c>
      <c r="I839" s="151"/>
      <c r="L839" s="147"/>
      <c r="M839" s="152"/>
      <c r="T839" s="153"/>
      <c r="AT839" s="149" t="s">
        <v>164</v>
      </c>
      <c r="AU839" s="149" t="s">
        <v>85</v>
      </c>
      <c r="AV839" s="12" t="s">
        <v>83</v>
      </c>
      <c r="AW839" s="12" t="s">
        <v>36</v>
      </c>
      <c r="AX839" s="12" t="s">
        <v>75</v>
      </c>
      <c r="AY839" s="149" t="s">
        <v>153</v>
      </c>
    </row>
    <row r="840" spans="2:51" s="13" customFormat="1" ht="10">
      <c r="B840" s="154"/>
      <c r="D840" s="148" t="s">
        <v>164</v>
      </c>
      <c r="E840" s="155" t="s">
        <v>19</v>
      </c>
      <c r="F840" s="156" t="s">
        <v>1183</v>
      </c>
      <c r="H840" s="157">
        <v>1370</v>
      </c>
      <c r="I840" s="158"/>
      <c r="L840" s="154"/>
      <c r="M840" s="159"/>
      <c r="T840" s="160"/>
      <c r="AT840" s="155" t="s">
        <v>164</v>
      </c>
      <c r="AU840" s="155" t="s">
        <v>85</v>
      </c>
      <c r="AV840" s="13" t="s">
        <v>85</v>
      </c>
      <c r="AW840" s="13" t="s">
        <v>36</v>
      </c>
      <c r="AX840" s="13" t="s">
        <v>83</v>
      </c>
      <c r="AY840" s="155" t="s">
        <v>153</v>
      </c>
    </row>
    <row r="841" spans="2:65" s="1" customFormat="1" ht="33" customHeight="1">
      <c r="B841" s="31"/>
      <c r="C841" s="130" t="s">
        <v>1184</v>
      </c>
      <c r="D841" s="130" t="s">
        <v>155</v>
      </c>
      <c r="E841" s="131" t="s">
        <v>1185</v>
      </c>
      <c r="F841" s="132" t="s">
        <v>1186</v>
      </c>
      <c r="G841" s="133" t="s">
        <v>158</v>
      </c>
      <c r="H841" s="134">
        <v>1370</v>
      </c>
      <c r="I841" s="135"/>
      <c r="J841" s="136">
        <f>ROUND(I841*H841,2)</f>
        <v>0</v>
      </c>
      <c r="K841" s="132" t="s">
        <v>159</v>
      </c>
      <c r="L841" s="31"/>
      <c r="M841" s="137" t="s">
        <v>19</v>
      </c>
      <c r="N841" s="138" t="s">
        <v>46</v>
      </c>
      <c r="P841" s="139">
        <f>O841*H841</f>
        <v>0</v>
      </c>
      <c r="Q841" s="139">
        <v>0.0002</v>
      </c>
      <c r="R841" s="139">
        <f>Q841*H841</f>
        <v>0.274</v>
      </c>
      <c r="S841" s="139">
        <v>0</v>
      </c>
      <c r="T841" s="140">
        <f>S841*H841</f>
        <v>0</v>
      </c>
      <c r="AR841" s="141" t="s">
        <v>287</v>
      </c>
      <c r="AT841" s="141" t="s">
        <v>155</v>
      </c>
      <c r="AU841" s="141" t="s">
        <v>85</v>
      </c>
      <c r="AY841" s="16" t="s">
        <v>153</v>
      </c>
      <c r="BE841" s="142">
        <f>IF(N841="základní",J841,0)</f>
        <v>0</v>
      </c>
      <c r="BF841" s="142">
        <f>IF(N841="snížená",J841,0)</f>
        <v>0</v>
      </c>
      <c r="BG841" s="142">
        <f>IF(N841="zákl. přenesená",J841,0)</f>
        <v>0</v>
      </c>
      <c r="BH841" s="142">
        <f>IF(N841="sníž. přenesená",J841,0)</f>
        <v>0</v>
      </c>
      <c r="BI841" s="142">
        <f>IF(N841="nulová",J841,0)</f>
        <v>0</v>
      </c>
      <c r="BJ841" s="16" t="s">
        <v>83</v>
      </c>
      <c r="BK841" s="142">
        <f>ROUND(I841*H841,2)</f>
        <v>0</v>
      </c>
      <c r="BL841" s="16" t="s">
        <v>287</v>
      </c>
      <c r="BM841" s="141" t="s">
        <v>1187</v>
      </c>
    </row>
    <row r="842" spans="2:47" s="1" customFormat="1" ht="10">
      <c r="B842" s="31"/>
      <c r="D842" s="143" t="s">
        <v>162</v>
      </c>
      <c r="F842" s="144" t="s">
        <v>1188</v>
      </c>
      <c r="I842" s="145"/>
      <c r="L842" s="31"/>
      <c r="M842" s="146"/>
      <c r="T842" s="52"/>
      <c r="AT842" s="16" t="s">
        <v>162</v>
      </c>
      <c r="AU842" s="16" t="s">
        <v>85</v>
      </c>
    </row>
    <row r="843" spans="2:65" s="1" customFormat="1" ht="37.75" customHeight="1">
      <c r="B843" s="31"/>
      <c r="C843" s="130" t="s">
        <v>1189</v>
      </c>
      <c r="D843" s="130" t="s">
        <v>155</v>
      </c>
      <c r="E843" s="131" t="s">
        <v>1190</v>
      </c>
      <c r="F843" s="132" t="s">
        <v>1191</v>
      </c>
      <c r="G843" s="133" t="s">
        <v>158</v>
      </c>
      <c r="H843" s="134">
        <v>1370</v>
      </c>
      <c r="I843" s="135"/>
      <c r="J843" s="136">
        <f>ROUND(I843*H843,2)</f>
        <v>0</v>
      </c>
      <c r="K843" s="132" t="s">
        <v>159</v>
      </c>
      <c r="L843" s="31"/>
      <c r="M843" s="137" t="s">
        <v>19</v>
      </c>
      <c r="N843" s="138" t="s">
        <v>46</v>
      </c>
      <c r="P843" s="139">
        <f>O843*H843</f>
        <v>0</v>
      </c>
      <c r="Q843" s="139">
        <v>0.00029</v>
      </c>
      <c r="R843" s="139">
        <f>Q843*H843</f>
        <v>0.3973</v>
      </c>
      <c r="S843" s="139">
        <v>0</v>
      </c>
      <c r="T843" s="140">
        <f>S843*H843</f>
        <v>0</v>
      </c>
      <c r="AR843" s="141" t="s">
        <v>287</v>
      </c>
      <c r="AT843" s="141" t="s">
        <v>155</v>
      </c>
      <c r="AU843" s="141" t="s">
        <v>85</v>
      </c>
      <c r="AY843" s="16" t="s">
        <v>153</v>
      </c>
      <c r="BE843" s="142">
        <f>IF(N843="základní",J843,0)</f>
        <v>0</v>
      </c>
      <c r="BF843" s="142">
        <f>IF(N843="snížená",J843,0)</f>
        <v>0</v>
      </c>
      <c r="BG843" s="142">
        <f>IF(N843="zákl. přenesená",J843,0)</f>
        <v>0</v>
      </c>
      <c r="BH843" s="142">
        <f>IF(N843="sníž. přenesená",J843,0)</f>
        <v>0</v>
      </c>
      <c r="BI843" s="142">
        <f>IF(N843="nulová",J843,0)</f>
        <v>0</v>
      </c>
      <c r="BJ843" s="16" t="s">
        <v>83</v>
      </c>
      <c r="BK843" s="142">
        <f>ROUND(I843*H843,2)</f>
        <v>0</v>
      </c>
      <c r="BL843" s="16" t="s">
        <v>287</v>
      </c>
      <c r="BM843" s="141" t="s">
        <v>1192</v>
      </c>
    </row>
    <row r="844" spans="2:47" s="1" customFormat="1" ht="10">
      <c r="B844" s="31"/>
      <c r="D844" s="143" t="s">
        <v>162</v>
      </c>
      <c r="F844" s="144" t="s">
        <v>1193</v>
      </c>
      <c r="I844" s="145"/>
      <c r="L844" s="31"/>
      <c r="M844" s="146"/>
      <c r="T844" s="52"/>
      <c r="AT844" s="16" t="s">
        <v>162</v>
      </c>
      <c r="AU844" s="16" t="s">
        <v>85</v>
      </c>
    </row>
    <row r="845" spans="2:63" s="11" customFormat="1" ht="22.75" customHeight="1">
      <c r="B845" s="118"/>
      <c r="D845" s="119" t="s">
        <v>74</v>
      </c>
      <c r="E845" s="128" t="s">
        <v>1194</v>
      </c>
      <c r="F845" s="128" t="s">
        <v>1195</v>
      </c>
      <c r="I845" s="121"/>
      <c r="J845" s="129">
        <f>BK845</f>
        <v>0</v>
      </c>
      <c r="L845" s="118"/>
      <c r="M845" s="123"/>
      <c r="P845" s="124">
        <f>SUM(P846:P853)</f>
        <v>0</v>
      </c>
      <c r="R845" s="124">
        <f>SUM(R846:R853)</f>
        <v>0.19461599999999998</v>
      </c>
      <c r="T845" s="125">
        <f>SUM(T846:T853)</f>
        <v>0</v>
      </c>
      <c r="AR845" s="119" t="s">
        <v>85</v>
      </c>
      <c r="AT845" s="126" t="s">
        <v>74</v>
      </c>
      <c r="AU845" s="126" t="s">
        <v>83</v>
      </c>
      <c r="AY845" s="119" t="s">
        <v>153</v>
      </c>
      <c r="BK845" s="127">
        <f>SUM(BK846:BK853)</f>
        <v>0</v>
      </c>
    </row>
    <row r="846" spans="2:65" s="1" customFormat="1" ht="49" customHeight="1">
      <c r="B846" s="31"/>
      <c r="C846" s="130" t="s">
        <v>1196</v>
      </c>
      <c r="D846" s="130" t="s">
        <v>155</v>
      </c>
      <c r="E846" s="131" t="s">
        <v>1197</v>
      </c>
      <c r="F846" s="132" t="s">
        <v>1198</v>
      </c>
      <c r="G846" s="133" t="s">
        <v>205</v>
      </c>
      <c r="H846" s="134">
        <v>8</v>
      </c>
      <c r="I846" s="135"/>
      <c r="J846" s="136">
        <f>ROUND(I846*H846,2)</f>
        <v>0</v>
      </c>
      <c r="K846" s="132" t="s">
        <v>159</v>
      </c>
      <c r="L846" s="31"/>
      <c r="M846" s="137" t="s">
        <v>19</v>
      </c>
      <c r="N846" s="138" t="s">
        <v>46</v>
      </c>
      <c r="P846" s="139">
        <f>O846*H846</f>
        <v>0</v>
      </c>
      <c r="Q846" s="139">
        <v>0</v>
      </c>
      <c r="R846" s="139">
        <f>Q846*H846</f>
        <v>0</v>
      </c>
      <c r="S846" s="139">
        <v>0</v>
      </c>
      <c r="T846" s="140">
        <f>S846*H846</f>
        <v>0</v>
      </c>
      <c r="AR846" s="141" t="s">
        <v>287</v>
      </c>
      <c r="AT846" s="141" t="s">
        <v>155</v>
      </c>
      <c r="AU846" s="141" t="s">
        <v>85</v>
      </c>
      <c r="AY846" s="16" t="s">
        <v>153</v>
      </c>
      <c r="BE846" s="142">
        <f>IF(N846="základní",J846,0)</f>
        <v>0</v>
      </c>
      <c r="BF846" s="142">
        <f>IF(N846="snížená",J846,0)</f>
        <v>0</v>
      </c>
      <c r="BG846" s="142">
        <f>IF(N846="zákl. přenesená",J846,0)</f>
        <v>0</v>
      </c>
      <c r="BH846" s="142">
        <f>IF(N846="sníž. přenesená",J846,0)</f>
        <v>0</v>
      </c>
      <c r="BI846" s="142">
        <f>IF(N846="nulová",J846,0)</f>
        <v>0</v>
      </c>
      <c r="BJ846" s="16" t="s">
        <v>83</v>
      </c>
      <c r="BK846" s="142">
        <f>ROUND(I846*H846,2)</f>
        <v>0</v>
      </c>
      <c r="BL846" s="16" t="s">
        <v>287</v>
      </c>
      <c r="BM846" s="141" t="s">
        <v>1199</v>
      </c>
    </row>
    <row r="847" spans="2:47" s="1" customFormat="1" ht="10">
      <c r="B847" s="31"/>
      <c r="D847" s="143" t="s">
        <v>162</v>
      </c>
      <c r="F847" s="144" t="s">
        <v>1200</v>
      </c>
      <c r="I847" s="145"/>
      <c r="L847" s="31"/>
      <c r="M847" s="146"/>
      <c r="T847" s="52"/>
      <c r="AT847" s="16" t="s">
        <v>162</v>
      </c>
      <c r="AU847" s="16" t="s">
        <v>85</v>
      </c>
    </row>
    <row r="848" spans="2:51" s="12" customFormat="1" ht="10">
      <c r="B848" s="147"/>
      <c r="D848" s="148" t="s">
        <v>164</v>
      </c>
      <c r="E848" s="149" t="s">
        <v>19</v>
      </c>
      <c r="F848" s="150" t="s">
        <v>1201</v>
      </c>
      <c r="H848" s="149" t="s">
        <v>19</v>
      </c>
      <c r="I848" s="151"/>
      <c r="L848" s="147"/>
      <c r="M848" s="152"/>
      <c r="T848" s="153"/>
      <c r="AT848" s="149" t="s">
        <v>164</v>
      </c>
      <c r="AU848" s="149" t="s">
        <v>85</v>
      </c>
      <c r="AV848" s="12" t="s">
        <v>83</v>
      </c>
      <c r="AW848" s="12" t="s">
        <v>36</v>
      </c>
      <c r="AX848" s="12" t="s">
        <v>75</v>
      </c>
      <c r="AY848" s="149" t="s">
        <v>153</v>
      </c>
    </row>
    <row r="849" spans="2:51" s="13" customFormat="1" ht="10">
      <c r="B849" s="154"/>
      <c r="D849" s="148" t="s">
        <v>164</v>
      </c>
      <c r="E849" s="155" t="s">
        <v>19</v>
      </c>
      <c r="F849" s="156" t="s">
        <v>1202</v>
      </c>
      <c r="H849" s="157">
        <v>8</v>
      </c>
      <c r="I849" s="158"/>
      <c r="L849" s="154"/>
      <c r="M849" s="159"/>
      <c r="T849" s="160"/>
      <c r="AT849" s="155" t="s">
        <v>164</v>
      </c>
      <c r="AU849" s="155" t="s">
        <v>85</v>
      </c>
      <c r="AV849" s="13" t="s">
        <v>85</v>
      </c>
      <c r="AW849" s="13" t="s">
        <v>36</v>
      </c>
      <c r="AX849" s="13" t="s">
        <v>83</v>
      </c>
      <c r="AY849" s="155" t="s">
        <v>153</v>
      </c>
    </row>
    <row r="850" spans="2:65" s="1" customFormat="1" ht="37.75" customHeight="1">
      <c r="B850" s="31"/>
      <c r="C850" s="168" t="s">
        <v>1203</v>
      </c>
      <c r="D850" s="168" t="s">
        <v>324</v>
      </c>
      <c r="E850" s="169" t="s">
        <v>1204</v>
      </c>
      <c r="F850" s="170" t="s">
        <v>1205</v>
      </c>
      <c r="G850" s="171" t="s">
        <v>158</v>
      </c>
      <c r="H850" s="172">
        <v>40.8</v>
      </c>
      <c r="I850" s="173"/>
      <c r="J850" s="174">
        <f>ROUND(I850*H850,2)</f>
        <v>0</v>
      </c>
      <c r="K850" s="170" t="s">
        <v>159</v>
      </c>
      <c r="L850" s="175"/>
      <c r="M850" s="176" t="s">
        <v>19</v>
      </c>
      <c r="N850" s="177" t="s">
        <v>46</v>
      </c>
      <c r="P850" s="139">
        <f>O850*H850</f>
        <v>0</v>
      </c>
      <c r="Q850" s="139">
        <v>0.00477</v>
      </c>
      <c r="R850" s="139">
        <f>Q850*H850</f>
        <v>0.19461599999999998</v>
      </c>
      <c r="S850" s="139">
        <v>0</v>
      </c>
      <c r="T850" s="140">
        <f>S850*H850</f>
        <v>0</v>
      </c>
      <c r="AR850" s="141" t="s">
        <v>374</v>
      </c>
      <c r="AT850" s="141" t="s">
        <v>324</v>
      </c>
      <c r="AU850" s="141" t="s">
        <v>85</v>
      </c>
      <c r="AY850" s="16" t="s">
        <v>153</v>
      </c>
      <c r="BE850" s="142">
        <f>IF(N850="základní",J850,0)</f>
        <v>0</v>
      </c>
      <c r="BF850" s="142">
        <f>IF(N850="snížená",J850,0)</f>
        <v>0</v>
      </c>
      <c r="BG850" s="142">
        <f>IF(N850="zákl. přenesená",J850,0)</f>
        <v>0</v>
      </c>
      <c r="BH850" s="142">
        <f>IF(N850="sníž. přenesená",J850,0)</f>
        <v>0</v>
      </c>
      <c r="BI850" s="142">
        <f>IF(N850="nulová",J850,0)</f>
        <v>0</v>
      </c>
      <c r="BJ850" s="16" t="s">
        <v>83</v>
      </c>
      <c r="BK850" s="142">
        <f>ROUND(I850*H850,2)</f>
        <v>0</v>
      </c>
      <c r="BL850" s="16" t="s">
        <v>287</v>
      </c>
      <c r="BM850" s="141" t="s">
        <v>1206</v>
      </c>
    </row>
    <row r="851" spans="2:51" s="13" customFormat="1" ht="10">
      <c r="B851" s="154"/>
      <c r="D851" s="148" t="s">
        <v>164</v>
      </c>
      <c r="E851" s="155" t="s">
        <v>19</v>
      </c>
      <c r="F851" s="156" t="s">
        <v>1207</v>
      </c>
      <c r="H851" s="157">
        <v>40.8</v>
      </c>
      <c r="I851" s="158"/>
      <c r="L851" s="154"/>
      <c r="M851" s="159"/>
      <c r="T851" s="160"/>
      <c r="AT851" s="155" t="s">
        <v>164</v>
      </c>
      <c r="AU851" s="155" t="s">
        <v>85</v>
      </c>
      <c r="AV851" s="13" t="s">
        <v>85</v>
      </c>
      <c r="AW851" s="13" t="s">
        <v>36</v>
      </c>
      <c r="AX851" s="13" t="s">
        <v>83</v>
      </c>
      <c r="AY851" s="155" t="s">
        <v>153</v>
      </c>
    </row>
    <row r="852" spans="2:65" s="1" customFormat="1" ht="55.5" customHeight="1">
      <c r="B852" s="31"/>
      <c r="C852" s="130" t="s">
        <v>1208</v>
      </c>
      <c r="D852" s="130" t="s">
        <v>155</v>
      </c>
      <c r="E852" s="131" t="s">
        <v>1209</v>
      </c>
      <c r="F852" s="132" t="s">
        <v>1210</v>
      </c>
      <c r="G852" s="133" t="s">
        <v>178</v>
      </c>
      <c r="H852" s="134">
        <v>0.195</v>
      </c>
      <c r="I852" s="135"/>
      <c r="J852" s="136">
        <f>ROUND(I852*H852,2)</f>
        <v>0</v>
      </c>
      <c r="K852" s="132" t="s">
        <v>159</v>
      </c>
      <c r="L852" s="31"/>
      <c r="M852" s="137" t="s">
        <v>19</v>
      </c>
      <c r="N852" s="138" t="s">
        <v>46</v>
      </c>
      <c r="P852" s="139">
        <f>O852*H852</f>
        <v>0</v>
      </c>
      <c r="Q852" s="139">
        <v>0</v>
      </c>
      <c r="R852" s="139">
        <f>Q852*H852</f>
        <v>0</v>
      </c>
      <c r="S852" s="139">
        <v>0</v>
      </c>
      <c r="T852" s="140">
        <f>S852*H852</f>
        <v>0</v>
      </c>
      <c r="AR852" s="141" t="s">
        <v>287</v>
      </c>
      <c r="AT852" s="141" t="s">
        <v>155</v>
      </c>
      <c r="AU852" s="141" t="s">
        <v>85</v>
      </c>
      <c r="AY852" s="16" t="s">
        <v>153</v>
      </c>
      <c r="BE852" s="142">
        <f>IF(N852="základní",J852,0)</f>
        <v>0</v>
      </c>
      <c r="BF852" s="142">
        <f>IF(N852="snížená",J852,0)</f>
        <v>0</v>
      </c>
      <c r="BG852" s="142">
        <f>IF(N852="zákl. přenesená",J852,0)</f>
        <v>0</v>
      </c>
      <c r="BH852" s="142">
        <f>IF(N852="sníž. přenesená",J852,0)</f>
        <v>0</v>
      </c>
      <c r="BI852" s="142">
        <f>IF(N852="nulová",J852,0)</f>
        <v>0</v>
      </c>
      <c r="BJ852" s="16" t="s">
        <v>83</v>
      </c>
      <c r="BK852" s="142">
        <f>ROUND(I852*H852,2)</f>
        <v>0</v>
      </c>
      <c r="BL852" s="16" t="s">
        <v>287</v>
      </c>
      <c r="BM852" s="141" t="s">
        <v>1211</v>
      </c>
    </row>
    <row r="853" spans="2:47" s="1" customFormat="1" ht="10">
      <c r="B853" s="31"/>
      <c r="D853" s="143" t="s">
        <v>162</v>
      </c>
      <c r="F853" s="144" t="s">
        <v>1212</v>
      </c>
      <c r="I853" s="145"/>
      <c r="L853" s="31"/>
      <c r="M853" s="146"/>
      <c r="T853" s="52"/>
      <c r="AT853" s="16" t="s">
        <v>162</v>
      </c>
      <c r="AU853" s="16" t="s">
        <v>85</v>
      </c>
    </row>
    <row r="854" spans="2:63" s="11" customFormat="1" ht="25.9" customHeight="1">
      <c r="B854" s="118"/>
      <c r="D854" s="119" t="s">
        <v>74</v>
      </c>
      <c r="E854" s="120" t="s">
        <v>1213</v>
      </c>
      <c r="F854" s="120" t="s">
        <v>1214</v>
      </c>
      <c r="I854" s="121"/>
      <c r="J854" s="122">
        <f>BK854</f>
        <v>0</v>
      </c>
      <c r="L854" s="118"/>
      <c r="M854" s="123"/>
      <c r="P854" s="124">
        <f>SUM(P855:P945)</f>
        <v>0</v>
      </c>
      <c r="R854" s="124">
        <f>SUM(R855:R945)</f>
        <v>0.06</v>
      </c>
      <c r="T854" s="125">
        <f>SUM(T855:T945)</f>
        <v>0</v>
      </c>
      <c r="AR854" s="119" t="s">
        <v>160</v>
      </c>
      <c r="AT854" s="126" t="s">
        <v>74</v>
      </c>
      <c r="AU854" s="126" t="s">
        <v>75</v>
      </c>
      <c r="AY854" s="119" t="s">
        <v>153</v>
      </c>
      <c r="BK854" s="127">
        <f>SUM(BK855:BK945)</f>
        <v>0</v>
      </c>
    </row>
    <row r="855" spans="2:65" s="1" customFormat="1" ht="24.15" customHeight="1">
      <c r="B855" s="31"/>
      <c r="C855" s="130" t="s">
        <v>957</v>
      </c>
      <c r="D855" s="130" t="s">
        <v>155</v>
      </c>
      <c r="E855" s="131" t="s">
        <v>1215</v>
      </c>
      <c r="F855" s="132" t="s">
        <v>1216</v>
      </c>
      <c r="G855" s="133" t="s">
        <v>1217</v>
      </c>
      <c r="H855" s="134">
        <v>272</v>
      </c>
      <c r="I855" s="135"/>
      <c r="J855" s="136">
        <f>ROUND(I855*H855,2)</f>
        <v>0</v>
      </c>
      <c r="K855" s="132" t="s">
        <v>159</v>
      </c>
      <c r="L855" s="31"/>
      <c r="M855" s="137" t="s">
        <v>19</v>
      </c>
      <c r="N855" s="138" t="s">
        <v>46</v>
      </c>
      <c r="P855" s="139">
        <f>O855*H855</f>
        <v>0</v>
      </c>
      <c r="Q855" s="139">
        <v>0</v>
      </c>
      <c r="R855" s="139">
        <f>Q855*H855</f>
        <v>0</v>
      </c>
      <c r="S855" s="139">
        <v>0</v>
      </c>
      <c r="T855" s="140">
        <f>S855*H855</f>
        <v>0</v>
      </c>
      <c r="AR855" s="141" t="s">
        <v>1218</v>
      </c>
      <c r="AT855" s="141" t="s">
        <v>155</v>
      </c>
      <c r="AU855" s="141" t="s">
        <v>83</v>
      </c>
      <c r="AY855" s="16" t="s">
        <v>153</v>
      </c>
      <c r="BE855" s="142">
        <f>IF(N855="základní",J855,0)</f>
        <v>0</v>
      </c>
      <c r="BF855" s="142">
        <f>IF(N855="snížená",J855,0)</f>
        <v>0</v>
      </c>
      <c r="BG855" s="142">
        <f>IF(N855="zákl. přenesená",J855,0)</f>
        <v>0</v>
      </c>
      <c r="BH855" s="142">
        <f>IF(N855="sníž. přenesená",J855,0)</f>
        <v>0</v>
      </c>
      <c r="BI855" s="142">
        <f>IF(N855="nulová",J855,0)</f>
        <v>0</v>
      </c>
      <c r="BJ855" s="16" t="s">
        <v>83</v>
      </c>
      <c r="BK855" s="142">
        <f>ROUND(I855*H855,2)</f>
        <v>0</v>
      </c>
      <c r="BL855" s="16" t="s">
        <v>1218</v>
      </c>
      <c r="BM855" s="141" t="s">
        <v>1219</v>
      </c>
    </row>
    <row r="856" spans="2:47" s="1" customFormat="1" ht="10">
      <c r="B856" s="31"/>
      <c r="D856" s="143" t="s">
        <v>162</v>
      </c>
      <c r="F856" s="144" t="s">
        <v>1220</v>
      </c>
      <c r="I856" s="145"/>
      <c r="L856" s="31"/>
      <c r="M856" s="146"/>
      <c r="T856" s="52"/>
      <c r="AT856" s="16" t="s">
        <v>162</v>
      </c>
      <c r="AU856" s="16" t="s">
        <v>83</v>
      </c>
    </row>
    <row r="857" spans="2:51" s="12" customFormat="1" ht="10">
      <c r="B857" s="147"/>
      <c r="D857" s="148" t="s">
        <v>164</v>
      </c>
      <c r="E857" s="149" t="s">
        <v>19</v>
      </c>
      <c r="F857" s="150" t="s">
        <v>1221</v>
      </c>
      <c r="H857" s="149" t="s">
        <v>19</v>
      </c>
      <c r="I857" s="151"/>
      <c r="L857" s="147"/>
      <c r="M857" s="152"/>
      <c r="T857" s="153"/>
      <c r="AT857" s="149" t="s">
        <v>164</v>
      </c>
      <c r="AU857" s="149" t="s">
        <v>83</v>
      </c>
      <c r="AV857" s="12" t="s">
        <v>83</v>
      </c>
      <c r="AW857" s="12" t="s">
        <v>36</v>
      </c>
      <c r="AX857" s="12" t="s">
        <v>75</v>
      </c>
      <c r="AY857" s="149" t="s">
        <v>153</v>
      </c>
    </row>
    <row r="858" spans="2:51" s="13" customFormat="1" ht="10">
      <c r="B858" s="154"/>
      <c r="D858" s="148" t="s">
        <v>164</v>
      </c>
      <c r="E858" s="155" t="s">
        <v>19</v>
      </c>
      <c r="F858" s="156" t="s">
        <v>1041</v>
      </c>
      <c r="H858" s="157">
        <v>150</v>
      </c>
      <c r="I858" s="158"/>
      <c r="L858" s="154"/>
      <c r="M858" s="159"/>
      <c r="T858" s="160"/>
      <c r="AT858" s="155" t="s">
        <v>164</v>
      </c>
      <c r="AU858" s="155" t="s">
        <v>83</v>
      </c>
      <c r="AV858" s="13" t="s">
        <v>85</v>
      </c>
      <c r="AW858" s="13" t="s">
        <v>36</v>
      </c>
      <c r="AX858" s="13" t="s">
        <v>75</v>
      </c>
      <c r="AY858" s="155" t="s">
        <v>153</v>
      </c>
    </row>
    <row r="859" spans="2:51" s="12" customFormat="1" ht="10">
      <c r="B859" s="147"/>
      <c r="D859" s="148" t="s">
        <v>164</v>
      </c>
      <c r="E859" s="149" t="s">
        <v>19</v>
      </c>
      <c r="F859" s="150" t="s">
        <v>1222</v>
      </c>
      <c r="H859" s="149" t="s">
        <v>19</v>
      </c>
      <c r="I859" s="151"/>
      <c r="L859" s="147"/>
      <c r="M859" s="152"/>
      <c r="T859" s="153"/>
      <c r="AT859" s="149" t="s">
        <v>164</v>
      </c>
      <c r="AU859" s="149" t="s">
        <v>83</v>
      </c>
      <c r="AV859" s="12" t="s">
        <v>83</v>
      </c>
      <c r="AW859" s="12" t="s">
        <v>36</v>
      </c>
      <c r="AX859" s="12" t="s">
        <v>75</v>
      </c>
      <c r="AY859" s="149" t="s">
        <v>153</v>
      </c>
    </row>
    <row r="860" spans="2:51" s="13" customFormat="1" ht="10">
      <c r="B860" s="154"/>
      <c r="D860" s="148" t="s">
        <v>164</v>
      </c>
      <c r="E860" s="155" t="s">
        <v>19</v>
      </c>
      <c r="F860" s="156" t="s">
        <v>194</v>
      </c>
      <c r="H860" s="157">
        <v>5</v>
      </c>
      <c r="I860" s="158"/>
      <c r="L860" s="154"/>
      <c r="M860" s="159"/>
      <c r="T860" s="160"/>
      <c r="AT860" s="155" t="s">
        <v>164</v>
      </c>
      <c r="AU860" s="155" t="s">
        <v>83</v>
      </c>
      <c r="AV860" s="13" t="s">
        <v>85</v>
      </c>
      <c r="AW860" s="13" t="s">
        <v>36</v>
      </c>
      <c r="AX860" s="13" t="s">
        <v>75</v>
      </c>
      <c r="AY860" s="155" t="s">
        <v>153</v>
      </c>
    </row>
    <row r="861" spans="2:51" s="12" customFormat="1" ht="10">
      <c r="B861" s="147"/>
      <c r="D861" s="148" t="s">
        <v>164</v>
      </c>
      <c r="E861" s="149" t="s">
        <v>19</v>
      </c>
      <c r="F861" s="150" t="s">
        <v>1223</v>
      </c>
      <c r="H861" s="149" t="s">
        <v>19</v>
      </c>
      <c r="I861" s="151"/>
      <c r="L861" s="147"/>
      <c r="M861" s="152"/>
      <c r="T861" s="153"/>
      <c r="AT861" s="149" t="s">
        <v>164</v>
      </c>
      <c r="AU861" s="149" t="s">
        <v>83</v>
      </c>
      <c r="AV861" s="12" t="s">
        <v>83</v>
      </c>
      <c r="AW861" s="12" t="s">
        <v>36</v>
      </c>
      <c r="AX861" s="12" t="s">
        <v>75</v>
      </c>
      <c r="AY861" s="149" t="s">
        <v>153</v>
      </c>
    </row>
    <row r="862" spans="2:51" s="13" customFormat="1" ht="10">
      <c r="B862" s="154"/>
      <c r="D862" s="148" t="s">
        <v>164</v>
      </c>
      <c r="E862" s="155" t="s">
        <v>19</v>
      </c>
      <c r="F862" s="156" t="s">
        <v>175</v>
      </c>
      <c r="H862" s="157">
        <v>3</v>
      </c>
      <c r="I862" s="158"/>
      <c r="L862" s="154"/>
      <c r="M862" s="159"/>
      <c r="T862" s="160"/>
      <c r="AT862" s="155" t="s">
        <v>164</v>
      </c>
      <c r="AU862" s="155" t="s">
        <v>83</v>
      </c>
      <c r="AV862" s="13" t="s">
        <v>85</v>
      </c>
      <c r="AW862" s="13" t="s">
        <v>36</v>
      </c>
      <c r="AX862" s="13" t="s">
        <v>75</v>
      </c>
      <c r="AY862" s="155" t="s">
        <v>153</v>
      </c>
    </row>
    <row r="863" spans="2:51" s="12" customFormat="1" ht="10">
      <c r="B863" s="147"/>
      <c r="D863" s="148" t="s">
        <v>164</v>
      </c>
      <c r="E863" s="149" t="s">
        <v>19</v>
      </c>
      <c r="F863" s="150" t="s">
        <v>1224</v>
      </c>
      <c r="H863" s="149" t="s">
        <v>19</v>
      </c>
      <c r="I863" s="151"/>
      <c r="L863" s="147"/>
      <c r="M863" s="152"/>
      <c r="T863" s="153"/>
      <c r="AT863" s="149" t="s">
        <v>164</v>
      </c>
      <c r="AU863" s="149" t="s">
        <v>83</v>
      </c>
      <c r="AV863" s="12" t="s">
        <v>83</v>
      </c>
      <c r="AW863" s="12" t="s">
        <v>36</v>
      </c>
      <c r="AX863" s="12" t="s">
        <v>75</v>
      </c>
      <c r="AY863" s="149" t="s">
        <v>153</v>
      </c>
    </row>
    <row r="864" spans="2:51" s="13" customFormat="1" ht="10">
      <c r="B864" s="154"/>
      <c r="D864" s="148" t="s">
        <v>164</v>
      </c>
      <c r="E864" s="155" t="s">
        <v>19</v>
      </c>
      <c r="F864" s="156" t="s">
        <v>1225</v>
      </c>
      <c r="H864" s="157">
        <v>12</v>
      </c>
      <c r="I864" s="158"/>
      <c r="L864" s="154"/>
      <c r="M864" s="159"/>
      <c r="T864" s="160"/>
      <c r="AT864" s="155" t="s">
        <v>164</v>
      </c>
      <c r="AU864" s="155" t="s">
        <v>83</v>
      </c>
      <c r="AV864" s="13" t="s">
        <v>85</v>
      </c>
      <c r="AW864" s="13" t="s">
        <v>36</v>
      </c>
      <c r="AX864" s="13" t="s">
        <v>75</v>
      </c>
      <c r="AY864" s="155" t="s">
        <v>153</v>
      </c>
    </row>
    <row r="865" spans="2:51" s="12" customFormat="1" ht="10">
      <c r="B865" s="147"/>
      <c r="D865" s="148" t="s">
        <v>164</v>
      </c>
      <c r="E865" s="149" t="s">
        <v>19</v>
      </c>
      <c r="F865" s="150" t="s">
        <v>1226</v>
      </c>
      <c r="H865" s="149" t="s">
        <v>19</v>
      </c>
      <c r="I865" s="151"/>
      <c r="L865" s="147"/>
      <c r="M865" s="152"/>
      <c r="T865" s="153"/>
      <c r="AT865" s="149" t="s">
        <v>164</v>
      </c>
      <c r="AU865" s="149" t="s">
        <v>83</v>
      </c>
      <c r="AV865" s="12" t="s">
        <v>83</v>
      </c>
      <c r="AW865" s="12" t="s">
        <v>36</v>
      </c>
      <c r="AX865" s="12" t="s">
        <v>75</v>
      </c>
      <c r="AY865" s="149" t="s">
        <v>153</v>
      </c>
    </row>
    <row r="866" spans="2:51" s="13" customFormat="1" ht="10">
      <c r="B866" s="154"/>
      <c r="D866" s="148" t="s">
        <v>164</v>
      </c>
      <c r="E866" s="155" t="s">
        <v>19</v>
      </c>
      <c r="F866" s="156" t="s">
        <v>160</v>
      </c>
      <c r="H866" s="157">
        <v>4</v>
      </c>
      <c r="I866" s="158"/>
      <c r="L866" s="154"/>
      <c r="M866" s="159"/>
      <c r="T866" s="160"/>
      <c r="AT866" s="155" t="s">
        <v>164</v>
      </c>
      <c r="AU866" s="155" t="s">
        <v>83</v>
      </c>
      <c r="AV866" s="13" t="s">
        <v>85</v>
      </c>
      <c r="AW866" s="13" t="s">
        <v>36</v>
      </c>
      <c r="AX866" s="13" t="s">
        <v>75</v>
      </c>
      <c r="AY866" s="155" t="s">
        <v>153</v>
      </c>
    </row>
    <row r="867" spans="2:51" s="12" customFormat="1" ht="10">
      <c r="B867" s="147"/>
      <c r="D867" s="148" t="s">
        <v>164</v>
      </c>
      <c r="E867" s="149" t="s">
        <v>19</v>
      </c>
      <c r="F867" s="150" t="s">
        <v>224</v>
      </c>
      <c r="H867" s="149" t="s">
        <v>19</v>
      </c>
      <c r="I867" s="151"/>
      <c r="L867" s="147"/>
      <c r="M867" s="152"/>
      <c r="T867" s="153"/>
      <c r="AT867" s="149" t="s">
        <v>164</v>
      </c>
      <c r="AU867" s="149" t="s">
        <v>83</v>
      </c>
      <c r="AV867" s="12" t="s">
        <v>83</v>
      </c>
      <c r="AW867" s="12" t="s">
        <v>36</v>
      </c>
      <c r="AX867" s="12" t="s">
        <v>75</v>
      </c>
      <c r="AY867" s="149" t="s">
        <v>153</v>
      </c>
    </row>
    <row r="868" spans="2:51" s="13" customFormat="1" ht="10">
      <c r="B868" s="154"/>
      <c r="D868" s="148" t="s">
        <v>164</v>
      </c>
      <c r="E868" s="155" t="s">
        <v>19</v>
      </c>
      <c r="F868" s="156" t="s">
        <v>194</v>
      </c>
      <c r="H868" s="157">
        <v>5</v>
      </c>
      <c r="I868" s="158"/>
      <c r="L868" s="154"/>
      <c r="M868" s="159"/>
      <c r="T868" s="160"/>
      <c r="AT868" s="155" t="s">
        <v>164</v>
      </c>
      <c r="AU868" s="155" t="s">
        <v>83</v>
      </c>
      <c r="AV868" s="13" t="s">
        <v>85</v>
      </c>
      <c r="AW868" s="13" t="s">
        <v>36</v>
      </c>
      <c r="AX868" s="13" t="s">
        <v>75</v>
      </c>
      <c r="AY868" s="155" t="s">
        <v>153</v>
      </c>
    </row>
    <row r="869" spans="2:51" s="12" customFormat="1" ht="10">
      <c r="B869" s="147"/>
      <c r="D869" s="148" t="s">
        <v>164</v>
      </c>
      <c r="E869" s="149" t="s">
        <v>19</v>
      </c>
      <c r="F869" s="150" t="s">
        <v>226</v>
      </c>
      <c r="H869" s="149" t="s">
        <v>19</v>
      </c>
      <c r="I869" s="151"/>
      <c r="L869" s="147"/>
      <c r="M869" s="152"/>
      <c r="T869" s="153"/>
      <c r="AT869" s="149" t="s">
        <v>164</v>
      </c>
      <c r="AU869" s="149" t="s">
        <v>83</v>
      </c>
      <c r="AV869" s="12" t="s">
        <v>83</v>
      </c>
      <c r="AW869" s="12" t="s">
        <v>36</v>
      </c>
      <c r="AX869" s="12" t="s">
        <v>75</v>
      </c>
      <c r="AY869" s="149" t="s">
        <v>153</v>
      </c>
    </row>
    <row r="870" spans="2:51" s="13" customFormat="1" ht="10">
      <c r="B870" s="154"/>
      <c r="D870" s="148" t="s">
        <v>164</v>
      </c>
      <c r="E870" s="155" t="s">
        <v>19</v>
      </c>
      <c r="F870" s="156" t="s">
        <v>217</v>
      </c>
      <c r="H870" s="157">
        <v>8</v>
      </c>
      <c r="I870" s="158"/>
      <c r="L870" s="154"/>
      <c r="M870" s="159"/>
      <c r="T870" s="160"/>
      <c r="AT870" s="155" t="s">
        <v>164</v>
      </c>
      <c r="AU870" s="155" t="s">
        <v>83</v>
      </c>
      <c r="AV870" s="13" t="s">
        <v>85</v>
      </c>
      <c r="AW870" s="13" t="s">
        <v>36</v>
      </c>
      <c r="AX870" s="13" t="s">
        <v>75</v>
      </c>
      <c r="AY870" s="155" t="s">
        <v>153</v>
      </c>
    </row>
    <row r="871" spans="2:51" s="12" customFormat="1" ht="10">
      <c r="B871" s="147"/>
      <c r="D871" s="148" t="s">
        <v>164</v>
      </c>
      <c r="E871" s="149" t="s">
        <v>19</v>
      </c>
      <c r="F871" s="150" t="s">
        <v>1227</v>
      </c>
      <c r="H871" s="149" t="s">
        <v>19</v>
      </c>
      <c r="I871" s="151"/>
      <c r="L871" s="147"/>
      <c r="M871" s="152"/>
      <c r="T871" s="153"/>
      <c r="AT871" s="149" t="s">
        <v>164</v>
      </c>
      <c r="AU871" s="149" t="s">
        <v>83</v>
      </c>
      <c r="AV871" s="12" t="s">
        <v>83</v>
      </c>
      <c r="AW871" s="12" t="s">
        <v>36</v>
      </c>
      <c r="AX871" s="12" t="s">
        <v>75</v>
      </c>
      <c r="AY871" s="149" t="s">
        <v>153</v>
      </c>
    </row>
    <row r="872" spans="2:51" s="13" customFormat="1" ht="10">
      <c r="B872" s="154"/>
      <c r="D872" s="148" t="s">
        <v>164</v>
      </c>
      <c r="E872" s="155" t="s">
        <v>19</v>
      </c>
      <c r="F872" s="156" t="s">
        <v>424</v>
      </c>
      <c r="H872" s="157">
        <v>40</v>
      </c>
      <c r="I872" s="158"/>
      <c r="L872" s="154"/>
      <c r="M872" s="159"/>
      <c r="T872" s="160"/>
      <c r="AT872" s="155" t="s">
        <v>164</v>
      </c>
      <c r="AU872" s="155" t="s">
        <v>83</v>
      </c>
      <c r="AV872" s="13" t="s">
        <v>85</v>
      </c>
      <c r="AW872" s="13" t="s">
        <v>36</v>
      </c>
      <c r="AX872" s="13" t="s">
        <v>75</v>
      </c>
      <c r="AY872" s="155" t="s">
        <v>153</v>
      </c>
    </row>
    <row r="873" spans="2:51" s="12" customFormat="1" ht="10">
      <c r="B873" s="147"/>
      <c r="D873" s="148" t="s">
        <v>164</v>
      </c>
      <c r="E873" s="149" t="s">
        <v>19</v>
      </c>
      <c r="F873" s="150" t="s">
        <v>228</v>
      </c>
      <c r="H873" s="149" t="s">
        <v>19</v>
      </c>
      <c r="I873" s="151"/>
      <c r="L873" s="147"/>
      <c r="M873" s="152"/>
      <c r="T873" s="153"/>
      <c r="AT873" s="149" t="s">
        <v>164</v>
      </c>
      <c r="AU873" s="149" t="s">
        <v>83</v>
      </c>
      <c r="AV873" s="12" t="s">
        <v>83</v>
      </c>
      <c r="AW873" s="12" t="s">
        <v>36</v>
      </c>
      <c r="AX873" s="12" t="s">
        <v>75</v>
      </c>
      <c r="AY873" s="149" t="s">
        <v>153</v>
      </c>
    </row>
    <row r="874" spans="2:51" s="13" customFormat="1" ht="10">
      <c r="B874" s="154"/>
      <c r="D874" s="148" t="s">
        <v>164</v>
      </c>
      <c r="E874" s="155" t="s">
        <v>19</v>
      </c>
      <c r="F874" s="156" t="s">
        <v>239</v>
      </c>
      <c r="H874" s="157">
        <v>10</v>
      </c>
      <c r="I874" s="158"/>
      <c r="L874" s="154"/>
      <c r="M874" s="159"/>
      <c r="T874" s="160"/>
      <c r="AT874" s="155" t="s">
        <v>164</v>
      </c>
      <c r="AU874" s="155" t="s">
        <v>83</v>
      </c>
      <c r="AV874" s="13" t="s">
        <v>85</v>
      </c>
      <c r="AW874" s="13" t="s">
        <v>36</v>
      </c>
      <c r="AX874" s="13" t="s">
        <v>75</v>
      </c>
      <c r="AY874" s="155" t="s">
        <v>153</v>
      </c>
    </row>
    <row r="875" spans="2:51" s="12" customFormat="1" ht="10">
      <c r="B875" s="147"/>
      <c r="D875" s="148" t="s">
        <v>164</v>
      </c>
      <c r="E875" s="149" t="s">
        <v>19</v>
      </c>
      <c r="F875" s="150" t="s">
        <v>277</v>
      </c>
      <c r="H875" s="149" t="s">
        <v>19</v>
      </c>
      <c r="I875" s="151"/>
      <c r="L875" s="147"/>
      <c r="M875" s="152"/>
      <c r="T875" s="153"/>
      <c r="AT875" s="149" t="s">
        <v>164</v>
      </c>
      <c r="AU875" s="149" t="s">
        <v>83</v>
      </c>
      <c r="AV875" s="12" t="s">
        <v>83</v>
      </c>
      <c r="AW875" s="12" t="s">
        <v>36</v>
      </c>
      <c r="AX875" s="12" t="s">
        <v>75</v>
      </c>
      <c r="AY875" s="149" t="s">
        <v>153</v>
      </c>
    </row>
    <row r="876" spans="2:51" s="13" customFormat="1" ht="10">
      <c r="B876" s="154"/>
      <c r="D876" s="148" t="s">
        <v>164</v>
      </c>
      <c r="E876" s="155" t="s">
        <v>19</v>
      </c>
      <c r="F876" s="156" t="s">
        <v>175</v>
      </c>
      <c r="H876" s="157">
        <v>3</v>
      </c>
      <c r="I876" s="158"/>
      <c r="L876" s="154"/>
      <c r="M876" s="159"/>
      <c r="T876" s="160"/>
      <c r="AT876" s="155" t="s">
        <v>164</v>
      </c>
      <c r="AU876" s="155" t="s">
        <v>83</v>
      </c>
      <c r="AV876" s="13" t="s">
        <v>85</v>
      </c>
      <c r="AW876" s="13" t="s">
        <v>36</v>
      </c>
      <c r="AX876" s="13" t="s">
        <v>75</v>
      </c>
      <c r="AY876" s="155" t="s">
        <v>153</v>
      </c>
    </row>
    <row r="877" spans="2:51" s="12" customFormat="1" ht="10">
      <c r="B877" s="147"/>
      <c r="D877" s="148" t="s">
        <v>164</v>
      </c>
      <c r="E877" s="149" t="s">
        <v>19</v>
      </c>
      <c r="F877" s="150" t="s">
        <v>1228</v>
      </c>
      <c r="H877" s="149" t="s">
        <v>19</v>
      </c>
      <c r="I877" s="151"/>
      <c r="L877" s="147"/>
      <c r="M877" s="152"/>
      <c r="T877" s="153"/>
      <c r="AT877" s="149" t="s">
        <v>164</v>
      </c>
      <c r="AU877" s="149" t="s">
        <v>83</v>
      </c>
      <c r="AV877" s="12" t="s">
        <v>83</v>
      </c>
      <c r="AW877" s="12" t="s">
        <v>36</v>
      </c>
      <c r="AX877" s="12" t="s">
        <v>75</v>
      </c>
      <c r="AY877" s="149" t="s">
        <v>153</v>
      </c>
    </row>
    <row r="878" spans="2:51" s="13" customFormat="1" ht="10">
      <c r="B878" s="154"/>
      <c r="D878" s="148" t="s">
        <v>164</v>
      </c>
      <c r="E878" s="155" t="s">
        <v>19</v>
      </c>
      <c r="F878" s="156" t="s">
        <v>1229</v>
      </c>
      <c r="H878" s="157">
        <v>30</v>
      </c>
      <c r="I878" s="158"/>
      <c r="L878" s="154"/>
      <c r="M878" s="159"/>
      <c r="T878" s="160"/>
      <c r="AT878" s="155" t="s">
        <v>164</v>
      </c>
      <c r="AU878" s="155" t="s">
        <v>83</v>
      </c>
      <c r="AV878" s="13" t="s">
        <v>85</v>
      </c>
      <c r="AW878" s="13" t="s">
        <v>36</v>
      </c>
      <c r="AX878" s="13" t="s">
        <v>75</v>
      </c>
      <c r="AY878" s="155" t="s">
        <v>153</v>
      </c>
    </row>
    <row r="879" spans="2:51" s="12" customFormat="1" ht="10">
      <c r="B879" s="147"/>
      <c r="D879" s="148" t="s">
        <v>164</v>
      </c>
      <c r="E879" s="149" t="s">
        <v>19</v>
      </c>
      <c r="F879" s="150" t="s">
        <v>1230</v>
      </c>
      <c r="H879" s="149" t="s">
        <v>19</v>
      </c>
      <c r="I879" s="151"/>
      <c r="L879" s="147"/>
      <c r="M879" s="152"/>
      <c r="T879" s="153"/>
      <c r="AT879" s="149" t="s">
        <v>164</v>
      </c>
      <c r="AU879" s="149" t="s">
        <v>83</v>
      </c>
      <c r="AV879" s="12" t="s">
        <v>83</v>
      </c>
      <c r="AW879" s="12" t="s">
        <v>36</v>
      </c>
      <c r="AX879" s="12" t="s">
        <v>75</v>
      </c>
      <c r="AY879" s="149" t="s">
        <v>153</v>
      </c>
    </row>
    <row r="880" spans="2:51" s="13" customFormat="1" ht="10">
      <c r="B880" s="154"/>
      <c r="D880" s="148" t="s">
        <v>164</v>
      </c>
      <c r="E880" s="155" t="s">
        <v>19</v>
      </c>
      <c r="F880" s="156" t="s">
        <v>85</v>
      </c>
      <c r="H880" s="157">
        <v>2</v>
      </c>
      <c r="I880" s="158"/>
      <c r="L880" s="154"/>
      <c r="M880" s="159"/>
      <c r="T880" s="160"/>
      <c r="AT880" s="155" t="s">
        <v>164</v>
      </c>
      <c r="AU880" s="155" t="s">
        <v>83</v>
      </c>
      <c r="AV880" s="13" t="s">
        <v>85</v>
      </c>
      <c r="AW880" s="13" t="s">
        <v>36</v>
      </c>
      <c r="AX880" s="13" t="s">
        <v>75</v>
      </c>
      <c r="AY880" s="155" t="s">
        <v>153</v>
      </c>
    </row>
    <row r="881" spans="2:51" s="14" customFormat="1" ht="10">
      <c r="B881" s="161"/>
      <c r="D881" s="148" t="s">
        <v>164</v>
      </c>
      <c r="E881" s="162" t="s">
        <v>19</v>
      </c>
      <c r="F881" s="163" t="s">
        <v>193</v>
      </c>
      <c r="H881" s="164">
        <v>272</v>
      </c>
      <c r="I881" s="165"/>
      <c r="L881" s="161"/>
      <c r="M881" s="166"/>
      <c r="T881" s="167"/>
      <c r="AT881" s="162" t="s">
        <v>164</v>
      </c>
      <c r="AU881" s="162" t="s">
        <v>83</v>
      </c>
      <c r="AV881" s="14" t="s">
        <v>160</v>
      </c>
      <c r="AW881" s="14" t="s">
        <v>36</v>
      </c>
      <c r="AX881" s="14" t="s">
        <v>83</v>
      </c>
      <c r="AY881" s="162" t="s">
        <v>153</v>
      </c>
    </row>
    <row r="882" spans="2:65" s="1" customFormat="1" ht="16.5" customHeight="1">
      <c r="B882" s="31"/>
      <c r="C882" s="168" t="s">
        <v>1231</v>
      </c>
      <c r="D882" s="168" t="s">
        <v>324</v>
      </c>
      <c r="E882" s="169" t="s">
        <v>1232</v>
      </c>
      <c r="F882" s="170" t="s">
        <v>1233</v>
      </c>
      <c r="G882" s="171" t="s">
        <v>158</v>
      </c>
      <c r="H882" s="172">
        <v>250</v>
      </c>
      <c r="I882" s="173"/>
      <c r="J882" s="174">
        <f>ROUND(I882*H882,2)</f>
        <v>0</v>
      </c>
      <c r="K882" s="170" t="s">
        <v>159</v>
      </c>
      <c r="L882" s="175"/>
      <c r="M882" s="176" t="s">
        <v>19</v>
      </c>
      <c r="N882" s="177" t="s">
        <v>46</v>
      </c>
      <c r="P882" s="139">
        <f>O882*H882</f>
        <v>0</v>
      </c>
      <c r="Q882" s="139">
        <v>0</v>
      </c>
      <c r="R882" s="139">
        <f>Q882*H882</f>
        <v>0</v>
      </c>
      <c r="S882" s="139">
        <v>0</v>
      </c>
      <c r="T882" s="140">
        <f>S882*H882</f>
        <v>0</v>
      </c>
      <c r="AR882" s="141" t="s">
        <v>1218</v>
      </c>
      <c r="AT882" s="141" t="s">
        <v>324</v>
      </c>
      <c r="AU882" s="141" t="s">
        <v>83</v>
      </c>
      <c r="AY882" s="16" t="s">
        <v>153</v>
      </c>
      <c r="BE882" s="142">
        <f>IF(N882="základní",J882,0)</f>
        <v>0</v>
      </c>
      <c r="BF882" s="142">
        <f>IF(N882="snížená",J882,0)</f>
        <v>0</v>
      </c>
      <c r="BG882" s="142">
        <f>IF(N882="zákl. přenesená",J882,0)</f>
        <v>0</v>
      </c>
      <c r="BH882" s="142">
        <f>IF(N882="sníž. přenesená",J882,0)</f>
        <v>0</v>
      </c>
      <c r="BI882" s="142">
        <f>IF(N882="nulová",J882,0)</f>
        <v>0</v>
      </c>
      <c r="BJ882" s="16" t="s">
        <v>83</v>
      </c>
      <c r="BK882" s="142">
        <f>ROUND(I882*H882,2)</f>
        <v>0</v>
      </c>
      <c r="BL882" s="16" t="s">
        <v>1218</v>
      </c>
      <c r="BM882" s="141" t="s">
        <v>1234</v>
      </c>
    </row>
    <row r="883" spans="2:65" s="1" customFormat="1" ht="21.75" customHeight="1">
      <c r="B883" s="31"/>
      <c r="C883" s="168" t="s">
        <v>1235</v>
      </c>
      <c r="D883" s="168" t="s">
        <v>324</v>
      </c>
      <c r="E883" s="169" t="s">
        <v>1236</v>
      </c>
      <c r="F883" s="170" t="s">
        <v>1237</v>
      </c>
      <c r="G883" s="171" t="s">
        <v>337</v>
      </c>
      <c r="H883" s="172">
        <v>500</v>
      </c>
      <c r="I883" s="173"/>
      <c r="J883" s="174">
        <f>ROUND(I883*H883,2)</f>
        <v>0</v>
      </c>
      <c r="K883" s="170" t="s">
        <v>159</v>
      </c>
      <c r="L883" s="175"/>
      <c r="M883" s="176" t="s">
        <v>19</v>
      </c>
      <c r="N883" s="177" t="s">
        <v>46</v>
      </c>
      <c r="P883" s="139">
        <f>O883*H883</f>
        <v>0</v>
      </c>
      <c r="Q883" s="139">
        <v>0</v>
      </c>
      <c r="R883" s="139">
        <f>Q883*H883</f>
        <v>0</v>
      </c>
      <c r="S883" s="139">
        <v>0</v>
      </c>
      <c r="T883" s="140">
        <f>S883*H883</f>
        <v>0</v>
      </c>
      <c r="AR883" s="141" t="s">
        <v>1218</v>
      </c>
      <c r="AT883" s="141" t="s">
        <v>324</v>
      </c>
      <c r="AU883" s="141" t="s">
        <v>83</v>
      </c>
      <c r="AY883" s="16" t="s">
        <v>153</v>
      </c>
      <c r="BE883" s="142">
        <f>IF(N883="základní",J883,0)</f>
        <v>0</v>
      </c>
      <c r="BF883" s="142">
        <f>IF(N883="snížená",J883,0)</f>
        <v>0</v>
      </c>
      <c r="BG883" s="142">
        <f>IF(N883="zákl. přenesená",J883,0)</f>
        <v>0</v>
      </c>
      <c r="BH883" s="142">
        <f>IF(N883="sníž. přenesená",J883,0)</f>
        <v>0</v>
      </c>
      <c r="BI883" s="142">
        <f>IF(N883="nulová",J883,0)</f>
        <v>0</v>
      </c>
      <c r="BJ883" s="16" t="s">
        <v>83</v>
      </c>
      <c r="BK883" s="142">
        <f>ROUND(I883*H883,2)</f>
        <v>0</v>
      </c>
      <c r="BL883" s="16" t="s">
        <v>1218</v>
      </c>
      <c r="BM883" s="141" t="s">
        <v>1238</v>
      </c>
    </row>
    <row r="884" spans="2:65" s="1" customFormat="1" ht="24.15" customHeight="1">
      <c r="B884" s="31"/>
      <c r="C884" s="168" t="s">
        <v>1239</v>
      </c>
      <c r="D884" s="168" t="s">
        <v>324</v>
      </c>
      <c r="E884" s="169" t="s">
        <v>1240</v>
      </c>
      <c r="F884" s="170" t="s">
        <v>1241</v>
      </c>
      <c r="G884" s="171" t="s">
        <v>158</v>
      </c>
      <c r="H884" s="172">
        <v>200</v>
      </c>
      <c r="I884" s="173"/>
      <c r="J884" s="174">
        <f>ROUND(I884*H884,2)</f>
        <v>0</v>
      </c>
      <c r="K884" s="170" t="s">
        <v>159</v>
      </c>
      <c r="L884" s="175"/>
      <c r="M884" s="176" t="s">
        <v>19</v>
      </c>
      <c r="N884" s="177" t="s">
        <v>46</v>
      </c>
      <c r="P884" s="139">
        <f>O884*H884</f>
        <v>0</v>
      </c>
      <c r="Q884" s="139">
        <v>0.0003</v>
      </c>
      <c r="R884" s="139">
        <f>Q884*H884</f>
        <v>0.06</v>
      </c>
      <c r="S884" s="139">
        <v>0</v>
      </c>
      <c r="T884" s="140">
        <f>S884*H884</f>
        <v>0</v>
      </c>
      <c r="AR884" s="141" t="s">
        <v>1218</v>
      </c>
      <c r="AT884" s="141" t="s">
        <v>324</v>
      </c>
      <c r="AU884" s="141" t="s">
        <v>83</v>
      </c>
      <c r="AY884" s="16" t="s">
        <v>153</v>
      </c>
      <c r="BE884" s="142">
        <f>IF(N884="základní",J884,0)</f>
        <v>0</v>
      </c>
      <c r="BF884" s="142">
        <f>IF(N884="snížená",J884,0)</f>
        <v>0</v>
      </c>
      <c r="BG884" s="142">
        <f>IF(N884="zákl. přenesená",J884,0)</f>
        <v>0</v>
      </c>
      <c r="BH884" s="142">
        <f>IF(N884="sníž. přenesená",J884,0)</f>
        <v>0</v>
      </c>
      <c r="BI884" s="142">
        <f>IF(N884="nulová",J884,0)</f>
        <v>0</v>
      </c>
      <c r="BJ884" s="16" t="s">
        <v>83</v>
      </c>
      <c r="BK884" s="142">
        <f>ROUND(I884*H884,2)</f>
        <v>0</v>
      </c>
      <c r="BL884" s="16" t="s">
        <v>1218</v>
      </c>
      <c r="BM884" s="141" t="s">
        <v>1242</v>
      </c>
    </row>
    <row r="885" spans="2:65" s="1" customFormat="1" ht="24.15" customHeight="1">
      <c r="B885" s="31"/>
      <c r="C885" s="130" t="s">
        <v>1243</v>
      </c>
      <c r="D885" s="130" t="s">
        <v>155</v>
      </c>
      <c r="E885" s="131" t="s">
        <v>1244</v>
      </c>
      <c r="F885" s="132" t="s">
        <v>1245</v>
      </c>
      <c r="G885" s="133" t="s">
        <v>1217</v>
      </c>
      <c r="H885" s="134">
        <v>15</v>
      </c>
      <c r="I885" s="135"/>
      <c r="J885" s="136">
        <f>ROUND(I885*H885,2)</f>
        <v>0</v>
      </c>
      <c r="K885" s="132" t="s">
        <v>159</v>
      </c>
      <c r="L885" s="31"/>
      <c r="M885" s="137" t="s">
        <v>19</v>
      </c>
      <c r="N885" s="138" t="s">
        <v>46</v>
      </c>
      <c r="P885" s="139">
        <f>O885*H885</f>
        <v>0</v>
      </c>
      <c r="Q885" s="139">
        <v>0</v>
      </c>
      <c r="R885" s="139">
        <f>Q885*H885</f>
        <v>0</v>
      </c>
      <c r="S885" s="139">
        <v>0</v>
      </c>
      <c r="T885" s="140">
        <f>S885*H885</f>
        <v>0</v>
      </c>
      <c r="AR885" s="141" t="s">
        <v>1218</v>
      </c>
      <c r="AT885" s="141" t="s">
        <v>155</v>
      </c>
      <c r="AU885" s="141" t="s">
        <v>83</v>
      </c>
      <c r="AY885" s="16" t="s">
        <v>153</v>
      </c>
      <c r="BE885" s="142">
        <f>IF(N885="základní",J885,0)</f>
        <v>0</v>
      </c>
      <c r="BF885" s="142">
        <f>IF(N885="snížená",J885,0)</f>
        <v>0</v>
      </c>
      <c r="BG885" s="142">
        <f>IF(N885="zákl. přenesená",J885,0)</f>
        <v>0</v>
      </c>
      <c r="BH885" s="142">
        <f>IF(N885="sníž. přenesená",J885,0)</f>
        <v>0</v>
      </c>
      <c r="BI885" s="142">
        <f>IF(N885="nulová",J885,0)</f>
        <v>0</v>
      </c>
      <c r="BJ885" s="16" t="s">
        <v>83</v>
      </c>
      <c r="BK885" s="142">
        <f>ROUND(I885*H885,2)</f>
        <v>0</v>
      </c>
      <c r="BL885" s="16" t="s">
        <v>1218</v>
      </c>
      <c r="BM885" s="141" t="s">
        <v>1246</v>
      </c>
    </row>
    <row r="886" spans="2:47" s="1" customFormat="1" ht="10">
      <c r="B886" s="31"/>
      <c r="D886" s="143" t="s">
        <v>162</v>
      </c>
      <c r="F886" s="144" t="s">
        <v>1247</v>
      </c>
      <c r="I886" s="145"/>
      <c r="L886" s="31"/>
      <c r="M886" s="146"/>
      <c r="T886" s="52"/>
      <c r="AT886" s="16" t="s">
        <v>162</v>
      </c>
      <c r="AU886" s="16" t="s">
        <v>83</v>
      </c>
    </row>
    <row r="887" spans="2:51" s="12" customFormat="1" ht="10">
      <c r="B887" s="147"/>
      <c r="D887" s="148" t="s">
        <v>164</v>
      </c>
      <c r="E887" s="149" t="s">
        <v>19</v>
      </c>
      <c r="F887" s="150" t="s">
        <v>1248</v>
      </c>
      <c r="H887" s="149" t="s">
        <v>19</v>
      </c>
      <c r="I887" s="151"/>
      <c r="L887" s="147"/>
      <c r="M887" s="152"/>
      <c r="T887" s="153"/>
      <c r="AT887" s="149" t="s">
        <v>164</v>
      </c>
      <c r="AU887" s="149" t="s">
        <v>83</v>
      </c>
      <c r="AV887" s="12" t="s">
        <v>83</v>
      </c>
      <c r="AW887" s="12" t="s">
        <v>36</v>
      </c>
      <c r="AX887" s="12" t="s">
        <v>75</v>
      </c>
      <c r="AY887" s="149" t="s">
        <v>153</v>
      </c>
    </row>
    <row r="888" spans="2:51" s="13" customFormat="1" ht="10">
      <c r="B888" s="154"/>
      <c r="D888" s="148" t="s">
        <v>164</v>
      </c>
      <c r="E888" s="155" t="s">
        <v>19</v>
      </c>
      <c r="F888" s="156" t="s">
        <v>1249</v>
      </c>
      <c r="H888" s="157">
        <v>15</v>
      </c>
      <c r="I888" s="158"/>
      <c r="L888" s="154"/>
      <c r="M888" s="159"/>
      <c r="T888" s="160"/>
      <c r="AT888" s="155" t="s">
        <v>164</v>
      </c>
      <c r="AU888" s="155" t="s">
        <v>83</v>
      </c>
      <c r="AV888" s="13" t="s">
        <v>85</v>
      </c>
      <c r="AW888" s="13" t="s">
        <v>36</v>
      </c>
      <c r="AX888" s="13" t="s">
        <v>83</v>
      </c>
      <c r="AY888" s="155" t="s">
        <v>153</v>
      </c>
    </row>
    <row r="889" spans="2:65" s="1" customFormat="1" ht="24.15" customHeight="1">
      <c r="B889" s="31"/>
      <c r="C889" s="130" t="s">
        <v>1250</v>
      </c>
      <c r="D889" s="130" t="s">
        <v>155</v>
      </c>
      <c r="E889" s="131" t="s">
        <v>1251</v>
      </c>
      <c r="F889" s="132" t="s">
        <v>1252</v>
      </c>
      <c r="G889" s="133" t="s">
        <v>1217</v>
      </c>
      <c r="H889" s="134">
        <v>44</v>
      </c>
      <c r="I889" s="135"/>
      <c r="J889" s="136">
        <f>ROUND(I889*H889,2)</f>
        <v>0</v>
      </c>
      <c r="K889" s="132" t="s">
        <v>159</v>
      </c>
      <c r="L889" s="31"/>
      <c r="M889" s="137" t="s">
        <v>19</v>
      </c>
      <c r="N889" s="138" t="s">
        <v>46</v>
      </c>
      <c r="P889" s="139">
        <f>O889*H889</f>
        <v>0</v>
      </c>
      <c r="Q889" s="139">
        <v>0</v>
      </c>
      <c r="R889" s="139">
        <f>Q889*H889</f>
        <v>0</v>
      </c>
      <c r="S889" s="139">
        <v>0</v>
      </c>
      <c r="T889" s="140">
        <f>S889*H889</f>
        <v>0</v>
      </c>
      <c r="AR889" s="141" t="s">
        <v>1218</v>
      </c>
      <c r="AT889" s="141" t="s">
        <v>155</v>
      </c>
      <c r="AU889" s="141" t="s">
        <v>83</v>
      </c>
      <c r="AY889" s="16" t="s">
        <v>153</v>
      </c>
      <c r="BE889" s="142">
        <f>IF(N889="základní",J889,0)</f>
        <v>0</v>
      </c>
      <c r="BF889" s="142">
        <f>IF(N889="snížená",J889,0)</f>
        <v>0</v>
      </c>
      <c r="BG889" s="142">
        <f>IF(N889="zákl. přenesená",J889,0)</f>
        <v>0</v>
      </c>
      <c r="BH889" s="142">
        <f>IF(N889="sníž. přenesená",J889,0)</f>
        <v>0</v>
      </c>
      <c r="BI889" s="142">
        <f>IF(N889="nulová",J889,0)</f>
        <v>0</v>
      </c>
      <c r="BJ889" s="16" t="s">
        <v>83</v>
      </c>
      <c r="BK889" s="142">
        <f>ROUND(I889*H889,2)</f>
        <v>0</v>
      </c>
      <c r="BL889" s="16" t="s">
        <v>1218</v>
      </c>
      <c r="BM889" s="141" t="s">
        <v>1253</v>
      </c>
    </row>
    <row r="890" spans="2:47" s="1" customFormat="1" ht="10">
      <c r="B890" s="31"/>
      <c r="D890" s="143" t="s">
        <v>162</v>
      </c>
      <c r="F890" s="144" t="s">
        <v>1254</v>
      </c>
      <c r="I890" s="145"/>
      <c r="L890" s="31"/>
      <c r="M890" s="146"/>
      <c r="T890" s="52"/>
      <c r="AT890" s="16" t="s">
        <v>162</v>
      </c>
      <c r="AU890" s="16" t="s">
        <v>83</v>
      </c>
    </row>
    <row r="891" spans="2:51" s="12" customFormat="1" ht="10">
      <c r="B891" s="147"/>
      <c r="D891" s="148" t="s">
        <v>164</v>
      </c>
      <c r="E891" s="149" t="s">
        <v>19</v>
      </c>
      <c r="F891" s="150" t="s">
        <v>1255</v>
      </c>
      <c r="H891" s="149" t="s">
        <v>19</v>
      </c>
      <c r="I891" s="151"/>
      <c r="L891" s="147"/>
      <c r="M891" s="152"/>
      <c r="T891" s="153"/>
      <c r="AT891" s="149" t="s">
        <v>164</v>
      </c>
      <c r="AU891" s="149" t="s">
        <v>83</v>
      </c>
      <c r="AV891" s="12" t="s">
        <v>83</v>
      </c>
      <c r="AW891" s="12" t="s">
        <v>36</v>
      </c>
      <c r="AX891" s="12" t="s">
        <v>75</v>
      </c>
      <c r="AY891" s="149" t="s">
        <v>153</v>
      </c>
    </row>
    <row r="892" spans="2:51" s="13" customFormat="1" ht="10">
      <c r="B892" s="154"/>
      <c r="D892" s="148" t="s">
        <v>164</v>
      </c>
      <c r="E892" s="155" t="s">
        <v>19</v>
      </c>
      <c r="F892" s="156" t="s">
        <v>1256</v>
      </c>
      <c r="H892" s="157">
        <v>20</v>
      </c>
      <c r="I892" s="158"/>
      <c r="L892" s="154"/>
      <c r="M892" s="159"/>
      <c r="T892" s="160"/>
      <c r="AT892" s="155" t="s">
        <v>164</v>
      </c>
      <c r="AU892" s="155" t="s">
        <v>83</v>
      </c>
      <c r="AV892" s="13" t="s">
        <v>85</v>
      </c>
      <c r="AW892" s="13" t="s">
        <v>36</v>
      </c>
      <c r="AX892" s="13" t="s">
        <v>75</v>
      </c>
      <c r="AY892" s="155" t="s">
        <v>153</v>
      </c>
    </row>
    <row r="893" spans="2:51" s="12" customFormat="1" ht="10">
      <c r="B893" s="147"/>
      <c r="D893" s="148" t="s">
        <v>164</v>
      </c>
      <c r="E893" s="149" t="s">
        <v>19</v>
      </c>
      <c r="F893" s="150" t="s">
        <v>1257</v>
      </c>
      <c r="H893" s="149" t="s">
        <v>19</v>
      </c>
      <c r="I893" s="151"/>
      <c r="L893" s="147"/>
      <c r="M893" s="152"/>
      <c r="T893" s="153"/>
      <c r="AT893" s="149" t="s">
        <v>164</v>
      </c>
      <c r="AU893" s="149" t="s">
        <v>83</v>
      </c>
      <c r="AV893" s="12" t="s">
        <v>83</v>
      </c>
      <c r="AW893" s="12" t="s">
        <v>36</v>
      </c>
      <c r="AX893" s="12" t="s">
        <v>75</v>
      </c>
      <c r="AY893" s="149" t="s">
        <v>153</v>
      </c>
    </row>
    <row r="894" spans="2:51" s="13" customFormat="1" ht="10">
      <c r="B894" s="154"/>
      <c r="D894" s="148" t="s">
        <v>164</v>
      </c>
      <c r="E894" s="155" t="s">
        <v>19</v>
      </c>
      <c r="F894" s="156" t="s">
        <v>217</v>
      </c>
      <c r="H894" s="157">
        <v>8</v>
      </c>
      <c r="I894" s="158"/>
      <c r="L894" s="154"/>
      <c r="M894" s="159"/>
      <c r="T894" s="160"/>
      <c r="AT894" s="155" t="s">
        <v>164</v>
      </c>
      <c r="AU894" s="155" t="s">
        <v>83</v>
      </c>
      <c r="AV894" s="13" t="s">
        <v>85</v>
      </c>
      <c r="AW894" s="13" t="s">
        <v>36</v>
      </c>
      <c r="AX894" s="13" t="s">
        <v>75</v>
      </c>
      <c r="AY894" s="155" t="s">
        <v>153</v>
      </c>
    </row>
    <row r="895" spans="2:51" s="12" customFormat="1" ht="10">
      <c r="B895" s="147"/>
      <c r="D895" s="148" t="s">
        <v>164</v>
      </c>
      <c r="E895" s="149" t="s">
        <v>19</v>
      </c>
      <c r="F895" s="150" t="s">
        <v>1258</v>
      </c>
      <c r="H895" s="149" t="s">
        <v>19</v>
      </c>
      <c r="I895" s="151"/>
      <c r="L895" s="147"/>
      <c r="M895" s="152"/>
      <c r="T895" s="153"/>
      <c r="AT895" s="149" t="s">
        <v>164</v>
      </c>
      <c r="AU895" s="149" t="s">
        <v>83</v>
      </c>
      <c r="AV895" s="12" t="s">
        <v>83</v>
      </c>
      <c r="AW895" s="12" t="s">
        <v>36</v>
      </c>
      <c r="AX895" s="12" t="s">
        <v>75</v>
      </c>
      <c r="AY895" s="149" t="s">
        <v>153</v>
      </c>
    </row>
    <row r="896" spans="2:51" s="13" customFormat="1" ht="10">
      <c r="B896" s="154"/>
      <c r="D896" s="148" t="s">
        <v>164</v>
      </c>
      <c r="E896" s="155" t="s">
        <v>19</v>
      </c>
      <c r="F896" s="156" t="s">
        <v>287</v>
      </c>
      <c r="H896" s="157">
        <v>16</v>
      </c>
      <c r="I896" s="158"/>
      <c r="L896" s="154"/>
      <c r="M896" s="159"/>
      <c r="T896" s="160"/>
      <c r="AT896" s="155" t="s">
        <v>164</v>
      </c>
      <c r="AU896" s="155" t="s">
        <v>83</v>
      </c>
      <c r="AV896" s="13" t="s">
        <v>85</v>
      </c>
      <c r="AW896" s="13" t="s">
        <v>36</v>
      </c>
      <c r="AX896" s="13" t="s">
        <v>75</v>
      </c>
      <c r="AY896" s="155" t="s">
        <v>153</v>
      </c>
    </row>
    <row r="897" spans="2:51" s="14" customFormat="1" ht="10">
      <c r="B897" s="161"/>
      <c r="D897" s="148" t="s">
        <v>164</v>
      </c>
      <c r="E897" s="162" t="s">
        <v>19</v>
      </c>
      <c r="F897" s="163" t="s">
        <v>193</v>
      </c>
      <c r="H897" s="164">
        <v>44</v>
      </c>
      <c r="I897" s="165"/>
      <c r="L897" s="161"/>
      <c r="M897" s="166"/>
      <c r="T897" s="167"/>
      <c r="AT897" s="162" t="s">
        <v>164</v>
      </c>
      <c r="AU897" s="162" t="s">
        <v>83</v>
      </c>
      <c r="AV897" s="14" t="s">
        <v>160</v>
      </c>
      <c r="AW897" s="14" t="s">
        <v>36</v>
      </c>
      <c r="AX897" s="14" t="s">
        <v>83</v>
      </c>
      <c r="AY897" s="162" t="s">
        <v>153</v>
      </c>
    </row>
    <row r="898" spans="2:65" s="1" customFormat="1" ht="24.15" customHeight="1">
      <c r="B898" s="31"/>
      <c r="C898" s="130" t="s">
        <v>1259</v>
      </c>
      <c r="D898" s="130" t="s">
        <v>155</v>
      </c>
      <c r="E898" s="131" t="s">
        <v>1260</v>
      </c>
      <c r="F898" s="132" t="s">
        <v>1261</v>
      </c>
      <c r="G898" s="133" t="s">
        <v>1217</v>
      </c>
      <c r="H898" s="134">
        <v>25</v>
      </c>
      <c r="I898" s="135"/>
      <c r="J898" s="136">
        <f>ROUND(I898*H898,2)</f>
        <v>0</v>
      </c>
      <c r="K898" s="132" t="s">
        <v>159</v>
      </c>
      <c r="L898" s="31"/>
      <c r="M898" s="137" t="s">
        <v>19</v>
      </c>
      <c r="N898" s="138" t="s">
        <v>46</v>
      </c>
      <c r="P898" s="139">
        <f>O898*H898</f>
        <v>0</v>
      </c>
      <c r="Q898" s="139">
        <v>0</v>
      </c>
      <c r="R898" s="139">
        <f>Q898*H898</f>
        <v>0</v>
      </c>
      <c r="S898" s="139">
        <v>0</v>
      </c>
      <c r="T898" s="140">
        <f>S898*H898</f>
        <v>0</v>
      </c>
      <c r="AR898" s="141" t="s">
        <v>1218</v>
      </c>
      <c r="AT898" s="141" t="s">
        <v>155</v>
      </c>
      <c r="AU898" s="141" t="s">
        <v>83</v>
      </c>
      <c r="AY898" s="16" t="s">
        <v>153</v>
      </c>
      <c r="BE898" s="142">
        <f>IF(N898="základní",J898,0)</f>
        <v>0</v>
      </c>
      <c r="BF898" s="142">
        <f>IF(N898="snížená",J898,0)</f>
        <v>0</v>
      </c>
      <c r="BG898" s="142">
        <f>IF(N898="zákl. přenesená",J898,0)</f>
        <v>0</v>
      </c>
      <c r="BH898" s="142">
        <f>IF(N898="sníž. přenesená",J898,0)</f>
        <v>0</v>
      </c>
      <c r="BI898" s="142">
        <f>IF(N898="nulová",J898,0)</f>
        <v>0</v>
      </c>
      <c r="BJ898" s="16" t="s">
        <v>83</v>
      </c>
      <c r="BK898" s="142">
        <f>ROUND(I898*H898,2)</f>
        <v>0</v>
      </c>
      <c r="BL898" s="16" t="s">
        <v>1218</v>
      </c>
      <c r="BM898" s="141" t="s">
        <v>1262</v>
      </c>
    </row>
    <row r="899" spans="2:47" s="1" customFormat="1" ht="10">
      <c r="B899" s="31"/>
      <c r="D899" s="143" t="s">
        <v>162</v>
      </c>
      <c r="F899" s="144" t="s">
        <v>1263</v>
      </c>
      <c r="I899" s="145"/>
      <c r="L899" s="31"/>
      <c r="M899" s="146"/>
      <c r="T899" s="52"/>
      <c r="AT899" s="16" t="s">
        <v>162</v>
      </c>
      <c r="AU899" s="16" t="s">
        <v>83</v>
      </c>
    </row>
    <row r="900" spans="2:51" s="12" customFormat="1" ht="10">
      <c r="B900" s="147"/>
      <c r="D900" s="148" t="s">
        <v>164</v>
      </c>
      <c r="E900" s="149" t="s">
        <v>19</v>
      </c>
      <c r="F900" s="150" t="s">
        <v>548</v>
      </c>
      <c r="H900" s="149" t="s">
        <v>19</v>
      </c>
      <c r="I900" s="151"/>
      <c r="L900" s="147"/>
      <c r="M900" s="152"/>
      <c r="T900" s="153"/>
      <c r="AT900" s="149" t="s">
        <v>164</v>
      </c>
      <c r="AU900" s="149" t="s">
        <v>83</v>
      </c>
      <c r="AV900" s="12" t="s">
        <v>83</v>
      </c>
      <c r="AW900" s="12" t="s">
        <v>36</v>
      </c>
      <c r="AX900" s="12" t="s">
        <v>75</v>
      </c>
      <c r="AY900" s="149" t="s">
        <v>153</v>
      </c>
    </row>
    <row r="901" spans="2:51" s="13" customFormat="1" ht="10">
      <c r="B901" s="154"/>
      <c r="D901" s="148" t="s">
        <v>164</v>
      </c>
      <c r="E901" s="155" t="s">
        <v>19</v>
      </c>
      <c r="F901" s="156" t="s">
        <v>85</v>
      </c>
      <c r="H901" s="157">
        <v>2</v>
      </c>
      <c r="I901" s="158"/>
      <c r="L901" s="154"/>
      <c r="M901" s="159"/>
      <c r="T901" s="160"/>
      <c r="AT901" s="155" t="s">
        <v>164</v>
      </c>
      <c r="AU901" s="155" t="s">
        <v>83</v>
      </c>
      <c r="AV901" s="13" t="s">
        <v>85</v>
      </c>
      <c r="AW901" s="13" t="s">
        <v>36</v>
      </c>
      <c r="AX901" s="13" t="s">
        <v>75</v>
      </c>
      <c r="AY901" s="155" t="s">
        <v>153</v>
      </c>
    </row>
    <row r="902" spans="2:51" s="12" customFormat="1" ht="10">
      <c r="B902" s="147"/>
      <c r="D902" s="148" t="s">
        <v>164</v>
      </c>
      <c r="E902" s="149" t="s">
        <v>19</v>
      </c>
      <c r="F902" s="150" t="s">
        <v>224</v>
      </c>
      <c r="H902" s="149" t="s">
        <v>19</v>
      </c>
      <c r="I902" s="151"/>
      <c r="L902" s="147"/>
      <c r="M902" s="152"/>
      <c r="T902" s="153"/>
      <c r="AT902" s="149" t="s">
        <v>164</v>
      </c>
      <c r="AU902" s="149" t="s">
        <v>83</v>
      </c>
      <c r="AV902" s="12" t="s">
        <v>83</v>
      </c>
      <c r="AW902" s="12" t="s">
        <v>36</v>
      </c>
      <c r="AX902" s="12" t="s">
        <v>75</v>
      </c>
      <c r="AY902" s="149" t="s">
        <v>153</v>
      </c>
    </row>
    <row r="903" spans="2:51" s="13" customFormat="1" ht="10">
      <c r="B903" s="154"/>
      <c r="D903" s="148" t="s">
        <v>164</v>
      </c>
      <c r="E903" s="155" t="s">
        <v>19</v>
      </c>
      <c r="F903" s="156" t="s">
        <v>201</v>
      </c>
      <c r="H903" s="157">
        <v>6</v>
      </c>
      <c r="I903" s="158"/>
      <c r="L903" s="154"/>
      <c r="M903" s="159"/>
      <c r="T903" s="160"/>
      <c r="AT903" s="155" t="s">
        <v>164</v>
      </c>
      <c r="AU903" s="155" t="s">
        <v>83</v>
      </c>
      <c r="AV903" s="13" t="s">
        <v>85</v>
      </c>
      <c r="AW903" s="13" t="s">
        <v>36</v>
      </c>
      <c r="AX903" s="13" t="s">
        <v>75</v>
      </c>
      <c r="AY903" s="155" t="s">
        <v>153</v>
      </c>
    </row>
    <row r="904" spans="2:51" s="12" customFormat="1" ht="10">
      <c r="B904" s="147"/>
      <c r="D904" s="148" t="s">
        <v>164</v>
      </c>
      <c r="E904" s="149" t="s">
        <v>19</v>
      </c>
      <c r="F904" s="150" t="s">
        <v>226</v>
      </c>
      <c r="H904" s="149" t="s">
        <v>19</v>
      </c>
      <c r="I904" s="151"/>
      <c r="L904" s="147"/>
      <c r="M904" s="152"/>
      <c r="T904" s="153"/>
      <c r="AT904" s="149" t="s">
        <v>164</v>
      </c>
      <c r="AU904" s="149" t="s">
        <v>83</v>
      </c>
      <c r="AV904" s="12" t="s">
        <v>83</v>
      </c>
      <c r="AW904" s="12" t="s">
        <v>36</v>
      </c>
      <c r="AX904" s="12" t="s">
        <v>75</v>
      </c>
      <c r="AY904" s="149" t="s">
        <v>153</v>
      </c>
    </row>
    <row r="905" spans="2:51" s="13" customFormat="1" ht="10">
      <c r="B905" s="154"/>
      <c r="D905" s="148" t="s">
        <v>164</v>
      </c>
      <c r="E905" s="155" t="s">
        <v>19</v>
      </c>
      <c r="F905" s="156" t="s">
        <v>201</v>
      </c>
      <c r="H905" s="157">
        <v>6</v>
      </c>
      <c r="I905" s="158"/>
      <c r="L905" s="154"/>
      <c r="M905" s="159"/>
      <c r="T905" s="160"/>
      <c r="AT905" s="155" t="s">
        <v>164</v>
      </c>
      <c r="AU905" s="155" t="s">
        <v>83</v>
      </c>
      <c r="AV905" s="13" t="s">
        <v>85</v>
      </c>
      <c r="AW905" s="13" t="s">
        <v>36</v>
      </c>
      <c r="AX905" s="13" t="s">
        <v>75</v>
      </c>
      <c r="AY905" s="155" t="s">
        <v>153</v>
      </c>
    </row>
    <row r="906" spans="2:51" s="12" customFormat="1" ht="10">
      <c r="B906" s="147"/>
      <c r="D906" s="148" t="s">
        <v>164</v>
      </c>
      <c r="E906" s="149" t="s">
        <v>19</v>
      </c>
      <c r="F906" s="150" t="s">
        <v>1264</v>
      </c>
      <c r="H906" s="149" t="s">
        <v>19</v>
      </c>
      <c r="I906" s="151"/>
      <c r="L906" s="147"/>
      <c r="M906" s="152"/>
      <c r="T906" s="153"/>
      <c r="AT906" s="149" t="s">
        <v>164</v>
      </c>
      <c r="AU906" s="149" t="s">
        <v>83</v>
      </c>
      <c r="AV906" s="12" t="s">
        <v>83</v>
      </c>
      <c r="AW906" s="12" t="s">
        <v>36</v>
      </c>
      <c r="AX906" s="12" t="s">
        <v>75</v>
      </c>
      <c r="AY906" s="149" t="s">
        <v>153</v>
      </c>
    </row>
    <row r="907" spans="2:51" s="13" customFormat="1" ht="10">
      <c r="B907" s="154"/>
      <c r="D907" s="148" t="s">
        <v>164</v>
      </c>
      <c r="E907" s="155" t="s">
        <v>19</v>
      </c>
      <c r="F907" s="156" t="s">
        <v>175</v>
      </c>
      <c r="H907" s="157">
        <v>3</v>
      </c>
      <c r="I907" s="158"/>
      <c r="L907" s="154"/>
      <c r="M907" s="159"/>
      <c r="T907" s="160"/>
      <c r="AT907" s="155" t="s">
        <v>164</v>
      </c>
      <c r="AU907" s="155" t="s">
        <v>83</v>
      </c>
      <c r="AV907" s="13" t="s">
        <v>85</v>
      </c>
      <c r="AW907" s="13" t="s">
        <v>36</v>
      </c>
      <c r="AX907" s="13" t="s">
        <v>75</v>
      </c>
      <c r="AY907" s="155" t="s">
        <v>153</v>
      </c>
    </row>
    <row r="908" spans="2:51" s="12" customFormat="1" ht="10">
      <c r="B908" s="147"/>
      <c r="D908" s="148" t="s">
        <v>164</v>
      </c>
      <c r="E908" s="149" t="s">
        <v>19</v>
      </c>
      <c r="F908" s="150" t="s">
        <v>1265</v>
      </c>
      <c r="H908" s="149" t="s">
        <v>19</v>
      </c>
      <c r="I908" s="151"/>
      <c r="L908" s="147"/>
      <c r="M908" s="152"/>
      <c r="T908" s="153"/>
      <c r="AT908" s="149" t="s">
        <v>164</v>
      </c>
      <c r="AU908" s="149" t="s">
        <v>83</v>
      </c>
      <c r="AV908" s="12" t="s">
        <v>83</v>
      </c>
      <c r="AW908" s="12" t="s">
        <v>36</v>
      </c>
      <c r="AX908" s="12" t="s">
        <v>75</v>
      </c>
      <c r="AY908" s="149" t="s">
        <v>153</v>
      </c>
    </row>
    <row r="909" spans="2:51" s="13" customFormat="1" ht="10">
      <c r="B909" s="154"/>
      <c r="D909" s="148" t="s">
        <v>164</v>
      </c>
      <c r="E909" s="155" t="s">
        <v>19</v>
      </c>
      <c r="F909" s="156" t="s">
        <v>217</v>
      </c>
      <c r="H909" s="157">
        <v>8</v>
      </c>
      <c r="I909" s="158"/>
      <c r="L909" s="154"/>
      <c r="M909" s="159"/>
      <c r="T909" s="160"/>
      <c r="AT909" s="155" t="s">
        <v>164</v>
      </c>
      <c r="AU909" s="155" t="s">
        <v>83</v>
      </c>
      <c r="AV909" s="13" t="s">
        <v>85</v>
      </c>
      <c r="AW909" s="13" t="s">
        <v>36</v>
      </c>
      <c r="AX909" s="13" t="s">
        <v>75</v>
      </c>
      <c r="AY909" s="155" t="s">
        <v>153</v>
      </c>
    </row>
    <row r="910" spans="2:51" s="14" customFormat="1" ht="10">
      <c r="B910" s="161"/>
      <c r="D910" s="148" t="s">
        <v>164</v>
      </c>
      <c r="E910" s="162" t="s">
        <v>19</v>
      </c>
      <c r="F910" s="163" t="s">
        <v>193</v>
      </c>
      <c r="H910" s="164">
        <v>25</v>
      </c>
      <c r="I910" s="165"/>
      <c r="L910" s="161"/>
      <c r="M910" s="166"/>
      <c r="T910" s="167"/>
      <c r="AT910" s="162" t="s">
        <v>164</v>
      </c>
      <c r="AU910" s="162" t="s">
        <v>83</v>
      </c>
      <c r="AV910" s="14" t="s">
        <v>160</v>
      </c>
      <c r="AW910" s="14" t="s">
        <v>36</v>
      </c>
      <c r="AX910" s="14" t="s">
        <v>83</v>
      </c>
      <c r="AY910" s="162" t="s">
        <v>153</v>
      </c>
    </row>
    <row r="911" spans="2:65" s="1" customFormat="1" ht="24.15" customHeight="1">
      <c r="B911" s="31"/>
      <c r="C911" s="130" t="s">
        <v>1266</v>
      </c>
      <c r="D911" s="130" t="s">
        <v>155</v>
      </c>
      <c r="E911" s="131" t="s">
        <v>1267</v>
      </c>
      <c r="F911" s="132" t="s">
        <v>1268</v>
      </c>
      <c r="G911" s="133" t="s">
        <v>1217</v>
      </c>
      <c r="H911" s="134">
        <v>35</v>
      </c>
      <c r="I911" s="135"/>
      <c r="J911" s="136">
        <f>ROUND(I911*H911,2)</f>
        <v>0</v>
      </c>
      <c r="K911" s="132" t="s">
        <v>159</v>
      </c>
      <c r="L911" s="31"/>
      <c r="M911" s="137" t="s">
        <v>19</v>
      </c>
      <c r="N911" s="138" t="s">
        <v>46</v>
      </c>
      <c r="P911" s="139">
        <f>O911*H911</f>
        <v>0</v>
      </c>
      <c r="Q911" s="139">
        <v>0</v>
      </c>
      <c r="R911" s="139">
        <f>Q911*H911</f>
        <v>0</v>
      </c>
      <c r="S911" s="139">
        <v>0</v>
      </c>
      <c r="T911" s="140">
        <f>S911*H911</f>
        <v>0</v>
      </c>
      <c r="AR911" s="141" t="s">
        <v>1218</v>
      </c>
      <c r="AT911" s="141" t="s">
        <v>155</v>
      </c>
      <c r="AU911" s="141" t="s">
        <v>83</v>
      </c>
      <c r="AY911" s="16" t="s">
        <v>153</v>
      </c>
      <c r="BE911" s="142">
        <f>IF(N911="základní",J911,0)</f>
        <v>0</v>
      </c>
      <c r="BF911" s="142">
        <f>IF(N911="snížená",J911,0)</f>
        <v>0</v>
      </c>
      <c r="BG911" s="142">
        <f>IF(N911="zákl. přenesená",J911,0)</f>
        <v>0</v>
      </c>
      <c r="BH911" s="142">
        <f>IF(N911="sníž. přenesená",J911,0)</f>
        <v>0</v>
      </c>
      <c r="BI911" s="142">
        <f>IF(N911="nulová",J911,0)</f>
        <v>0</v>
      </c>
      <c r="BJ911" s="16" t="s">
        <v>83</v>
      </c>
      <c r="BK911" s="142">
        <f>ROUND(I911*H911,2)</f>
        <v>0</v>
      </c>
      <c r="BL911" s="16" t="s">
        <v>1218</v>
      </c>
      <c r="BM911" s="141" t="s">
        <v>1269</v>
      </c>
    </row>
    <row r="912" spans="2:47" s="1" customFormat="1" ht="10">
      <c r="B912" s="31"/>
      <c r="D912" s="143" t="s">
        <v>162</v>
      </c>
      <c r="F912" s="144" t="s">
        <v>1270</v>
      </c>
      <c r="I912" s="145"/>
      <c r="L912" s="31"/>
      <c r="M912" s="146"/>
      <c r="T912" s="52"/>
      <c r="AT912" s="16" t="s">
        <v>162</v>
      </c>
      <c r="AU912" s="16" t="s">
        <v>83</v>
      </c>
    </row>
    <row r="913" spans="2:51" s="12" customFormat="1" ht="10">
      <c r="B913" s="147"/>
      <c r="D913" s="148" t="s">
        <v>164</v>
      </c>
      <c r="E913" s="149" t="s">
        <v>19</v>
      </c>
      <c r="F913" s="150" t="s">
        <v>1271</v>
      </c>
      <c r="H913" s="149" t="s">
        <v>19</v>
      </c>
      <c r="I913" s="151"/>
      <c r="L913" s="147"/>
      <c r="M913" s="152"/>
      <c r="T913" s="153"/>
      <c r="AT913" s="149" t="s">
        <v>164</v>
      </c>
      <c r="AU913" s="149" t="s">
        <v>83</v>
      </c>
      <c r="AV913" s="12" t="s">
        <v>83</v>
      </c>
      <c r="AW913" s="12" t="s">
        <v>36</v>
      </c>
      <c r="AX913" s="12" t="s">
        <v>75</v>
      </c>
      <c r="AY913" s="149" t="s">
        <v>153</v>
      </c>
    </row>
    <row r="914" spans="2:51" s="13" customFormat="1" ht="10">
      <c r="B914" s="154"/>
      <c r="D914" s="148" t="s">
        <v>164</v>
      </c>
      <c r="E914" s="155" t="s">
        <v>19</v>
      </c>
      <c r="F914" s="156" t="s">
        <v>1272</v>
      </c>
      <c r="H914" s="157">
        <v>13</v>
      </c>
      <c r="I914" s="158"/>
      <c r="L914" s="154"/>
      <c r="M914" s="159"/>
      <c r="T914" s="160"/>
      <c r="AT914" s="155" t="s">
        <v>164</v>
      </c>
      <c r="AU914" s="155" t="s">
        <v>83</v>
      </c>
      <c r="AV914" s="13" t="s">
        <v>85</v>
      </c>
      <c r="AW914" s="13" t="s">
        <v>36</v>
      </c>
      <c r="AX914" s="13" t="s">
        <v>75</v>
      </c>
      <c r="AY914" s="155" t="s">
        <v>153</v>
      </c>
    </row>
    <row r="915" spans="2:51" s="12" customFormat="1" ht="10">
      <c r="B915" s="147"/>
      <c r="D915" s="148" t="s">
        <v>164</v>
      </c>
      <c r="E915" s="149" t="s">
        <v>19</v>
      </c>
      <c r="F915" s="150" t="s">
        <v>1273</v>
      </c>
      <c r="H915" s="149" t="s">
        <v>19</v>
      </c>
      <c r="I915" s="151"/>
      <c r="L915" s="147"/>
      <c r="M915" s="152"/>
      <c r="T915" s="153"/>
      <c r="AT915" s="149" t="s">
        <v>164</v>
      </c>
      <c r="AU915" s="149" t="s">
        <v>83</v>
      </c>
      <c r="AV915" s="12" t="s">
        <v>83</v>
      </c>
      <c r="AW915" s="12" t="s">
        <v>36</v>
      </c>
      <c r="AX915" s="12" t="s">
        <v>75</v>
      </c>
      <c r="AY915" s="149" t="s">
        <v>153</v>
      </c>
    </row>
    <row r="916" spans="2:51" s="13" customFormat="1" ht="10">
      <c r="B916" s="154"/>
      <c r="D916" s="148" t="s">
        <v>164</v>
      </c>
      <c r="E916" s="155" t="s">
        <v>19</v>
      </c>
      <c r="F916" s="156" t="s">
        <v>85</v>
      </c>
      <c r="H916" s="157">
        <v>2</v>
      </c>
      <c r="I916" s="158"/>
      <c r="L916" s="154"/>
      <c r="M916" s="159"/>
      <c r="T916" s="160"/>
      <c r="AT916" s="155" t="s">
        <v>164</v>
      </c>
      <c r="AU916" s="155" t="s">
        <v>83</v>
      </c>
      <c r="AV916" s="13" t="s">
        <v>85</v>
      </c>
      <c r="AW916" s="13" t="s">
        <v>36</v>
      </c>
      <c r="AX916" s="13" t="s">
        <v>75</v>
      </c>
      <c r="AY916" s="155" t="s">
        <v>153</v>
      </c>
    </row>
    <row r="917" spans="2:51" s="12" customFormat="1" ht="10">
      <c r="B917" s="147"/>
      <c r="D917" s="148" t="s">
        <v>164</v>
      </c>
      <c r="E917" s="149" t="s">
        <v>19</v>
      </c>
      <c r="F917" s="150" t="s">
        <v>1274</v>
      </c>
      <c r="H917" s="149" t="s">
        <v>19</v>
      </c>
      <c r="I917" s="151"/>
      <c r="L917" s="147"/>
      <c r="M917" s="152"/>
      <c r="T917" s="153"/>
      <c r="AT917" s="149" t="s">
        <v>164</v>
      </c>
      <c r="AU917" s="149" t="s">
        <v>83</v>
      </c>
      <c r="AV917" s="12" t="s">
        <v>83</v>
      </c>
      <c r="AW917" s="12" t="s">
        <v>36</v>
      </c>
      <c r="AX917" s="12" t="s">
        <v>75</v>
      </c>
      <c r="AY917" s="149" t="s">
        <v>153</v>
      </c>
    </row>
    <row r="918" spans="2:51" s="13" customFormat="1" ht="10">
      <c r="B918" s="154"/>
      <c r="D918" s="148" t="s">
        <v>164</v>
      </c>
      <c r="E918" s="155" t="s">
        <v>19</v>
      </c>
      <c r="F918" s="156" t="s">
        <v>160</v>
      </c>
      <c r="H918" s="157">
        <v>4</v>
      </c>
      <c r="I918" s="158"/>
      <c r="L918" s="154"/>
      <c r="M918" s="159"/>
      <c r="T918" s="160"/>
      <c r="AT918" s="155" t="s">
        <v>164</v>
      </c>
      <c r="AU918" s="155" t="s">
        <v>83</v>
      </c>
      <c r="AV918" s="13" t="s">
        <v>85</v>
      </c>
      <c r="AW918" s="13" t="s">
        <v>36</v>
      </c>
      <c r="AX918" s="13" t="s">
        <v>75</v>
      </c>
      <c r="AY918" s="155" t="s">
        <v>153</v>
      </c>
    </row>
    <row r="919" spans="2:51" s="12" customFormat="1" ht="10">
      <c r="B919" s="147"/>
      <c r="D919" s="148" t="s">
        <v>164</v>
      </c>
      <c r="E919" s="149" t="s">
        <v>19</v>
      </c>
      <c r="F919" s="150" t="s">
        <v>1275</v>
      </c>
      <c r="H919" s="149" t="s">
        <v>19</v>
      </c>
      <c r="I919" s="151"/>
      <c r="L919" s="147"/>
      <c r="M919" s="152"/>
      <c r="T919" s="153"/>
      <c r="AT919" s="149" t="s">
        <v>164</v>
      </c>
      <c r="AU919" s="149" t="s">
        <v>83</v>
      </c>
      <c r="AV919" s="12" t="s">
        <v>83</v>
      </c>
      <c r="AW919" s="12" t="s">
        <v>36</v>
      </c>
      <c r="AX919" s="12" t="s">
        <v>75</v>
      </c>
      <c r="AY919" s="149" t="s">
        <v>153</v>
      </c>
    </row>
    <row r="920" spans="2:51" s="13" customFormat="1" ht="10">
      <c r="B920" s="154"/>
      <c r="D920" s="148" t="s">
        <v>164</v>
      </c>
      <c r="E920" s="155" t="s">
        <v>19</v>
      </c>
      <c r="F920" s="156" t="s">
        <v>287</v>
      </c>
      <c r="H920" s="157">
        <v>16</v>
      </c>
      <c r="I920" s="158"/>
      <c r="L920" s="154"/>
      <c r="M920" s="159"/>
      <c r="T920" s="160"/>
      <c r="AT920" s="155" t="s">
        <v>164</v>
      </c>
      <c r="AU920" s="155" t="s">
        <v>83</v>
      </c>
      <c r="AV920" s="13" t="s">
        <v>85</v>
      </c>
      <c r="AW920" s="13" t="s">
        <v>36</v>
      </c>
      <c r="AX920" s="13" t="s">
        <v>75</v>
      </c>
      <c r="AY920" s="155" t="s">
        <v>153</v>
      </c>
    </row>
    <row r="921" spans="2:51" s="14" customFormat="1" ht="10">
      <c r="B921" s="161"/>
      <c r="D921" s="148" t="s">
        <v>164</v>
      </c>
      <c r="E921" s="162" t="s">
        <v>19</v>
      </c>
      <c r="F921" s="163" t="s">
        <v>193</v>
      </c>
      <c r="H921" s="164">
        <v>35</v>
      </c>
      <c r="I921" s="165"/>
      <c r="L921" s="161"/>
      <c r="M921" s="166"/>
      <c r="T921" s="167"/>
      <c r="AT921" s="162" t="s">
        <v>164</v>
      </c>
      <c r="AU921" s="162" t="s">
        <v>83</v>
      </c>
      <c r="AV921" s="14" t="s">
        <v>160</v>
      </c>
      <c r="AW921" s="14" t="s">
        <v>36</v>
      </c>
      <c r="AX921" s="14" t="s">
        <v>83</v>
      </c>
      <c r="AY921" s="162" t="s">
        <v>153</v>
      </c>
    </row>
    <row r="922" spans="2:65" s="1" customFormat="1" ht="24.15" customHeight="1">
      <c r="B922" s="31"/>
      <c r="C922" s="130" t="s">
        <v>1276</v>
      </c>
      <c r="D922" s="130" t="s">
        <v>155</v>
      </c>
      <c r="E922" s="131" t="s">
        <v>1277</v>
      </c>
      <c r="F922" s="132" t="s">
        <v>1278</v>
      </c>
      <c r="G922" s="133" t="s">
        <v>1217</v>
      </c>
      <c r="H922" s="134">
        <v>40</v>
      </c>
      <c r="I922" s="135"/>
      <c r="J922" s="136">
        <f>ROUND(I922*H922,2)</f>
        <v>0</v>
      </c>
      <c r="K922" s="132" t="s">
        <v>159</v>
      </c>
      <c r="L922" s="31"/>
      <c r="M922" s="137" t="s">
        <v>19</v>
      </c>
      <c r="N922" s="138" t="s">
        <v>46</v>
      </c>
      <c r="P922" s="139">
        <f>O922*H922</f>
        <v>0</v>
      </c>
      <c r="Q922" s="139">
        <v>0</v>
      </c>
      <c r="R922" s="139">
        <f>Q922*H922</f>
        <v>0</v>
      </c>
      <c r="S922" s="139">
        <v>0</v>
      </c>
      <c r="T922" s="140">
        <f>S922*H922</f>
        <v>0</v>
      </c>
      <c r="AR922" s="141" t="s">
        <v>1218</v>
      </c>
      <c r="AT922" s="141" t="s">
        <v>155</v>
      </c>
      <c r="AU922" s="141" t="s">
        <v>83</v>
      </c>
      <c r="AY922" s="16" t="s">
        <v>153</v>
      </c>
      <c r="BE922" s="142">
        <f>IF(N922="základní",J922,0)</f>
        <v>0</v>
      </c>
      <c r="BF922" s="142">
        <f>IF(N922="snížená",J922,0)</f>
        <v>0</v>
      </c>
      <c r="BG922" s="142">
        <f>IF(N922="zákl. přenesená",J922,0)</f>
        <v>0</v>
      </c>
      <c r="BH922" s="142">
        <f>IF(N922="sníž. přenesená",J922,0)</f>
        <v>0</v>
      </c>
      <c r="BI922" s="142">
        <f>IF(N922="nulová",J922,0)</f>
        <v>0</v>
      </c>
      <c r="BJ922" s="16" t="s">
        <v>83</v>
      </c>
      <c r="BK922" s="142">
        <f>ROUND(I922*H922,2)</f>
        <v>0</v>
      </c>
      <c r="BL922" s="16" t="s">
        <v>1218</v>
      </c>
      <c r="BM922" s="141" t="s">
        <v>1279</v>
      </c>
    </row>
    <row r="923" spans="2:47" s="1" customFormat="1" ht="10">
      <c r="B923" s="31"/>
      <c r="D923" s="143" t="s">
        <v>162</v>
      </c>
      <c r="F923" s="144" t="s">
        <v>1280</v>
      </c>
      <c r="I923" s="145"/>
      <c r="L923" s="31"/>
      <c r="M923" s="146"/>
      <c r="T923" s="52"/>
      <c r="AT923" s="16" t="s">
        <v>162</v>
      </c>
      <c r="AU923" s="16" t="s">
        <v>83</v>
      </c>
    </row>
    <row r="924" spans="2:51" s="12" customFormat="1" ht="10">
      <c r="B924" s="147"/>
      <c r="D924" s="148" t="s">
        <v>164</v>
      </c>
      <c r="E924" s="149" t="s">
        <v>19</v>
      </c>
      <c r="F924" s="150" t="s">
        <v>1281</v>
      </c>
      <c r="H924" s="149" t="s">
        <v>19</v>
      </c>
      <c r="I924" s="151"/>
      <c r="L924" s="147"/>
      <c r="M924" s="152"/>
      <c r="T924" s="153"/>
      <c r="AT924" s="149" t="s">
        <v>164</v>
      </c>
      <c r="AU924" s="149" t="s">
        <v>83</v>
      </c>
      <c r="AV924" s="12" t="s">
        <v>83</v>
      </c>
      <c r="AW924" s="12" t="s">
        <v>36</v>
      </c>
      <c r="AX924" s="12" t="s">
        <v>75</v>
      </c>
      <c r="AY924" s="149" t="s">
        <v>153</v>
      </c>
    </row>
    <row r="925" spans="2:51" s="13" customFormat="1" ht="10">
      <c r="B925" s="154"/>
      <c r="D925" s="148" t="s">
        <v>164</v>
      </c>
      <c r="E925" s="155" t="s">
        <v>19</v>
      </c>
      <c r="F925" s="156" t="s">
        <v>194</v>
      </c>
      <c r="H925" s="157">
        <v>5</v>
      </c>
      <c r="I925" s="158"/>
      <c r="L925" s="154"/>
      <c r="M925" s="159"/>
      <c r="T925" s="160"/>
      <c r="AT925" s="155" t="s">
        <v>164</v>
      </c>
      <c r="AU925" s="155" t="s">
        <v>83</v>
      </c>
      <c r="AV925" s="13" t="s">
        <v>85</v>
      </c>
      <c r="AW925" s="13" t="s">
        <v>36</v>
      </c>
      <c r="AX925" s="13" t="s">
        <v>75</v>
      </c>
      <c r="AY925" s="155" t="s">
        <v>153</v>
      </c>
    </row>
    <row r="926" spans="2:51" s="12" customFormat="1" ht="10">
      <c r="B926" s="147"/>
      <c r="D926" s="148" t="s">
        <v>164</v>
      </c>
      <c r="E926" s="149" t="s">
        <v>19</v>
      </c>
      <c r="F926" s="150" t="s">
        <v>1282</v>
      </c>
      <c r="H926" s="149" t="s">
        <v>19</v>
      </c>
      <c r="I926" s="151"/>
      <c r="L926" s="147"/>
      <c r="M926" s="152"/>
      <c r="T926" s="153"/>
      <c r="AT926" s="149" t="s">
        <v>164</v>
      </c>
      <c r="AU926" s="149" t="s">
        <v>83</v>
      </c>
      <c r="AV926" s="12" t="s">
        <v>83</v>
      </c>
      <c r="AW926" s="12" t="s">
        <v>36</v>
      </c>
      <c r="AX926" s="12" t="s">
        <v>75</v>
      </c>
      <c r="AY926" s="149" t="s">
        <v>153</v>
      </c>
    </row>
    <row r="927" spans="2:51" s="13" customFormat="1" ht="10">
      <c r="B927" s="154"/>
      <c r="D927" s="148" t="s">
        <v>164</v>
      </c>
      <c r="E927" s="155" t="s">
        <v>19</v>
      </c>
      <c r="F927" s="156" t="s">
        <v>391</v>
      </c>
      <c r="H927" s="157">
        <v>35</v>
      </c>
      <c r="I927" s="158"/>
      <c r="L927" s="154"/>
      <c r="M927" s="159"/>
      <c r="T927" s="160"/>
      <c r="AT927" s="155" t="s">
        <v>164</v>
      </c>
      <c r="AU927" s="155" t="s">
        <v>83</v>
      </c>
      <c r="AV927" s="13" t="s">
        <v>85</v>
      </c>
      <c r="AW927" s="13" t="s">
        <v>36</v>
      </c>
      <c r="AX927" s="13" t="s">
        <v>75</v>
      </c>
      <c r="AY927" s="155" t="s">
        <v>153</v>
      </c>
    </row>
    <row r="928" spans="2:51" s="14" customFormat="1" ht="10">
      <c r="B928" s="161"/>
      <c r="D928" s="148" t="s">
        <v>164</v>
      </c>
      <c r="E928" s="162" t="s">
        <v>19</v>
      </c>
      <c r="F928" s="163" t="s">
        <v>193</v>
      </c>
      <c r="H928" s="164">
        <v>40</v>
      </c>
      <c r="I928" s="165"/>
      <c r="L928" s="161"/>
      <c r="M928" s="166"/>
      <c r="T928" s="167"/>
      <c r="AT928" s="162" t="s">
        <v>164</v>
      </c>
      <c r="AU928" s="162" t="s">
        <v>83</v>
      </c>
      <c r="AV928" s="14" t="s">
        <v>160</v>
      </c>
      <c r="AW928" s="14" t="s">
        <v>36</v>
      </c>
      <c r="AX928" s="14" t="s">
        <v>83</v>
      </c>
      <c r="AY928" s="162" t="s">
        <v>153</v>
      </c>
    </row>
    <row r="929" spans="2:65" s="1" customFormat="1" ht="24.15" customHeight="1">
      <c r="B929" s="31"/>
      <c r="C929" s="130" t="s">
        <v>1283</v>
      </c>
      <c r="D929" s="130" t="s">
        <v>155</v>
      </c>
      <c r="E929" s="131" t="s">
        <v>1284</v>
      </c>
      <c r="F929" s="132" t="s">
        <v>1285</v>
      </c>
      <c r="G929" s="133" t="s">
        <v>1217</v>
      </c>
      <c r="H929" s="134">
        <v>3</v>
      </c>
      <c r="I929" s="135"/>
      <c r="J929" s="136">
        <f>ROUND(I929*H929,2)</f>
        <v>0</v>
      </c>
      <c r="K929" s="132" t="s">
        <v>159</v>
      </c>
      <c r="L929" s="31"/>
      <c r="M929" s="137" t="s">
        <v>19</v>
      </c>
      <c r="N929" s="138" t="s">
        <v>46</v>
      </c>
      <c r="P929" s="139">
        <f>O929*H929</f>
        <v>0</v>
      </c>
      <c r="Q929" s="139">
        <v>0</v>
      </c>
      <c r="R929" s="139">
        <f>Q929*H929</f>
        <v>0</v>
      </c>
      <c r="S929" s="139">
        <v>0</v>
      </c>
      <c r="T929" s="140">
        <f>S929*H929</f>
        <v>0</v>
      </c>
      <c r="AR929" s="141" t="s">
        <v>1218</v>
      </c>
      <c r="AT929" s="141" t="s">
        <v>155</v>
      </c>
      <c r="AU929" s="141" t="s">
        <v>83</v>
      </c>
      <c r="AY929" s="16" t="s">
        <v>153</v>
      </c>
      <c r="BE929" s="142">
        <f>IF(N929="základní",J929,0)</f>
        <v>0</v>
      </c>
      <c r="BF929" s="142">
        <f>IF(N929="snížená",J929,0)</f>
        <v>0</v>
      </c>
      <c r="BG929" s="142">
        <f>IF(N929="zákl. přenesená",J929,0)</f>
        <v>0</v>
      </c>
      <c r="BH929" s="142">
        <f>IF(N929="sníž. přenesená",J929,0)</f>
        <v>0</v>
      </c>
      <c r="BI929" s="142">
        <f>IF(N929="nulová",J929,0)</f>
        <v>0</v>
      </c>
      <c r="BJ929" s="16" t="s">
        <v>83</v>
      </c>
      <c r="BK929" s="142">
        <f>ROUND(I929*H929,2)</f>
        <v>0</v>
      </c>
      <c r="BL929" s="16" t="s">
        <v>1218</v>
      </c>
      <c r="BM929" s="141" t="s">
        <v>1286</v>
      </c>
    </row>
    <row r="930" spans="2:47" s="1" customFormat="1" ht="10">
      <c r="B930" s="31"/>
      <c r="D930" s="143" t="s">
        <v>162</v>
      </c>
      <c r="F930" s="144" t="s">
        <v>1287</v>
      </c>
      <c r="I930" s="145"/>
      <c r="L930" s="31"/>
      <c r="M930" s="146"/>
      <c r="T930" s="52"/>
      <c r="AT930" s="16" t="s">
        <v>162</v>
      </c>
      <c r="AU930" s="16" t="s">
        <v>83</v>
      </c>
    </row>
    <row r="931" spans="2:51" s="12" customFormat="1" ht="10">
      <c r="B931" s="147"/>
      <c r="D931" s="148" t="s">
        <v>164</v>
      </c>
      <c r="E931" s="149" t="s">
        <v>19</v>
      </c>
      <c r="F931" s="150" t="s">
        <v>370</v>
      </c>
      <c r="H931" s="149" t="s">
        <v>19</v>
      </c>
      <c r="I931" s="151"/>
      <c r="L931" s="147"/>
      <c r="M931" s="152"/>
      <c r="T931" s="153"/>
      <c r="AT931" s="149" t="s">
        <v>164</v>
      </c>
      <c r="AU931" s="149" t="s">
        <v>83</v>
      </c>
      <c r="AV931" s="12" t="s">
        <v>83</v>
      </c>
      <c r="AW931" s="12" t="s">
        <v>36</v>
      </c>
      <c r="AX931" s="12" t="s">
        <v>75</v>
      </c>
      <c r="AY931" s="149" t="s">
        <v>153</v>
      </c>
    </row>
    <row r="932" spans="2:51" s="13" customFormat="1" ht="10">
      <c r="B932" s="154"/>
      <c r="D932" s="148" t="s">
        <v>164</v>
      </c>
      <c r="E932" s="155" t="s">
        <v>19</v>
      </c>
      <c r="F932" s="156" t="s">
        <v>175</v>
      </c>
      <c r="H932" s="157">
        <v>3</v>
      </c>
      <c r="I932" s="158"/>
      <c r="L932" s="154"/>
      <c r="M932" s="159"/>
      <c r="T932" s="160"/>
      <c r="AT932" s="155" t="s">
        <v>164</v>
      </c>
      <c r="AU932" s="155" t="s">
        <v>83</v>
      </c>
      <c r="AV932" s="13" t="s">
        <v>85</v>
      </c>
      <c r="AW932" s="13" t="s">
        <v>36</v>
      </c>
      <c r="AX932" s="13" t="s">
        <v>83</v>
      </c>
      <c r="AY932" s="155" t="s">
        <v>153</v>
      </c>
    </row>
    <row r="933" spans="2:65" s="1" customFormat="1" ht="37.75" customHeight="1">
      <c r="B933" s="31"/>
      <c r="C933" s="130" t="s">
        <v>1288</v>
      </c>
      <c r="D933" s="130" t="s">
        <v>155</v>
      </c>
      <c r="E933" s="131" t="s">
        <v>1289</v>
      </c>
      <c r="F933" s="132" t="s">
        <v>1290</v>
      </c>
      <c r="G933" s="133" t="s">
        <v>1217</v>
      </c>
      <c r="H933" s="134">
        <v>30</v>
      </c>
      <c r="I933" s="135"/>
      <c r="J933" s="136">
        <f>ROUND(I933*H933,2)</f>
        <v>0</v>
      </c>
      <c r="K933" s="132" t="s">
        <v>159</v>
      </c>
      <c r="L933" s="31"/>
      <c r="M933" s="137" t="s">
        <v>19</v>
      </c>
      <c r="N933" s="138" t="s">
        <v>46</v>
      </c>
      <c r="P933" s="139">
        <f>O933*H933</f>
        <v>0</v>
      </c>
      <c r="Q933" s="139">
        <v>0</v>
      </c>
      <c r="R933" s="139">
        <f>Q933*H933</f>
        <v>0</v>
      </c>
      <c r="S933" s="139">
        <v>0</v>
      </c>
      <c r="T933" s="140">
        <f>S933*H933</f>
        <v>0</v>
      </c>
      <c r="AR933" s="141" t="s">
        <v>1218</v>
      </c>
      <c r="AT933" s="141" t="s">
        <v>155</v>
      </c>
      <c r="AU933" s="141" t="s">
        <v>83</v>
      </c>
      <c r="AY933" s="16" t="s">
        <v>153</v>
      </c>
      <c r="BE933" s="142">
        <f>IF(N933="základní",J933,0)</f>
        <v>0</v>
      </c>
      <c r="BF933" s="142">
        <f>IF(N933="snížená",J933,0)</f>
        <v>0</v>
      </c>
      <c r="BG933" s="142">
        <f>IF(N933="zákl. přenesená",J933,0)</f>
        <v>0</v>
      </c>
      <c r="BH933" s="142">
        <f>IF(N933="sníž. přenesená",J933,0)</f>
        <v>0</v>
      </c>
      <c r="BI933" s="142">
        <f>IF(N933="nulová",J933,0)</f>
        <v>0</v>
      </c>
      <c r="BJ933" s="16" t="s">
        <v>83</v>
      </c>
      <c r="BK933" s="142">
        <f>ROUND(I933*H933,2)</f>
        <v>0</v>
      </c>
      <c r="BL933" s="16" t="s">
        <v>1218</v>
      </c>
      <c r="BM933" s="141" t="s">
        <v>1291</v>
      </c>
    </row>
    <row r="934" spans="2:47" s="1" customFormat="1" ht="10">
      <c r="B934" s="31"/>
      <c r="D934" s="143" t="s">
        <v>162</v>
      </c>
      <c r="F934" s="144" t="s">
        <v>1292</v>
      </c>
      <c r="I934" s="145"/>
      <c r="L934" s="31"/>
      <c r="M934" s="146"/>
      <c r="T934" s="52"/>
      <c r="AT934" s="16" t="s">
        <v>162</v>
      </c>
      <c r="AU934" s="16" t="s">
        <v>83</v>
      </c>
    </row>
    <row r="935" spans="2:51" s="12" customFormat="1" ht="10">
      <c r="B935" s="147"/>
      <c r="D935" s="148" t="s">
        <v>164</v>
      </c>
      <c r="E935" s="149" t="s">
        <v>19</v>
      </c>
      <c r="F935" s="150" t="s">
        <v>210</v>
      </c>
      <c r="H935" s="149" t="s">
        <v>19</v>
      </c>
      <c r="I935" s="151"/>
      <c r="L935" s="147"/>
      <c r="M935" s="152"/>
      <c r="T935" s="153"/>
      <c r="AT935" s="149" t="s">
        <v>164</v>
      </c>
      <c r="AU935" s="149" t="s">
        <v>83</v>
      </c>
      <c r="AV935" s="12" t="s">
        <v>83</v>
      </c>
      <c r="AW935" s="12" t="s">
        <v>36</v>
      </c>
      <c r="AX935" s="12" t="s">
        <v>75</v>
      </c>
      <c r="AY935" s="149" t="s">
        <v>153</v>
      </c>
    </row>
    <row r="936" spans="2:51" s="13" customFormat="1" ht="10">
      <c r="B936" s="154"/>
      <c r="D936" s="148" t="s">
        <v>164</v>
      </c>
      <c r="E936" s="155" t="s">
        <v>19</v>
      </c>
      <c r="F936" s="156" t="s">
        <v>217</v>
      </c>
      <c r="H936" s="157">
        <v>8</v>
      </c>
      <c r="I936" s="158"/>
      <c r="L936" s="154"/>
      <c r="M936" s="159"/>
      <c r="T936" s="160"/>
      <c r="AT936" s="155" t="s">
        <v>164</v>
      </c>
      <c r="AU936" s="155" t="s">
        <v>83</v>
      </c>
      <c r="AV936" s="13" t="s">
        <v>85</v>
      </c>
      <c r="AW936" s="13" t="s">
        <v>36</v>
      </c>
      <c r="AX936" s="13" t="s">
        <v>75</v>
      </c>
      <c r="AY936" s="155" t="s">
        <v>153</v>
      </c>
    </row>
    <row r="937" spans="2:51" s="12" customFormat="1" ht="10">
      <c r="B937" s="147"/>
      <c r="D937" s="148" t="s">
        <v>164</v>
      </c>
      <c r="E937" s="149" t="s">
        <v>19</v>
      </c>
      <c r="F937" s="150" t="s">
        <v>550</v>
      </c>
      <c r="H937" s="149" t="s">
        <v>19</v>
      </c>
      <c r="I937" s="151"/>
      <c r="L937" s="147"/>
      <c r="M937" s="152"/>
      <c r="T937" s="153"/>
      <c r="AT937" s="149" t="s">
        <v>164</v>
      </c>
      <c r="AU937" s="149" t="s">
        <v>83</v>
      </c>
      <c r="AV937" s="12" t="s">
        <v>83</v>
      </c>
      <c r="AW937" s="12" t="s">
        <v>36</v>
      </c>
      <c r="AX937" s="12" t="s">
        <v>75</v>
      </c>
      <c r="AY937" s="149" t="s">
        <v>153</v>
      </c>
    </row>
    <row r="938" spans="2:51" s="13" customFormat="1" ht="10">
      <c r="B938" s="154"/>
      <c r="D938" s="148" t="s">
        <v>164</v>
      </c>
      <c r="E938" s="155" t="s">
        <v>19</v>
      </c>
      <c r="F938" s="156" t="s">
        <v>239</v>
      </c>
      <c r="H938" s="157">
        <v>10</v>
      </c>
      <c r="I938" s="158"/>
      <c r="L938" s="154"/>
      <c r="M938" s="159"/>
      <c r="T938" s="160"/>
      <c r="AT938" s="155" t="s">
        <v>164</v>
      </c>
      <c r="AU938" s="155" t="s">
        <v>83</v>
      </c>
      <c r="AV938" s="13" t="s">
        <v>85</v>
      </c>
      <c r="AW938" s="13" t="s">
        <v>36</v>
      </c>
      <c r="AX938" s="13" t="s">
        <v>75</v>
      </c>
      <c r="AY938" s="155" t="s">
        <v>153</v>
      </c>
    </row>
    <row r="939" spans="2:51" s="12" customFormat="1" ht="10">
      <c r="B939" s="147"/>
      <c r="D939" s="148" t="s">
        <v>164</v>
      </c>
      <c r="E939" s="149" t="s">
        <v>19</v>
      </c>
      <c r="F939" s="150" t="s">
        <v>1293</v>
      </c>
      <c r="H939" s="149" t="s">
        <v>19</v>
      </c>
      <c r="I939" s="151"/>
      <c r="L939" s="147"/>
      <c r="M939" s="152"/>
      <c r="T939" s="153"/>
      <c r="AT939" s="149" t="s">
        <v>164</v>
      </c>
      <c r="AU939" s="149" t="s">
        <v>83</v>
      </c>
      <c r="AV939" s="12" t="s">
        <v>83</v>
      </c>
      <c r="AW939" s="12" t="s">
        <v>36</v>
      </c>
      <c r="AX939" s="12" t="s">
        <v>75</v>
      </c>
      <c r="AY939" s="149" t="s">
        <v>153</v>
      </c>
    </row>
    <row r="940" spans="2:51" s="13" customFormat="1" ht="10">
      <c r="B940" s="154"/>
      <c r="D940" s="148" t="s">
        <v>164</v>
      </c>
      <c r="E940" s="155" t="s">
        <v>19</v>
      </c>
      <c r="F940" s="156" t="s">
        <v>85</v>
      </c>
      <c r="H940" s="157">
        <v>2</v>
      </c>
      <c r="I940" s="158"/>
      <c r="L940" s="154"/>
      <c r="M940" s="159"/>
      <c r="T940" s="160"/>
      <c r="AT940" s="155" t="s">
        <v>164</v>
      </c>
      <c r="AU940" s="155" t="s">
        <v>83</v>
      </c>
      <c r="AV940" s="13" t="s">
        <v>85</v>
      </c>
      <c r="AW940" s="13" t="s">
        <v>36</v>
      </c>
      <c r="AX940" s="13" t="s">
        <v>75</v>
      </c>
      <c r="AY940" s="155" t="s">
        <v>153</v>
      </c>
    </row>
    <row r="941" spans="2:51" s="12" customFormat="1" ht="10">
      <c r="B941" s="147"/>
      <c r="D941" s="148" t="s">
        <v>164</v>
      </c>
      <c r="E941" s="149" t="s">
        <v>19</v>
      </c>
      <c r="F941" s="150" t="s">
        <v>1294</v>
      </c>
      <c r="H941" s="149" t="s">
        <v>19</v>
      </c>
      <c r="I941" s="151"/>
      <c r="L941" s="147"/>
      <c r="M941" s="152"/>
      <c r="T941" s="153"/>
      <c r="AT941" s="149" t="s">
        <v>164</v>
      </c>
      <c r="AU941" s="149" t="s">
        <v>83</v>
      </c>
      <c r="AV941" s="12" t="s">
        <v>83</v>
      </c>
      <c r="AW941" s="12" t="s">
        <v>36</v>
      </c>
      <c r="AX941" s="12" t="s">
        <v>75</v>
      </c>
      <c r="AY941" s="149" t="s">
        <v>153</v>
      </c>
    </row>
    <row r="942" spans="2:51" s="13" customFormat="1" ht="10">
      <c r="B942" s="154"/>
      <c r="D942" s="148" t="s">
        <v>164</v>
      </c>
      <c r="E942" s="155" t="s">
        <v>19</v>
      </c>
      <c r="F942" s="156" t="s">
        <v>85</v>
      </c>
      <c r="H942" s="157">
        <v>2</v>
      </c>
      <c r="I942" s="158"/>
      <c r="L942" s="154"/>
      <c r="M942" s="159"/>
      <c r="T942" s="160"/>
      <c r="AT942" s="155" t="s">
        <v>164</v>
      </c>
      <c r="AU942" s="155" t="s">
        <v>83</v>
      </c>
      <c r="AV942" s="13" t="s">
        <v>85</v>
      </c>
      <c r="AW942" s="13" t="s">
        <v>36</v>
      </c>
      <c r="AX942" s="13" t="s">
        <v>75</v>
      </c>
      <c r="AY942" s="155" t="s">
        <v>153</v>
      </c>
    </row>
    <row r="943" spans="2:51" s="12" customFormat="1" ht="10">
      <c r="B943" s="147"/>
      <c r="D943" s="148" t="s">
        <v>164</v>
      </c>
      <c r="E943" s="149" t="s">
        <v>19</v>
      </c>
      <c r="F943" s="150" t="s">
        <v>1295</v>
      </c>
      <c r="H943" s="149" t="s">
        <v>19</v>
      </c>
      <c r="I943" s="151"/>
      <c r="L943" s="147"/>
      <c r="M943" s="152"/>
      <c r="T943" s="153"/>
      <c r="AT943" s="149" t="s">
        <v>164</v>
      </c>
      <c r="AU943" s="149" t="s">
        <v>83</v>
      </c>
      <c r="AV943" s="12" t="s">
        <v>83</v>
      </c>
      <c r="AW943" s="12" t="s">
        <v>36</v>
      </c>
      <c r="AX943" s="12" t="s">
        <v>75</v>
      </c>
      <c r="AY943" s="149" t="s">
        <v>153</v>
      </c>
    </row>
    <row r="944" spans="2:51" s="13" customFormat="1" ht="10">
      <c r="B944" s="154"/>
      <c r="D944" s="148" t="s">
        <v>164</v>
      </c>
      <c r="E944" s="155" t="s">
        <v>19</v>
      </c>
      <c r="F944" s="156" t="s">
        <v>217</v>
      </c>
      <c r="H944" s="157">
        <v>8</v>
      </c>
      <c r="I944" s="158"/>
      <c r="L944" s="154"/>
      <c r="M944" s="159"/>
      <c r="T944" s="160"/>
      <c r="AT944" s="155" t="s">
        <v>164</v>
      </c>
      <c r="AU944" s="155" t="s">
        <v>83</v>
      </c>
      <c r="AV944" s="13" t="s">
        <v>85</v>
      </c>
      <c r="AW944" s="13" t="s">
        <v>36</v>
      </c>
      <c r="AX944" s="13" t="s">
        <v>75</v>
      </c>
      <c r="AY944" s="155" t="s">
        <v>153</v>
      </c>
    </row>
    <row r="945" spans="2:51" s="14" customFormat="1" ht="10">
      <c r="B945" s="161"/>
      <c r="D945" s="148" t="s">
        <v>164</v>
      </c>
      <c r="E945" s="162" t="s">
        <v>19</v>
      </c>
      <c r="F945" s="163" t="s">
        <v>193</v>
      </c>
      <c r="H945" s="164">
        <v>30</v>
      </c>
      <c r="I945" s="165"/>
      <c r="L945" s="161"/>
      <c r="M945" s="178"/>
      <c r="N945" s="179"/>
      <c r="O945" s="179"/>
      <c r="P945" s="179"/>
      <c r="Q945" s="179"/>
      <c r="R945" s="179"/>
      <c r="S945" s="179"/>
      <c r="T945" s="180"/>
      <c r="AT945" s="162" t="s">
        <v>164</v>
      </c>
      <c r="AU945" s="162" t="s">
        <v>83</v>
      </c>
      <c r="AV945" s="14" t="s">
        <v>160</v>
      </c>
      <c r="AW945" s="14" t="s">
        <v>36</v>
      </c>
      <c r="AX945" s="14" t="s">
        <v>83</v>
      </c>
      <c r="AY945" s="162" t="s">
        <v>153</v>
      </c>
    </row>
    <row r="946" spans="2:12" s="1" customFormat="1" ht="7" customHeight="1">
      <c r="B946" s="40"/>
      <c r="C946" s="41"/>
      <c r="D946" s="41"/>
      <c r="E946" s="41"/>
      <c r="F946" s="41"/>
      <c r="G946" s="41"/>
      <c r="H946" s="41"/>
      <c r="I946" s="41"/>
      <c r="J946" s="41"/>
      <c r="K946" s="41"/>
      <c r="L946" s="31"/>
    </row>
  </sheetData>
  <sheetProtection algorithmName="SHA-512" hashValue="PbDI2LGWUI3nDg4mZEH3OSatU74CqjxFPLkYFXdzXngsh9QVxv5ILwgcP0c14vQEWgjUI6WUp/hKdslzPFT9/g==" saltValue="ipku/oNeJ38Gm5C/VlTxhBSqAjXsV6p2nN8kV2/C/jaagtx/VmuztPm+huXQV2k79AGvDa2B/aGR2NX/xUta4g==" spinCount="100000" sheet="1" objects="1" scenarios="1" formatColumns="0" formatRows="0" autoFilter="0"/>
  <autoFilter ref="C107:K945"/>
  <mergeCells count="9">
    <mergeCell ref="E50:H50"/>
    <mergeCell ref="E98:H98"/>
    <mergeCell ref="E100:H100"/>
    <mergeCell ref="L2:V2"/>
    <mergeCell ref="E7:H7"/>
    <mergeCell ref="E9:H9"/>
    <mergeCell ref="E18:H18"/>
    <mergeCell ref="E27:H27"/>
    <mergeCell ref="E48:H48"/>
  </mergeCells>
  <hyperlinks>
    <hyperlink ref="F112" r:id="rId1" display="https://podminky.urs.cz/item/CS_URS_2024_01/171151101"/>
    <hyperlink ref="F117" r:id="rId2" display="https://podminky.urs.cz/item/CS_URS_2024_01/273321411"/>
    <hyperlink ref="F121" r:id="rId3" display="https://podminky.urs.cz/item/CS_URS_2024_01/273362021"/>
    <hyperlink ref="F126" r:id="rId4" display="https://podminky.urs.cz/item/CS_URS_2024_01/310238211"/>
    <hyperlink ref="F135" r:id="rId5" display="https://podminky.urs.cz/item/CS_URS_2024_01/317944321"/>
    <hyperlink ref="F140" r:id="rId6" display="https://podminky.urs.cz/item/CS_URS_2024_01/611325223"/>
    <hyperlink ref="F147" r:id="rId7" display="https://podminky.urs.cz/item/CS_URS_2024_01/611325418"/>
    <hyperlink ref="F151" r:id="rId8" display="https://podminky.urs.cz/item/CS_URS_2024_01/612131121"/>
    <hyperlink ref="F164" r:id="rId9" display="https://podminky.urs.cz/item/CS_URS_2024_01/612131151"/>
    <hyperlink ref="F168" r:id="rId10" display="https://podminky.urs.cz/item/CS_URS_2024_01/612311131"/>
    <hyperlink ref="F181" r:id="rId11" display="https://podminky.urs.cz/item/CS_URS_2024_01/612321111"/>
    <hyperlink ref="F194" r:id="rId12" display="https://podminky.urs.cz/item/CS_URS_2024_01/612325131"/>
    <hyperlink ref="F196" r:id="rId13" display="https://podminky.urs.cz/item/CS_URS_2024_01/612325191"/>
    <hyperlink ref="F199" r:id="rId14" display="https://podminky.urs.cz/item/CS_URS_2024_01/612325223"/>
    <hyperlink ref="F234" r:id="rId15" display="https://podminky.urs.cz/item/CS_URS_2024_01/612325417"/>
    <hyperlink ref="F238" r:id="rId16" display="https://podminky.urs.cz/item/CS_URS_2024_01/612328131"/>
    <hyperlink ref="F240" r:id="rId17" display="https://podminky.urs.cz/item/CS_URS_2024_01/631311115"/>
    <hyperlink ref="F244" r:id="rId18" display="https://podminky.urs.cz/item/CS_URS_2024_01/632450124"/>
    <hyperlink ref="F251" r:id="rId19" display="https://podminky.urs.cz/item/CS_URS_2024_01/632481213"/>
    <hyperlink ref="F255" r:id="rId20" display="https://podminky.urs.cz/item/CS_URS_2024_01/635111132"/>
    <hyperlink ref="F259" r:id="rId21" display="https://podminky.urs.cz/item/CS_URS_2024_01/635111141"/>
    <hyperlink ref="F263" r:id="rId22" display="https://podminky.urs.cz/item/CS_URS_2024_01/642944121"/>
    <hyperlink ref="F269" r:id="rId23" display="https://podminky.urs.cz/item/CS_URS_2024_01/952901111"/>
    <hyperlink ref="F271" r:id="rId24" display="https://podminky.urs.cz/item/CS_URS_2024_01/953731115"/>
    <hyperlink ref="F275" r:id="rId25" display="https://podminky.urs.cz/item/CS_URS_2024_01/953941516"/>
    <hyperlink ref="F280" r:id="rId26" display="https://podminky.urs.cz/item/CS_URS_2024_01/953943211"/>
    <hyperlink ref="F285" r:id="rId27" display="https://podminky.urs.cz/item/CS_URS_2024_01/962031133"/>
    <hyperlink ref="F289" r:id="rId28" display="https://podminky.urs.cz/item/CS_URS_2024_01/962032240"/>
    <hyperlink ref="F299" r:id="rId29" display="https://podminky.urs.cz/item/CS_URS_2024_01/965043431"/>
    <hyperlink ref="F303" r:id="rId30" display="https://podminky.urs.cz/item/CS_URS_2024_01/965045112"/>
    <hyperlink ref="F307" r:id="rId31" display="https://podminky.urs.cz/item/CS_URS_2024_01/965049112"/>
    <hyperlink ref="F309" r:id="rId32" display="https://podminky.urs.cz/item/CS_URS_2024_01/965082923"/>
    <hyperlink ref="F313" r:id="rId33" display="https://podminky.urs.cz/item/CS_URS_2024_01/968062354"/>
    <hyperlink ref="F317" r:id="rId34" display="https://podminky.urs.cz/item/CS_URS_2024_01/968062355"/>
    <hyperlink ref="F321" r:id="rId35" display="https://podminky.urs.cz/item/CS_URS_2024_01/968062455"/>
    <hyperlink ref="F325" r:id="rId36" display="https://podminky.urs.cz/item/CS_URS_2024_01/968072455"/>
    <hyperlink ref="F339" r:id="rId37" display="https://podminky.urs.cz/item/CS_URS_2024_01/969031111"/>
    <hyperlink ref="F343" r:id="rId38" display="https://podminky.urs.cz/item/CS_URS_2024_01/974031153"/>
    <hyperlink ref="F347" r:id="rId39" display="https://podminky.urs.cz/item/CS_URS_2024_01/977151123"/>
    <hyperlink ref="F351" r:id="rId40" display="https://podminky.urs.cz/item/CS_URS_2024_01/977312113"/>
    <hyperlink ref="F355" r:id="rId41" display="https://podminky.urs.cz/item/CS_URS_2024_01/978013191"/>
    <hyperlink ref="F363" r:id="rId42" display="https://podminky.urs.cz/item/CS_URS_2024_01/997013151"/>
    <hyperlink ref="F365" r:id="rId43" display="https://podminky.urs.cz/item/CS_URS_2024_01/997013509"/>
    <hyperlink ref="F368" r:id="rId44" display="https://podminky.urs.cz/item/CS_URS_2024_01/997013511"/>
    <hyperlink ref="F370" r:id="rId45" display="https://podminky.urs.cz/item/CS_URS_2024_01/997013631"/>
    <hyperlink ref="F373" r:id="rId46" display="https://podminky.urs.cz/item/CS_URS_2024_01/998011008"/>
    <hyperlink ref="F377" r:id="rId47" display="https://podminky.urs.cz/item/CS_URS_2024_01/711211136"/>
    <hyperlink ref="F381" r:id="rId48" display="https://podminky.urs.cz/item/CS_URS_2024_01/711211141"/>
    <hyperlink ref="F385" r:id="rId49" display="https://podminky.urs.cz/item/CS_URS_2024_01/711741567"/>
    <hyperlink ref="F391" r:id="rId50" display="https://podminky.urs.cz/item/CS_URS_2024_01/998711111"/>
    <hyperlink ref="F394" r:id="rId51" display="https://podminky.urs.cz/item/CS_URS_2024_01/713111136"/>
    <hyperlink ref="F400" r:id="rId52" display="https://podminky.urs.cz/item/CS_URS_2024_01/713121111"/>
    <hyperlink ref="F406" r:id="rId53" display="https://podminky.urs.cz/item/CS_URS_2024_01/998713111"/>
    <hyperlink ref="F409" r:id="rId54" display="https://podminky.urs.cz/item/CS_URS_2024_01/722170801"/>
    <hyperlink ref="F419" r:id="rId55" display="https://podminky.urs.cz/item/CS_URS_2024_01/723120804"/>
    <hyperlink ref="F424" r:id="rId56" display="https://podminky.urs.cz/item/CS_URS_2024_01/725211603"/>
    <hyperlink ref="F428" r:id="rId57" display="https://podminky.urs.cz/item/CS_URS_2024_01/725980122"/>
    <hyperlink ref="F435" r:id="rId58" display="https://podminky.urs.cz/item/CS_URS_2024_01/725980123"/>
    <hyperlink ref="F446" r:id="rId59" display="https://podminky.urs.cz/item/CS_URS_2024_01/998725111"/>
    <hyperlink ref="F449" r:id="rId60" display="https://podminky.urs.cz/item/CS_URS_2024_01/735117110"/>
    <hyperlink ref="F451" r:id="rId61" display="https://podminky.urs.cz/item/CS_URS_2024_01/735118110"/>
    <hyperlink ref="F453" r:id="rId62" display="https://podminky.urs.cz/item/CS_URS_2024_01/735119140"/>
    <hyperlink ref="F459" r:id="rId63" display="https://podminky.urs.cz/item/CS_URS_2024_01/998735111"/>
    <hyperlink ref="F462" r:id="rId64" display="https://podminky.urs.cz/item/CS_URS_2024_01/741910361"/>
    <hyperlink ref="F468" r:id="rId65" display="https://podminky.urs.cz/item/CS_URS_2024_01/998741111"/>
    <hyperlink ref="F471" r:id="rId66" display="https://podminky.urs.cz/item/CS_URS_2024_01/751111812"/>
    <hyperlink ref="F475" r:id="rId67" display="https://podminky.urs.cz/item/CS_URS_2024_01/751398012"/>
    <hyperlink ref="F480" r:id="rId68" display="https://podminky.urs.cz/item/CS_URS_2024_01/751398031"/>
    <hyperlink ref="F485" r:id="rId69" display="https://podminky.urs.cz/item/CS_URS_2024_01/751398822"/>
    <hyperlink ref="F489" r:id="rId70" display="https://podminky.urs.cz/item/CS_URS_2024_01/751510870"/>
    <hyperlink ref="F493" r:id="rId71" display="https://podminky.urs.cz/item/CS_URS_2024_01/751792008"/>
    <hyperlink ref="F499" r:id="rId72" display="https://podminky.urs.cz/item/CS_URS_2024_01/998751111"/>
    <hyperlink ref="F502" r:id="rId73" display="https://podminky.urs.cz/item/CS_URS_2024_01/762512811"/>
    <hyperlink ref="F506" r:id="rId74" display="https://podminky.urs.cz/item/CS_URS_2024_01/762522812"/>
    <hyperlink ref="F511" r:id="rId75" display="https://podminky.urs.cz/item/CS_URS_2024_01/763111464"/>
    <hyperlink ref="F518" r:id="rId76" display="https://podminky.urs.cz/item/CS_URS_2024_01/763111811"/>
    <hyperlink ref="F527" r:id="rId77" display="https://podminky.urs.cz/item/CS_URS_2024_01/763121411"/>
    <hyperlink ref="F531" r:id="rId78" display="https://podminky.urs.cz/item/CS_URS_2024_01/763121466"/>
    <hyperlink ref="F535" r:id="rId79" display="https://podminky.urs.cz/item/CS_URS_2024_01/763121714"/>
    <hyperlink ref="F539" r:id="rId80" display="https://podminky.urs.cz/item/CS_URS_2024_01/763131411"/>
    <hyperlink ref="F543" r:id="rId81" display="https://podminky.urs.cz/item/CS_URS_2024_01/763131714"/>
    <hyperlink ref="F545" r:id="rId82" display="https://podminky.urs.cz/item/CS_URS_2024_01/763131751"/>
    <hyperlink ref="F549" r:id="rId83" display="https://podminky.urs.cz/item/CS_URS_2024_01/763131765"/>
    <hyperlink ref="F551" r:id="rId84" display="https://podminky.urs.cz/item/CS_URS_2024_01/763135611"/>
    <hyperlink ref="F555" r:id="rId85" display="https://podminky.urs.cz/item/CS_URS_2024_01/763135811"/>
    <hyperlink ref="F559" r:id="rId86" display="https://podminky.urs.cz/item/CS_URS_2024_01/763164531"/>
    <hyperlink ref="F563" r:id="rId87" display="https://podminky.urs.cz/item/CS_URS_2024_01/763164539"/>
    <hyperlink ref="F567" r:id="rId88" display="https://podminky.urs.cz/item/CS_URS_2024_01/763164625"/>
    <hyperlink ref="F571" r:id="rId89" display="https://podminky.urs.cz/item/CS_URS_2024_01/763181311"/>
    <hyperlink ref="F585" r:id="rId90" display="https://podminky.urs.cz/item/CS_URS_2024_01/998763321"/>
    <hyperlink ref="F588" r:id="rId91" display="https://podminky.urs.cz/item/CS_URS_2024_01/766621621"/>
    <hyperlink ref="F592" r:id="rId92" display="https://podminky.urs.cz/item/CS_URS_2024_01/766622831"/>
    <hyperlink ref="F596" r:id="rId93" display="https://podminky.urs.cz/item/CS_URS_2024_01/766622861"/>
    <hyperlink ref="F600" r:id="rId94" display="https://podminky.urs.cz/item/CS_URS_2024_01/766660002"/>
    <hyperlink ref="F617" r:id="rId95" display="https://podminky.urs.cz/item/CS_URS_2024_01/766660729"/>
    <hyperlink ref="F620" r:id="rId96" display="https://podminky.urs.cz/item/CS_URS_2024_01/766663915"/>
    <hyperlink ref="F624" r:id="rId97" display="https://podminky.urs.cz/item/CS_URS_2024_01/766691812"/>
    <hyperlink ref="F628" r:id="rId98" display="https://podminky.urs.cz/item/CS_URS_2024_01/766694116"/>
    <hyperlink ref="F633" r:id="rId99" display="https://podminky.urs.cz/item/CS_URS_2024_01/766694126"/>
    <hyperlink ref="F638" r:id="rId100" display="https://podminky.urs.cz/item/CS_URS_2024_01/766695213"/>
    <hyperlink ref="F645" r:id="rId101" display="https://podminky.urs.cz/item/CS_URS_2024_01/998766111"/>
    <hyperlink ref="F648" r:id="rId102" display="https://podminky.urs.cz/item/CS_URS_2024_01/767531125"/>
    <hyperlink ref="F653" r:id="rId103" display="https://podminky.urs.cz/item/CS_URS_2024_01/767531212"/>
    <hyperlink ref="F660" r:id="rId104" display="https://podminky.urs.cz/item/CS_URS_2024_01/767531232"/>
    <hyperlink ref="F663" r:id="rId105" display="https://podminky.urs.cz/item/CS_URS_2024_01/767581801"/>
    <hyperlink ref="F667" r:id="rId106" display="https://podminky.urs.cz/item/CS_URS_2024_01/767581802"/>
    <hyperlink ref="F671" r:id="rId107" display="https://podminky.urs.cz/item/CS_URS_2024_01/767582800"/>
    <hyperlink ref="F675" r:id="rId108" display="https://podminky.urs.cz/item/CS_URS_2024_01/767996701"/>
    <hyperlink ref="F683" r:id="rId109" display="https://podminky.urs.cz/item/CS_URS_2024_01/998767111"/>
    <hyperlink ref="F686" r:id="rId110" display="https://podminky.urs.cz/item/CS_URS_2024_01/771121011"/>
    <hyperlink ref="F693" r:id="rId111" display="https://podminky.urs.cz/item/CS_URS_2024_01/771151021"/>
    <hyperlink ref="F695" r:id="rId112" display="https://podminky.urs.cz/item/CS_URS_2024_01/771571810"/>
    <hyperlink ref="F699" r:id="rId113" display="https://podminky.urs.cz/item/CS_URS_2024_01/771574416"/>
    <hyperlink ref="F705" r:id="rId114" display="https://podminky.urs.cz/item/CS_URS_2024_01/998771111"/>
    <hyperlink ref="F708" r:id="rId115" display="https://podminky.urs.cz/item/CS_URS_2024_01/775511810"/>
    <hyperlink ref="F713" r:id="rId116" display="https://podminky.urs.cz/item/CS_URS_2024_01/776111116"/>
    <hyperlink ref="F720" r:id="rId117" display="https://podminky.urs.cz/item/CS_URS_2024_01/776111311"/>
    <hyperlink ref="F731" r:id="rId118" display="https://podminky.urs.cz/item/CS_URS_2024_01/776121321"/>
    <hyperlink ref="F733" r:id="rId119" display="https://podminky.urs.cz/item/CS_URS_2024_01/776141121"/>
    <hyperlink ref="F735" r:id="rId120" display="https://podminky.urs.cz/item/CS_URS_2024_01/776141122"/>
    <hyperlink ref="F739" r:id="rId121" display="https://podminky.urs.cz/item/CS_URS_2024_01/776141124"/>
    <hyperlink ref="F743" r:id="rId122" display="https://podminky.urs.cz/item/CS_URS_2024_01/776201811"/>
    <hyperlink ref="F750" r:id="rId123" display="https://podminky.urs.cz/item/CS_URS_2024_01/776201812"/>
    <hyperlink ref="F754" r:id="rId124" display="https://podminky.urs.cz/item/CS_URS_2024_01/776221111"/>
    <hyperlink ref="F758" r:id="rId125" display="https://podminky.urs.cz/item/CS_URS_2024_01/776411111"/>
    <hyperlink ref="F771" r:id="rId126" display="https://podminky.urs.cz/item/CS_URS_2024_01/998776111"/>
    <hyperlink ref="F774" r:id="rId127" display="https://podminky.urs.cz/item/CS_URS_2024_01/781111011"/>
    <hyperlink ref="F776" r:id="rId128" display="https://podminky.urs.cz/item/CS_URS_2024_01/781121011"/>
    <hyperlink ref="F780" r:id="rId129" display="https://podminky.urs.cz/item/CS_URS_2024_01/781131112"/>
    <hyperlink ref="F782" r:id="rId130" display="https://podminky.urs.cz/item/CS_URS_2024_01/781471810"/>
    <hyperlink ref="F793" r:id="rId131" display="https://podminky.urs.cz/item/CS_URS_2024_01/781472216"/>
    <hyperlink ref="F796" r:id="rId132" display="https://podminky.urs.cz/item/CS_URS_2024_01/781472291"/>
    <hyperlink ref="F798" r:id="rId133" display="https://podminky.urs.cz/item/CS_URS_2024_01/781492251"/>
    <hyperlink ref="F804" r:id="rId134" display="https://podminky.urs.cz/item/CS_URS_2024_01/998781111"/>
    <hyperlink ref="F807" r:id="rId135" display="https://podminky.urs.cz/item/CS_URS_2024_01/783214121"/>
    <hyperlink ref="F811" r:id="rId136" display="https://podminky.urs.cz/item/CS_URS_2024_01/783301313"/>
    <hyperlink ref="F815" r:id="rId137" display="https://podminky.urs.cz/item/CS_URS_2024_01/783314101"/>
    <hyperlink ref="F822" r:id="rId138" display="https://podminky.urs.cz/item/CS_URS_2024_01/783317101"/>
    <hyperlink ref="F829" r:id="rId139" display="https://podminky.urs.cz/item/CS_URS_2024_01/783601401"/>
    <hyperlink ref="F833" r:id="rId140" display="https://podminky.urs.cz/item/CS_URS_2024_01/783614101"/>
    <hyperlink ref="F835" r:id="rId141" display="https://podminky.urs.cz/item/CS_URS_2024_01/783617107"/>
    <hyperlink ref="F838" r:id="rId142" display="https://podminky.urs.cz/item/CS_URS_2024_01/784111001"/>
    <hyperlink ref="F842" r:id="rId143" display="https://podminky.urs.cz/item/CS_URS_2024_01/784181101"/>
    <hyperlink ref="F844" r:id="rId144" display="https://podminky.urs.cz/item/CS_URS_2024_01/784221101"/>
    <hyperlink ref="F847" r:id="rId145" display="https://podminky.urs.cz/item/CS_URS_2024_01/786614003"/>
    <hyperlink ref="F853" r:id="rId146" display="https://podminky.urs.cz/item/CS_URS_2024_01/998786111"/>
    <hyperlink ref="F856" r:id="rId147" display="https://podminky.urs.cz/item/CS_URS_2024_01/HZS1292"/>
    <hyperlink ref="F886" r:id="rId148" display="https://podminky.urs.cz/item/CS_URS_2024_01/HZS2111"/>
    <hyperlink ref="F890" r:id="rId149" display="https://podminky.urs.cz/item/CS_URS_2024_01/HZS2122"/>
    <hyperlink ref="F899" r:id="rId150" display="https://podminky.urs.cz/item/CS_URS_2024_01/HZS2211"/>
    <hyperlink ref="F912" r:id="rId151" display="https://podminky.urs.cz/item/CS_URS_2024_01/HZS2221"/>
    <hyperlink ref="F923" r:id="rId152" display="https://podminky.urs.cz/item/CS_URS_2024_01/HZS2231"/>
    <hyperlink ref="F930" r:id="rId153" display="https://podminky.urs.cz/item/CS_URS_2024_01/HZS2232"/>
    <hyperlink ref="F934" r:id="rId154" display="https://podminky.urs.cz/item/CS_URS_2024_01/HZS3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7"/>
  <sheetViews>
    <sheetView showGridLines="0" workbookViewId="0" topLeftCell="A29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92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5" customHeight="1">
      <c r="B4" s="19"/>
      <c r="D4" s="20" t="s">
        <v>102</v>
      </c>
      <c r="L4" s="19"/>
      <c r="M4" s="89" t="s">
        <v>10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32" t="str">
        <f>'Rekapitulace stavby'!K6</f>
        <v>ZČU - stavební úpravy za účelem změny užívání stavby(pravá část 1.NP) Veleslavínova 42, Plzeň</v>
      </c>
      <c r="F7" s="233"/>
      <c r="G7" s="233"/>
      <c r="H7" s="233"/>
      <c r="L7" s="19"/>
    </row>
    <row r="8" spans="2:12" ht="12" customHeight="1">
      <c r="B8" s="19"/>
      <c r="D8" s="26" t="s">
        <v>103</v>
      </c>
      <c r="L8" s="19"/>
    </row>
    <row r="9" spans="2:12" s="1" customFormat="1" ht="16.5" customHeight="1">
      <c r="B9" s="31"/>
      <c r="E9" s="232" t="s">
        <v>1296</v>
      </c>
      <c r="F9" s="234"/>
      <c r="G9" s="234"/>
      <c r="H9" s="234"/>
      <c r="L9" s="31"/>
    </row>
    <row r="10" spans="2:12" s="1" customFormat="1" ht="12" customHeight="1">
      <c r="B10" s="31"/>
      <c r="D10" s="26" t="s">
        <v>1297</v>
      </c>
      <c r="L10" s="31"/>
    </row>
    <row r="11" spans="2:12" s="1" customFormat="1" ht="16.5" customHeight="1">
      <c r="B11" s="31"/>
      <c r="E11" s="191" t="s">
        <v>1298</v>
      </c>
      <c r="F11" s="234"/>
      <c r="G11" s="234"/>
      <c r="H11" s="234"/>
      <c r="L11" s="31"/>
    </row>
    <row r="12" spans="2:12" s="1" customFormat="1" ht="10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12. 2. 2024</v>
      </c>
      <c r="L14" s="31"/>
    </row>
    <row r="15" spans="2:12" s="1" customFormat="1" ht="10.75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27</v>
      </c>
      <c r="L16" s="31"/>
    </row>
    <row r="17" spans="2:12" s="1" customFormat="1" ht="18" customHeight="1">
      <c r="B17" s="31"/>
      <c r="E17" s="24" t="s">
        <v>28</v>
      </c>
      <c r="I17" s="26" t="s">
        <v>29</v>
      </c>
      <c r="J17" s="24" t="s">
        <v>30</v>
      </c>
      <c r="L17" s="31"/>
    </row>
    <row r="18" spans="2:12" s="1" customFormat="1" ht="7" customHeight="1">
      <c r="B18" s="31"/>
      <c r="L18" s="31"/>
    </row>
    <row r="19" spans="2:12" s="1" customFormat="1" ht="12" customHeight="1">
      <c r="B19" s="31"/>
      <c r="D19" s="26" t="s">
        <v>31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5" t="str">
        <f>'Rekapitulace stavby'!E14</f>
        <v>Vyplň údaj</v>
      </c>
      <c r="F20" s="216"/>
      <c r="G20" s="216"/>
      <c r="H20" s="216"/>
      <c r="I20" s="26" t="s">
        <v>29</v>
      </c>
      <c r="J20" s="27" t="str">
        <f>'Rekapitulace stavby'!AN14</f>
        <v>Vyplň údaj</v>
      </c>
      <c r="L20" s="31"/>
    </row>
    <row r="21" spans="2:12" s="1" customFormat="1" ht="7" customHeight="1">
      <c r="B21" s="31"/>
      <c r="L21" s="31"/>
    </row>
    <row r="22" spans="2:12" s="1" customFormat="1" ht="12" customHeight="1">
      <c r="B22" s="31"/>
      <c r="D22" s="26" t="s">
        <v>33</v>
      </c>
      <c r="I22" s="26" t="s">
        <v>26</v>
      </c>
      <c r="J22" s="24" t="s">
        <v>34</v>
      </c>
      <c r="L22" s="31"/>
    </row>
    <row r="23" spans="2:12" s="1" customFormat="1" ht="18" customHeight="1">
      <c r="B23" s="31"/>
      <c r="E23" s="24" t="s">
        <v>35</v>
      </c>
      <c r="I23" s="26" t="s">
        <v>29</v>
      </c>
      <c r="J23" s="24" t="s">
        <v>19</v>
      </c>
      <c r="L23" s="31"/>
    </row>
    <row r="24" spans="2:12" s="1" customFormat="1" ht="7" customHeight="1">
      <c r="B24" s="31"/>
      <c r="L24" s="31"/>
    </row>
    <row r="25" spans="2:12" s="1" customFormat="1" ht="12" customHeight="1">
      <c r="B25" s="31"/>
      <c r="D25" s="26" t="s">
        <v>37</v>
      </c>
      <c r="I25" s="26" t="s">
        <v>26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29</v>
      </c>
      <c r="J26" s="24" t="str">
        <f>IF('Rekapitulace stavby'!AN20="","",'Rekapitulace stavby'!AN20)</f>
        <v/>
      </c>
      <c r="L26" s="31"/>
    </row>
    <row r="27" spans="2:12" s="1" customFormat="1" ht="7" customHeight="1">
      <c r="B27" s="31"/>
      <c r="L27" s="31"/>
    </row>
    <row r="28" spans="2:12" s="1" customFormat="1" ht="12" customHeight="1">
      <c r="B28" s="31"/>
      <c r="D28" s="26" t="s">
        <v>39</v>
      </c>
      <c r="L28" s="31"/>
    </row>
    <row r="29" spans="2:12" s="7" customFormat="1" ht="71.25" customHeight="1">
      <c r="B29" s="90"/>
      <c r="E29" s="221" t="s">
        <v>40</v>
      </c>
      <c r="F29" s="221"/>
      <c r="G29" s="221"/>
      <c r="H29" s="221"/>
      <c r="L29" s="90"/>
    </row>
    <row r="30" spans="2:12" s="1" customFormat="1" ht="7" customHeight="1">
      <c r="B30" s="31"/>
      <c r="L30" s="31"/>
    </row>
    <row r="31" spans="2:12" s="1" customFormat="1" ht="7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4" customHeight="1">
      <c r="B32" s="31"/>
      <c r="D32" s="91" t="s">
        <v>41</v>
      </c>
      <c r="J32" s="62">
        <f>ROUND(J92,2)</f>
        <v>0</v>
      </c>
      <c r="L32" s="31"/>
    </row>
    <row r="33" spans="2:12" s="1" customFormat="1" ht="7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43</v>
      </c>
      <c r="I34" s="34" t="s">
        <v>42</v>
      </c>
      <c r="J34" s="34" t="s">
        <v>44</v>
      </c>
      <c r="L34" s="31"/>
    </row>
    <row r="35" spans="2:12" s="1" customFormat="1" ht="14.4" customHeight="1">
      <c r="B35" s="31"/>
      <c r="D35" s="51" t="s">
        <v>45</v>
      </c>
      <c r="E35" s="26" t="s">
        <v>46</v>
      </c>
      <c r="F35" s="82">
        <f>ROUND((SUM(BE92:BE136)),2)</f>
        <v>0</v>
      </c>
      <c r="I35" s="92">
        <v>0.21</v>
      </c>
      <c r="J35" s="82">
        <f>ROUND(((SUM(BE92:BE136))*I35),2)</f>
        <v>0</v>
      </c>
      <c r="L35" s="31"/>
    </row>
    <row r="36" spans="2:12" s="1" customFormat="1" ht="14.4" customHeight="1">
      <c r="B36" s="31"/>
      <c r="E36" s="26" t="s">
        <v>47</v>
      </c>
      <c r="F36" s="82">
        <f>ROUND((SUM(BF92:BF136)),2)</f>
        <v>0</v>
      </c>
      <c r="I36" s="92">
        <v>0.12</v>
      </c>
      <c r="J36" s="82">
        <f>ROUND(((SUM(BF92:BF136))*I36),2)</f>
        <v>0</v>
      </c>
      <c r="L36" s="31"/>
    </row>
    <row r="37" spans="2:12" s="1" customFormat="1" ht="14.4" customHeight="1" hidden="1">
      <c r="B37" s="31"/>
      <c r="E37" s="26" t="s">
        <v>48</v>
      </c>
      <c r="F37" s="82">
        <f>ROUND((SUM(BG92:BG136)),2)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49</v>
      </c>
      <c r="F38" s="82">
        <f>ROUND((SUM(BH92:BH136)),2)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50</v>
      </c>
      <c r="F39" s="82">
        <f>ROUND((SUM(BI92:BI136)),2)</f>
        <v>0</v>
      </c>
      <c r="I39" s="92">
        <v>0</v>
      </c>
      <c r="J39" s="82">
        <f>0</f>
        <v>0</v>
      </c>
      <c r="L39" s="31"/>
    </row>
    <row r="40" spans="2:12" s="1" customFormat="1" ht="7" customHeight="1">
      <c r="B40" s="31"/>
      <c r="L40" s="31"/>
    </row>
    <row r="41" spans="2:12" s="1" customFormat="1" ht="25.4" customHeight="1">
      <c r="B41" s="31"/>
      <c r="C41" s="93"/>
      <c r="D41" s="94" t="s">
        <v>51</v>
      </c>
      <c r="E41" s="53"/>
      <c r="F41" s="53"/>
      <c r="G41" s="95" t="s">
        <v>52</v>
      </c>
      <c r="H41" s="96" t="s">
        <v>53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7" customHeight="1" hidden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5" customHeight="1" hidden="1">
      <c r="B47" s="31"/>
      <c r="C47" s="20" t="s">
        <v>105</v>
      </c>
      <c r="L47" s="31"/>
    </row>
    <row r="48" spans="2:12" s="1" customFormat="1" ht="7" customHeight="1" hidden="1">
      <c r="B48" s="31"/>
      <c r="L48" s="31"/>
    </row>
    <row r="49" spans="2:12" s="1" customFormat="1" ht="12" customHeight="1" hidden="1">
      <c r="B49" s="31"/>
      <c r="C49" s="26" t="s">
        <v>16</v>
      </c>
      <c r="L49" s="31"/>
    </row>
    <row r="50" spans="2:12" s="1" customFormat="1" ht="26.25" customHeight="1" hidden="1">
      <c r="B50" s="31"/>
      <c r="E50" s="232" t="str">
        <f>E7</f>
        <v>ZČU - stavební úpravy za účelem změny užívání stavby(pravá část 1.NP) Veleslavínova 42, Plzeň</v>
      </c>
      <c r="F50" s="233"/>
      <c r="G50" s="233"/>
      <c r="H50" s="233"/>
      <c r="L50" s="31"/>
    </row>
    <row r="51" spans="2:12" ht="12" customHeight="1" hidden="1">
      <c r="B51" s="19"/>
      <c r="C51" s="26" t="s">
        <v>103</v>
      </c>
      <c r="L51" s="19"/>
    </row>
    <row r="52" spans="2:12" s="1" customFormat="1" ht="16.5" customHeight="1" hidden="1">
      <c r="B52" s="31"/>
      <c r="E52" s="232" t="s">
        <v>1296</v>
      </c>
      <c r="F52" s="234"/>
      <c r="G52" s="234"/>
      <c r="H52" s="234"/>
      <c r="L52" s="31"/>
    </row>
    <row r="53" spans="2:12" s="1" customFormat="1" ht="12" customHeight="1" hidden="1">
      <c r="B53" s="31"/>
      <c r="C53" s="26" t="s">
        <v>1297</v>
      </c>
      <c r="L53" s="31"/>
    </row>
    <row r="54" spans="2:12" s="1" customFormat="1" ht="16.5" customHeight="1" hidden="1">
      <c r="B54" s="31"/>
      <c r="E54" s="191" t="str">
        <f>E11</f>
        <v>b1 - Materiál</v>
      </c>
      <c r="F54" s="234"/>
      <c r="G54" s="234"/>
      <c r="H54" s="234"/>
      <c r="L54" s="31"/>
    </row>
    <row r="55" spans="2:12" s="1" customFormat="1" ht="7" customHeight="1" hidden="1">
      <c r="B55" s="31"/>
      <c r="L55" s="31"/>
    </row>
    <row r="56" spans="2:12" s="1" customFormat="1" ht="12" customHeight="1" hidden="1">
      <c r="B56" s="31"/>
      <c r="C56" s="26" t="s">
        <v>21</v>
      </c>
      <c r="F56" s="24" t="str">
        <f>F14</f>
        <v>Veleslavínova 42</v>
      </c>
      <c r="I56" s="26" t="s">
        <v>23</v>
      </c>
      <c r="J56" s="48" t="str">
        <f>IF(J14="","",J14)</f>
        <v>12. 2. 2024</v>
      </c>
      <c r="L56" s="31"/>
    </row>
    <row r="57" spans="2:12" s="1" customFormat="1" ht="7" customHeight="1" hidden="1">
      <c r="B57" s="31"/>
      <c r="L57" s="31"/>
    </row>
    <row r="58" spans="2:12" s="1" customFormat="1" ht="15.15" customHeight="1" hidden="1">
      <c r="B58" s="31"/>
      <c r="C58" s="26" t="s">
        <v>25</v>
      </c>
      <c r="F58" s="24" t="str">
        <f>E17</f>
        <v>Západočeská univerzita v Plzni</v>
      </c>
      <c r="I58" s="26" t="s">
        <v>33</v>
      </c>
      <c r="J58" s="29" t="str">
        <f>E23</f>
        <v>HBH atelier s.r.o.</v>
      </c>
      <c r="L58" s="31"/>
    </row>
    <row r="59" spans="2:12" s="1" customFormat="1" ht="15.15" customHeight="1" hidden="1">
      <c r="B59" s="31"/>
      <c r="C59" s="26" t="s">
        <v>31</v>
      </c>
      <c r="F59" s="24" t="str">
        <f>IF(E20="","",E20)</f>
        <v>Vyplň údaj</v>
      </c>
      <c r="I59" s="26" t="s">
        <v>37</v>
      </c>
      <c r="J59" s="29" t="str">
        <f>E26</f>
        <v xml:space="preserve"> </v>
      </c>
      <c r="L59" s="31"/>
    </row>
    <row r="60" spans="2:12" s="1" customFormat="1" ht="10.25" customHeight="1" hidden="1">
      <c r="B60" s="31"/>
      <c r="L60" s="31"/>
    </row>
    <row r="61" spans="2:12" s="1" customFormat="1" ht="29.25" customHeight="1" hidden="1">
      <c r="B61" s="31"/>
      <c r="C61" s="99" t="s">
        <v>106</v>
      </c>
      <c r="D61" s="93"/>
      <c r="E61" s="93"/>
      <c r="F61" s="93"/>
      <c r="G61" s="93"/>
      <c r="H61" s="93"/>
      <c r="I61" s="93"/>
      <c r="J61" s="100" t="s">
        <v>107</v>
      </c>
      <c r="K61" s="93"/>
      <c r="L61" s="31"/>
    </row>
    <row r="62" spans="2:12" s="1" customFormat="1" ht="10.25" customHeight="1" hidden="1">
      <c r="B62" s="31"/>
      <c r="L62" s="31"/>
    </row>
    <row r="63" spans="2:47" s="1" customFormat="1" ht="22.75" customHeight="1" hidden="1">
      <c r="B63" s="31"/>
      <c r="C63" s="101" t="s">
        <v>73</v>
      </c>
      <c r="J63" s="62">
        <f>J92</f>
        <v>0</v>
      </c>
      <c r="L63" s="31"/>
      <c r="AU63" s="16" t="s">
        <v>108</v>
      </c>
    </row>
    <row r="64" spans="2:12" s="8" customFormat="1" ht="25" customHeight="1" hidden="1">
      <c r="B64" s="102"/>
      <c r="D64" s="103" t="s">
        <v>1299</v>
      </c>
      <c r="E64" s="104"/>
      <c r="F64" s="104"/>
      <c r="G64" s="104"/>
      <c r="H64" s="104"/>
      <c r="I64" s="104"/>
      <c r="J64" s="105">
        <f>J93</f>
        <v>0</v>
      </c>
      <c r="L64" s="102"/>
    </row>
    <row r="65" spans="2:12" s="9" customFormat="1" ht="19.9" customHeight="1" hidden="1">
      <c r="B65" s="106"/>
      <c r="D65" s="107" t="s">
        <v>1300</v>
      </c>
      <c r="E65" s="108"/>
      <c r="F65" s="108"/>
      <c r="G65" s="108"/>
      <c r="H65" s="108"/>
      <c r="I65" s="108"/>
      <c r="J65" s="109">
        <f>J94</f>
        <v>0</v>
      </c>
      <c r="L65" s="106"/>
    </row>
    <row r="66" spans="2:12" s="9" customFormat="1" ht="19.9" customHeight="1" hidden="1">
      <c r="B66" s="106"/>
      <c r="D66" s="107" t="s">
        <v>1301</v>
      </c>
      <c r="E66" s="108"/>
      <c r="F66" s="108"/>
      <c r="G66" s="108"/>
      <c r="H66" s="108"/>
      <c r="I66" s="108"/>
      <c r="J66" s="109">
        <f>J102</f>
        <v>0</v>
      </c>
      <c r="L66" s="106"/>
    </row>
    <row r="67" spans="2:12" s="8" customFormat="1" ht="25" customHeight="1" hidden="1">
      <c r="B67" s="102"/>
      <c r="D67" s="103" t="s">
        <v>1302</v>
      </c>
      <c r="E67" s="104"/>
      <c r="F67" s="104"/>
      <c r="G67" s="104"/>
      <c r="H67" s="104"/>
      <c r="I67" s="104"/>
      <c r="J67" s="105">
        <f>J104</f>
        <v>0</v>
      </c>
      <c r="L67" s="102"/>
    </row>
    <row r="68" spans="2:12" s="8" customFormat="1" ht="25" customHeight="1" hidden="1">
      <c r="B68" s="102"/>
      <c r="D68" s="103" t="s">
        <v>1303</v>
      </c>
      <c r="E68" s="104"/>
      <c r="F68" s="104"/>
      <c r="G68" s="104"/>
      <c r="H68" s="104"/>
      <c r="I68" s="104"/>
      <c r="J68" s="105">
        <f>J116</f>
        <v>0</v>
      </c>
      <c r="L68" s="102"/>
    </row>
    <row r="69" spans="2:12" s="8" customFormat="1" ht="25" customHeight="1" hidden="1">
      <c r="B69" s="102"/>
      <c r="D69" s="103" t="s">
        <v>1304</v>
      </c>
      <c r="E69" s="104"/>
      <c r="F69" s="104"/>
      <c r="G69" s="104"/>
      <c r="H69" s="104"/>
      <c r="I69" s="104"/>
      <c r="J69" s="105">
        <f>J121</f>
        <v>0</v>
      </c>
      <c r="L69" s="102"/>
    </row>
    <row r="70" spans="2:12" s="8" customFormat="1" ht="25" customHeight="1" hidden="1">
      <c r="B70" s="102"/>
      <c r="D70" s="103" t="s">
        <v>1305</v>
      </c>
      <c r="E70" s="104"/>
      <c r="F70" s="104"/>
      <c r="G70" s="104"/>
      <c r="H70" s="104"/>
      <c r="I70" s="104"/>
      <c r="J70" s="105">
        <f>J130</f>
        <v>0</v>
      </c>
      <c r="L70" s="102"/>
    </row>
    <row r="71" spans="2:12" s="1" customFormat="1" ht="21.75" customHeight="1" hidden="1">
      <c r="B71" s="31"/>
      <c r="L71" s="31"/>
    </row>
    <row r="72" spans="2:12" s="1" customFormat="1" ht="7" customHeight="1" hidden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1"/>
    </row>
    <row r="73" ht="10" hidden="1"/>
    <row r="74" ht="10" hidden="1"/>
    <row r="75" ht="10" hidden="1"/>
    <row r="76" spans="2:12" s="1" customFormat="1" ht="7" customHeight="1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31"/>
    </row>
    <row r="77" spans="2:12" s="1" customFormat="1" ht="25" customHeight="1">
      <c r="B77" s="31"/>
      <c r="C77" s="20" t="s">
        <v>138</v>
      </c>
      <c r="L77" s="31"/>
    </row>
    <row r="78" spans="2:12" s="1" customFormat="1" ht="7" customHeight="1">
      <c r="B78" s="31"/>
      <c r="L78" s="31"/>
    </row>
    <row r="79" spans="2:12" s="1" customFormat="1" ht="12" customHeight="1">
      <c r="B79" s="31"/>
      <c r="C79" s="26" t="s">
        <v>16</v>
      </c>
      <c r="L79" s="31"/>
    </row>
    <row r="80" spans="2:12" s="1" customFormat="1" ht="26.25" customHeight="1">
      <c r="B80" s="31"/>
      <c r="E80" s="232" t="str">
        <f>E7</f>
        <v>ZČU - stavební úpravy za účelem změny užívání stavby(pravá část 1.NP) Veleslavínova 42, Plzeň</v>
      </c>
      <c r="F80" s="233"/>
      <c r="G80" s="233"/>
      <c r="H80" s="233"/>
      <c r="L80" s="31"/>
    </row>
    <row r="81" spans="2:12" ht="12" customHeight="1">
      <c r="B81" s="19"/>
      <c r="C81" s="26" t="s">
        <v>103</v>
      </c>
      <c r="L81" s="19"/>
    </row>
    <row r="82" spans="2:12" s="1" customFormat="1" ht="16.5" customHeight="1">
      <c r="B82" s="31"/>
      <c r="E82" s="232" t="s">
        <v>1296</v>
      </c>
      <c r="F82" s="234"/>
      <c r="G82" s="234"/>
      <c r="H82" s="234"/>
      <c r="L82" s="31"/>
    </row>
    <row r="83" spans="2:12" s="1" customFormat="1" ht="12" customHeight="1">
      <c r="B83" s="31"/>
      <c r="C83" s="26" t="s">
        <v>1297</v>
      </c>
      <c r="L83" s="31"/>
    </row>
    <row r="84" spans="2:12" s="1" customFormat="1" ht="16.5" customHeight="1">
      <c r="B84" s="31"/>
      <c r="E84" s="191" t="str">
        <f>E11</f>
        <v>b1 - Materiál</v>
      </c>
      <c r="F84" s="234"/>
      <c r="G84" s="234"/>
      <c r="H84" s="234"/>
      <c r="L84" s="31"/>
    </row>
    <row r="85" spans="2:12" s="1" customFormat="1" ht="7" customHeight="1">
      <c r="B85" s="31"/>
      <c r="L85" s="31"/>
    </row>
    <row r="86" spans="2:12" s="1" customFormat="1" ht="12" customHeight="1">
      <c r="B86" s="31"/>
      <c r="C86" s="26" t="s">
        <v>21</v>
      </c>
      <c r="F86" s="24" t="str">
        <f>F14</f>
        <v>Veleslavínova 42</v>
      </c>
      <c r="I86" s="26" t="s">
        <v>23</v>
      </c>
      <c r="J86" s="48" t="str">
        <f>IF(J14="","",J14)</f>
        <v>12. 2. 2024</v>
      </c>
      <c r="L86" s="31"/>
    </row>
    <row r="87" spans="2:12" s="1" customFormat="1" ht="7" customHeight="1">
      <c r="B87" s="31"/>
      <c r="L87" s="31"/>
    </row>
    <row r="88" spans="2:12" s="1" customFormat="1" ht="15.15" customHeight="1">
      <c r="B88" s="31"/>
      <c r="C88" s="26" t="s">
        <v>25</v>
      </c>
      <c r="F88" s="24" t="str">
        <f>E17</f>
        <v>Západočeská univerzita v Plzni</v>
      </c>
      <c r="I88" s="26" t="s">
        <v>33</v>
      </c>
      <c r="J88" s="29" t="str">
        <f>E23</f>
        <v>HBH atelier s.r.o.</v>
      </c>
      <c r="L88" s="31"/>
    </row>
    <row r="89" spans="2:12" s="1" customFormat="1" ht="15.15" customHeight="1">
      <c r="B89" s="31"/>
      <c r="C89" s="26" t="s">
        <v>31</v>
      </c>
      <c r="F89" s="24" t="str">
        <f>IF(E20="","",E20)</f>
        <v>Vyplň údaj</v>
      </c>
      <c r="I89" s="26" t="s">
        <v>37</v>
      </c>
      <c r="J89" s="29" t="str">
        <f>E26</f>
        <v xml:space="preserve"> </v>
      </c>
      <c r="L89" s="31"/>
    </row>
    <row r="90" spans="2:12" s="1" customFormat="1" ht="10.25" customHeight="1">
      <c r="B90" s="31"/>
      <c r="L90" s="31"/>
    </row>
    <row r="91" spans="2:20" s="10" customFormat="1" ht="29.25" customHeight="1">
      <c r="B91" s="110"/>
      <c r="C91" s="111" t="s">
        <v>139</v>
      </c>
      <c r="D91" s="112" t="s">
        <v>60</v>
      </c>
      <c r="E91" s="112" t="s">
        <v>56</v>
      </c>
      <c r="F91" s="112" t="s">
        <v>57</v>
      </c>
      <c r="G91" s="112" t="s">
        <v>140</v>
      </c>
      <c r="H91" s="112" t="s">
        <v>141</v>
      </c>
      <c r="I91" s="112" t="s">
        <v>142</v>
      </c>
      <c r="J91" s="112" t="s">
        <v>107</v>
      </c>
      <c r="K91" s="113" t="s">
        <v>143</v>
      </c>
      <c r="L91" s="110"/>
      <c r="M91" s="55" t="s">
        <v>19</v>
      </c>
      <c r="N91" s="56" t="s">
        <v>45</v>
      </c>
      <c r="O91" s="56" t="s">
        <v>144</v>
      </c>
      <c r="P91" s="56" t="s">
        <v>145</v>
      </c>
      <c r="Q91" s="56" t="s">
        <v>146</v>
      </c>
      <c r="R91" s="56" t="s">
        <v>147</v>
      </c>
      <c r="S91" s="56" t="s">
        <v>148</v>
      </c>
      <c r="T91" s="57" t="s">
        <v>149</v>
      </c>
    </row>
    <row r="92" spans="2:63" s="1" customFormat="1" ht="22.75" customHeight="1">
      <c r="B92" s="31"/>
      <c r="C92" s="60" t="s">
        <v>150</v>
      </c>
      <c r="J92" s="114">
        <f>BK92</f>
        <v>0</v>
      </c>
      <c r="L92" s="31"/>
      <c r="M92" s="58"/>
      <c r="N92" s="49"/>
      <c r="O92" s="49"/>
      <c r="P92" s="115">
        <f>P93+P104+P116+P121+P130</f>
        <v>0</v>
      </c>
      <c r="Q92" s="49"/>
      <c r="R92" s="115">
        <f>R93+R104+R116+R121+R130</f>
        <v>0</v>
      </c>
      <c r="S92" s="49"/>
      <c r="T92" s="116">
        <f>T93+T104+T116+T121+T130</f>
        <v>0</v>
      </c>
      <c r="AT92" s="16" t="s">
        <v>74</v>
      </c>
      <c r="AU92" s="16" t="s">
        <v>108</v>
      </c>
      <c r="BK92" s="117">
        <f>BK93+BK104+BK116+BK121+BK130</f>
        <v>0</v>
      </c>
    </row>
    <row r="93" spans="2:63" s="11" customFormat="1" ht="25.9" customHeight="1">
      <c r="B93" s="118"/>
      <c r="D93" s="119" t="s">
        <v>74</v>
      </c>
      <c r="E93" s="120" t="s">
        <v>1306</v>
      </c>
      <c r="F93" s="120" t="s">
        <v>1307</v>
      </c>
      <c r="I93" s="121"/>
      <c r="J93" s="122">
        <f>BK93</f>
        <v>0</v>
      </c>
      <c r="L93" s="118"/>
      <c r="M93" s="123"/>
      <c r="P93" s="124">
        <f>P94+P102</f>
        <v>0</v>
      </c>
      <c r="R93" s="124">
        <f>R94+R102</f>
        <v>0</v>
      </c>
      <c r="T93" s="125">
        <f>T94+T102</f>
        <v>0</v>
      </c>
      <c r="AR93" s="119" t="s">
        <v>83</v>
      </c>
      <c r="AT93" s="126" t="s">
        <v>74</v>
      </c>
      <c r="AU93" s="126" t="s">
        <v>75</v>
      </c>
      <c r="AY93" s="119" t="s">
        <v>153</v>
      </c>
      <c r="BK93" s="127">
        <f>BK94+BK102</f>
        <v>0</v>
      </c>
    </row>
    <row r="94" spans="2:63" s="11" customFormat="1" ht="22.75" customHeight="1">
      <c r="B94" s="118"/>
      <c r="D94" s="119" t="s">
        <v>74</v>
      </c>
      <c r="E94" s="128" t="s">
        <v>1308</v>
      </c>
      <c r="F94" s="128" t="s">
        <v>1309</v>
      </c>
      <c r="I94" s="121"/>
      <c r="J94" s="129">
        <f>BK94</f>
        <v>0</v>
      </c>
      <c r="L94" s="118"/>
      <c r="M94" s="123"/>
      <c r="P94" s="124">
        <f>SUM(P95:P101)</f>
        <v>0</v>
      </c>
      <c r="R94" s="124">
        <f>SUM(R95:R101)</f>
        <v>0</v>
      </c>
      <c r="T94" s="125">
        <f>SUM(T95:T101)</f>
        <v>0</v>
      </c>
      <c r="AR94" s="119" t="s">
        <v>83</v>
      </c>
      <c r="AT94" s="126" t="s">
        <v>74</v>
      </c>
      <c r="AU94" s="126" t="s">
        <v>83</v>
      </c>
      <c r="AY94" s="119" t="s">
        <v>153</v>
      </c>
      <c r="BK94" s="127">
        <f>SUM(BK95:BK101)</f>
        <v>0</v>
      </c>
    </row>
    <row r="95" spans="2:65" s="1" customFormat="1" ht="16.5" customHeight="1">
      <c r="B95" s="31"/>
      <c r="C95" s="168" t="s">
        <v>83</v>
      </c>
      <c r="D95" s="168" t="s">
        <v>324</v>
      </c>
      <c r="E95" s="169" t="s">
        <v>1310</v>
      </c>
      <c r="F95" s="170" t="s">
        <v>1311</v>
      </c>
      <c r="G95" s="171" t="s">
        <v>337</v>
      </c>
      <c r="H95" s="172">
        <v>78</v>
      </c>
      <c r="I95" s="173"/>
      <c r="J95" s="174">
        <f aca="true" t="shared" si="0" ref="J95:J101">ROUND(I95*H95,2)</f>
        <v>0</v>
      </c>
      <c r="K95" s="170" t="s">
        <v>19</v>
      </c>
      <c r="L95" s="175"/>
      <c r="M95" s="176" t="s">
        <v>19</v>
      </c>
      <c r="N95" s="177" t="s">
        <v>46</v>
      </c>
      <c r="P95" s="139">
        <f aca="true" t="shared" si="1" ref="P95:P101">O95*H95</f>
        <v>0</v>
      </c>
      <c r="Q95" s="139">
        <v>0</v>
      </c>
      <c r="R95" s="139">
        <f aca="true" t="shared" si="2" ref="R95:R101">Q95*H95</f>
        <v>0</v>
      </c>
      <c r="S95" s="139">
        <v>0</v>
      </c>
      <c r="T95" s="140">
        <f aca="true" t="shared" si="3" ref="T95:T101">S95*H95</f>
        <v>0</v>
      </c>
      <c r="AR95" s="141" t="s">
        <v>217</v>
      </c>
      <c r="AT95" s="141" t="s">
        <v>324</v>
      </c>
      <c r="AU95" s="141" t="s">
        <v>85</v>
      </c>
      <c r="AY95" s="16" t="s">
        <v>153</v>
      </c>
      <c r="BE95" s="142">
        <f aca="true" t="shared" si="4" ref="BE95:BE101">IF(N95="základní",J95,0)</f>
        <v>0</v>
      </c>
      <c r="BF95" s="142">
        <f aca="true" t="shared" si="5" ref="BF95:BF101">IF(N95="snížená",J95,0)</f>
        <v>0</v>
      </c>
      <c r="BG95" s="142">
        <f aca="true" t="shared" si="6" ref="BG95:BG101">IF(N95="zákl. přenesená",J95,0)</f>
        <v>0</v>
      </c>
      <c r="BH95" s="142">
        <f aca="true" t="shared" si="7" ref="BH95:BH101">IF(N95="sníž. přenesená",J95,0)</f>
        <v>0</v>
      </c>
      <c r="BI95" s="142">
        <f aca="true" t="shared" si="8" ref="BI95:BI101">IF(N95="nulová",J95,0)</f>
        <v>0</v>
      </c>
      <c r="BJ95" s="16" t="s">
        <v>83</v>
      </c>
      <c r="BK95" s="142">
        <f aca="true" t="shared" si="9" ref="BK95:BK101">ROUND(I95*H95,2)</f>
        <v>0</v>
      </c>
      <c r="BL95" s="16" t="s">
        <v>160</v>
      </c>
      <c r="BM95" s="141" t="s">
        <v>85</v>
      </c>
    </row>
    <row r="96" spans="2:65" s="1" customFormat="1" ht="16.5" customHeight="1">
      <c r="B96" s="31"/>
      <c r="C96" s="168" t="s">
        <v>85</v>
      </c>
      <c r="D96" s="168" t="s">
        <v>324</v>
      </c>
      <c r="E96" s="169" t="s">
        <v>1312</v>
      </c>
      <c r="F96" s="170" t="s">
        <v>1313</v>
      </c>
      <c r="G96" s="171" t="s">
        <v>337</v>
      </c>
      <c r="H96" s="172">
        <v>60</v>
      </c>
      <c r="I96" s="173"/>
      <c r="J96" s="174">
        <f t="shared" si="0"/>
        <v>0</v>
      </c>
      <c r="K96" s="170" t="s">
        <v>19</v>
      </c>
      <c r="L96" s="175"/>
      <c r="M96" s="176" t="s">
        <v>19</v>
      </c>
      <c r="N96" s="177" t="s">
        <v>46</v>
      </c>
      <c r="P96" s="139">
        <f t="shared" si="1"/>
        <v>0</v>
      </c>
      <c r="Q96" s="139">
        <v>0</v>
      </c>
      <c r="R96" s="139">
        <f t="shared" si="2"/>
        <v>0</v>
      </c>
      <c r="S96" s="139">
        <v>0</v>
      </c>
      <c r="T96" s="140">
        <f t="shared" si="3"/>
        <v>0</v>
      </c>
      <c r="AR96" s="141" t="s">
        <v>217</v>
      </c>
      <c r="AT96" s="141" t="s">
        <v>324</v>
      </c>
      <c r="AU96" s="141" t="s">
        <v>85</v>
      </c>
      <c r="AY96" s="16" t="s">
        <v>153</v>
      </c>
      <c r="BE96" s="142">
        <f t="shared" si="4"/>
        <v>0</v>
      </c>
      <c r="BF96" s="142">
        <f t="shared" si="5"/>
        <v>0</v>
      </c>
      <c r="BG96" s="142">
        <f t="shared" si="6"/>
        <v>0</v>
      </c>
      <c r="BH96" s="142">
        <f t="shared" si="7"/>
        <v>0</v>
      </c>
      <c r="BI96" s="142">
        <f t="shared" si="8"/>
        <v>0</v>
      </c>
      <c r="BJ96" s="16" t="s">
        <v>83</v>
      </c>
      <c r="BK96" s="142">
        <f t="shared" si="9"/>
        <v>0</v>
      </c>
      <c r="BL96" s="16" t="s">
        <v>160</v>
      </c>
      <c r="BM96" s="141" t="s">
        <v>160</v>
      </c>
    </row>
    <row r="97" spans="2:65" s="1" customFormat="1" ht="16.5" customHeight="1">
      <c r="B97" s="31"/>
      <c r="C97" s="168" t="s">
        <v>175</v>
      </c>
      <c r="D97" s="168" t="s">
        <v>324</v>
      </c>
      <c r="E97" s="169" t="s">
        <v>1314</v>
      </c>
      <c r="F97" s="170" t="s">
        <v>1315</v>
      </c>
      <c r="G97" s="171" t="s">
        <v>337</v>
      </c>
      <c r="H97" s="172">
        <v>60</v>
      </c>
      <c r="I97" s="173"/>
      <c r="J97" s="174">
        <f t="shared" si="0"/>
        <v>0</v>
      </c>
      <c r="K97" s="170" t="s">
        <v>19</v>
      </c>
      <c r="L97" s="175"/>
      <c r="M97" s="176" t="s">
        <v>19</v>
      </c>
      <c r="N97" s="177" t="s">
        <v>46</v>
      </c>
      <c r="P97" s="139">
        <f t="shared" si="1"/>
        <v>0</v>
      </c>
      <c r="Q97" s="139">
        <v>0</v>
      </c>
      <c r="R97" s="139">
        <f t="shared" si="2"/>
        <v>0</v>
      </c>
      <c r="S97" s="139">
        <v>0</v>
      </c>
      <c r="T97" s="140">
        <f t="shared" si="3"/>
        <v>0</v>
      </c>
      <c r="AR97" s="141" t="s">
        <v>217</v>
      </c>
      <c r="AT97" s="141" t="s">
        <v>324</v>
      </c>
      <c r="AU97" s="141" t="s">
        <v>85</v>
      </c>
      <c r="AY97" s="16" t="s">
        <v>153</v>
      </c>
      <c r="BE97" s="142">
        <f t="shared" si="4"/>
        <v>0</v>
      </c>
      <c r="BF97" s="142">
        <f t="shared" si="5"/>
        <v>0</v>
      </c>
      <c r="BG97" s="142">
        <f t="shared" si="6"/>
        <v>0</v>
      </c>
      <c r="BH97" s="142">
        <f t="shared" si="7"/>
        <v>0</v>
      </c>
      <c r="BI97" s="142">
        <f t="shared" si="8"/>
        <v>0</v>
      </c>
      <c r="BJ97" s="16" t="s">
        <v>83</v>
      </c>
      <c r="BK97" s="142">
        <f t="shared" si="9"/>
        <v>0</v>
      </c>
      <c r="BL97" s="16" t="s">
        <v>160</v>
      </c>
      <c r="BM97" s="141" t="s">
        <v>201</v>
      </c>
    </row>
    <row r="98" spans="2:65" s="1" customFormat="1" ht="16.5" customHeight="1">
      <c r="B98" s="31"/>
      <c r="C98" s="168" t="s">
        <v>160</v>
      </c>
      <c r="D98" s="168" t="s">
        <v>324</v>
      </c>
      <c r="E98" s="169" t="s">
        <v>1316</v>
      </c>
      <c r="F98" s="170" t="s">
        <v>1317</v>
      </c>
      <c r="G98" s="171" t="s">
        <v>337</v>
      </c>
      <c r="H98" s="172">
        <v>200</v>
      </c>
      <c r="I98" s="173"/>
      <c r="J98" s="174">
        <f t="shared" si="0"/>
        <v>0</v>
      </c>
      <c r="K98" s="170" t="s">
        <v>19</v>
      </c>
      <c r="L98" s="175"/>
      <c r="M98" s="176" t="s">
        <v>19</v>
      </c>
      <c r="N98" s="177" t="s">
        <v>46</v>
      </c>
      <c r="P98" s="139">
        <f t="shared" si="1"/>
        <v>0</v>
      </c>
      <c r="Q98" s="139">
        <v>0</v>
      </c>
      <c r="R98" s="139">
        <f t="shared" si="2"/>
        <v>0</v>
      </c>
      <c r="S98" s="139">
        <v>0</v>
      </c>
      <c r="T98" s="140">
        <f t="shared" si="3"/>
        <v>0</v>
      </c>
      <c r="AR98" s="141" t="s">
        <v>217</v>
      </c>
      <c r="AT98" s="141" t="s">
        <v>324</v>
      </c>
      <c r="AU98" s="141" t="s">
        <v>85</v>
      </c>
      <c r="AY98" s="16" t="s">
        <v>153</v>
      </c>
      <c r="BE98" s="142">
        <f t="shared" si="4"/>
        <v>0</v>
      </c>
      <c r="BF98" s="142">
        <f t="shared" si="5"/>
        <v>0</v>
      </c>
      <c r="BG98" s="142">
        <f t="shared" si="6"/>
        <v>0</v>
      </c>
      <c r="BH98" s="142">
        <f t="shared" si="7"/>
        <v>0</v>
      </c>
      <c r="BI98" s="142">
        <f t="shared" si="8"/>
        <v>0</v>
      </c>
      <c r="BJ98" s="16" t="s">
        <v>83</v>
      </c>
      <c r="BK98" s="142">
        <f t="shared" si="9"/>
        <v>0</v>
      </c>
      <c r="BL98" s="16" t="s">
        <v>160</v>
      </c>
      <c r="BM98" s="141" t="s">
        <v>217</v>
      </c>
    </row>
    <row r="99" spans="2:65" s="1" customFormat="1" ht="16.5" customHeight="1">
      <c r="B99" s="31"/>
      <c r="C99" s="168" t="s">
        <v>194</v>
      </c>
      <c r="D99" s="168" t="s">
        <v>324</v>
      </c>
      <c r="E99" s="169" t="s">
        <v>1318</v>
      </c>
      <c r="F99" s="170" t="s">
        <v>1319</v>
      </c>
      <c r="G99" s="171" t="s">
        <v>337</v>
      </c>
      <c r="H99" s="172">
        <v>100</v>
      </c>
      <c r="I99" s="173"/>
      <c r="J99" s="174">
        <f t="shared" si="0"/>
        <v>0</v>
      </c>
      <c r="K99" s="170" t="s">
        <v>19</v>
      </c>
      <c r="L99" s="175"/>
      <c r="M99" s="176" t="s">
        <v>19</v>
      </c>
      <c r="N99" s="177" t="s">
        <v>46</v>
      </c>
      <c r="P99" s="139">
        <f t="shared" si="1"/>
        <v>0</v>
      </c>
      <c r="Q99" s="139">
        <v>0</v>
      </c>
      <c r="R99" s="139">
        <f t="shared" si="2"/>
        <v>0</v>
      </c>
      <c r="S99" s="139">
        <v>0</v>
      </c>
      <c r="T99" s="140">
        <f t="shared" si="3"/>
        <v>0</v>
      </c>
      <c r="AR99" s="141" t="s">
        <v>217</v>
      </c>
      <c r="AT99" s="141" t="s">
        <v>324</v>
      </c>
      <c r="AU99" s="141" t="s">
        <v>85</v>
      </c>
      <c r="AY99" s="16" t="s">
        <v>153</v>
      </c>
      <c r="BE99" s="142">
        <f t="shared" si="4"/>
        <v>0</v>
      </c>
      <c r="BF99" s="142">
        <f t="shared" si="5"/>
        <v>0</v>
      </c>
      <c r="BG99" s="142">
        <f t="shared" si="6"/>
        <v>0</v>
      </c>
      <c r="BH99" s="142">
        <f t="shared" si="7"/>
        <v>0</v>
      </c>
      <c r="BI99" s="142">
        <f t="shared" si="8"/>
        <v>0</v>
      </c>
      <c r="BJ99" s="16" t="s">
        <v>83</v>
      </c>
      <c r="BK99" s="142">
        <f t="shared" si="9"/>
        <v>0</v>
      </c>
      <c r="BL99" s="16" t="s">
        <v>160</v>
      </c>
      <c r="BM99" s="141" t="s">
        <v>239</v>
      </c>
    </row>
    <row r="100" spans="2:65" s="1" customFormat="1" ht="16.5" customHeight="1">
      <c r="B100" s="31"/>
      <c r="C100" s="168" t="s">
        <v>201</v>
      </c>
      <c r="D100" s="168" t="s">
        <v>324</v>
      </c>
      <c r="E100" s="169" t="s">
        <v>1320</v>
      </c>
      <c r="F100" s="170" t="s">
        <v>1321</v>
      </c>
      <c r="G100" s="171" t="s">
        <v>337</v>
      </c>
      <c r="H100" s="172">
        <v>100</v>
      </c>
      <c r="I100" s="173"/>
      <c r="J100" s="174">
        <f t="shared" si="0"/>
        <v>0</v>
      </c>
      <c r="K100" s="170" t="s">
        <v>19</v>
      </c>
      <c r="L100" s="175"/>
      <c r="M100" s="176" t="s">
        <v>19</v>
      </c>
      <c r="N100" s="177" t="s">
        <v>46</v>
      </c>
      <c r="P100" s="139">
        <f t="shared" si="1"/>
        <v>0</v>
      </c>
      <c r="Q100" s="139">
        <v>0</v>
      </c>
      <c r="R100" s="139">
        <f t="shared" si="2"/>
        <v>0</v>
      </c>
      <c r="S100" s="139">
        <v>0</v>
      </c>
      <c r="T100" s="140">
        <f t="shared" si="3"/>
        <v>0</v>
      </c>
      <c r="AR100" s="141" t="s">
        <v>217</v>
      </c>
      <c r="AT100" s="141" t="s">
        <v>324</v>
      </c>
      <c r="AU100" s="141" t="s">
        <v>85</v>
      </c>
      <c r="AY100" s="16" t="s">
        <v>153</v>
      </c>
      <c r="BE100" s="142">
        <f t="shared" si="4"/>
        <v>0</v>
      </c>
      <c r="BF100" s="142">
        <f t="shared" si="5"/>
        <v>0</v>
      </c>
      <c r="BG100" s="142">
        <f t="shared" si="6"/>
        <v>0</v>
      </c>
      <c r="BH100" s="142">
        <f t="shared" si="7"/>
        <v>0</v>
      </c>
      <c r="BI100" s="142">
        <f t="shared" si="8"/>
        <v>0</v>
      </c>
      <c r="BJ100" s="16" t="s">
        <v>83</v>
      </c>
      <c r="BK100" s="142">
        <f t="shared" si="9"/>
        <v>0</v>
      </c>
      <c r="BL100" s="16" t="s">
        <v>160</v>
      </c>
      <c r="BM100" s="141" t="s">
        <v>8</v>
      </c>
    </row>
    <row r="101" spans="2:65" s="1" customFormat="1" ht="21.75" customHeight="1">
      <c r="B101" s="31"/>
      <c r="C101" s="168" t="s">
        <v>194</v>
      </c>
      <c r="D101" s="168" t="s">
        <v>324</v>
      </c>
      <c r="E101" s="169" t="s">
        <v>1322</v>
      </c>
      <c r="F101" s="170" t="s">
        <v>1323</v>
      </c>
      <c r="G101" s="171" t="s">
        <v>889</v>
      </c>
      <c r="H101" s="172">
        <v>1</v>
      </c>
      <c r="I101" s="173"/>
      <c r="J101" s="174">
        <f t="shared" si="0"/>
        <v>0</v>
      </c>
      <c r="K101" s="170" t="s">
        <v>19</v>
      </c>
      <c r="L101" s="175"/>
      <c r="M101" s="176" t="s">
        <v>19</v>
      </c>
      <c r="N101" s="177" t="s">
        <v>46</v>
      </c>
      <c r="P101" s="139">
        <f t="shared" si="1"/>
        <v>0</v>
      </c>
      <c r="Q101" s="139">
        <v>0</v>
      </c>
      <c r="R101" s="139">
        <f t="shared" si="2"/>
        <v>0</v>
      </c>
      <c r="S101" s="139">
        <v>0</v>
      </c>
      <c r="T101" s="140">
        <f t="shared" si="3"/>
        <v>0</v>
      </c>
      <c r="AR101" s="141" t="s">
        <v>217</v>
      </c>
      <c r="AT101" s="141" t="s">
        <v>324</v>
      </c>
      <c r="AU101" s="141" t="s">
        <v>85</v>
      </c>
      <c r="AY101" s="16" t="s">
        <v>153</v>
      </c>
      <c r="BE101" s="142">
        <f t="shared" si="4"/>
        <v>0</v>
      </c>
      <c r="BF101" s="142">
        <f t="shared" si="5"/>
        <v>0</v>
      </c>
      <c r="BG101" s="142">
        <f t="shared" si="6"/>
        <v>0</v>
      </c>
      <c r="BH101" s="142">
        <f t="shared" si="7"/>
        <v>0</v>
      </c>
      <c r="BI101" s="142">
        <f t="shared" si="8"/>
        <v>0</v>
      </c>
      <c r="BJ101" s="16" t="s">
        <v>83</v>
      </c>
      <c r="BK101" s="142">
        <f t="shared" si="9"/>
        <v>0</v>
      </c>
      <c r="BL101" s="16" t="s">
        <v>160</v>
      </c>
      <c r="BM101" s="141" t="s">
        <v>261</v>
      </c>
    </row>
    <row r="102" spans="2:63" s="11" customFormat="1" ht="22.75" customHeight="1">
      <c r="B102" s="118"/>
      <c r="D102" s="119" t="s">
        <v>74</v>
      </c>
      <c r="E102" s="128" t="s">
        <v>1324</v>
      </c>
      <c r="F102" s="128" t="s">
        <v>1325</v>
      </c>
      <c r="I102" s="121"/>
      <c r="J102" s="129">
        <f>BK102</f>
        <v>0</v>
      </c>
      <c r="L102" s="118"/>
      <c r="M102" s="123"/>
      <c r="P102" s="124">
        <f>P103</f>
        <v>0</v>
      </c>
      <c r="R102" s="124">
        <f>R103</f>
        <v>0</v>
      </c>
      <c r="T102" s="125">
        <f>T103</f>
        <v>0</v>
      </c>
      <c r="AR102" s="119" t="s">
        <v>83</v>
      </c>
      <c r="AT102" s="126" t="s">
        <v>74</v>
      </c>
      <c r="AU102" s="126" t="s">
        <v>83</v>
      </c>
      <c r="AY102" s="119" t="s">
        <v>153</v>
      </c>
      <c r="BK102" s="127">
        <f>BK103</f>
        <v>0</v>
      </c>
    </row>
    <row r="103" spans="2:65" s="1" customFormat="1" ht="16.5" customHeight="1">
      <c r="B103" s="31"/>
      <c r="C103" s="168" t="s">
        <v>83</v>
      </c>
      <c r="D103" s="168" t="s">
        <v>324</v>
      </c>
      <c r="E103" s="169" t="s">
        <v>1326</v>
      </c>
      <c r="F103" s="170" t="s">
        <v>1327</v>
      </c>
      <c r="G103" s="171" t="s">
        <v>889</v>
      </c>
      <c r="H103" s="172">
        <v>1</v>
      </c>
      <c r="I103" s="173"/>
      <c r="J103" s="174">
        <f>ROUND(I103*H103,2)</f>
        <v>0</v>
      </c>
      <c r="K103" s="170" t="s">
        <v>19</v>
      </c>
      <c r="L103" s="175"/>
      <c r="M103" s="176" t="s">
        <v>19</v>
      </c>
      <c r="N103" s="177" t="s">
        <v>46</v>
      </c>
      <c r="P103" s="139">
        <f>O103*H103</f>
        <v>0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AR103" s="141" t="s">
        <v>217</v>
      </c>
      <c r="AT103" s="141" t="s">
        <v>324</v>
      </c>
      <c r="AU103" s="141" t="s">
        <v>85</v>
      </c>
      <c r="AY103" s="16" t="s">
        <v>153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83</v>
      </c>
      <c r="BK103" s="142">
        <f>ROUND(I103*H103,2)</f>
        <v>0</v>
      </c>
      <c r="BL103" s="16" t="s">
        <v>160</v>
      </c>
      <c r="BM103" s="141" t="s">
        <v>287</v>
      </c>
    </row>
    <row r="104" spans="2:63" s="11" customFormat="1" ht="25.9" customHeight="1">
      <c r="B104" s="118"/>
      <c r="D104" s="119" t="s">
        <v>74</v>
      </c>
      <c r="E104" s="120" t="s">
        <v>1328</v>
      </c>
      <c r="F104" s="120" t="s">
        <v>1329</v>
      </c>
      <c r="I104" s="121"/>
      <c r="J104" s="122">
        <f>BK104</f>
        <v>0</v>
      </c>
      <c r="L104" s="118"/>
      <c r="M104" s="123"/>
      <c r="P104" s="124">
        <f>SUM(P105:P115)</f>
        <v>0</v>
      </c>
      <c r="R104" s="124">
        <f>SUM(R105:R115)</f>
        <v>0</v>
      </c>
      <c r="T104" s="125">
        <f>SUM(T105:T115)</f>
        <v>0</v>
      </c>
      <c r="AR104" s="119" t="s">
        <v>83</v>
      </c>
      <c r="AT104" s="126" t="s">
        <v>74</v>
      </c>
      <c r="AU104" s="126" t="s">
        <v>75</v>
      </c>
      <c r="AY104" s="119" t="s">
        <v>153</v>
      </c>
      <c r="BK104" s="127">
        <f>SUM(BK105:BK115)</f>
        <v>0</v>
      </c>
    </row>
    <row r="105" spans="2:65" s="1" customFormat="1" ht="16.5" customHeight="1">
      <c r="B105" s="31"/>
      <c r="C105" s="168" t="s">
        <v>83</v>
      </c>
      <c r="D105" s="168" t="s">
        <v>324</v>
      </c>
      <c r="E105" s="169" t="s">
        <v>1330</v>
      </c>
      <c r="F105" s="170" t="s">
        <v>1331</v>
      </c>
      <c r="G105" s="171" t="s">
        <v>889</v>
      </c>
      <c r="H105" s="172">
        <v>13</v>
      </c>
      <c r="I105" s="173"/>
      <c r="J105" s="174">
        <f aca="true" t="shared" si="10" ref="J105:J115">ROUND(I105*H105,2)</f>
        <v>0</v>
      </c>
      <c r="K105" s="170" t="s">
        <v>19</v>
      </c>
      <c r="L105" s="175"/>
      <c r="M105" s="176" t="s">
        <v>19</v>
      </c>
      <c r="N105" s="177" t="s">
        <v>46</v>
      </c>
      <c r="P105" s="139">
        <f aca="true" t="shared" si="11" ref="P105:P115">O105*H105</f>
        <v>0</v>
      </c>
      <c r="Q105" s="139">
        <v>0</v>
      </c>
      <c r="R105" s="139">
        <f aca="true" t="shared" si="12" ref="R105:R115">Q105*H105</f>
        <v>0</v>
      </c>
      <c r="S105" s="139">
        <v>0</v>
      </c>
      <c r="T105" s="140">
        <f aca="true" t="shared" si="13" ref="T105:T115">S105*H105</f>
        <v>0</v>
      </c>
      <c r="AR105" s="141" t="s">
        <v>217</v>
      </c>
      <c r="AT105" s="141" t="s">
        <v>324</v>
      </c>
      <c r="AU105" s="141" t="s">
        <v>83</v>
      </c>
      <c r="AY105" s="16" t="s">
        <v>153</v>
      </c>
      <c r="BE105" s="142">
        <f aca="true" t="shared" si="14" ref="BE105:BE115">IF(N105="základní",J105,0)</f>
        <v>0</v>
      </c>
      <c r="BF105" s="142">
        <f aca="true" t="shared" si="15" ref="BF105:BF115">IF(N105="snížená",J105,0)</f>
        <v>0</v>
      </c>
      <c r="BG105" s="142">
        <f aca="true" t="shared" si="16" ref="BG105:BG115">IF(N105="zákl. přenesená",J105,0)</f>
        <v>0</v>
      </c>
      <c r="BH105" s="142">
        <f aca="true" t="shared" si="17" ref="BH105:BH115">IF(N105="sníž. přenesená",J105,0)</f>
        <v>0</v>
      </c>
      <c r="BI105" s="142">
        <f aca="true" t="shared" si="18" ref="BI105:BI115">IF(N105="nulová",J105,0)</f>
        <v>0</v>
      </c>
      <c r="BJ105" s="16" t="s">
        <v>83</v>
      </c>
      <c r="BK105" s="142">
        <f aca="true" t="shared" si="19" ref="BK105:BK115">ROUND(I105*H105,2)</f>
        <v>0</v>
      </c>
      <c r="BL105" s="16" t="s">
        <v>160</v>
      </c>
      <c r="BM105" s="141" t="s">
        <v>297</v>
      </c>
    </row>
    <row r="106" spans="2:65" s="1" customFormat="1" ht="16.5" customHeight="1">
      <c r="B106" s="31"/>
      <c r="C106" s="168" t="s">
        <v>85</v>
      </c>
      <c r="D106" s="168" t="s">
        <v>324</v>
      </c>
      <c r="E106" s="169" t="s">
        <v>1332</v>
      </c>
      <c r="F106" s="170" t="s">
        <v>1333</v>
      </c>
      <c r="G106" s="171" t="s">
        <v>889</v>
      </c>
      <c r="H106" s="172">
        <v>1</v>
      </c>
      <c r="I106" s="173"/>
      <c r="J106" s="174">
        <f t="shared" si="10"/>
        <v>0</v>
      </c>
      <c r="K106" s="170" t="s">
        <v>19</v>
      </c>
      <c r="L106" s="175"/>
      <c r="M106" s="176" t="s">
        <v>19</v>
      </c>
      <c r="N106" s="177" t="s">
        <v>46</v>
      </c>
      <c r="P106" s="139">
        <f t="shared" si="11"/>
        <v>0</v>
      </c>
      <c r="Q106" s="139">
        <v>0</v>
      </c>
      <c r="R106" s="139">
        <f t="shared" si="12"/>
        <v>0</v>
      </c>
      <c r="S106" s="139">
        <v>0</v>
      </c>
      <c r="T106" s="140">
        <f t="shared" si="13"/>
        <v>0</v>
      </c>
      <c r="AR106" s="141" t="s">
        <v>217</v>
      </c>
      <c r="AT106" s="141" t="s">
        <v>324</v>
      </c>
      <c r="AU106" s="141" t="s">
        <v>83</v>
      </c>
      <c r="AY106" s="16" t="s">
        <v>153</v>
      </c>
      <c r="BE106" s="142">
        <f t="shared" si="14"/>
        <v>0</v>
      </c>
      <c r="BF106" s="142">
        <f t="shared" si="15"/>
        <v>0</v>
      </c>
      <c r="BG106" s="142">
        <f t="shared" si="16"/>
        <v>0</v>
      </c>
      <c r="BH106" s="142">
        <f t="shared" si="17"/>
        <v>0</v>
      </c>
      <c r="BI106" s="142">
        <f t="shared" si="18"/>
        <v>0</v>
      </c>
      <c r="BJ106" s="16" t="s">
        <v>83</v>
      </c>
      <c r="BK106" s="142">
        <f t="shared" si="19"/>
        <v>0</v>
      </c>
      <c r="BL106" s="16" t="s">
        <v>160</v>
      </c>
      <c r="BM106" s="141" t="s">
        <v>209</v>
      </c>
    </row>
    <row r="107" spans="2:65" s="1" customFormat="1" ht="16.5" customHeight="1">
      <c r="B107" s="31"/>
      <c r="C107" s="168" t="s">
        <v>175</v>
      </c>
      <c r="D107" s="168" t="s">
        <v>324</v>
      </c>
      <c r="E107" s="169" t="s">
        <v>1334</v>
      </c>
      <c r="F107" s="170" t="s">
        <v>1335</v>
      </c>
      <c r="G107" s="171" t="s">
        <v>889</v>
      </c>
      <c r="H107" s="172">
        <v>1</v>
      </c>
      <c r="I107" s="173"/>
      <c r="J107" s="174">
        <f t="shared" si="10"/>
        <v>0</v>
      </c>
      <c r="K107" s="170" t="s">
        <v>19</v>
      </c>
      <c r="L107" s="175"/>
      <c r="M107" s="176" t="s">
        <v>19</v>
      </c>
      <c r="N107" s="177" t="s">
        <v>46</v>
      </c>
      <c r="P107" s="139">
        <f t="shared" si="11"/>
        <v>0</v>
      </c>
      <c r="Q107" s="139">
        <v>0</v>
      </c>
      <c r="R107" s="139">
        <f t="shared" si="12"/>
        <v>0</v>
      </c>
      <c r="S107" s="139">
        <v>0</v>
      </c>
      <c r="T107" s="140">
        <f t="shared" si="13"/>
        <v>0</v>
      </c>
      <c r="AR107" s="141" t="s">
        <v>217</v>
      </c>
      <c r="AT107" s="141" t="s">
        <v>324</v>
      </c>
      <c r="AU107" s="141" t="s">
        <v>83</v>
      </c>
      <c r="AY107" s="16" t="s">
        <v>153</v>
      </c>
      <c r="BE107" s="142">
        <f t="shared" si="14"/>
        <v>0</v>
      </c>
      <c r="BF107" s="142">
        <f t="shared" si="15"/>
        <v>0</v>
      </c>
      <c r="BG107" s="142">
        <f t="shared" si="16"/>
        <v>0</v>
      </c>
      <c r="BH107" s="142">
        <f t="shared" si="17"/>
        <v>0</v>
      </c>
      <c r="BI107" s="142">
        <f t="shared" si="18"/>
        <v>0</v>
      </c>
      <c r="BJ107" s="16" t="s">
        <v>83</v>
      </c>
      <c r="BK107" s="142">
        <f t="shared" si="19"/>
        <v>0</v>
      </c>
      <c r="BL107" s="16" t="s">
        <v>160</v>
      </c>
      <c r="BM107" s="141" t="s">
        <v>245</v>
      </c>
    </row>
    <row r="108" spans="2:65" s="1" customFormat="1" ht="16.5" customHeight="1">
      <c r="B108" s="31"/>
      <c r="C108" s="168" t="s">
        <v>160</v>
      </c>
      <c r="D108" s="168" t="s">
        <v>324</v>
      </c>
      <c r="E108" s="169" t="s">
        <v>1336</v>
      </c>
      <c r="F108" s="170" t="s">
        <v>1337</v>
      </c>
      <c r="G108" s="171" t="s">
        <v>889</v>
      </c>
      <c r="H108" s="172">
        <v>2</v>
      </c>
      <c r="I108" s="173"/>
      <c r="J108" s="174">
        <f t="shared" si="10"/>
        <v>0</v>
      </c>
      <c r="K108" s="170" t="s">
        <v>19</v>
      </c>
      <c r="L108" s="175"/>
      <c r="M108" s="176" t="s">
        <v>19</v>
      </c>
      <c r="N108" s="177" t="s">
        <v>46</v>
      </c>
      <c r="P108" s="139">
        <f t="shared" si="11"/>
        <v>0</v>
      </c>
      <c r="Q108" s="139">
        <v>0</v>
      </c>
      <c r="R108" s="139">
        <f t="shared" si="12"/>
        <v>0</v>
      </c>
      <c r="S108" s="139">
        <v>0</v>
      </c>
      <c r="T108" s="140">
        <f t="shared" si="13"/>
        <v>0</v>
      </c>
      <c r="AR108" s="141" t="s">
        <v>217</v>
      </c>
      <c r="AT108" s="141" t="s">
        <v>324</v>
      </c>
      <c r="AU108" s="141" t="s">
        <v>83</v>
      </c>
      <c r="AY108" s="16" t="s">
        <v>153</v>
      </c>
      <c r="BE108" s="142">
        <f t="shared" si="14"/>
        <v>0</v>
      </c>
      <c r="BF108" s="142">
        <f t="shared" si="15"/>
        <v>0</v>
      </c>
      <c r="BG108" s="142">
        <f t="shared" si="16"/>
        <v>0</v>
      </c>
      <c r="BH108" s="142">
        <f t="shared" si="17"/>
        <v>0</v>
      </c>
      <c r="BI108" s="142">
        <f t="shared" si="18"/>
        <v>0</v>
      </c>
      <c r="BJ108" s="16" t="s">
        <v>83</v>
      </c>
      <c r="BK108" s="142">
        <f t="shared" si="19"/>
        <v>0</v>
      </c>
      <c r="BL108" s="16" t="s">
        <v>160</v>
      </c>
      <c r="BM108" s="141" t="s">
        <v>329</v>
      </c>
    </row>
    <row r="109" spans="2:65" s="1" customFormat="1" ht="16.5" customHeight="1">
      <c r="B109" s="31"/>
      <c r="C109" s="168" t="s">
        <v>194</v>
      </c>
      <c r="D109" s="168" t="s">
        <v>324</v>
      </c>
      <c r="E109" s="169" t="s">
        <v>1338</v>
      </c>
      <c r="F109" s="170" t="s">
        <v>1339</v>
      </c>
      <c r="G109" s="171" t="s">
        <v>889</v>
      </c>
      <c r="H109" s="172">
        <v>19</v>
      </c>
      <c r="I109" s="173"/>
      <c r="J109" s="174">
        <f t="shared" si="10"/>
        <v>0</v>
      </c>
      <c r="K109" s="170" t="s">
        <v>19</v>
      </c>
      <c r="L109" s="175"/>
      <c r="M109" s="176" t="s">
        <v>19</v>
      </c>
      <c r="N109" s="177" t="s">
        <v>46</v>
      </c>
      <c r="P109" s="139">
        <f t="shared" si="11"/>
        <v>0</v>
      </c>
      <c r="Q109" s="139">
        <v>0</v>
      </c>
      <c r="R109" s="139">
        <f t="shared" si="12"/>
        <v>0</v>
      </c>
      <c r="S109" s="139">
        <v>0</v>
      </c>
      <c r="T109" s="140">
        <f t="shared" si="13"/>
        <v>0</v>
      </c>
      <c r="AR109" s="141" t="s">
        <v>217</v>
      </c>
      <c r="AT109" s="141" t="s">
        <v>324</v>
      </c>
      <c r="AU109" s="141" t="s">
        <v>83</v>
      </c>
      <c r="AY109" s="16" t="s">
        <v>153</v>
      </c>
      <c r="BE109" s="142">
        <f t="shared" si="14"/>
        <v>0</v>
      </c>
      <c r="BF109" s="142">
        <f t="shared" si="15"/>
        <v>0</v>
      </c>
      <c r="BG109" s="142">
        <f t="shared" si="16"/>
        <v>0</v>
      </c>
      <c r="BH109" s="142">
        <f t="shared" si="17"/>
        <v>0</v>
      </c>
      <c r="BI109" s="142">
        <f t="shared" si="18"/>
        <v>0</v>
      </c>
      <c r="BJ109" s="16" t="s">
        <v>83</v>
      </c>
      <c r="BK109" s="142">
        <f t="shared" si="19"/>
        <v>0</v>
      </c>
      <c r="BL109" s="16" t="s">
        <v>160</v>
      </c>
      <c r="BM109" s="141" t="s">
        <v>340</v>
      </c>
    </row>
    <row r="110" spans="2:65" s="1" customFormat="1" ht="16.5" customHeight="1">
      <c r="B110" s="31"/>
      <c r="C110" s="168" t="s">
        <v>201</v>
      </c>
      <c r="D110" s="168" t="s">
        <v>324</v>
      </c>
      <c r="E110" s="169" t="s">
        <v>1340</v>
      </c>
      <c r="F110" s="170" t="s">
        <v>1341</v>
      </c>
      <c r="G110" s="171" t="s">
        <v>889</v>
      </c>
      <c r="H110" s="172">
        <v>3</v>
      </c>
      <c r="I110" s="173"/>
      <c r="J110" s="174">
        <f t="shared" si="10"/>
        <v>0</v>
      </c>
      <c r="K110" s="170" t="s">
        <v>19</v>
      </c>
      <c r="L110" s="175"/>
      <c r="M110" s="176" t="s">
        <v>19</v>
      </c>
      <c r="N110" s="177" t="s">
        <v>46</v>
      </c>
      <c r="P110" s="139">
        <f t="shared" si="11"/>
        <v>0</v>
      </c>
      <c r="Q110" s="139">
        <v>0</v>
      </c>
      <c r="R110" s="139">
        <f t="shared" si="12"/>
        <v>0</v>
      </c>
      <c r="S110" s="139">
        <v>0</v>
      </c>
      <c r="T110" s="140">
        <f t="shared" si="13"/>
        <v>0</v>
      </c>
      <c r="AR110" s="141" t="s">
        <v>217</v>
      </c>
      <c r="AT110" s="141" t="s">
        <v>324</v>
      </c>
      <c r="AU110" s="141" t="s">
        <v>83</v>
      </c>
      <c r="AY110" s="16" t="s">
        <v>153</v>
      </c>
      <c r="BE110" s="142">
        <f t="shared" si="14"/>
        <v>0</v>
      </c>
      <c r="BF110" s="142">
        <f t="shared" si="15"/>
        <v>0</v>
      </c>
      <c r="BG110" s="142">
        <f t="shared" si="16"/>
        <v>0</v>
      </c>
      <c r="BH110" s="142">
        <f t="shared" si="17"/>
        <v>0</v>
      </c>
      <c r="BI110" s="142">
        <f t="shared" si="18"/>
        <v>0</v>
      </c>
      <c r="BJ110" s="16" t="s">
        <v>83</v>
      </c>
      <c r="BK110" s="142">
        <f t="shared" si="19"/>
        <v>0</v>
      </c>
      <c r="BL110" s="16" t="s">
        <v>160</v>
      </c>
      <c r="BM110" s="141" t="s">
        <v>350</v>
      </c>
    </row>
    <row r="111" spans="2:65" s="1" customFormat="1" ht="16.5" customHeight="1">
      <c r="B111" s="31"/>
      <c r="C111" s="168" t="s">
        <v>174</v>
      </c>
      <c r="D111" s="168" t="s">
        <v>324</v>
      </c>
      <c r="E111" s="169" t="s">
        <v>1342</v>
      </c>
      <c r="F111" s="170" t="s">
        <v>1343</v>
      </c>
      <c r="G111" s="171" t="s">
        <v>889</v>
      </c>
      <c r="H111" s="172">
        <v>4</v>
      </c>
      <c r="I111" s="173"/>
      <c r="J111" s="174">
        <f t="shared" si="10"/>
        <v>0</v>
      </c>
      <c r="K111" s="170" t="s">
        <v>19</v>
      </c>
      <c r="L111" s="175"/>
      <c r="M111" s="176" t="s">
        <v>19</v>
      </c>
      <c r="N111" s="177" t="s">
        <v>46</v>
      </c>
      <c r="P111" s="139">
        <f t="shared" si="11"/>
        <v>0</v>
      </c>
      <c r="Q111" s="139">
        <v>0</v>
      </c>
      <c r="R111" s="139">
        <f t="shared" si="12"/>
        <v>0</v>
      </c>
      <c r="S111" s="139">
        <v>0</v>
      </c>
      <c r="T111" s="140">
        <f t="shared" si="13"/>
        <v>0</v>
      </c>
      <c r="AR111" s="141" t="s">
        <v>217</v>
      </c>
      <c r="AT111" s="141" t="s">
        <v>324</v>
      </c>
      <c r="AU111" s="141" t="s">
        <v>83</v>
      </c>
      <c r="AY111" s="16" t="s">
        <v>153</v>
      </c>
      <c r="BE111" s="142">
        <f t="shared" si="14"/>
        <v>0</v>
      </c>
      <c r="BF111" s="142">
        <f t="shared" si="15"/>
        <v>0</v>
      </c>
      <c r="BG111" s="142">
        <f t="shared" si="16"/>
        <v>0</v>
      </c>
      <c r="BH111" s="142">
        <f t="shared" si="17"/>
        <v>0</v>
      </c>
      <c r="BI111" s="142">
        <f t="shared" si="18"/>
        <v>0</v>
      </c>
      <c r="BJ111" s="16" t="s">
        <v>83</v>
      </c>
      <c r="BK111" s="142">
        <f t="shared" si="19"/>
        <v>0</v>
      </c>
      <c r="BL111" s="16" t="s">
        <v>160</v>
      </c>
      <c r="BM111" s="141" t="s">
        <v>360</v>
      </c>
    </row>
    <row r="112" spans="2:65" s="1" customFormat="1" ht="24.15" customHeight="1">
      <c r="B112" s="31"/>
      <c r="C112" s="168" t="s">
        <v>217</v>
      </c>
      <c r="D112" s="168" t="s">
        <v>324</v>
      </c>
      <c r="E112" s="169" t="s">
        <v>1344</v>
      </c>
      <c r="F112" s="170" t="s">
        <v>1345</v>
      </c>
      <c r="G112" s="171" t="s">
        <v>889</v>
      </c>
      <c r="H112" s="172">
        <v>112</v>
      </c>
      <c r="I112" s="173"/>
      <c r="J112" s="174">
        <f t="shared" si="10"/>
        <v>0</v>
      </c>
      <c r="K112" s="170" t="s">
        <v>19</v>
      </c>
      <c r="L112" s="175"/>
      <c r="M112" s="176" t="s">
        <v>19</v>
      </c>
      <c r="N112" s="177" t="s">
        <v>46</v>
      </c>
      <c r="P112" s="139">
        <f t="shared" si="11"/>
        <v>0</v>
      </c>
      <c r="Q112" s="139">
        <v>0</v>
      </c>
      <c r="R112" s="139">
        <f t="shared" si="12"/>
        <v>0</v>
      </c>
      <c r="S112" s="139">
        <v>0</v>
      </c>
      <c r="T112" s="140">
        <f t="shared" si="13"/>
        <v>0</v>
      </c>
      <c r="AR112" s="141" t="s">
        <v>217</v>
      </c>
      <c r="AT112" s="141" t="s">
        <v>324</v>
      </c>
      <c r="AU112" s="141" t="s">
        <v>83</v>
      </c>
      <c r="AY112" s="16" t="s">
        <v>153</v>
      </c>
      <c r="BE112" s="142">
        <f t="shared" si="14"/>
        <v>0</v>
      </c>
      <c r="BF112" s="142">
        <f t="shared" si="15"/>
        <v>0</v>
      </c>
      <c r="BG112" s="142">
        <f t="shared" si="16"/>
        <v>0</v>
      </c>
      <c r="BH112" s="142">
        <f t="shared" si="17"/>
        <v>0</v>
      </c>
      <c r="BI112" s="142">
        <f t="shared" si="18"/>
        <v>0</v>
      </c>
      <c r="BJ112" s="16" t="s">
        <v>83</v>
      </c>
      <c r="BK112" s="142">
        <f t="shared" si="19"/>
        <v>0</v>
      </c>
      <c r="BL112" s="16" t="s">
        <v>160</v>
      </c>
      <c r="BM112" s="141" t="s">
        <v>374</v>
      </c>
    </row>
    <row r="113" spans="2:65" s="1" customFormat="1" ht="24.15" customHeight="1">
      <c r="B113" s="31"/>
      <c r="C113" s="168" t="s">
        <v>232</v>
      </c>
      <c r="D113" s="168" t="s">
        <v>324</v>
      </c>
      <c r="E113" s="169" t="s">
        <v>1346</v>
      </c>
      <c r="F113" s="170" t="s">
        <v>1347</v>
      </c>
      <c r="G113" s="171" t="s">
        <v>889</v>
      </c>
      <c r="H113" s="172">
        <v>10</v>
      </c>
      <c r="I113" s="173"/>
      <c r="J113" s="174">
        <f t="shared" si="10"/>
        <v>0</v>
      </c>
      <c r="K113" s="170" t="s">
        <v>19</v>
      </c>
      <c r="L113" s="175"/>
      <c r="M113" s="176" t="s">
        <v>19</v>
      </c>
      <c r="N113" s="177" t="s">
        <v>46</v>
      </c>
      <c r="P113" s="139">
        <f t="shared" si="11"/>
        <v>0</v>
      </c>
      <c r="Q113" s="139">
        <v>0</v>
      </c>
      <c r="R113" s="139">
        <f t="shared" si="12"/>
        <v>0</v>
      </c>
      <c r="S113" s="139">
        <v>0</v>
      </c>
      <c r="T113" s="140">
        <f t="shared" si="13"/>
        <v>0</v>
      </c>
      <c r="AR113" s="141" t="s">
        <v>217</v>
      </c>
      <c r="AT113" s="141" t="s">
        <v>324</v>
      </c>
      <c r="AU113" s="141" t="s">
        <v>83</v>
      </c>
      <c r="AY113" s="16" t="s">
        <v>153</v>
      </c>
      <c r="BE113" s="142">
        <f t="shared" si="14"/>
        <v>0</v>
      </c>
      <c r="BF113" s="142">
        <f t="shared" si="15"/>
        <v>0</v>
      </c>
      <c r="BG113" s="142">
        <f t="shared" si="16"/>
        <v>0</v>
      </c>
      <c r="BH113" s="142">
        <f t="shared" si="17"/>
        <v>0</v>
      </c>
      <c r="BI113" s="142">
        <f t="shared" si="18"/>
        <v>0</v>
      </c>
      <c r="BJ113" s="16" t="s">
        <v>83</v>
      </c>
      <c r="BK113" s="142">
        <f t="shared" si="19"/>
        <v>0</v>
      </c>
      <c r="BL113" s="16" t="s">
        <v>160</v>
      </c>
      <c r="BM113" s="141" t="s">
        <v>386</v>
      </c>
    </row>
    <row r="114" spans="2:65" s="1" customFormat="1" ht="24.15" customHeight="1">
      <c r="B114" s="31"/>
      <c r="C114" s="168" t="s">
        <v>239</v>
      </c>
      <c r="D114" s="168" t="s">
        <v>324</v>
      </c>
      <c r="E114" s="169" t="s">
        <v>1348</v>
      </c>
      <c r="F114" s="170" t="s">
        <v>1349</v>
      </c>
      <c r="G114" s="171" t="s">
        <v>889</v>
      </c>
      <c r="H114" s="172">
        <v>60</v>
      </c>
      <c r="I114" s="173"/>
      <c r="J114" s="174">
        <f t="shared" si="10"/>
        <v>0</v>
      </c>
      <c r="K114" s="170" t="s">
        <v>19</v>
      </c>
      <c r="L114" s="175"/>
      <c r="M114" s="176" t="s">
        <v>19</v>
      </c>
      <c r="N114" s="177" t="s">
        <v>46</v>
      </c>
      <c r="P114" s="139">
        <f t="shared" si="11"/>
        <v>0</v>
      </c>
      <c r="Q114" s="139">
        <v>0</v>
      </c>
      <c r="R114" s="139">
        <f t="shared" si="12"/>
        <v>0</v>
      </c>
      <c r="S114" s="139">
        <v>0</v>
      </c>
      <c r="T114" s="140">
        <f t="shared" si="13"/>
        <v>0</v>
      </c>
      <c r="AR114" s="141" t="s">
        <v>217</v>
      </c>
      <c r="AT114" s="141" t="s">
        <v>324</v>
      </c>
      <c r="AU114" s="141" t="s">
        <v>83</v>
      </c>
      <c r="AY114" s="16" t="s">
        <v>153</v>
      </c>
      <c r="BE114" s="142">
        <f t="shared" si="14"/>
        <v>0</v>
      </c>
      <c r="BF114" s="142">
        <f t="shared" si="15"/>
        <v>0</v>
      </c>
      <c r="BG114" s="142">
        <f t="shared" si="16"/>
        <v>0</v>
      </c>
      <c r="BH114" s="142">
        <f t="shared" si="17"/>
        <v>0</v>
      </c>
      <c r="BI114" s="142">
        <f t="shared" si="18"/>
        <v>0</v>
      </c>
      <c r="BJ114" s="16" t="s">
        <v>83</v>
      </c>
      <c r="BK114" s="142">
        <f t="shared" si="19"/>
        <v>0</v>
      </c>
      <c r="BL114" s="16" t="s">
        <v>160</v>
      </c>
      <c r="BM114" s="141" t="s">
        <v>396</v>
      </c>
    </row>
    <row r="115" spans="2:65" s="1" customFormat="1" ht="24.15" customHeight="1">
      <c r="B115" s="31"/>
      <c r="C115" s="168" t="s">
        <v>246</v>
      </c>
      <c r="D115" s="168" t="s">
        <v>324</v>
      </c>
      <c r="E115" s="169" t="s">
        <v>1350</v>
      </c>
      <c r="F115" s="170" t="s">
        <v>1351</v>
      </c>
      <c r="G115" s="171" t="s">
        <v>889</v>
      </c>
      <c r="H115" s="172">
        <v>25</v>
      </c>
      <c r="I115" s="173"/>
      <c r="J115" s="174">
        <f t="shared" si="10"/>
        <v>0</v>
      </c>
      <c r="K115" s="170" t="s">
        <v>19</v>
      </c>
      <c r="L115" s="175"/>
      <c r="M115" s="176" t="s">
        <v>19</v>
      </c>
      <c r="N115" s="177" t="s">
        <v>46</v>
      </c>
      <c r="P115" s="139">
        <f t="shared" si="11"/>
        <v>0</v>
      </c>
      <c r="Q115" s="139">
        <v>0</v>
      </c>
      <c r="R115" s="139">
        <f t="shared" si="12"/>
        <v>0</v>
      </c>
      <c r="S115" s="139">
        <v>0</v>
      </c>
      <c r="T115" s="140">
        <f t="shared" si="13"/>
        <v>0</v>
      </c>
      <c r="AR115" s="141" t="s">
        <v>217</v>
      </c>
      <c r="AT115" s="141" t="s">
        <v>324</v>
      </c>
      <c r="AU115" s="141" t="s">
        <v>83</v>
      </c>
      <c r="AY115" s="16" t="s">
        <v>153</v>
      </c>
      <c r="BE115" s="142">
        <f t="shared" si="14"/>
        <v>0</v>
      </c>
      <c r="BF115" s="142">
        <f t="shared" si="15"/>
        <v>0</v>
      </c>
      <c r="BG115" s="142">
        <f t="shared" si="16"/>
        <v>0</v>
      </c>
      <c r="BH115" s="142">
        <f t="shared" si="17"/>
        <v>0</v>
      </c>
      <c r="BI115" s="142">
        <f t="shared" si="18"/>
        <v>0</v>
      </c>
      <c r="BJ115" s="16" t="s">
        <v>83</v>
      </c>
      <c r="BK115" s="142">
        <f t="shared" si="19"/>
        <v>0</v>
      </c>
      <c r="BL115" s="16" t="s">
        <v>160</v>
      </c>
      <c r="BM115" s="141" t="s">
        <v>408</v>
      </c>
    </row>
    <row r="116" spans="2:63" s="11" customFormat="1" ht="25.9" customHeight="1">
      <c r="B116" s="118"/>
      <c r="D116" s="119" t="s">
        <v>74</v>
      </c>
      <c r="E116" s="120" t="s">
        <v>1352</v>
      </c>
      <c r="F116" s="120" t="s">
        <v>1353</v>
      </c>
      <c r="I116" s="121"/>
      <c r="J116" s="122">
        <f>BK116</f>
        <v>0</v>
      </c>
      <c r="L116" s="118"/>
      <c r="M116" s="123"/>
      <c r="P116" s="124">
        <f>SUM(P117:P120)</f>
        <v>0</v>
      </c>
      <c r="R116" s="124">
        <f>SUM(R117:R120)</f>
        <v>0</v>
      </c>
      <c r="T116" s="125">
        <f>SUM(T117:T120)</f>
        <v>0</v>
      </c>
      <c r="AR116" s="119" t="s">
        <v>83</v>
      </c>
      <c r="AT116" s="126" t="s">
        <v>74</v>
      </c>
      <c r="AU116" s="126" t="s">
        <v>75</v>
      </c>
      <c r="AY116" s="119" t="s">
        <v>153</v>
      </c>
      <c r="BK116" s="127">
        <f>SUM(BK117:BK120)</f>
        <v>0</v>
      </c>
    </row>
    <row r="117" spans="2:65" s="1" customFormat="1" ht="24.15" customHeight="1">
      <c r="B117" s="31"/>
      <c r="C117" s="168" t="s">
        <v>83</v>
      </c>
      <c r="D117" s="168" t="s">
        <v>324</v>
      </c>
      <c r="E117" s="169" t="s">
        <v>1354</v>
      </c>
      <c r="F117" s="170" t="s">
        <v>1355</v>
      </c>
      <c r="G117" s="171" t="s">
        <v>889</v>
      </c>
      <c r="H117" s="172">
        <v>69</v>
      </c>
      <c r="I117" s="173"/>
      <c r="J117" s="174">
        <f>ROUND(I117*H117,2)</f>
        <v>0</v>
      </c>
      <c r="K117" s="170" t="s">
        <v>19</v>
      </c>
      <c r="L117" s="175"/>
      <c r="M117" s="176" t="s">
        <v>19</v>
      </c>
      <c r="N117" s="177" t="s">
        <v>46</v>
      </c>
      <c r="P117" s="139">
        <f>O117*H117</f>
        <v>0</v>
      </c>
      <c r="Q117" s="139">
        <v>0</v>
      </c>
      <c r="R117" s="139">
        <f>Q117*H117</f>
        <v>0</v>
      </c>
      <c r="S117" s="139">
        <v>0</v>
      </c>
      <c r="T117" s="140">
        <f>S117*H117</f>
        <v>0</v>
      </c>
      <c r="AR117" s="141" t="s">
        <v>217</v>
      </c>
      <c r="AT117" s="141" t="s">
        <v>324</v>
      </c>
      <c r="AU117" s="141" t="s">
        <v>83</v>
      </c>
      <c r="AY117" s="16" t="s">
        <v>153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6" t="s">
        <v>83</v>
      </c>
      <c r="BK117" s="142">
        <f>ROUND(I117*H117,2)</f>
        <v>0</v>
      </c>
      <c r="BL117" s="16" t="s">
        <v>160</v>
      </c>
      <c r="BM117" s="141" t="s">
        <v>424</v>
      </c>
    </row>
    <row r="118" spans="2:65" s="1" customFormat="1" ht="24.15" customHeight="1">
      <c r="B118" s="31"/>
      <c r="C118" s="168" t="s">
        <v>85</v>
      </c>
      <c r="D118" s="168" t="s">
        <v>324</v>
      </c>
      <c r="E118" s="169" t="s">
        <v>1356</v>
      </c>
      <c r="F118" s="170" t="s">
        <v>1357</v>
      </c>
      <c r="G118" s="171" t="s">
        <v>889</v>
      </c>
      <c r="H118" s="172">
        <v>12</v>
      </c>
      <c r="I118" s="173"/>
      <c r="J118" s="174">
        <f>ROUND(I118*H118,2)</f>
        <v>0</v>
      </c>
      <c r="K118" s="170" t="s">
        <v>19</v>
      </c>
      <c r="L118" s="175"/>
      <c r="M118" s="176" t="s">
        <v>19</v>
      </c>
      <c r="N118" s="177" t="s">
        <v>46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217</v>
      </c>
      <c r="AT118" s="141" t="s">
        <v>324</v>
      </c>
      <c r="AU118" s="141" t="s">
        <v>83</v>
      </c>
      <c r="AY118" s="16" t="s">
        <v>153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83</v>
      </c>
      <c r="BK118" s="142">
        <f>ROUND(I118*H118,2)</f>
        <v>0</v>
      </c>
      <c r="BL118" s="16" t="s">
        <v>160</v>
      </c>
      <c r="BM118" s="141" t="s">
        <v>434</v>
      </c>
    </row>
    <row r="119" spans="2:65" s="1" customFormat="1" ht="16.5" customHeight="1">
      <c r="B119" s="31"/>
      <c r="C119" s="168" t="s">
        <v>175</v>
      </c>
      <c r="D119" s="168" t="s">
        <v>324</v>
      </c>
      <c r="E119" s="169" t="s">
        <v>1358</v>
      </c>
      <c r="F119" s="170" t="s">
        <v>1359</v>
      </c>
      <c r="G119" s="171" t="s">
        <v>889</v>
      </c>
      <c r="H119" s="172">
        <v>28</v>
      </c>
      <c r="I119" s="173"/>
      <c r="J119" s="174">
        <f>ROUND(I119*H119,2)</f>
        <v>0</v>
      </c>
      <c r="K119" s="170" t="s">
        <v>19</v>
      </c>
      <c r="L119" s="175"/>
      <c r="M119" s="176" t="s">
        <v>19</v>
      </c>
      <c r="N119" s="177" t="s">
        <v>46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AR119" s="141" t="s">
        <v>217</v>
      </c>
      <c r="AT119" s="141" t="s">
        <v>324</v>
      </c>
      <c r="AU119" s="141" t="s">
        <v>83</v>
      </c>
      <c r="AY119" s="16" t="s">
        <v>153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83</v>
      </c>
      <c r="BK119" s="142">
        <f>ROUND(I119*H119,2)</f>
        <v>0</v>
      </c>
      <c r="BL119" s="16" t="s">
        <v>160</v>
      </c>
      <c r="BM119" s="141" t="s">
        <v>446</v>
      </c>
    </row>
    <row r="120" spans="2:65" s="1" customFormat="1" ht="37.75" customHeight="1">
      <c r="B120" s="31"/>
      <c r="C120" s="168" t="s">
        <v>160</v>
      </c>
      <c r="D120" s="168" t="s">
        <v>324</v>
      </c>
      <c r="E120" s="169" t="s">
        <v>1360</v>
      </c>
      <c r="F120" s="170" t="s">
        <v>1361</v>
      </c>
      <c r="G120" s="171" t="s">
        <v>889</v>
      </c>
      <c r="H120" s="172">
        <v>13</v>
      </c>
      <c r="I120" s="173"/>
      <c r="J120" s="174">
        <f>ROUND(I120*H120,2)</f>
        <v>0</v>
      </c>
      <c r="K120" s="170" t="s">
        <v>19</v>
      </c>
      <c r="L120" s="175"/>
      <c r="M120" s="176" t="s">
        <v>19</v>
      </c>
      <c r="N120" s="177" t="s">
        <v>46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217</v>
      </c>
      <c r="AT120" s="141" t="s">
        <v>324</v>
      </c>
      <c r="AU120" s="141" t="s">
        <v>83</v>
      </c>
      <c r="AY120" s="16" t="s">
        <v>153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83</v>
      </c>
      <c r="BK120" s="142">
        <f>ROUND(I120*H120,2)</f>
        <v>0</v>
      </c>
      <c r="BL120" s="16" t="s">
        <v>160</v>
      </c>
      <c r="BM120" s="141" t="s">
        <v>460</v>
      </c>
    </row>
    <row r="121" spans="2:63" s="11" customFormat="1" ht="25.9" customHeight="1">
      <c r="B121" s="118"/>
      <c r="D121" s="119" t="s">
        <v>74</v>
      </c>
      <c r="E121" s="120" t="s">
        <v>1362</v>
      </c>
      <c r="F121" s="120" t="s">
        <v>1363</v>
      </c>
      <c r="I121" s="121"/>
      <c r="J121" s="122">
        <f>BK121</f>
        <v>0</v>
      </c>
      <c r="L121" s="118"/>
      <c r="M121" s="123"/>
      <c r="P121" s="124">
        <f>SUM(P122:P129)</f>
        <v>0</v>
      </c>
      <c r="R121" s="124">
        <f>SUM(R122:R129)</f>
        <v>0</v>
      </c>
      <c r="T121" s="125">
        <f>SUM(T122:T129)</f>
        <v>0</v>
      </c>
      <c r="AR121" s="119" t="s">
        <v>83</v>
      </c>
      <c r="AT121" s="126" t="s">
        <v>74</v>
      </c>
      <c r="AU121" s="126" t="s">
        <v>75</v>
      </c>
      <c r="AY121" s="119" t="s">
        <v>153</v>
      </c>
      <c r="BK121" s="127">
        <f>SUM(BK122:BK129)</f>
        <v>0</v>
      </c>
    </row>
    <row r="122" spans="2:65" s="1" customFormat="1" ht="16.5" customHeight="1">
      <c r="B122" s="31"/>
      <c r="C122" s="168" t="s">
        <v>83</v>
      </c>
      <c r="D122" s="168" t="s">
        <v>324</v>
      </c>
      <c r="E122" s="169" t="s">
        <v>1364</v>
      </c>
      <c r="F122" s="170" t="s">
        <v>1365</v>
      </c>
      <c r="G122" s="171" t="s">
        <v>337</v>
      </c>
      <c r="H122" s="172">
        <v>960</v>
      </c>
      <c r="I122" s="173"/>
      <c r="J122" s="174">
        <f aca="true" t="shared" si="20" ref="J122:J129">ROUND(I122*H122,2)</f>
        <v>0</v>
      </c>
      <c r="K122" s="170" t="s">
        <v>19</v>
      </c>
      <c r="L122" s="175"/>
      <c r="M122" s="176" t="s">
        <v>19</v>
      </c>
      <c r="N122" s="177" t="s">
        <v>46</v>
      </c>
      <c r="P122" s="139">
        <f aca="true" t="shared" si="21" ref="P122:P129">O122*H122</f>
        <v>0</v>
      </c>
      <c r="Q122" s="139">
        <v>0</v>
      </c>
      <c r="R122" s="139">
        <f aca="true" t="shared" si="22" ref="R122:R129">Q122*H122</f>
        <v>0</v>
      </c>
      <c r="S122" s="139">
        <v>0</v>
      </c>
      <c r="T122" s="140">
        <f aca="true" t="shared" si="23" ref="T122:T129">S122*H122</f>
        <v>0</v>
      </c>
      <c r="AR122" s="141" t="s">
        <v>217</v>
      </c>
      <c r="AT122" s="141" t="s">
        <v>324</v>
      </c>
      <c r="AU122" s="141" t="s">
        <v>83</v>
      </c>
      <c r="AY122" s="16" t="s">
        <v>153</v>
      </c>
      <c r="BE122" s="142">
        <f aca="true" t="shared" si="24" ref="BE122:BE129">IF(N122="základní",J122,0)</f>
        <v>0</v>
      </c>
      <c r="BF122" s="142">
        <f aca="true" t="shared" si="25" ref="BF122:BF129">IF(N122="snížená",J122,0)</f>
        <v>0</v>
      </c>
      <c r="BG122" s="142">
        <f aca="true" t="shared" si="26" ref="BG122:BG129">IF(N122="zákl. přenesená",J122,0)</f>
        <v>0</v>
      </c>
      <c r="BH122" s="142">
        <f aca="true" t="shared" si="27" ref="BH122:BH129">IF(N122="sníž. přenesená",J122,0)</f>
        <v>0</v>
      </c>
      <c r="BI122" s="142">
        <f aca="true" t="shared" si="28" ref="BI122:BI129">IF(N122="nulová",J122,0)</f>
        <v>0</v>
      </c>
      <c r="BJ122" s="16" t="s">
        <v>83</v>
      </c>
      <c r="BK122" s="142">
        <f aca="true" t="shared" si="29" ref="BK122:BK129">ROUND(I122*H122,2)</f>
        <v>0</v>
      </c>
      <c r="BL122" s="16" t="s">
        <v>160</v>
      </c>
      <c r="BM122" s="141" t="s">
        <v>471</v>
      </c>
    </row>
    <row r="123" spans="2:65" s="1" customFormat="1" ht="16.5" customHeight="1">
      <c r="B123" s="31"/>
      <c r="C123" s="168" t="s">
        <v>85</v>
      </c>
      <c r="D123" s="168" t="s">
        <v>324</v>
      </c>
      <c r="E123" s="169" t="s">
        <v>1366</v>
      </c>
      <c r="F123" s="170" t="s">
        <v>1367</v>
      </c>
      <c r="G123" s="171" t="s">
        <v>337</v>
      </c>
      <c r="H123" s="172">
        <v>1120</v>
      </c>
      <c r="I123" s="173"/>
      <c r="J123" s="174">
        <f t="shared" si="20"/>
        <v>0</v>
      </c>
      <c r="K123" s="170" t="s">
        <v>19</v>
      </c>
      <c r="L123" s="175"/>
      <c r="M123" s="176" t="s">
        <v>19</v>
      </c>
      <c r="N123" s="177" t="s">
        <v>46</v>
      </c>
      <c r="P123" s="139">
        <f t="shared" si="21"/>
        <v>0</v>
      </c>
      <c r="Q123" s="139">
        <v>0</v>
      </c>
      <c r="R123" s="139">
        <f t="shared" si="22"/>
        <v>0</v>
      </c>
      <c r="S123" s="139">
        <v>0</v>
      </c>
      <c r="T123" s="140">
        <f t="shared" si="23"/>
        <v>0</v>
      </c>
      <c r="AR123" s="141" t="s">
        <v>217</v>
      </c>
      <c r="AT123" s="141" t="s">
        <v>324</v>
      </c>
      <c r="AU123" s="141" t="s">
        <v>83</v>
      </c>
      <c r="AY123" s="16" t="s">
        <v>153</v>
      </c>
      <c r="BE123" s="142">
        <f t="shared" si="24"/>
        <v>0</v>
      </c>
      <c r="BF123" s="142">
        <f t="shared" si="25"/>
        <v>0</v>
      </c>
      <c r="BG123" s="142">
        <f t="shared" si="26"/>
        <v>0</v>
      </c>
      <c r="BH123" s="142">
        <f t="shared" si="27"/>
        <v>0</v>
      </c>
      <c r="BI123" s="142">
        <f t="shared" si="28"/>
        <v>0</v>
      </c>
      <c r="BJ123" s="16" t="s">
        <v>83</v>
      </c>
      <c r="BK123" s="142">
        <f t="shared" si="29"/>
        <v>0</v>
      </c>
      <c r="BL123" s="16" t="s">
        <v>160</v>
      </c>
      <c r="BM123" s="141" t="s">
        <v>487</v>
      </c>
    </row>
    <row r="124" spans="2:65" s="1" customFormat="1" ht="16.5" customHeight="1">
      <c r="B124" s="31"/>
      <c r="C124" s="168" t="s">
        <v>175</v>
      </c>
      <c r="D124" s="168" t="s">
        <v>324</v>
      </c>
      <c r="E124" s="169" t="s">
        <v>1368</v>
      </c>
      <c r="F124" s="170" t="s">
        <v>1369</v>
      </c>
      <c r="G124" s="171" t="s">
        <v>337</v>
      </c>
      <c r="H124" s="172">
        <v>200</v>
      </c>
      <c r="I124" s="173"/>
      <c r="J124" s="174">
        <f t="shared" si="20"/>
        <v>0</v>
      </c>
      <c r="K124" s="170" t="s">
        <v>19</v>
      </c>
      <c r="L124" s="175"/>
      <c r="M124" s="176" t="s">
        <v>19</v>
      </c>
      <c r="N124" s="177" t="s">
        <v>46</v>
      </c>
      <c r="P124" s="139">
        <f t="shared" si="21"/>
        <v>0</v>
      </c>
      <c r="Q124" s="139">
        <v>0</v>
      </c>
      <c r="R124" s="139">
        <f t="shared" si="22"/>
        <v>0</v>
      </c>
      <c r="S124" s="139">
        <v>0</v>
      </c>
      <c r="T124" s="140">
        <f t="shared" si="23"/>
        <v>0</v>
      </c>
      <c r="AR124" s="141" t="s">
        <v>217</v>
      </c>
      <c r="AT124" s="141" t="s">
        <v>324</v>
      </c>
      <c r="AU124" s="141" t="s">
        <v>83</v>
      </c>
      <c r="AY124" s="16" t="s">
        <v>153</v>
      </c>
      <c r="BE124" s="142">
        <f t="shared" si="24"/>
        <v>0</v>
      </c>
      <c r="BF124" s="142">
        <f t="shared" si="25"/>
        <v>0</v>
      </c>
      <c r="BG124" s="142">
        <f t="shared" si="26"/>
        <v>0</v>
      </c>
      <c r="BH124" s="142">
        <f t="shared" si="27"/>
        <v>0</v>
      </c>
      <c r="BI124" s="142">
        <f t="shared" si="28"/>
        <v>0</v>
      </c>
      <c r="BJ124" s="16" t="s">
        <v>83</v>
      </c>
      <c r="BK124" s="142">
        <f t="shared" si="29"/>
        <v>0</v>
      </c>
      <c r="BL124" s="16" t="s">
        <v>160</v>
      </c>
      <c r="BM124" s="141" t="s">
        <v>166</v>
      </c>
    </row>
    <row r="125" spans="2:65" s="1" customFormat="1" ht="16.5" customHeight="1">
      <c r="B125" s="31"/>
      <c r="C125" s="168" t="s">
        <v>160</v>
      </c>
      <c r="D125" s="168" t="s">
        <v>324</v>
      </c>
      <c r="E125" s="169" t="s">
        <v>1370</v>
      </c>
      <c r="F125" s="170" t="s">
        <v>1371</v>
      </c>
      <c r="G125" s="171" t="s">
        <v>337</v>
      </c>
      <c r="H125" s="172">
        <v>20</v>
      </c>
      <c r="I125" s="173"/>
      <c r="J125" s="174">
        <f t="shared" si="20"/>
        <v>0</v>
      </c>
      <c r="K125" s="170" t="s">
        <v>19</v>
      </c>
      <c r="L125" s="175"/>
      <c r="M125" s="176" t="s">
        <v>19</v>
      </c>
      <c r="N125" s="177" t="s">
        <v>46</v>
      </c>
      <c r="P125" s="139">
        <f t="shared" si="21"/>
        <v>0</v>
      </c>
      <c r="Q125" s="139">
        <v>0</v>
      </c>
      <c r="R125" s="139">
        <f t="shared" si="22"/>
        <v>0</v>
      </c>
      <c r="S125" s="139">
        <v>0</v>
      </c>
      <c r="T125" s="140">
        <f t="shared" si="23"/>
        <v>0</v>
      </c>
      <c r="AR125" s="141" t="s">
        <v>217</v>
      </c>
      <c r="AT125" s="141" t="s">
        <v>324</v>
      </c>
      <c r="AU125" s="141" t="s">
        <v>83</v>
      </c>
      <c r="AY125" s="16" t="s">
        <v>153</v>
      </c>
      <c r="BE125" s="142">
        <f t="shared" si="24"/>
        <v>0</v>
      </c>
      <c r="BF125" s="142">
        <f t="shared" si="25"/>
        <v>0</v>
      </c>
      <c r="BG125" s="142">
        <f t="shared" si="26"/>
        <v>0</v>
      </c>
      <c r="BH125" s="142">
        <f t="shared" si="27"/>
        <v>0</v>
      </c>
      <c r="BI125" s="142">
        <f t="shared" si="28"/>
        <v>0</v>
      </c>
      <c r="BJ125" s="16" t="s">
        <v>83</v>
      </c>
      <c r="BK125" s="142">
        <f t="shared" si="29"/>
        <v>0</v>
      </c>
      <c r="BL125" s="16" t="s">
        <v>160</v>
      </c>
      <c r="BM125" s="141" t="s">
        <v>509</v>
      </c>
    </row>
    <row r="126" spans="2:65" s="1" customFormat="1" ht="16.5" customHeight="1">
      <c r="B126" s="31"/>
      <c r="C126" s="168" t="s">
        <v>194</v>
      </c>
      <c r="D126" s="168" t="s">
        <v>324</v>
      </c>
      <c r="E126" s="169" t="s">
        <v>1372</v>
      </c>
      <c r="F126" s="170" t="s">
        <v>1373</v>
      </c>
      <c r="G126" s="171" t="s">
        <v>337</v>
      </c>
      <c r="H126" s="172">
        <v>100</v>
      </c>
      <c r="I126" s="173"/>
      <c r="J126" s="174">
        <f t="shared" si="20"/>
        <v>0</v>
      </c>
      <c r="K126" s="170" t="s">
        <v>19</v>
      </c>
      <c r="L126" s="175"/>
      <c r="M126" s="176" t="s">
        <v>19</v>
      </c>
      <c r="N126" s="177" t="s">
        <v>46</v>
      </c>
      <c r="P126" s="139">
        <f t="shared" si="21"/>
        <v>0</v>
      </c>
      <c r="Q126" s="139">
        <v>0</v>
      </c>
      <c r="R126" s="139">
        <f t="shared" si="22"/>
        <v>0</v>
      </c>
      <c r="S126" s="139">
        <v>0</v>
      </c>
      <c r="T126" s="140">
        <f t="shared" si="23"/>
        <v>0</v>
      </c>
      <c r="AR126" s="141" t="s">
        <v>217</v>
      </c>
      <c r="AT126" s="141" t="s">
        <v>324</v>
      </c>
      <c r="AU126" s="141" t="s">
        <v>83</v>
      </c>
      <c r="AY126" s="16" t="s">
        <v>153</v>
      </c>
      <c r="BE126" s="142">
        <f t="shared" si="24"/>
        <v>0</v>
      </c>
      <c r="BF126" s="142">
        <f t="shared" si="25"/>
        <v>0</v>
      </c>
      <c r="BG126" s="142">
        <f t="shared" si="26"/>
        <v>0</v>
      </c>
      <c r="BH126" s="142">
        <f t="shared" si="27"/>
        <v>0</v>
      </c>
      <c r="BI126" s="142">
        <f t="shared" si="28"/>
        <v>0</v>
      </c>
      <c r="BJ126" s="16" t="s">
        <v>83</v>
      </c>
      <c r="BK126" s="142">
        <f t="shared" si="29"/>
        <v>0</v>
      </c>
      <c r="BL126" s="16" t="s">
        <v>160</v>
      </c>
      <c r="BM126" s="141" t="s">
        <v>522</v>
      </c>
    </row>
    <row r="127" spans="2:65" s="1" customFormat="1" ht="16.5" customHeight="1">
      <c r="B127" s="31"/>
      <c r="C127" s="168" t="s">
        <v>201</v>
      </c>
      <c r="D127" s="168" t="s">
        <v>324</v>
      </c>
      <c r="E127" s="169" t="s">
        <v>1374</v>
      </c>
      <c r="F127" s="170" t="s">
        <v>1375</v>
      </c>
      <c r="G127" s="171" t="s">
        <v>889</v>
      </c>
      <c r="H127" s="172">
        <v>4</v>
      </c>
      <c r="I127" s="173"/>
      <c r="J127" s="174">
        <f t="shared" si="20"/>
        <v>0</v>
      </c>
      <c r="K127" s="170" t="s">
        <v>19</v>
      </c>
      <c r="L127" s="175"/>
      <c r="M127" s="176" t="s">
        <v>19</v>
      </c>
      <c r="N127" s="177" t="s">
        <v>46</v>
      </c>
      <c r="P127" s="139">
        <f t="shared" si="21"/>
        <v>0</v>
      </c>
      <c r="Q127" s="139">
        <v>0</v>
      </c>
      <c r="R127" s="139">
        <f t="shared" si="22"/>
        <v>0</v>
      </c>
      <c r="S127" s="139">
        <v>0</v>
      </c>
      <c r="T127" s="140">
        <f t="shared" si="23"/>
        <v>0</v>
      </c>
      <c r="AR127" s="141" t="s">
        <v>217</v>
      </c>
      <c r="AT127" s="141" t="s">
        <v>324</v>
      </c>
      <c r="AU127" s="141" t="s">
        <v>83</v>
      </c>
      <c r="AY127" s="16" t="s">
        <v>153</v>
      </c>
      <c r="BE127" s="142">
        <f t="shared" si="24"/>
        <v>0</v>
      </c>
      <c r="BF127" s="142">
        <f t="shared" si="25"/>
        <v>0</v>
      </c>
      <c r="BG127" s="142">
        <f t="shared" si="26"/>
        <v>0</v>
      </c>
      <c r="BH127" s="142">
        <f t="shared" si="27"/>
        <v>0</v>
      </c>
      <c r="BI127" s="142">
        <f t="shared" si="28"/>
        <v>0</v>
      </c>
      <c r="BJ127" s="16" t="s">
        <v>83</v>
      </c>
      <c r="BK127" s="142">
        <f t="shared" si="29"/>
        <v>0</v>
      </c>
      <c r="BL127" s="16" t="s">
        <v>160</v>
      </c>
      <c r="BM127" s="141" t="s">
        <v>532</v>
      </c>
    </row>
    <row r="128" spans="2:65" s="1" customFormat="1" ht="16.5" customHeight="1">
      <c r="B128" s="31"/>
      <c r="C128" s="168" t="s">
        <v>174</v>
      </c>
      <c r="D128" s="168" t="s">
        <v>324</v>
      </c>
      <c r="E128" s="169" t="s">
        <v>1376</v>
      </c>
      <c r="F128" s="170" t="s">
        <v>1327</v>
      </c>
      <c r="G128" s="171" t="s">
        <v>889</v>
      </c>
      <c r="H128" s="172">
        <v>1</v>
      </c>
      <c r="I128" s="173"/>
      <c r="J128" s="174">
        <f t="shared" si="20"/>
        <v>0</v>
      </c>
      <c r="K128" s="170" t="s">
        <v>19</v>
      </c>
      <c r="L128" s="175"/>
      <c r="M128" s="176" t="s">
        <v>19</v>
      </c>
      <c r="N128" s="177" t="s">
        <v>46</v>
      </c>
      <c r="P128" s="139">
        <f t="shared" si="21"/>
        <v>0</v>
      </c>
      <c r="Q128" s="139">
        <v>0</v>
      </c>
      <c r="R128" s="139">
        <f t="shared" si="22"/>
        <v>0</v>
      </c>
      <c r="S128" s="139">
        <v>0</v>
      </c>
      <c r="T128" s="140">
        <f t="shared" si="23"/>
        <v>0</v>
      </c>
      <c r="AR128" s="141" t="s">
        <v>217</v>
      </c>
      <c r="AT128" s="141" t="s">
        <v>324</v>
      </c>
      <c r="AU128" s="141" t="s">
        <v>83</v>
      </c>
      <c r="AY128" s="16" t="s">
        <v>153</v>
      </c>
      <c r="BE128" s="142">
        <f t="shared" si="24"/>
        <v>0</v>
      </c>
      <c r="BF128" s="142">
        <f t="shared" si="25"/>
        <v>0</v>
      </c>
      <c r="BG128" s="142">
        <f t="shared" si="26"/>
        <v>0</v>
      </c>
      <c r="BH128" s="142">
        <f t="shared" si="27"/>
        <v>0</v>
      </c>
      <c r="BI128" s="142">
        <f t="shared" si="28"/>
        <v>0</v>
      </c>
      <c r="BJ128" s="16" t="s">
        <v>83</v>
      </c>
      <c r="BK128" s="142">
        <f t="shared" si="29"/>
        <v>0</v>
      </c>
      <c r="BL128" s="16" t="s">
        <v>160</v>
      </c>
      <c r="BM128" s="141" t="s">
        <v>216</v>
      </c>
    </row>
    <row r="129" spans="2:65" s="1" customFormat="1" ht="16.5" customHeight="1">
      <c r="B129" s="31"/>
      <c r="C129" s="168" t="s">
        <v>217</v>
      </c>
      <c r="D129" s="168" t="s">
        <v>324</v>
      </c>
      <c r="E129" s="169" t="s">
        <v>1377</v>
      </c>
      <c r="F129" s="170" t="s">
        <v>1378</v>
      </c>
      <c r="G129" s="171" t="s">
        <v>889</v>
      </c>
      <c r="H129" s="172">
        <v>1</v>
      </c>
      <c r="I129" s="173"/>
      <c r="J129" s="174">
        <f t="shared" si="20"/>
        <v>0</v>
      </c>
      <c r="K129" s="170" t="s">
        <v>19</v>
      </c>
      <c r="L129" s="175"/>
      <c r="M129" s="176" t="s">
        <v>19</v>
      </c>
      <c r="N129" s="177" t="s">
        <v>46</v>
      </c>
      <c r="P129" s="139">
        <f t="shared" si="21"/>
        <v>0</v>
      </c>
      <c r="Q129" s="139">
        <v>0</v>
      </c>
      <c r="R129" s="139">
        <f t="shared" si="22"/>
        <v>0</v>
      </c>
      <c r="S129" s="139">
        <v>0</v>
      </c>
      <c r="T129" s="140">
        <f t="shared" si="23"/>
        <v>0</v>
      </c>
      <c r="AR129" s="141" t="s">
        <v>217</v>
      </c>
      <c r="AT129" s="141" t="s">
        <v>324</v>
      </c>
      <c r="AU129" s="141" t="s">
        <v>83</v>
      </c>
      <c r="AY129" s="16" t="s">
        <v>153</v>
      </c>
      <c r="BE129" s="142">
        <f t="shared" si="24"/>
        <v>0</v>
      </c>
      <c r="BF129" s="142">
        <f t="shared" si="25"/>
        <v>0</v>
      </c>
      <c r="BG129" s="142">
        <f t="shared" si="26"/>
        <v>0</v>
      </c>
      <c r="BH129" s="142">
        <f t="shared" si="27"/>
        <v>0</v>
      </c>
      <c r="BI129" s="142">
        <f t="shared" si="28"/>
        <v>0</v>
      </c>
      <c r="BJ129" s="16" t="s">
        <v>83</v>
      </c>
      <c r="BK129" s="142">
        <f t="shared" si="29"/>
        <v>0</v>
      </c>
      <c r="BL129" s="16" t="s">
        <v>160</v>
      </c>
      <c r="BM129" s="141" t="s">
        <v>562</v>
      </c>
    </row>
    <row r="130" spans="2:63" s="11" customFormat="1" ht="25.9" customHeight="1">
      <c r="B130" s="118"/>
      <c r="D130" s="119" t="s">
        <v>74</v>
      </c>
      <c r="E130" s="120" t="s">
        <v>1379</v>
      </c>
      <c r="F130" s="120" t="s">
        <v>1380</v>
      </c>
      <c r="I130" s="121"/>
      <c r="J130" s="122">
        <f>BK130</f>
        <v>0</v>
      </c>
      <c r="L130" s="118"/>
      <c r="M130" s="123"/>
      <c r="P130" s="124">
        <f>SUM(P131:P136)</f>
        <v>0</v>
      </c>
      <c r="R130" s="124">
        <f>SUM(R131:R136)</f>
        <v>0</v>
      </c>
      <c r="T130" s="125">
        <f>SUM(T131:T136)</f>
        <v>0</v>
      </c>
      <c r="AR130" s="119" t="s">
        <v>83</v>
      </c>
      <c r="AT130" s="126" t="s">
        <v>74</v>
      </c>
      <c r="AU130" s="126" t="s">
        <v>75</v>
      </c>
      <c r="AY130" s="119" t="s">
        <v>153</v>
      </c>
      <c r="BK130" s="127">
        <f>SUM(BK131:BK136)</f>
        <v>0</v>
      </c>
    </row>
    <row r="131" spans="2:65" s="1" customFormat="1" ht="16.5" customHeight="1">
      <c r="B131" s="31"/>
      <c r="C131" s="168" t="s">
        <v>83</v>
      </c>
      <c r="D131" s="168" t="s">
        <v>324</v>
      </c>
      <c r="E131" s="169" t="s">
        <v>1381</v>
      </c>
      <c r="F131" s="170" t="s">
        <v>1382</v>
      </c>
      <c r="G131" s="171" t="s">
        <v>1383</v>
      </c>
      <c r="H131" s="172">
        <v>1</v>
      </c>
      <c r="I131" s="173"/>
      <c r="J131" s="174">
        <f aca="true" t="shared" si="30" ref="J131:J136">ROUND(I131*H131,2)</f>
        <v>0</v>
      </c>
      <c r="K131" s="170" t="s">
        <v>19</v>
      </c>
      <c r="L131" s="175"/>
      <c r="M131" s="176" t="s">
        <v>19</v>
      </c>
      <c r="N131" s="177" t="s">
        <v>46</v>
      </c>
      <c r="P131" s="139">
        <f aca="true" t="shared" si="31" ref="P131:P136">O131*H131</f>
        <v>0</v>
      </c>
      <c r="Q131" s="139">
        <v>0</v>
      </c>
      <c r="R131" s="139">
        <f aca="true" t="shared" si="32" ref="R131:R136">Q131*H131</f>
        <v>0</v>
      </c>
      <c r="S131" s="139">
        <v>0</v>
      </c>
      <c r="T131" s="140">
        <f aca="true" t="shared" si="33" ref="T131:T136">S131*H131</f>
        <v>0</v>
      </c>
      <c r="AR131" s="141" t="s">
        <v>217</v>
      </c>
      <c r="AT131" s="141" t="s">
        <v>324</v>
      </c>
      <c r="AU131" s="141" t="s">
        <v>83</v>
      </c>
      <c r="AY131" s="16" t="s">
        <v>153</v>
      </c>
      <c r="BE131" s="142">
        <f aca="true" t="shared" si="34" ref="BE131:BE136">IF(N131="základní",J131,0)</f>
        <v>0</v>
      </c>
      <c r="BF131" s="142">
        <f aca="true" t="shared" si="35" ref="BF131:BF136">IF(N131="snížená",J131,0)</f>
        <v>0</v>
      </c>
      <c r="BG131" s="142">
        <f aca="true" t="shared" si="36" ref="BG131:BG136">IF(N131="zákl. přenesená",J131,0)</f>
        <v>0</v>
      </c>
      <c r="BH131" s="142">
        <f aca="true" t="shared" si="37" ref="BH131:BH136">IF(N131="sníž. přenesená",J131,0)</f>
        <v>0</v>
      </c>
      <c r="BI131" s="142">
        <f aca="true" t="shared" si="38" ref="BI131:BI136">IF(N131="nulová",J131,0)</f>
        <v>0</v>
      </c>
      <c r="BJ131" s="16" t="s">
        <v>83</v>
      </c>
      <c r="BK131" s="142">
        <f aca="true" t="shared" si="39" ref="BK131:BK136">ROUND(I131*H131,2)</f>
        <v>0</v>
      </c>
      <c r="BL131" s="16" t="s">
        <v>160</v>
      </c>
      <c r="BM131" s="141" t="s">
        <v>498</v>
      </c>
    </row>
    <row r="132" spans="2:65" s="1" customFormat="1" ht="24.15" customHeight="1">
      <c r="B132" s="31"/>
      <c r="C132" s="168" t="s">
        <v>85</v>
      </c>
      <c r="D132" s="168" t="s">
        <v>324</v>
      </c>
      <c r="E132" s="169" t="s">
        <v>1384</v>
      </c>
      <c r="F132" s="170" t="s">
        <v>1385</v>
      </c>
      <c r="G132" s="171" t="s">
        <v>1383</v>
      </c>
      <c r="H132" s="172">
        <v>1</v>
      </c>
      <c r="I132" s="173"/>
      <c r="J132" s="174">
        <f t="shared" si="30"/>
        <v>0</v>
      </c>
      <c r="K132" s="170" t="s">
        <v>19</v>
      </c>
      <c r="L132" s="175"/>
      <c r="M132" s="176" t="s">
        <v>19</v>
      </c>
      <c r="N132" s="177" t="s">
        <v>46</v>
      </c>
      <c r="P132" s="139">
        <f t="shared" si="31"/>
        <v>0</v>
      </c>
      <c r="Q132" s="139">
        <v>0</v>
      </c>
      <c r="R132" s="139">
        <f t="shared" si="32"/>
        <v>0</v>
      </c>
      <c r="S132" s="139">
        <v>0</v>
      </c>
      <c r="T132" s="140">
        <f t="shared" si="33"/>
        <v>0</v>
      </c>
      <c r="AR132" s="141" t="s">
        <v>217</v>
      </c>
      <c r="AT132" s="141" t="s">
        <v>324</v>
      </c>
      <c r="AU132" s="141" t="s">
        <v>83</v>
      </c>
      <c r="AY132" s="16" t="s">
        <v>153</v>
      </c>
      <c r="BE132" s="142">
        <f t="shared" si="34"/>
        <v>0</v>
      </c>
      <c r="BF132" s="142">
        <f t="shared" si="35"/>
        <v>0</v>
      </c>
      <c r="BG132" s="142">
        <f t="shared" si="36"/>
        <v>0</v>
      </c>
      <c r="BH132" s="142">
        <f t="shared" si="37"/>
        <v>0</v>
      </c>
      <c r="BI132" s="142">
        <f t="shared" si="38"/>
        <v>0</v>
      </c>
      <c r="BJ132" s="16" t="s">
        <v>83</v>
      </c>
      <c r="BK132" s="142">
        <f t="shared" si="39"/>
        <v>0</v>
      </c>
      <c r="BL132" s="16" t="s">
        <v>160</v>
      </c>
      <c r="BM132" s="141" t="s">
        <v>587</v>
      </c>
    </row>
    <row r="133" spans="2:65" s="1" customFormat="1" ht="16.5" customHeight="1">
      <c r="B133" s="31"/>
      <c r="C133" s="168" t="s">
        <v>175</v>
      </c>
      <c r="D133" s="168" t="s">
        <v>324</v>
      </c>
      <c r="E133" s="169" t="s">
        <v>1386</v>
      </c>
      <c r="F133" s="170" t="s">
        <v>1387</v>
      </c>
      <c r="G133" s="171" t="s">
        <v>889</v>
      </c>
      <c r="H133" s="172">
        <v>1</v>
      </c>
      <c r="I133" s="173"/>
      <c r="J133" s="174">
        <f t="shared" si="30"/>
        <v>0</v>
      </c>
      <c r="K133" s="170" t="s">
        <v>19</v>
      </c>
      <c r="L133" s="175"/>
      <c r="M133" s="176" t="s">
        <v>19</v>
      </c>
      <c r="N133" s="177" t="s">
        <v>46</v>
      </c>
      <c r="P133" s="139">
        <f t="shared" si="31"/>
        <v>0</v>
      </c>
      <c r="Q133" s="139">
        <v>0</v>
      </c>
      <c r="R133" s="139">
        <f t="shared" si="32"/>
        <v>0</v>
      </c>
      <c r="S133" s="139">
        <v>0</v>
      </c>
      <c r="T133" s="140">
        <f t="shared" si="33"/>
        <v>0</v>
      </c>
      <c r="AR133" s="141" t="s">
        <v>217</v>
      </c>
      <c r="AT133" s="141" t="s">
        <v>324</v>
      </c>
      <c r="AU133" s="141" t="s">
        <v>83</v>
      </c>
      <c r="AY133" s="16" t="s">
        <v>153</v>
      </c>
      <c r="BE133" s="142">
        <f t="shared" si="34"/>
        <v>0</v>
      </c>
      <c r="BF133" s="142">
        <f t="shared" si="35"/>
        <v>0</v>
      </c>
      <c r="BG133" s="142">
        <f t="shared" si="36"/>
        <v>0</v>
      </c>
      <c r="BH133" s="142">
        <f t="shared" si="37"/>
        <v>0</v>
      </c>
      <c r="BI133" s="142">
        <f t="shared" si="38"/>
        <v>0</v>
      </c>
      <c r="BJ133" s="16" t="s">
        <v>83</v>
      </c>
      <c r="BK133" s="142">
        <f t="shared" si="39"/>
        <v>0</v>
      </c>
      <c r="BL133" s="16" t="s">
        <v>160</v>
      </c>
      <c r="BM133" s="141" t="s">
        <v>597</v>
      </c>
    </row>
    <row r="134" spans="2:65" s="1" customFormat="1" ht="16.5" customHeight="1">
      <c r="B134" s="31"/>
      <c r="C134" s="168" t="s">
        <v>160</v>
      </c>
      <c r="D134" s="168" t="s">
        <v>324</v>
      </c>
      <c r="E134" s="169" t="s">
        <v>1388</v>
      </c>
      <c r="F134" s="170" t="s">
        <v>1389</v>
      </c>
      <c r="G134" s="171" t="s">
        <v>889</v>
      </c>
      <c r="H134" s="172">
        <v>1</v>
      </c>
      <c r="I134" s="173"/>
      <c r="J134" s="174">
        <f t="shared" si="30"/>
        <v>0</v>
      </c>
      <c r="K134" s="170" t="s">
        <v>19</v>
      </c>
      <c r="L134" s="175"/>
      <c r="M134" s="176" t="s">
        <v>19</v>
      </c>
      <c r="N134" s="177" t="s">
        <v>46</v>
      </c>
      <c r="P134" s="139">
        <f t="shared" si="31"/>
        <v>0</v>
      </c>
      <c r="Q134" s="139">
        <v>0</v>
      </c>
      <c r="R134" s="139">
        <f t="shared" si="32"/>
        <v>0</v>
      </c>
      <c r="S134" s="139">
        <v>0</v>
      </c>
      <c r="T134" s="140">
        <f t="shared" si="33"/>
        <v>0</v>
      </c>
      <c r="AR134" s="141" t="s">
        <v>217</v>
      </c>
      <c r="AT134" s="141" t="s">
        <v>324</v>
      </c>
      <c r="AU134" s="141" t="s">
        <v>83</v>
      </c>
      <c r="AY134" s="16" t="s">
        <v>153</v>
      </c>
      <c r="BE134" s="142">
        <f t="shared" si="34"/>
        <v>0</v>
      </c>
      <c r="BF134" s="142">
        <f t="shared" si="35"/>
        <v>0</v>
      </c>
      <c r="BG134" s="142">
        <f t="shared" si="36"/>
        <v>0</v>
      </c>
      <c r="BH134" s="142">
        <f t="shared" si="37"/>
        <v>0</v>
      </c>
      <c r="BI134" s="142">
        <f t="shared" si="38"/>
        <v>0</v>
      </c>
      <c r="BJ134" s="16" t="s">
        <v>83</v>
      </c>
      <c r="BK134" s="142">
        <f t="shared" si="39"/>
        <v>0</v>
      </c>
      <c r="BL134" s="16" t="s">
        <v>160</v>
      </c>
      <c r="BM134" s="141" t="s">
        <v>612</v>
      </c>
    </row>
    <row r="135" spans="2:65" s="1" customFormat="1" ht="16.5" customHeight="1">
      <c r="B135" s="31"/>
      <c r="C135" s="168" t="s">
        <v>194</v>
      </c>
      <c r="D135" s="168" t="s">
        <v>324</v>
      </c>
      <c r="E135" s="169" t="s">
        <v>1390</v>
      </c>
      <c r="F135" s="170" t="s">
        <v>1391</v>
      </c>
      <c r="G135" s="171" t="s">
        <v>889</v>
      </c>
      <c r="H135" s="172">
        <v>1</v>
      </c>
      <c r="I135" s="173"/>
      <c r="J135" s="174">
        <f t="shared" si="30"/>
        <v>0</v>
      </c>
      <c r="K135" s="170" t="s">
        <v>19</v>
      </c>
      <c r="L135" s="175"/>
      <c r="M135" s="176" t="s">
        <v>19</v>
      </c>
      <c r="N135" s="177" t="s">
        <v>46</v>
      </c>
      <c r="P135" s="139">
        <f t="shared" si="31"/>
        <v>0</v>
      </c>
      <c r="Q135" s="139">
        <v>0</v>
      </c>
      <c r="R135" s="139">
        <f t="shared" si="32"/>
        <v>0</v>
      </c>
      <c r="S135" s="139">
        <v>0</v>
      </c>
      <c r="T135" s="140">
        <f t="shared" si="33"/>
        <v>0</v>
      </c>
      <c r="AR135" s="141" t="s">
        <v>217</v>
      </c>
      <c r="AT135" s="141" t="s">
        <v>324</v>
      </c>
      <c r="AU135" s="141" t="s">
        <v>83</v>
      </c>
      <c r="AY135" s="16" t="s">
        <v>153</v>
      </c>
      <c r="BE135" s="142">
        <f t="shared" si="34"/>
        <v>0</v>
      </c>
      <c r="BF135" s="142">
        <f t="shared" si="35"/>
        <v>0</v>
      </c>
      <c r="BG135" s="142">
        <f t="shared" si="36"/>
        <v>0</v>
      </c>
      <c r="BH135" s="142">
        <f t="shared" si="37"/>
        <v>0</v>
      </c>
      <c r="BI135" s="142">
        <f t="shared" si="38"/>
        <v>0</v>
      </c>
      <c r="BJ135" s="16" t="s">
        <v>83</v>
      </c>
      <c r="BK135" s="142">
        <f t="shared" si="39"/>
        <v>0</v>
      </c>
      <c r="BL135" s="16" t="s">
        <v>160</v>
      </c>
      <c r="BM135" s="141" t="s">
        <v>623</v>
      </c>
    </row>
    <row r="136" spans="2:65" s="1" customFormat="1" ht="16.5" customHeight="1">
      <c r="B136" s="31"/>
      <c r="C136" s="168" t="s">
        <v>201</v>
      </c>
      <c r="D136" s="168" t="s">
        <v>324</v>
      </c>
      <c r="E136" s="169" t="s">
        <v>1392</v>
      </c>
      <c r="F136" s="170" t="s">
        <v>1393</v>
      </c>
      <c r="G136" s="171" t="s">
        <v>889</v>
      </c>
      <c r="H136" s="172">
        <v>1</v>
      </c>
      <c r="I136" s="173"/>
      <c r="J136" s="174">
        <f t="shared" si="30"/>
        <v>0</v>
      </c>
      <c r="K136" s="170" t="s">
        <v>19</v>
      </c>
      <c r="L136" s="175"/>
      <c r="M136" s="181" t="s">
        <v>19</v>
      </c>
      <c r="N136" s="182" t="s">
        <v>46</v>
      </c>
      <c r="O136" s="183"/>
      <c r="P136" s="184">
        <f t="shared" si="31"/>
        <v>0</v>
      </c>
      <c r="Q136" s="184">
        <v>0</v>
      </c>
      <c r="R136" s="184">
        <f t="shared" si="32"/>
        <v>0</v>
      </c>
      <c r="S136" s="184">
        <v>0</v>
      </c>
      <c r="T136" s="185">
        <f t="shared" si="33"/>
        <v>0</v>
      </c>
      <c r="AR136" s="141" t="s">
        <v>217</v>
      </c>
      <c r="AT136" s="141" t="s">
        <v>324</v>
      </c>
      <c r="AU136" s="141" t="s">
        <v>83</v>
      </c>
      <c r="AY136" s="16" t="s">
        <v>153</v>
      </c>
      <c r="BE136" s="142">
        <f t="shared" si="34"/>
        <v>0</v>
      </c>
      <c r="BF136" s="142">
        <f t="shared" si="35"/>
        <v>0</v>
      </c>
      <c r="BG136" s="142">
        <f t="shared" si="36"/>
        <v>0</v>
      </c>
      <c r="BH136" s="142">
        <f t="shared" si="37"/>
        <v>0</v>
      </c>
      <c r="BI136" s="142">
        <f t="shared" si="38"/>
        <v>0</v>
      </c>
      <c r="BJ136" s="16" t="s">
        <v>83</v>
      </c>
      <c r="BK136" s="142">
        <f t="shared" si="39"/>
        <v>0</v>
      </c>
      <c r="BL136" s="16" t="s">
        <v>160</v>
      </c>
      <c r="BM136" s="141" t="s">
        <v>635</v>
      </c>
    </row>
    <row r="137" spans="2:12" s="1" customFormat="1" ht="7" customHeight="1"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31"/>
    </row>
  </sheetData>
  <sheetProtection algorithmName="SHA-512" hashValue="A4vIS88Rkns8cM4u9O+4jR62o5apTSF64x6ePchY1ElhGZq06kL46VklkP3m0cYNw0XjCV1WTlnvdWIjccGp1Q==" saltValue="3rJ+iBFGd4+KWRZX5g+c46YYxd9D0Vw0w1Mdtmz8KnoWK9iwWoPz2j+1Dmy6yA+eTFlZ3O6cyFXEb9leAsBqnw==" spinCount="100000" sheet="1" objects="1" scenarios="1" formatColumns="0" formatRows="0" autoFilter="0"/>
  <autoFilter ref="C91:K136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95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5" customHeight="1">
      <c r="B4" s="19"/>
      <c r="D4" s="20" t="s">
        <v>102</v>
      </c>
      <c r="L4" s="19"/>
      <c r="M4" s="89" t="s">
        <v>10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32" t="str">
        <f>'Rekapitulace stavby'!K6</f>
        <v>ZČU - stavební úpravy za účelem změny užívání stavby(pravá část 1.NP) Veleslavínova 42, Plzeň</v>
      </c>
      <c r="F7" s="233"/>
      <c r="G7" s="233"/>
      <c r="H7" s="233"/>
      <c r="L7" s="19"/>
    </row>
    <row r="8" spans="2:12" ht="12" customHeight="1">
      <c r="B8" s="19"/>
      <c r="D8" s="26" t="s">
        <v>103</v>
      </c>
      <c r="L8" s="19"/>
    </row>
    <row r="9" spans="2:12" s="1" customFormat="1" ht="16.5" customHeight="1">
      <c r="B9" s="31"/>
      <c r="E9" s="232" t="s">
        <v>1296</v>
      </c>
      <c r="F9" s="234"/>
      <c r="G9" s="234"/>
      <c r="H9" s="234"/>
      <c r="L9" s="31"/>
    </row>
    <row r="10" spans="2:12" s="1" customFormat="1" ht="12" customHeight="1">
      <c r="B10" s="31"/>
      <c r="D10" s="26" t="s">
        <v>1297</v>
      </c>
      <c r="L10" s="31"/>
    </row>
    <row r="11" spans="2:12" s="1" customFormat="1" ht="16.5" customHeight="1">
      <c r="B11" s="31"/>
      <c r="E11" s="191" t="s">
        <v>1394</v>
      </c>
      <c r="F11" s="234"/>
      <c r="G11" s="234"/>
      <c r="H11" s="234"/>
      <c r="L11" s="31"/>
    </row>
    <row r="12" spans="2:12" s="1" customFormat="1" ht="10">
      <c r="B12" s="31"/>
      <c r="L12" s="31"/>
    </row>
    <row r="13" spans="2:12" s="1" customFormat="1" ht="12" customHeight="1">
      <c r="B13" s="31"/>
      <c r="D13" s="26" t="s">
        <v>18</v>
      </c>
      <c r="F13" s="24" t="s">
        <v>19</v>
      </c>
      <c r="I13" s="26" t="s">
        <v>20</v>
      </c>
      <c r="J13" s="24" t="s">
        <v>19</v>
      </c>
      <c r="L13" s="31"/>
    </row>
    <row r="14" spans="2:12" s="1" customFormat="1" ht="12" customHeight="1">
      <c r="B14" s="31"/>
      <c r="D14" s="26" t="s">
        <v>21</v>
      </c>
      <c r="F14" s="24" t="s">
        <v>22</v>
      </c>
      <c r="I14" s="26" t="s">
        <v>23</v>
      </c>
      <c r="J14" s="48" t="str">
        <f>'Rekapitulace stavby'!AN8</f>
        <v>12. 2. 2024</v>
      </c>
      <c r="L14" s="31"/>
    </row>
    <row r="15" spans="2:12" s="1" customFormat="1" ht="10.75" customHeight="1">
      <c r="B15" s="31"/>
      <c r="L15" s="31"/>
    </row>
    <row r="16" spans="2:12" s="1" customFormat="1" ht="12" customHeight="1">
      <c r="B16" s="31"/>
      <c r="D16" s="26" t="s">
        <v>25</v>
      </c>
      <c r="I16" s="26" t="s">
        <v>26</v>
      </c>
      <c r="J16" s="24" t="s">
        <v>27</v>
      </c>
      <c r="L16" s="31"/>
    </row>
    <row r="17" spans="2:12" s="1" customFormat="1" ht="18" customHeight="1">
      <c r="B17" s="31"/>
      <c r="E17" s="24" t="s">
        <v>28</v>
      </c>
      <c r="I17" s="26" t="s">
        <v>29</v>
      </c>
      <c r="J17" s="24" t="s">
        <v>30</v>
      </c>
      <c r="L17" s="31"/>
    </row>
    <row r="18" spans="2:12" s="1" customFormat="1" ht="7" customHeight="1">
      <c r="B18" s="31"/>
      <c r="L18" s="31"/>
    </row>
    <row r="19" spans="2:12" s="1" customFormat="1" ht="12" customHeight="1">
      <c r="B19" s="31"/>
      <c r="D19" s="26" t="s">
        <v>31</v>
      </c>
      <c r="I19" s="26" t="s">
        <v>26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5" t="str">
        <f>'Rekapitulace stavby'!E14</f>
        <v>Vyplň údaj</v>
      </c>
      <c r="F20" s="216"/>
      <c r="G20" s="216"/>
      <c r="H20" s="216"/>
      <c r="I20" s="26" t="s">
        <v>29</v>
      </c>
      <c r="J20" s="27" t="str">
        <f>'Rekapitulace stavby'!AN14</f>
        <v>Vyplň údaj</v>
      </c>
      <c r="L20" s="31"/>
    </row>
    <row r="21" spans="2:12" s="1" customFormat="1" ht="7" customHeight="1">
      <c r="B21" s="31"/>
      <c r="L21" s="31"/>
    </row>
    <row r="22" spans="2:12" s="1" customFormat="1" ht="12" customHeight="1">
      <c r="B22" s="31"/>
      <c r="D22" s="26" t="s">
        <v>33</v>
      </c>
      <c r="I22" s="26" t="s">
        <v>26</v>
      </c>
      <c r="J22" s="24" t="s">
        <v>34</v>
      </c>
      <c r="L22" s="31"/>
    </row>
    <row r="23" spans="2:12" s="1" customFormat="1" ht="18" customHeight="1">
      <c r="B23" s="31"/>
      <c r="E23" s="24" t="s">
        <v>35</v>
      </c>
      <c r="I23" s="26" t="s">
        <v>29</v>
      </c>
      <c r="J23" s="24" t="s">
        <v>19</v>
      </c>
      <c r="L23" s="31"/>
    </row>
    <row r="24" spans="2:12" s="1" customFormat="1" ht="7" customHeight="1">
      <c r="B24" s="31"/>
      <c r="L24" s="31"/>
    </row>
    <row r="25" spans="2:12" s="1" customFormat="1" ht="12" customHeight="1">
      <c r="B25" s="31"/>
      <c r="D25" s="26" t="s">
        <v>37</v>
      </c>
      <c r="I25" s="26" t="s">
        <v>26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29</v>
      </c>
      <c r="J26" s="24" t="str">
        <f>IF('Rekapitulace stavby'!AN20="","",'Rekapitulace stavby'!AN20)</f>
        <v/>
      </c>
      <c r="L26" s="31"/>
    </row>
    <row r="27" spans="2:12" s="1" customFormat="1" ht="7" customHeight="1">
      <c r="B27" s="31"/>
      <c r="L27" s="31"/>
    </row>
    <row r="28" spans="2:12" s="1" customFormat="1" ht="12" customHeight="1">
      <c r="B28" s="31"/>
      <c r="D28" s="26" t="s">
        <v>39</v>
      </c>
      <c r="L28" s="31"/>
    </row>
    <row r="29" spans="2:12" s="7" customFormat="1" ht="71.25" customHeight="1">
      <c r="B29" s="90"/>
      <c r="E29" s="221" t="s">
        <v>40</v>
      </c>
      <c r="F29" s="221"/>
      <c r="G29" s="221"/>
      <c r="H29" s="221"/>
      <c r="L29" s="90"/>
    </row>
    <row r="30" spans="2:12" s="1" customFormat="1" ht="7" customHeight="1">
      <c r="B30" s="31"/>
      <c r="L30" s="31"/>
    </row>
    <row r="31" spans="2:12" s="1" customFormat="1" ht="7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25.4" customHeight="1">
      <c r="B32" s="31"/>
      <c r="D32" s="91" t="s">
        <v>41</v>
      </c>
      <c r="J32" s="62">
        <f>ROUND(J92,2)</f>
        <v>0</v>
      </c>
      <c r="L32" s="31"/>
    </row>
    <row r="33" spans="2:12" s="1" customFormat="1" ht="7" customHeight="1">
      <c r="B33" s="31"/>
      <c r="D33" s="49"/>
      <c r="E33" s="49"/>
      <c r="F33" s="49"/>
      <c r="G33" s="49"/>
      <c r="H33" s="49"/>
      <c r="I33" s="49"/>
      <c r="J33" s="49"/>
      <c r="K33" s="49"/>
      <c r="L33" s="31"/>
    </row>
    <row r="34" spans="2:12" s="1" customFormat="1" ht="14.4" customHeight="1">
      <c r="B34" s="31"/>
      <c r="F34" s="34" t="s">
        <v>43</v>
      </c>
      <c r="I34" s="34" t="s">
        <v>42</v>
      </c>
      <c r="J34" s="34" t="s">
        <v>44</v>
      </c>
      <c r="L34" s="31"/>
    </row>
    <row r="35" spans="2:12" s="1" customFormat="1" ht="14.4" customHeight="1">
      <c r="B35" s="31"/>
      <c r="D35" s="51" t="s">
        <v>45</v>
      </c>
      <c r="E35" s="26" t="s">
        <v>46</v>
      </c>
      <c r="F35" s="82">
        <f>ROUND((SUM(BE92:BE138)),2)</f>
        <v>0</v>
      </c>
      <c r="I35" s="92">
        <v>0.21</v>
      </c>
      <c r="J35" s="82">
        <f>ROUND(((SUM(BE92:BE138))*I35),2)</f>
        <v>0</v>
      </c>
      <c r="L35" s="31"/>
    </row>
    <row r="36" spans="2:12" s="1" customFormat="1" ht="14.4" customHeight="1">
      <c r="B36" s="31"/>
      <c r="E36" s="26" t="s">
        <v>47</v>
      </c>
      <c r="F36" s="82">
        <f>ROUND((SUM(BF92:BF138)),2)</f>
        <v>0</v>
      </c>
      <c r="I36" s="92">
        <v>0.12</v>
      </c>
      <c r="J36" s="82">
        <f>ROUND(((SUM(BF92:BF138))*I36),2)</f>
        <v>0</v>
      </c>
      <c r="L36" s="31"/>
    </row>
    <row r="37" spans="2:12" s="1" customFormat="1" ht="14.4" customHeight="1" hidden="1">
      <c r="B37" s="31"/>
      <c r="E37" s="26" t="s">
        <v>48</v>
      </c>
      <c r="F37" s="82">
        <f>ROUND((SUM(BG92:BG138)),2)</f>
        <v>0</v>
      </c>
      <c r="I37" s="92">
        <v>0.21</v>
      </c>
      <c r="J37" s="82">
        <f>0</f>
        <v>0</v>
      </c>
      <c r="L37" s="31"/>
    </row>
    <row r="38" spans="2:12" s="1" customFormat="1" ht="14.4" customHeight="1" hidden="1">
      <c r="B38" s="31"/>
      <c r="E38" s="26" t="s">
        <v>49</v>
      </c>
      <c r="F38" s="82">
        <f>ROUND((SUM(BH92:BH138)),2)</f>
        <v>0</v>
      </c>
      <c r="I38" s="92">
        <v>0.12</v>
      </c>
      <c r="J38" s="82">
        <f>0</f>
        <v>0</v>
      </c>
      <c r="L38" s="31"/>
    </row>
    <row r="39" spans="2:12" s="1" customFormat="1" ht="14.4" customHeight="1" hidden="1">
      <c r="B39" s="31"/>
      <c r="E39" s="26" t="s">
        <v>50</v>
      </c>
      <c r="F39" s="82">
        <f>ROUND((SUM(BI92:BI138)),2)</f>
        <v>0</v>
      </c>
      <c r="I39" s="92">
        <v>0</v>
      </c>
      <c r="J39" s="82">
        <f>0</f>
        <v>0</v>
      </c>
      <c r="L39" s="31"/>
    </row>
    <row r="40" spans="2:12" s="1" customFormat="1" ht="7" customHeight="1">
      <c r="B40" s="31"/>
      <c r="L40" s="31"/>
    </row>
    <row r="41" spans="2:12" s="1" customFormat="1" ht="25.4" customHeight="1">
      <c r="B41" s="31"/>
      <c r="C41" s="93"/>
      <c r="D41" s="94" t="s">
        <v>51</v>
      </c>
      <c r="E41" s="53"/>
      <c r="F41" s="53"/>
      <c r="G41" s="95" t="s">
        <v>52</v>
      </c>
      <c r="H41" s="96" t="s">
        <v>53</v>
      </c>
      <c r="I41" s="53"/>
      <c r="J41" s="97">
        <f>SUM(J32:J39)</f>
        <v>0</v>
      </c>
      <c r="K41" s="98"/>
      <c r="L41" s="31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1"/>
    </row>
    <row r="46" spans="2:12" s="1" customFormat="1" ht="7" customHeight="1" hidden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1"/>
    </row>
    <row r="47" spans="2:12" s="1" customFormat="1" ht="25" customHeight="1" hidden="1">
      <c r="B47" s="31"/>
      <c r="C47" s="20" t="s">
        <v>105</v>
      </c>
      <c r="L47" s="31"/>
    </row>
    <row r="48" spans="2:12" s="1" customFormat="1" ht="7" customHeight="1" hidden="1">
      <c r="B48" s="31"/>
      <c r="L48" s="31"/>
    </row>
    <row r="49" spans="2:12" s="1" customFormat="1" ht="12" customHeight="1" hidden="1">
      <c r="B49" s="31"/>
      <c r="C49" s="26" t="s">
        <v>16</v>
      </c>
      <c r="L49" s="31"/>
    </row>
    <row r="50" spans="2:12" s="1" customFormat="1" ht="26.25" customHeight="1" hidden="1">
      <c r="B50" s="31"/>
      <c r="E50" s="232" t="str">
        <f>E7</f>
        <v>ZČU - stavební úpravy za účelem změny užívání stavby(pravá část 1.NP) Veleslavínova 42, Plzeň</v>
      </c>
      <c r="F50" s="233"/>
      <c r="G50" s="233"/>
      <c r="H50" s="233"/>
      <c r="L50" s="31"/>
    </row>
    <row r="51" spans="2:12" ht="12" customHeight="1" hidden="1">
      <c r="B51" s="19"/>
      <c r="C51" s="26" t="s">
        <v>103</v>
      </c>
      <c r="L51" s="19"/>
    </row>
    <row r="52" spans="2:12" s="1" customFormat="1" ht="16.5" customHeight="1" hidden="1">
      <c r="B52" s="31"/>
      <c r="E52" s="232" t="s">
        <v>1296</v>
      </c>
      <c r="F52" s="234"/>
      <c r="G52" s="234"/>
      <c r="H52" s="234"/>
      <c r="L52" s="31"/>
    </row>
    <row r="53" spans="2:12" s="1" customFormat="1" ht="12" customHeight="1" hidden="1">
      <c r="B53" s="31"/>
      <c r="C53" s="26" t="s">
        <v>1297</v>
      </c>
      <c r="L53" s="31"/>
    </row>
    <row r="54" spans="2:12" s="1" customFormat="1" ht="16.5" customHeight="1" hidden="1">
      <c r="B54" s="31"/>
      <c r="E54" s="191" t="str">
        <f>E11</f>
        <v>b2 - Montáž</v>
      </c>
      <c r="F54" s="234"/>
      <c r="G54" s="234"/>
      <c r="H54" s="234"/>
      <c r="L54" s="31"/>
    </row>
    <row r="55" spans="2:12" s="1" customFormat="1" ht="7" customHeight="1" hidden="1">
      <c r="B55" s="31"/>
      <c r="L55" s="31"/>
    </row>
    <row r="56" spans="2:12" s="1" customFormat="1" ht="12" customHeight="1" hidden="1">
      <c r="B56" s="31"/>
      <c r="C56" s="26" t="s">
        <v>21</v>
      </c>
      <c r="F56" s="24" t="str">
        <f>F14</f>
        <v>Veleslavínova 42</v>
      </c>
      <c r="I56" s="26" t="s">
        <v>23</v>
      </c>
      <c r="J56" s="48" t="str">
        <f>IF(J14="","",J14)</f>
        <v>12. 2. 2024</v>
      </c>
      <c r="L56" s="31"/>
    </row>
    <row r="57" spans="2:12" s="1" customFormat="1" ht="7" customHeight="1" hidden="1">
      <c r="B57" s="31"/>
      <c r="L57" s="31"/>
    </row>
    <row r="58" spans="2:12" s="1" customFormat="1" ht="15.15" customHeight="1" hidden="1">
      <c r="B58" s="31"/>
      <c r="C58" s="26" t="s">
        <v>25</v>
      </c>
      <c r="F58" s="24" t="str">
        <f>E17</f>
        <v>Západočeská univerzita v Plzni</v>
      </c>
      <c r="I58" s="26" t="s">
        <v>33</v>
      </c>
      <c r="J58" s="29" t="str">
        <f>E23</f>
        <v>HBH atelier s.r.o.</v>
      </c>
      <c r="L58" s="31"/>
    </row>
    <row r="59" spans="2:12" s="1" customFormat="1" ht="15.15" customHeight="1" hidden="1">
      <c r="B59" s="31"/>
      <c r="C59" s="26" t="s">
        <v>31</v>
      </c>
      <c r="F59" s="24" t="str">
        <f>IF(E20="","",E20)</f>
        <v>Vyplň údaj</v>
      </c>
      <c r="I59" s="26" t="s">
        <v>37</v>
      </c>
      <c r="J59" s="29" t="str">
        <f>E26</f>
        <v xml:space="preserve"> </v>
      </c>
      <c r="L59" s="31"/>
    </row>
    <row r="60" spans="2:12" s="1" customFormat="1" ht="10.25" customHeight="1" hidden="1">
      <c r="B60" s="31"/>
      <c r="L60" s="31"/>
    </row>
    <row r="61" spans="2:12" s="1" customFormat="1" ht="29.25" customHeight="1" hidden="1">
      <c r="B61" s="31"/>
      <c r="C61" s="99" t="s">
        <v>106</v>
      </c>
      <c r="D61" s="93"/>
      <c r="E61" s="93"/>
      <c r="F61" s="93"/>
      <c r="G61" s="93"/>
      <c r="H61" s="93"/>
      <c r="I61" s="93"/>
      <c r="J61" s="100" t="s">
        <v>107</v>
      </c>
      <c r="K61" s="93"/>
      <c r="L61" s="31"/>
    </row>
    <row r="62" spans="2:12" s="1" customFormat="1" ht="10.25" customHeight="1" hidden="1">
      <c r="B62" s="31"/>
      <c r="L62" s="31"/>
    </row>
    <row r="63" spans="2:47" s="1" customFormat="1" ht="22.75" customHeight="1" hidden="1">
      <c r="B63" s="31"/>
      <c r="C63" s="101" t="s">
        <v>73</v>
      </c>
      <c r="J63" s="62">
        <f>J92</f>
        <v>0</v>
      </c>
      <c r="L63" s="31"/>
      <c r="AU63" s="16" t="s">
        <v>108</v>
      </c>
    </row>
    <row r="64" spans="2:12" s="8" customFormat="1" ht="25" customHeight="1" hidden="1">
      <c r="B64" s="102"/>
      <c r="D64" s="103" t="s">
        <v>1395</v>
      </c>
      <c r="E64" s="104"/>
      <c r="F64" s="104"/>
      <c r="G64" s="104"/>
      <c r="H64" s="104"/>
      <c r="I64" s="104"/>
      <c r="J64" s="105">
        <f>J93</f>
        <v>0</v>
      </c>
      <c r="L64" s="102"/>
    </row>
    <row r="65" spans="2:12" s="9" customFormat="1" ht="19.9" customHeight="1" hidden="1">
      <c r="B65" s="106"/>
      <c r="D65" s="107" t="s">
        <v>1300</v>
      </c>
      <c r="E65" s="108"/>
      <c r="F65" s="108"/>
      <c r="G65" s="108"/>
      <c r="H65" s="108"/>
      <c r="I65" s="108"/>
      <c r="J65" s="109">
        <f>J94</f>
        <v>0</v>
      </c>
      <c r="L65" s="106"/>
    </row>
    <row r="66" spans="2:12" s="9" customFormat="1" ht="19.9" customHeight="1" hidden="1">
      <c r="B66" s="106"/>
      <c r="D66" s="107" t="s">
        <v>1301</v>
      </c>
      <c r="E66" s="108"/>
      <c r="F66" s="108"/>
      <c r="G66" s="108"/>
      <c r="H66" s="108"/>
      <c r="I66" s="108"/>
      <c r="J66" s="109">
        <f>J102</f>
        <v>0</v>
      </c>
      <c r="L66" s="106"/>
    </row>
    <row r="67" spans="2:12" s="8" customFormat="1" ht="25" customHeight="1" hidden="1">
      <c r="B67" s="102"/>
      <c r="D67" s="103" t="s">
        <v>1396</v>
      </c>
      <c r="E67" s="104"/>
      <c r="F67" s="104"/>
      <c r="G67" s="104"/>
      <c r="H67" s="104"/>
      <c r="I67" s="104"/>
      <c r="J67" s="105">
        <f>J104</f>
        <v>0</v>
      </c>
      <c r="L67" s="102"/>
    </row>
    <row r="68" spans="2:12" s="8" customFormat="1" ht="25" customHeight="1" hidden="1">
      <c r="B68" s="102"/>
      <c r="D68" s="103" t="s">
        <v>1397</v>
      </c>
      <c r="E68" s="104"/>
      <c r="F68" s="104"/>
      <c r="G68" s="104"/>
      <c r="H68" s="104"/>
      <c r="I68" s="104"/>
      <c r="J68" s="105">
        <f>J116</f>
        <v>0</v>
      </c>
      <c r="L68" s="102"/>
    </row>
    <row r="69" spans="2:12" s="8" customFormat="1" ht="25" customHeight="1" hidden="1">
      <c r="B69" s="102"/>
      <c r="D69" s="103" t="s">
        <v>1304</v>
      </c>
      <c r="E69" s="104"/>
      <c r="F69" s="104"/>
      <c r="G69" s="104"/>
      <c r="H69" s="104"/>
      <c r="I69" s="104"/>
      <c r="J69" s="105">
        <f>J121</f>
        <v>0</v>
      </c>
      <c r="L69" s="102"/>
    </row>
    <row r="70" spans="2:12" s="8" customFormat="1" ht="25" customHeight="1" hidden="1">
      <c r="B70" s="102"/>
      <c r="D70" s="103" t="s">
        <v>1305</v>
      </c>
      <c r="E70" s="104"/>
      <c r="F70" s="104"/>
      <c r="G70" s="104"/>
      <c r="H70" s="104"/>
      <c r="I70" s="104"/>
      <c r="J70" s="105">
        <f>J133</f>
        <v>0</v>
      </c>
      <c r="L70" s="102"/>
    </row>
    <row r="71" spans="2:12" s="1" customFormat="1" ht="21.75" customHeight="1" hidden="1">
      <c r="B71" s="31"/>
      <c r="L71" s="31"/>
    </row>
    <row r="72" spans="2:12" s="1" customFormat="1" ht="7" customHeight="1" hidden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1"/>
    </row>
    <row r="73" ht="10" hidden="1"/>
    <row r="74" ht="10" hidden="1"/>
    <row r="75" ht="10" hidden="1"/>
    <row r="76" spans="2:12" s="1" customFormat="1" ht="7" customHeight="1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31"/>
    </row>
    <row r="77" spans="2:12" s="1" customFormat="1" ht="25" customHeight="1">
      <c r="B77" s="31"/>
      <c r="C77" s="20" t="s">
        <v>138</v>
      </c>
      <c r="L77" s="31"/>
    </row>
    <row r="78" spans="2:12" s="1" customFormat="1" ht="7" customHeight="1">
      <c r="B78" s="31"/>
      <c r="L78" s="31"/>
    </row>
    <row r="79" spans="2:12" s="1" customFormat="1" ht="12" customHeight="1">
      <c r="B79" s="31"/>
      <c r="C79" s="26" t="s">
        <v>16</v>
      </c>
      <c r="L79" s="31"/>
    </row>
    <row r="80" spans="2:12" s="1" customFormat="1" ht="26.25" customHeight="1">
      <c r="B80" s="31"/>
      <c r="E80" s="232" t="str">
        <f>E7</f>
        <v>ZČU - stavební úpravy za účelem změny užívání stavby(pravá část 1.NP) Veleslavínova 42, Plzeň</v>
      </c>
      <c r="F80" s="233"/>
      <c r="G80" s="233"/>
      <c r="H80" s="233"/>
      <c r="L80" s="31"/>
    </row>
    <row r="81" spans="2:12" ht="12" customHeight="1">
      <c r="B81" s="19"/>
      <c r="C81" s="26" t="s">
        <v>103</v>
      </c>
      <c r="L81" s="19"/>
    </row>
    <row r="82" spans="2:12" s="1" customFormat="1" ht="16.5" customHeight="1">
      <c r="B82" s="31"/>
      <c r="E82" s="232" t="s">
        <v>1296</v>
      </c>
      <c r="F82" s="234"/>
      <c r="G82" s="234"/>
      <c r="H82" s="234"/>
      <c r="L82" s="31"/>
    </row>
    <row r="83" spans="2:12" s="1" customFormat="1" ht="12" customHeight="1">
      <c r="B83" s="31"/>
      <c r="C83" s="26" t="s">
        <v>1297</v>
      </c>
      <c r="L83" s="31"/>
    </row>
    <row r="84" spans="2:12" s="1" customFormat="1" ht="16.5" customHeight="1">
      <c r="B84" s="31"/>
      <c r="E84" s="191" t="str">
        <f>E11</f>
        <v>b2 - Montáž</v>
      </c>
      <c r="F84" s="234"/>
      <c r="G84" s="234"/>
      <c r="H84" s="234"/>
      <c r="L84" s="31"/>
    </row>
    <row r="85" spans="2:12" s="1" customFormat="1" ht="7" customHeight="1">
      <c r="B85" s="31"/>
      <c r="L85" s="31"/>
    </row>
    <row r="86" spans="2:12" s="1" customFormat="1" ht="12" customHeight="1">
      <c r="B86" s="31"/>
      <c r="C86" s="26" t="s">
        <v>21</v>
      </c>
      <c r="F86" s="24" t="str">
        <f>F14</f>
        <v>Veleslavínova 42</v>
      </c>
      <c r="I86" s="26" t="s">
        <v>23</v>
      </c>
      <c r="J86" s="48" t="str">
        <f>IF(J14="","",J14)</f>
        <v>12. 2. 2024</v>
      </c>
      <c r="L86" s="31"/>
    </row>
    <row r="87" spans="2:12" s="1" customFormat="1" ht="7" customHeight="1">
      <c r="B87" s="31"/>
      <c r="L87" s="31"/>
    </row>
    <row r="88" spans="2:12" s="1" customFormat="1" ht="15.15" customHeight="1">
      <c r="B88" s="31"/>
      <c r="C88" s="26" t="s">
        <v>25</v>
      </c>
      <c r="F88" s="24" t="str">
        <f>E17</f>
        <v>Západočeská univerzita v Plzni</v>
      </c>
      <c r="I88" s="26" t="s">
        <v>33</v>
      </c>
      <c r="J88" s="29" t="str">
        <f>E23</f>
        <v>HBH atelier s.r.o.</v>
      </c>
      <c r="L88" s="31"/>
    </row>
    <row r="89" spans="2:12" s="1" customFormat="1" ht="15.15" customHeight="1">
      <c r="B89" s="31"/>
      <c r="C89" s="26" t="s">
        <v>31</v>
      </c>
      <c r="F89" s="24" t="str">
        <f>IF(E20="","",E20)</f>
        <v>Vyplň údaj</v>
      </c>
      <c r="I89" s="26" t="s">
        <v>37</v>
      </c>
      <c r="J89" s="29" t="str">
        <f>E26</f>
        <v xml:space="preserve"> </v>
      </c>
      <c r="L89" s="31"/>
    </row>
    <row r="90" spans="2:12" s="1" customFormat="1" ht="10.25" customHeight="1">
      <c r="B90" s="31"/>
      <c r="L90" s="31"/>
    </row>
    <row r="91" spans="2:20" s="10" customFormat="1" ht="29.25" customHeight="1">
      <c r="B91" s="110"/>
      <c r="C91" s="111" t="s">
        <v>139</v>
      </c>
      <c r="D91" s="112" t="s">
        <v>60</v>
      </c>
      <c r="E91" s="112" t="s">
        <v>56</v>
      </c>
      <c r="F91" s="112" t="s">
        <v>57</v>
      </c>
      <c r="G91" s="112" t="s">
        <v>140</v>
      </c>
      <c r="H91" s="112" t="s">
        <v>141</v>
      </c>
      <c r="I91" s="112" t="s">
        <v>142</v>
      </c>
      <c r="J91" s="112" t="s">
        <v>107</v>
      </c>
      <c r="K91" s="113" t="s">
        <v>143</v>
      </c>
      <c r="L91" s="110"/>
      <c r="M91" s="55" t="s">
        <v>19</v>
      </c>
      <c r="N91" s="56" t="s">
        <v>45</v>
      </c>
      <c r="O91" s="56" t="s">
        <v>144</v>
      </c>
      <c r="P91" s="56" t="s">
        <v>145</v>
      </c>
      <c r="Q91" s="56" t="s">
        <v>146</v>
      </c>
      <c r="R91" s="56" t="s">
        <v>147</v>
      </c>
      <c r="S91" s="56" t="s">
        <v>148</v>
      </c>
      <c r="T91" s="57" t="s">
        <v>149</v>
      </c>
    </row>
    <row r="92" spans="2:63" s="1" customFormat="1" ht="22.75" customHeight="1">
      <c r="B92" s="31"/>
      <c r="C92" s="60" t="s">
        <v>150</v>
      </c>
      <c r="J92" s="114">
        <f>BK92</f>
        <v>0</v>
      </c>
      <c r="L92" s="31"/>
      <c r="M92" s="58"/>
      <c r="N92" s="49"/>
      <c r="O92" s="49"/>
      <c r="P92" s="115">
        <f>P93+P104+P116+P121+P133</f>
        <v>0</v>
      </c>
      <c r="Q92" s="49"/>
      <c r="R92" s="115">
        <f>R93+R104+R116+R121+R133</f>
        <v>0</v>
      </c>
      <c r="S92" s="49"/>
      <c r="T92" s="116">
        <f>T93+T104+T116+T121+T133</f>
        <v>0</v>
      </c>
      <c r="AT92" s="16" t="s">
        <v>74</v>
      </c>
      <c r="AU92" s="16" t="s">
        <v>108</v>
      </c>
      <c r="BK92" s="117">
        <f>BK93+BK104+BK116+BK121+BK133</f>
        <v>0</v>
      </c>
    </row>
    <row r="93" spans="2:63" s="11" customFormat="1" ht="25.9" customHeight="1">
      <c r="B93" s="118"/>
      <c r="D93" s="119" t="s">
        <v>74</v>
      </c>
      <c r="E93" s="120" t="s">
        <v>1306</v>
      </c>
      <c r="F93" s="120" t="s">
        <v>1398</v>
      </c>
      <c r="I93" s="121"/>
      <c r="J93" s="122">
        <f>BK93</f>
        <v>0</v>
      </c>
      <c r="L93" s="118"/>
      <c r="M93" s="123"/>
      <c r="P93" s="124">
        <f>P94+P102</f>
        <v>0</v>
      </c>
      <c r="R93" s="124">
        <f>R94+R102</f>
        <v>0</v>
      </c>
      <c r="T93" s="125">
        <f>T94+T102</f>
        <v>0</v>
      </c>
      <c r="AR93" s="119" t="s">
        <v>83</v>
      </c>
      <c r="AT93" s="126" t="s">
        <v>74</v>
      </c>
      <c r="AU93" s="126" t="s">
        <v>75</v>
      </c>
      <c r="AY93" s="119" t="s">
        <v>153</v>
      </c>
      <c r="BK93" s="127">
        <f>BK94+BK102</f>
        <v>0</v>
      </c>
    </row>
    <row r="94" spans="2:63" s="11" customFormat="1" ht="22.75" customHeight="1">
      <c r="B94" s="118"/>
      <c r="D94" s="119" t="s">
        <v>74</v>
      </c>
      <c r="E94" s="128" t="s">
        <v>1308</v>
      </c>
      <c r="F94" s="128" t="s">
        <v>1309</v>
      </c>
      <c r="I94" s="121"/>
      <c r="J94" s="129">
        <f>BK94</f>
        <v>0</v>
      </c>
      <c r="L94" s="118"/>
      <c r="M94" s="123"/>
      <c r="P94" s="124">
        <f>SUM(P95:P101)</f>
        <v>0</v>
      </c>
      <c r="R94" s="124">
        <f>SUM(R95:R101)</f>
        <v>0</v>
      </c>
      <c r="T94" s="125">
        <f>SUM(T95:T101)</f>
        <v>0</v>
      </c>
      <c r="AR94" s="119" t="s">
        <v>83</v>
      </c>
      <c r="AT94" s="126" t="s">
        <v>74</v>
      </c>
      <c r="AU94" s="126" t="s">
        <v>83</v>
      </c>
      <c r="AY94" s="119" t="s">
        <v>153</v>
      </c>
      <c r="BK94" s="127">
        <f>SUM(BK95:BK101)</f>
        <v>0</v>
      </c>
    </row>
    <row r="95" spans="2:65" s="1" customFormat="1" ht="16.5" customHeight="1">
      <c r="B95" s="31"/>
      <c r="C95" s="130" t="s">
        <v>83</v>
      </c>
      <c r="D95" s="130" t="s">
        <v>155</v>
      </c>
      <c r="E95" s="131" t="s">
        <v>1399</v>
      </c>
      <c r="F95" s="132" t="s">
        <v>1311</v>
      </c>
      <c r="G95" s="133" t="s">
        <v>337</v>
      </c>
      <c r="H95" s="134">
        <v>78</v>
      </c>
      <c r="I95" s="135"/>
      <c r="J95" s="136">
        <f aca="true" t="shared" si="0" ref="J95:J101">ROUND(I95*H95,2)</f>
        <v>0</v>
      </c>
      <c r="K95" s="132" t="s">
        <v>19</v>
      </c>
      <c r="L95" s="31"/>
      <c r="M95" s="137" t="s">
        <v>19</v>
      </c>
      <c r="N95" s="138" t="s">
        <v>46</v>
      </c>
      <c r="P95" s="139">
        <f aca="true" t="shared" si="1" ref="P95:P101">O95*H95</f>
        <v>0</v>
      </c>
      <c r="Q95" s="139">
        <v>0</v>
      </c>
      <c r="R95" s="139">
        <f aca="true" t="shared" si="2" ref="R95:R101">Q95*H95</f>
        <v>0</v>
      </c>
      <c r="S95" s="139">
        <v>0</v>
      </c>
      <c r="T95" s="140">
        <f aca="true" t="shared" si="3" ref="T95:T101">S95*H95</f>
        <v>0</v>
      </c>
      <c r="AR95" s="141" t="s">
        <v>160</v>
      </c>
      <c r="AT95" s="141" t="s">
        <v>155</v>
      </c>
      <c r="AU95" s="141" t="s">
        <v>85</v>
      </c>
      <c r="AY95" s="16" t="s">
        <v>153</v>
      </c>
      <c r="BE95" s="142">
        <f aca="true" t="shared" si="4" ref="BE95:BE101">IF(N95="základní",J95,0)</f>
        <v>0</v>
      </c>
      <c r="BF95" s="142">
        <f aca="true" t="shared" si="5" ref="BF95:BF101">IF(N95="snížená",J95,0)</f>
        <v>0</v>
      </c>
      <c r="BG95" s="142">
        <f aca="true" t="shared" si="6" ref="BG95:BG101">IF(N95="zákl. přenesená",J95,0)</f>
        <v>0</v>
      </c>
      <c r="BH95" s="142">
        <f aca="true" t="shared" si="7" ref="BH95:BH101">IF(N95="sníž. přenesená",J95,0)</f>
        <v>0</v>
      </c>
      <c r="BI95" s="142">
        <f aca="true" t="shared" si="8" ref="BI95:BI101">IF(N95="nulová",J95,0)</f>
        <v>0</v>
      </c>
      <c r="BJ95" s="16" t="s">
        <v>83</v>
      </c>
      <c r="BK95" s="142">
        <f aca="true" t="shared" si="9" ref="BK95:BK101">ROUND(I95*H95,2)</f>
        <v>0</v>
      </c>
      <c r="BL95" s="16" t="s">
        <v>160</v>
      </c>
      <c r="BM95" s="141" t="s">
        <v>85</v>
      </c>
    </row>
    <row r="96" spans="2:65" s="1" customFormat="1" ht="16.5" customHeight="1">
      <c r="B96" s="31"/>
      <c r="C96" s="130" t="s">
        <v>85</v>
      </c>
      <c r="D96" s="130" t="s">
        <v>155</v>
      </c>
      <c r="E96" s="131" t="s">
        <v>1400</v>
      </c>
      <c r="F96" s="132" t="s">
        <v>1313</v>
      </c>
      <c r="G96" s="133" t="s">
        <v>337</v>
      </c>
      <c r="H96" s="134">
        <v>60</v>
      </c>
      <c r="I96" s="135"/>
      <c r="J96" s="136">
        <f t="shared" si="0"/>
        <v>0</v>
      </c>
      <c r="K96" s="132" t="s">
        <v>19</v>
      </c>
      <c r="L96" s="31"/>
      <c r="M96" s="137" t="s">
        <v>19</v>
      </c>
      <c r="N96" s="138" t="s">
        <v>46</v>
      </c>
      <c r="P96" s="139">
        <f t="shared" si="1"/>
        <v>0</v>
      </c>
      <c r="Q96" s="139">
        <v>0</v>
      </c>
      <c r="R96" s="139">
        <f t="shared" si="2"/>
        <v>0</v>
      </c>
      <c r="S96" s="139">
        <v>0</v>
      </c>
      <c r="T96" s="140">
        <f t="shared" si="3"/>
        <v>0</v>
      </c>
      <c r="AR96" s="141" t="s">
        <v>160</v>
      </c>
      <c r="AT96" s="141" t="s">
        <v>155</v>
      </c>
      <c r="AU96" s="141" t="s">
        <v>85</v>
      </c>
      <c r="AY96" s="16" t="s">
        <v>153</v>
      </c>
      <c r="BE96" s="142">
        <f t="shared" si="4"/>
        <v>0</v>
      </c>
      <c r="BF96" s="142">
        <f t="shared" si="5"/>
        <v>0</v>
      </c>
      <c r="BG96" s="142">
        <f t="shared" si="6"/>
        <v>0</v>
      </c>
      <c r="BH96" s="142">
        <f t="shared" si="7"/>
        <v>0</v>
      </c>
      <c r="BI96" s="142">
        <f t="shared" si="8"/>
        <v>0</v>
      </c>
      <c r="BJ96" s="16" t="s">
        <v>83</v>
      </c>
      <c r="BK96" s="142">
        <f t="shared" si="9"/>
        <v>0</v>
      </c>
      <c r="BL96" s="16" t="s">
        <v>160</v>
      </c>
      <c r="BM96" s="141" t="s">
        <v>160</v>
      </c>
    </row>
    <row r="97" spans="2:65" s="1" customFormat="1" ht="16.5" customHeight="1">
      <c r="B97" s="31"/>
      <c r="C97" s="130" t="s">
        <v>175</v>
      </c>
      <c r="D97" s="130" t="s">
        <v>155</v>
      </c>
      <c r="E97" s="131" t="s">
        <v>1401</v>
      </c>
      <c r="F97" s="132" t="s">
        <v>1315</v>
      </c>
      <c r="G97" s="133" t="s">
        <v>337</v>
      </c>
      <c r="H97" s="134">
        <v>60</v>
      </c>
      <c r="I97" s="135"/>
      <c r="J97" s="136">
        <f t="shared" si="0"/>
        <v>0</v>
      </c>
      <c r="K97" s="132" t="s">
        <v>19</v>
      </c>
      <c r="L97" s="31"/>
      <c r="M97" s="137" t="s">
        <v>19</v>
      </c>
      <c r="N97" s="138" t="s">
        <v>46</v>
      </c>
      <c r="P97" s="139">
        <f t="shared" si="1"/>
        <v>0</v>
      </c>
      <c r="Q97" s="139">
        <v>0</v>
      </c>
      <c r="R97" s="139">
        <f t="shared" si="2"/>
        <v>0</v>
      </c>
      <c r="S97" s="139">
        <v>0</v>
      </c>
      <c r="T97" s="140">
        <f t="shared" si="3"/>
        <v>0</v>
      </c>
      <c r="AR97" s="141" t="s">
        <v>160</v>
      </c>
      <c r="AT97" s="141" t="s">
        <v>155</v>
      </c>
      <c r="AU97" s="141" t="s">
        <v>85</v>
      </c>
      <c r="AY97" s="16" t="s">
        <v>153</v>
      </c>
      <c r="BE97" s="142">
        <f t="shared" si="4"/>
        <v>0</v>
      </c>
      <c r="BF97" s="142">
        <f t="shared" si="5"/>
        <v>0</v>
      </c>
      <c r="BG97" s="142">
        <f t="shared" si="6"/>
        <v>0</v>
      </c>
      <c r="BH97" s="142">
        <f t="shared" si="7"/>
        <v>0</v>
      </c>
      <c r="BI97" s="142">
        <f t="shared" si="8"/>
        <v>0</v>
      </c>
      <c r="BJ97" s="16" t="s">
        <v>83</v>
      </c>
      <c r="BK97" s="142">
        <f t="shared" si="9"/>
        <v>0</v>
      </c>
      <c r="BL97" s="16" t="s">
        <v>160</v>
      </c>
      <c r="BM97" s="141" t="s">
        <v>201</v>
      </c>
    </row>
    <row r="98" spans="2:65" s="1" customFormat="1" ht="16.5" customHeight="1">
      <c r="B98" s="31"/>
      <c r="C98" s="130" t="s">
        <v>160</v>
      </c>
      <c r="D98" s="130" t="s">
        <v>155</v>
      </c>
      <c r="E98" s="131" t="s">
        <v>1402</v>
      </c>
      <c r="F98" s="132" t="s">
        <v>1317</v>
      </c>
      <c r="G98" s="133" t="s">
        <v>337</v>
      </c>
      <c r="H98" s="134">
        <v>200</v>
      </c>
      <c r="I98" s="135"/>
      <c r="J98" s="136">
        <f t="shared" si="0"/>
        <v>0</v>
      </c>
      <c r="K98" s="132" t="s">
        <v>19</v>
      </c>
      <c r="L98" s="31"/>
      <c r="M98" s="137" t="s">
        <v>19</v>
      </c>
      <c r="N98" s="138" t="s">
        <v>46</v>
      </c>
      <c r="P98" s="139">
        <f t="shared" si="1"/>
        <v>0</v>
      </c>
      <c r="Q98" s="139">
        <v>0</v>
      </c>
      <c r="R98" s="139">
        <f t="shared" si="2"/>
        <v>0</v>
      </c>
      <c r="S98" s="139">
        <v>0</v>
      </c>
      <c r="T98" s="140">
        <f t="shared" si="3"/>
        <v>0</v>
      </c>
      <c r="AR98" s="141" t="s">
        <v>160</v>
      </c>
      <c r="AT98" s="141" t="s">
        <v>155</v>
      </c>
      <c r="AU98" s="141" t="s">
        <v>85</v>
      </c>
      <c r="AY98" s="16" t="s">
        <v>153</v>
      </c>
      <c r="BE98" s="142">
        <f t="shared" si="4"/>
        <v>0</v>
      </c>
      <c r="BF98" s="142">
        <f t="shared" si="5"/>
        <v>0</v>
      </c>
      <c r="BG98" s="142">
        <f t="shared" si="6"/>
        <v>0</v>
      </c>
      <c r="BH98" s="142">
        <f t="shared" si="7"/>
        <v>0</v>
      </c>
      <c r="BI98" s="142">
        <f t="shared" si="8"/>
        <v>0</v>
      </c>
      <c r="BJ98" s="16" t="s">
        <v>83</v>
      </c>
      <c r="BK98" s="142">
        <f t="shared" si="9"/>
        <v>0</v>
      </c>
      <c r="BL98" s="16" t="s">
        <v>160</v>
      </c>
      <c r="BM98" s="141" t="s">
        <v>217</v>
      </c>
    </row>
    <row r="99" spans="2:65" s="1" customFormat="1" ht="16.5" customHeight="1">
      <c r="B99" s="31"/>
      <c r="C99" s="130" t="s">
        <v>194</v>
      </c>
      <c r="D99" s="130" t="s">
        <v>155</v>
      </c>
      <c r="E99" s="131" t="s">
        <v>1403</v>
      </c>
      <c r="F99" s="132" t="s">
        <v>1404</v>
      </c>
      <c r="G99" s="133" t="s">
        <v>337</v>
      </c>
      <c r="H99" s="134">
        <v>100</v>
      </c>
      <c r="I99" s="135"/>
      <c r="J99" s="136">
        <f t="shared" si="0"/>
        <v>0</v>
      </c>
      <c r="K99" s="132" t="s">
        <v>19</v>
      </c>
      <c r="L99" s="31"/>
      <c r="M99" s="137" t="s">
        <v>19</v>
      </c>
      <c r="N99" s="138" t="s">
        <v>46</v>
      </c>
      <c r="P99" s="139">
        <f t="shared" si="1"/>
        <v>0</v>
      </c>
      <c r="Q99" s="139">
        <v>0</v>
      </c>
      <c r="R99" s="139">
        <f t="shared" si="2"/>
        <v>0</v>
      </c>
      <c r="S99" s="139">
        <v>0</v>
      </c>
      <c r="T99" s="140">
        <f t="shared" si="3"/>
        <v>0</v>
      </c>
      <c r="AR99" s="141" t="s">
        <v>160</v>
      </c>
      <c r="AT99" s="141" t="s">
        <v>155</v>
      </c>
      <c r="AU99" s="141" t="s">
        <v>85</v>
      </c>
      <c r="AY99" s="16" t="s">
        <v>153</v>
      </c>
      <c r="BE99" s="142">
        <f t="shared" si="4"/>
        <v>0</v>
      </c>
      <c r="BF99" s="142">
        <f t="shared" si="5"/>
        <v>0</v>
      </c>
      <c r="BG99" s="142">
        <f t="shared" si="6"/>
        <v>0</v>
      </c>
      <c r="BH99" s="142">
        <f t="shared" si="7"/>
        <v>0</v>
      </c>
      <c r="BI99" s="142">
        <f t="shared" si="8"/>
        <v>0</v>
      </c>
      <c r="BJ99" s="16" t="s">
        <v>83</v>
      </c>
      <c r="BK99" s="142">
        <f t="shared" si="9"/>
        <v>0</v>
      </c>
      <c r="BL99" s="16" t="s">
        <v>160</v>
      </c>
      <c r="BM99" s="141" t="s">
        <v>239</v>
      </c>
    </row>
    <row r="100" spans="2:65" s="1" customFormat="1" ht="16.5" customHeight="1">
      <c r="B100" s="31"/>
      <c r="C100" s="130" t="s">
        <v>201</v>
      </c>
      <c r="D100" s="130" t="s">
        <v>155</v>
      </c>
      <c r="E100" s="131" t="s">
        <v>1405</v>
      </c>
      <c r="F100" s="132" t="s">
        <v>1406</v>
      </c>
      <c r="G100" s="133" t="s">
        <v>337</v>
      </c>
      <c r="H100" s="134">
        <v>100</v>
      </c>
      <c r="I100" s="135"/>
      <c r="J100" s="136">
        <f t="shared" si="0"/>
        <v>0</v>
      </c>
      <c r="K100" s="132" t="s">
        <v>19</v>
      </c>
      <c r="L100" s="31"/>
      <c r="M100" s="137" t="s">
        <v>19</v>
      </c>
      <c r="N100" s="138" t="s">
        <v>46</v>
      </c>
      <c r="P100" s="139">
        <f t="shared" si="1"/>
        <v>0</v>
      </c>
      <c r="Q100" s="139">
        <v>0</v>
      </c>
      <c r="R100" s="139">
        <f t="shared" si="2"/>
        <v>0</v>
      </c>
      <c r="S100" s="139">
        <v>0</v>
      </c>
      <c r="T100" s="140">
        <f t="shared" si="3"/>
        <v>0</v>
      </c>
      <c r="AR100" s="141" t="s">
        <v>160</v>
      </c>
      <c r="AT100" s="141" t="s">
        <v>155</v>
      </c>
      <c r="AU100" s="141" t="s">
        <v>85</v>
      </c>
      <c r="AY100" s="16" t="s">
        <v>153</v>
      </c>
      <c r="BE100" s="142">
        <f t="shared" si="4"/>
        <v>0</v>
      </c>
      <c r="BF100" s="142">
        <f t="shared" si="5"/>
        <v>0</v>
      </c>
      <c r="BG100" s="142">
        <f t="shared" si="6"/>
        <v>0</v>
      </c>
      <c r="BH100" s="142">
        <f t="shared" si="7"/>
        <v>0</v>
      </c>
      <c r="BI100" s="142">
        <f t="shared" si="8"/>
        <v>0</v>
      </c>
      <c r="BJ100" s="16" t="s">
        <v>83</v>
      </c>
      <c r="BK100" s="142">
        <f t="shared" si="9"/>
        <v>0</v>
      </c>
      <c r="BL100" s="16" t="s">
        <v>160</v>
      </c>
      <c r="BM100" s="141" t="s">
        <v>8</v>
      </c>
    </row>
    <row r="101" spans="2:65" s="1" customFormat="1" ht="21.75" customHeight="1">
      <c r="B101" s="31"/>
      <c r="C101" s="130" t="s">
        <v>194</v>
      </c>
      <c r="D101" s="130" t="s">
        <v>155</v>
      </c>
      <c r="E101" s="131" t="s">
        <v>1407</v>
      </c>
      <c r="F101" s="132" t="s">
        <v>1323</v>
      </c>
      <c r="G101" s="133" t="s">
        <v>889</v>
      </c>
      <c r="H101" s="134">
        <v>1</v>
      </c>
      <c r="I101" s="135"/>
      <c r="J101" s="136">
        <f t="shared" si="0"/>
        <v>0</v>
      </c>
      <c r="K101" s="132" t="s">
        <v>19</v>
      </c>
      <c r="L101" s="31"/>
      <c r="M101" s="137" t="s">
        <v>19</v>
      </c>
      <c r="N101" s="138" t="s">
        <v>46</v>
      </c>
      <c r="P101" s="139">
        <f t="shared" si="1"/>
        <v>0</v>
      </c>
      <c r="Q101" s="139">
        <v>0</v>
      </c>
      <c r="R101" s="139">
        <f t="shared" si="2"/>
        <v>0</v>
      </c>
      <c r="S101" s="139">
        <v>0</v>
      </c>
      <c r="T101" s="140">
        <f t="shared" si="3"/>
        <v>0</v>
      </c>
      <c r="AR101" s="141" t="s">
        <v>160</v>
      </c>
      <c r="AT101" s="141" t="s">
        <v>155</v>
      </c>
      <c r="AU101" s="141" t="s">
        <v>85</v>
      </c>
      <c r="AY101" s="16" t="s">
        <v>153</v>
      </c>
      <c r="BE101" s="142">
        <f t="shared" si="4"/>
        <v>0</v>
      </c>
      <c r="BF101" s="142">
        <f t="shared" si="5"/>
        <v>0</v>
      </c>
      <c r="BG101" s="142">
        <f t="shared" si="6"/>
        <v>0</v>
      </c>
      <c r="BH101" s="142">
        <f t="shared" si="7"/>
        <v>0</v>
      </c>
      <c r="BI101" s="142">
        <f t="shared" si="8"/>
        <v>0</v>
      </c>
      <c r="BJ101" s="16" t="s">
        <v>83</v>
      </c>
      <c r="BK101" s="142">
        <f t="shared" si="9"/>
        <v>0</v>
      </c>
      <c r="BL101" s="16" t="s">
        <v>160</v>
      </c>
      <c r="BM101" s="141" t="s">
        <v>261</v>
      </c>
    </row>
    <row r="102" spans="2:63" s="11" customFormat="1" ht="22.75" customHeight="1">
      <c r="B102" s="118"/>
      <c r="D102" s="119" t="s">
        <v>74</v>
      </c>
      <c r="E102" s="128" t="s">
        <v>1324</v>
      </c>
      <c r="F102" s="128" t="s">
        <v>1325</v>
      </c>
      <c r="I102" s="121"/>
      <c r="J102" s="129">
        <f>BK102</f>
        <v>0</v>
      </c>
      <c r="L102" s="118"/>
      <c r="M102" s="123"/>
      <c r="P102" s="124">
        <f>P103</f>
        <v>0</v>
      </c>
      <c r="R102" s="124">
        <f>R103</f>
        <v>0</v>
      </c>
      <c r="T102" s="125">
        <f>T103</f>
        <v>0</v>
      </c>
      <c r="AR102" s="119" t="s">
        <v>83</v>
      </c>
      <c r="AT102" s="126" t="s">
        <v>74</v>
      </c>
      <c r="AU102" s="126" t="s">
        <v>83</v>
      </c>
      <c r="AY102" s="119" t="s">
        <v>153</v>
      </c>
      <c r="BK102" s="127">
        <f>BK103</f>
        <v>0</v>
      </c>
    </row>
    <row r="103" spans="2:65" s="1" customFormat="1" ht="16.5" customHeight="1">
      <c r="B103" s="31"/>
      <c r="C103" s="130" t="s">
        <v>83</v>
      </c>
      <c r="D103" s="130" t="s">
        <v>155</v>
      </c>
      <c r="E103" s="131" t="s">
        <v>1408</v>
      </c>
      <c r="F103" s="132" t="s">
        <v>1409</v>
      </c>
      <c r="G103" s="133" t="s">
        <v>1217</v>
      </c>
      <c r="H103" s="134">
        <v>24</v>
      </c>
      <c r="I103" s="135"/>
      <c r="J103" s="136">
        <f>ROUND(I103*H103,2)</f>
        <v>0</v>
      </c>
      <c r="K103" s="132" t="s">
        <v>19</v>
      </c>
      <c r="L103" s="31"/>
      <c r="M103" s="137" t="s">
        <v>19</v>
      </c>
      <c r="N103" s="138" t="s">
        <v>46</v>
      </c>
      <c r="P103" s="139">
        <f>O103*H103</f>
        <v>0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AR103" s="141" t="s">
        <v>160</v>
      </c>
      <c r="AT103" s="141" t="s">
        <v>155</v>
      </c>
      <c r="AU103" s="141" t="s">
        <v>85</v>
      </c>
      <c r="AY103" s="16" t="s">
        <v>153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83</v>
      </c>
      <c r="BK103" s="142">
        <f>ROUND(I103*H103,2)</f>
        <v>0</v>
      </c>
      <c r="BL103" s="16" t="s">
        <v>160</v>
      </c>
      <c r="BM103" s="141" t="s">
        <v>287</v>
      </c>
    </row>
    <row r="104" spans="2:63" s="11" customFormat="1" ht="25.9" customHeight="1">
      <c r="B104" s="118"/>
      <c r="D104" s="119" t="s">
        <v>74</v>
      </c>
      <c r="E104" s="120" t="s">
        <v>1328</v>
      </c>
      <c r="F104" s="120" t="s">
        <v>1410</v>
      </c>
      <c r="I104" s="121"/>
      <c r="J104" s="122">
        <f>BK104</f>
        <v>0</v>
      </c>
      <c r="L104" s="118"/>
      <c r="M104" s="123"/>
      <c r="P104" s="124">
        <f>SUM(P105:P115)</f>
        <v>0</v>
      </c>
      <c r="R104" s="124">
        <f>SUM(R105:R115)</f>
        <v>0</v>
      </c>
      <c r="T104" s="125">
        <f>SUM(T105:T115)</f>
        <v>0</v>
      </c>
      <c r="AR104" s="119" t="s">
        <v>83</v>
      </c>
      <c r="AT104" s="126" t="s">
        <v>74</v>
      </c>
      <c r="AU104" s="126" t="s">
        <v>75</v>
      </c>
      <c r="AY104" s="119" t="s">
        <v>153</v>
      </c>
      <c r="BK104" s="127">
        <f>SUM(BK105:BK115)</f>
        <v>0</v>
      </c>
    </row>
    <row r="105" spans="2:65" s="1" customFormat="1" ht="16.5" customHeight="1">
      <c r="B105" s="31"/>
      <c r="C105" s="130" t="s">
        <v>83</v>
      </c>
      <c r="D105" s="130" t="s">
        <v>155</v>
      </c>
      <c r="E105" s="131" t="s">
        <v>1411</v>
      </c>
      <c r="F105" s="132" t="s">
        <v>1331</v>
      </c>
      <c r="G105" s="133" t="s">
        <v>889</v>
      </c>
      <c r="H105" s="134">
        <v>13</v>
      </c>
      <c r="I105" s="135"/>
      <c r="J105" s="136">
        <f aca="true" t="shared" si="10" ref="J105:J115">ROUND(I105*H105,2)</f>
        <v>0</v>
      </c>
      <c r="K105" s="132" t="s">
        <v>19</v>
      </c>
      <c r="L105" s="31"/>
      <c r="M105" s="137" t="s">
        <v>19</v>
      </c>
      <c r="N105" s="138" t="s">
        <v>46</v>
      </c>
      <c r="P105" s="139">
        <f aca="true" t="shared" si="11" ref="P105:P115">O105*H105</f>
        <v>0</v>
      </c>
      <c r="Q105" s="139">
        <v>0</v>
      </c>
      <c r="R105" s="139">
        <f aca="true" t="shared" si="12" ref="R105:R115">Q105*H105</f>
        <v>0</v>
      </c>
      <c r="S105" s="139">
        <v>0</v>
      </c>
      <c r="T105" s="140">
        <f aca="true" t="shared" si="13" ref="T105:T115">S105*H105</f>
        <v>0</v>
      </c>
      <c r="AR105" s="141" t="s">
        <v>160</v>
      </c>
      <c r="AT105" s="141" t="s">
        <v>155</v>
      </c>
      <c r="AU105" s="141" t="s">
        <v>83</v>
      </c>
      <c r="AY105" s="16" t="s">
        <v>153</v>
      </c>
      <c r="BE105" s="142">
        <f aca="true" t="shared" si="14" ref="BE105:BE115">IF(N105="základní",J105,0)</f>
        <v>0</v>
      </c>
      <c r="BF105" s="142">
        <f aca="true" t="shared" si="15" ref="BF105:BF115">IF(N105="snížená",J105,0)</f>
        <v>0</v>
      </c>
      <c r="BG105" s="142">
        <f aca="true" t="shared" si="16" ref="BG105:BG115">IF(N105="zákl. přenesená",J105,0)</f>
        <v>0</v>
      </c>
      <c r="BH105" s="142">
        <f aca="true" t="shared" si="17" ref="BH105:BH115">IF(N105="sníž. přenesená",J105,0)</f>
        <v>0</v>
      </c>
      <c r="BI105" s="142">
        <f aca="true" t="shared" si="18" ref="BI105:BI115">IF(N105="nulová",J105,0)</f>
        <v>0</v>
      </c>
      <c r="BJ105" s="16" t="s">
        <v>83</v>
      </c>
      <c r="BK105" s="142">
        <f aca="true" t="shared" si="19" ref="BK105:BK115">ROUND(I105*H105,2)</f>
        <v>0</v>
      </c>
      <c r="BL105" s="16" t="s">
        <v>160</v>
      </c>
      <c r="BM105" s="141" t="s">
        <v>297</v>
      </c>
    </row>
    <row r="106" spans="2:65" s="1" customFormat="1" ht="16.5" customHeight="1">
      <c r="B106" s="31"/>
      <c r="C106" s="130" t="s">
        <v>85</v>
      </c>
      <c r="D106" s="130" t="s">
        <v>155</v>
      </c>
      <c r="E106" s="131" t="s">
        <v>1412</v>
      </c>
      <c r="F106" s="132" t="s">
        <v>1333</v>
      </c>
      <c r="G106" s="133" t="s">
        <v>889</v>
      </c>
      <c r="H106" s="134">
        <v>1</v>
      </c>
      <c r="I106" s="135"/>
      <c r="J106" s="136">
        <f t="shared" si="10"/>
        <v>0</v>
      </c>
      <c r="K106" s="132" t="s">
        <v>19</v>
      </c>
      <c r="L106" s="31"/>
      <c r="M106" s="137" t="s">
        <v>19</v>
      </c>
      <c r="N106" s="138" t="s">
        <v>46</v>
      </c>
      <c r="P106" s="139">
        <f t="shared" si="11"/>
        <v>0</v>
      </c>
      <c r="Q106" s="139">
        <v>0</v>
      </c>
      <c r="R106" s="139">
        <f t="shared" si="12"/>
        <v>0</v>
      </c>
      <c r="S106" s="139">
        <v>0</v>
      </c>
      <c r="T106" s="140">
        <f t="shared" si="13"/>
        <v>0</v>
      </c>
      <c r="AR106" s="141" t="s">
        <v>160</v>
      </c>
      <c r="AT106" s="141" t="s">
        <v>155</v>
      </c>
      <c r="AU106" s="141" t="s">
        <v>83</v>
      </c>
      <c r="AY106" s="16" t="s">
        <v>153</v>
      </c>
      <c r="BE106" s="142">
        <f t="shared" si="14"/>
        <v>0</v>
      </c>
      <c r="BF106" s="142">
        <f t="shared" si="15"/>
        <v>0</v>
      </c>
      <c r="BG106" s="142">
        <f t="shared" si="16"/>
        <v>0</v>
      </c>
      <c r="BH106" s="142">
        <f t="shared" si="17"/>
        <v>0</v>
      </c>
      <c r="BI106" s="142">
        <f t="shared" si="18"/>
        <v>0</v>
      </c>
      <c r="BJ106" s="16" t="s">
        <v>83</v>
      </c>
      <c r="BK106" s="142">
        <f t="shared" si="19"/>
        <v>0</v>
      </c>
      <c r="BL106" s="16" t="s">
        <v>160</v>
      </c>
      <c r="BM106" s="141" t="s">
        <v>209</v>
      </c>
    </row>
    <row r="107" spans="2:65" s="1" customFormat="1" ht="16.5" customHeight="1">
      <c r="B107" s="31"/>
      <c r="C107" s="130" t="s">
        <v>175</v>
      </c>
      <c r="D107" s="130" t="s">
        <v>155</v>
      </c>
      <c r="E107" s="131" t="s">
        <v>1413</v>
      </c>
      <c r="F107" s="132" t="s">
        <v>1335</v>
      </c>
      <c r="G107" s="133" t="s">
        <v>889</v>
      </c>
      <c r="H107" s="134">
        <v>1</v>
      </c>
      <c r="I107" s="135"/>
      <c r="J107" s="136">
        <f t="shared" si="10"/>
        <v>0</v>
      </c>
      <c r="K107" s="132" t="s">
        <v>19</v>
      </c>
      <c r="L107" s="31"/>
      <c r="M107" s="137" t="s">
        <v>19</v>
      </c>
      <c r="N107" s="138" t="s">
        <v>46</v>
      </c>
      <c r="P107" s="139">
        <f t="shared" si="11"/>
        <v>0</v>
      </c>
      <c r="Q107" s="139">
        <v>0</v>
      </c>
      <c r="R107" s="139">
        <f t="shared" si="12"/>
        <v>0</v>
      </c>
      <c r="S107" s="139">
        <v>0</v>
      </c>
      <c r="T107" s="140">
        <f t="shared" si="13"/>
        <v>0</v>
      </c>
      <c r="AR107" s="141" t="s">
        <v>160</v>
      </c>
      <c r="AT107" s="141" t="s">
        <v>155</v>
      </c>
      <c r="AU107" s="141" t="s">
        <v>83</v>
      </c>
      <c r="AY107" s="16" t="s">
        <v>153</v>
      </c>
      <c r="BE107" s="142">
        <f t="shared" si="14"/>
        <v>0</v>
      </c>
      <c r="BF107" s="142">
        <f t="shared" si="15"/>
        <v>0</v>
      </c>
      <c r="BG107" s="142">
        <f t="shared" si="16"/>
        <v>0</v>
      </c>
      <c r="BH107" s="142">
        <f t="shared" si="17"/>
        <v>0</v>
      </c>
      <c r="BI107" s="142">
        <f t="shared" si="18"/>
        <v>0</v>
      </c>
      <c r="BJ107" s="16" t="s">
        <v>83</v>
      </c>
      <c r="BK107" s="142">
        <f t="shared" si="19"/>
        <v>0</v>
      </c>
      <c r="BL107" s="16" t="s">
        <v>160</v>
      </c>
      <c r="BM107" s="141" t="s">
        <v>245</v>
      </c>
    </row>
    <row r="108" spans="2:65" s="1" customFormat="1" ht="16.5" customHeight="1">
      <c r="B108" s="31"/>
      <c r="C108" s="130" t="s">
        <v>160</v>
      </c>
      <c r="D108" s="130" t="s">
        <v>155</v>
      </c>
      <c r="E108" s="131" t="s">
        <v>1414</v>
      </c>
      <c r="F108" s="132" t="s">
        <v>1337</v>
      </c>
      <c r="G108" s="133" t="s">
        <v>889</v>
      </c>
      <c r="H108" s="134">
        <v>2</v>
      </c>
      <c r="I108" s="135"/>
      <c r="J108" s="136">
        <f t="shared" si="10"/>
        <v>0</v>
      </c>
      <c r="K108" s="132" t="s">
        <v>19</v>
      </c>
      <c r="L108" s="31"/>
      <c r="M108" s="137" t="s">
        <v>19</v>
      </c>
      <c r="N108" s="138" t="s">
        <v>46</v>
      </c>
      <c r="P108" s="139">
        <f t="shared" si="11"/>
        <v>0</v>
      </c>
      <c r="Q108" s="139">
        <v>0</v>
      </c>
      <c r="R108" s="139">
        <f t="shared" si="12"/>
        <v>0</v>
      </c>
      <c r="S108" s="139">
        <v>0</v>
      </c>
      <c r="T108" s="140">
        <f t="shared" si="13"/>
        <v>0</v>
      </c>
      <c r="AR108" s="141" t="s">
        <v>160</v>
      </c>
      <c r="AT108" s="141" t="s">
        <v>155</v>
      </c>
      <c r="AU108" s="141" t="s">
        <v>83</v>
      </c>
      <c r="AY108" s="16" t="s">
        <v>153</v>
      </c>
      <c r="BE108" s="142">
        <f t="shared" si="14"/>
        <v>0</v>
      </c>
      <c r="BF108" s="142">
        <f t="shared" si="15"/>
        <v>0</v>
      </c>
      <c r="BG108" s="142">
        <f t="shared" si="16"/>
        <v>0</v>
      </c>
      <c r="BH108" s="142">
        <f t="shared" si="17"/>
        <v>0</v>
      </c>
      <c r="BI108" s="142">
        <f t="shared" si="18"/>
        <v>0</v>
      </c>
      <c r="BJ108" s="16" t="s">
        <v>83</v>
      </c>
      <c r="BK108" s="142">
        <f t="shared" si="19"/>
        <v>0</v>
      </c>
      <c r="BL108" s="16" t="s">
        <v>160</v>
      </c>
      <c r="BM108" s="141" t="s">
        <v>329</v>
      </c>
    </row>
    <row r="109" spans="2:65" s="1" customFormat="1" ht="16.5" customHeight="1">
      <c r="B109" s="31"/>
      <c r="C109" s="130" t="s">
        <v>194</v>
      </c>
      <c r="D109" s="130" t="s">
        <v>155</v>
      </c>
      <c r="E109" s="131" t="s">
        <v>1415</v>
      </c>
      <c r="F109" s="132" t="s">
        <v>1339</v>
      </c>
      <c r="G109" s="133" t="s">
        <v>889</v>
      </c>
      <c r="H109" s="134">
        <v>19</v>
      </c>
      <c r="I109" s="135"/>
      <c r="J109" s="136">
        <f t="shared" si="10"/>
        <v>0</v>
      </c>
      <c r="K109" s="132" t="s">
        <v>19</v>
      </c>
      <c r="L109" s="31"/>
      <c r="M109" s="137" t="s">
        <v>19</v>
      </c>
      <c r="N109" s="138" t="s">
        <v>46</v>
      </c>
      <c r="P109" s="139">
        <f t="shared" si="11"/>
        <v>0</v>
      </c>
      <c r="Q109" s="139">
        <v>0</v>
      </c>
      <c r="R109" s="139">
        <f t="shared" si="12"/>
        <v>0</v>
      </c>
      <c r="S109" s="139">
        <v>0</v>
      </c>
      <c r="T109" s="140">
        <f t="shared" si="13"/>
        <v>0</v>
      </c>
      <c r="AR109" s="141" t="s">
        <v>160</v>
      </c>
      <c r="AT109" s="141" t="s">
        <v>155</v>
      </c>
      <c r="AU109" s="141" t="s">
        <v>83</v>
      </c>
      <c r="AY109" s="16" t="s">
        <v>153</v>
      </c>
      <c r="BE109" s="142">
        <f t="shared" si="14"/>
        <v>0</v>
      </c>
      <c r="BF109" s="142">
        <f t="shared" si="15"/>
        <v>0</v>
      </c>
      <c r="BG109" s="142">
        <f t="shared" si="16"/>
        <v>0</v>
      </c>
      <c r="BH109" s="142">
        <f t="shared" si="17"/>
        <v>0</v>
      </c>
      <c r="BI109" s="142">
        <f t="shared" si="18"/>
        <v>0</v>
      </c>
      <c r="BJ109" s="16" t="s">
        <v>83</v>
      </c>
      <c r="BK109" s="142">
        <f t="shared" si="19"/>
        <v>0</v>
      </c>
      <c r="BL109" s="16" t="s">
        <v>160</v>
      </c>
      <c r="BM109" s="141" t="s">
        <v>340</v>
      </c>
    </row>
    <row r="110" spans="2:65" s="1" customFormat="1" ht="16.5" customHeight="1">
      <c r="B110" s="31"/>
      <c r="C110" s="130" t="s">
        <v>201</v>
      </c>
      <c r="D110" s="130" t="s">
        <v>155</v>
      </c>
      <c r="E110" s="131" t="s">
        <v>1416</v>
      </c>
      <c r="F110" s="132" t="s">
        <v>1341</v>
      </c>
      <c r="G110" s="133" t="s">
        <v>889</v>
      </c>
      <c r="H110" s="134">
        <v>3</v>
      </c>
      <c r="I110" s="135"/>
      <c r="J110" s="136">
        <f t="shared" si="10"/>
        <v>0</v>
      </c>
      <c r="K110" s="132" t="s">
        <v>19</v>
      </c>
      <c r="L110" s="31"/>
      <c r="M110" s="137" t="s">
        <v>19</v>
      </c>
      <c r="N110" s="138" t="s">
        <v>46</v>
      </c>
      <c r="P110" s="139">
        <f t="shared" si="11"/>
        <v>0</v>
      </c>
      <c r="Q110" s="139">
        <v>0</v>
      </c>
      <c r="R110" s="139">
        <f t="shared" si="12"/>
        <v>0</v>
      </c>
      <c r="S110" s="139">
        <v>0</v>
      </c>
      <c r="T110" s="140">
        <f t="shared" si="13"/>
        <v>0</v>
      </c>
      <c r="AR110" s="141" t="s">
        <v>160</v>
      </c>
      <c r="AT110" s="141" t="s">
        <v>155</v>
      </c>
      <c r="AU110" s="141" t="s">
        <v>83</v>
      </c>
      <c r="AY110" s="16" t="s">
        <v>153</v>
      </c>
      <c r="BE110" s="142">
        <f t="shared" si="14"/>
        <v>0</v>
      </c>
      <c r="BF110" s="142">
        <f t="shared" si="15"/>
        <v>0</v>
      </c>
      <c r="BG110" s="142">
        <f t="shared" si="16"/>
        <v>0</v>
      </c>
      <c r="BH110" s="142">
        <f t="shared" si="17"/>
        <v>0</v>
      </c>
      <c r="BI110" s="142">
        <f t="shared" si="18"/>
        <v>0</v>
      </c>
      <c r="BJ110" s="16" t="s">
        <v>83</v>
      </c>
      <c r="BK110" s="142">
        <f t="shared" si="19"/>
        <v>0</v>
      </c>
      <c r="BL110" s="16" t="s">
        <v>160</v>
      </c>
      <c r="BM110" s="141" t="s">
        <v>350</v>
      </c>
    </row>
    <row r="111" spans="2:65" s="1" customFormat="1" ht="16.5" customHeight="1">
      <c r="B111" s="31"/>
      <c r="C111" s="130" t="s">
        <v>174</v>
      </c>
      <c r="D111" s="130" t="s">
        <v>155</v>
      </c>
      <c r="E111" s="131" t="s">
        <v>1417</v>
      </c>
      <c r="F111" s="132" t="s">
        <v>1343</v>
      </c>
      <c r="G111" s="133" t="s">
        <v>889</v>
      </c>
      <c r="H111" s="134">
        <v>4</v>
      </c>
      <c r="I111" s="135"/>
      <c r="J111" s="136">
        <f t="shared" si="10"/>
        <v>0</v>
      </c>
      <c r="K111" s="132" t="s">
        <v>19</v>
      </c>
      <c r="L111" s="31"/>
      <c r="M111" s="137" t="s">
        <v>19</v>
      </c>
      <c r="N111" s="138" t="s">
        <v>46</v>
      </c>
      <c r="P111" s="139">
        <f t="shared" si="11"/>
        <v>0</v>
      </c>
      <c r="Q111" s="139">
        <v>0</v>
      </c>
      <c r="R111" s="139">
        <f t="shared" si="12"/>
        <v>0</v>
      </c>
      <c r="S111" s="139">
        <v>0</v>
      </c>
      <c r="T111" s="140">
        <f t="shared" si="13"/>
        <v>0</v>
      </c>
      <c r="AR111" s="141" t="s">
        <v>160</v>
      </c>
      <c r="AT111" s="141" t="s">
        <v>155</v>
      </c>
      <c r="AU111" s="141" t="s">
        <v>83</v>
      </c>
      <c r="AY111" s="16" t="s">
        <v>153</v>
      </c>
      <c r="BE111" s="142">
        <f t="shared" si="14"/>
        <v>0</v>
      </c>
      <c r="BF111" s="142">
        <f t="shared" si="15"/>
        <v>0</v>
      </c>
      <c r="BG111" s="142">
        <f t="shared" si="16"/>
        <v>0</v>
      </c>
      <c r="BH111" s="142">
        <f t="shared" si="17"/>
        <v>0</v>
      </c>
      <c r="BI111" s="142">
        <f t="shared" si="18"/>
        <v>0</v>
      </c>
      <c r="BJ111" s="16" t="s">
        <v>83</v>
      </c>
      <c r="BK111" s="142">
        <f t="shared" si="19"/>
        <v>0</v>
      </c>
      <c r="BL111" s="16" t="s">
        <v>160</v>
      </c>
      <c r="BM111" s="141" t="s">
        <v>360</v>
      </c>
    </row>
    <row r="112" spans="2:65" s="1" customFormat="1" ht="24.15" customHeight="1">
      <c r="B112" s="31"/>
      <c r="C112" s="130" t="s">
        <v>217</v>
      </c>
      <c r="D112" s="130" t="s">
        <v>155</v>
      </c>
      <c r="E112" s="131" t="s">
        <v>1418</v>
      </c>
      <c r="F112" s="132" t="s">
        <v>1345</v>
      </c>
      <c r="G112" s="133" t="s">
        <v>889</v>
      </c>
      <c r="H112" s="134">
        <v>112</v>
      </c>
      <c r="I112" s="135"/>
      <c r="J112" s="136">
        <f t="shared" si="10"/>
        <v>0</v>
      </c>
      <c r="K112" s="132" t="s">
        <v>19</v>
      </c>
      <c r="L112" s="31"/>
      <c r="M112" s="137" t="s">
        <v>19</v>
      </c>
      <c r="N112" s="138" t="s">
        <v>46</v>
      </c>
      <c r="P112" s="139">
        <f t="shared" si="11"/>
        <v>0</v>
      </c>
      <c r="Q112" s="139">
        <v>0</v>
      </c>
      <c r="R112" s="139">
        <f t="shared" si="12"/>
        <v>0</v>
      </c>
      <c r="S112" s="139">
        <v>0</v>
      </c>
      <c r="T112" s="140">
        <f t="shared" si="13"/>
        <v>0</v>
      </c>
      <c r="AR112" s="141" t="s">
        <v>160</v>
      </c>
      <c r="AT112" s="141" t="s">
        <v>155</v>
      </c>
      <c r="AU112" s="141" t="s">
        <v>83</v>
      </c>
      <c r="AY112" s="16" t="s">
        <v>153</v>
      </c>
      <c r="BE112" s="142">
        <f t="shared" si="14"/>
        <v>0</v>
      </c>
      <c r="BF112" s="142">
        <f t="shared" si="15"/>
        <v>0</v>
      </c>
      <c r="BG112" s="142">
        <f t="shared" si="16"/>
        <v>0</v>
      </c>
      <c r="BH112" s="142">
        <f t="shared" si="17"/>
        <v>0</v>
      </c>
      <c r="BI112" s="142">
        <f t="shared" si="18"/>
        <v>0</v>
      </c>
      <c r="BJ112" s="16" t="s">
        <v>83</v>
      </c>
      <c r="BK112" s="142">
        <f t="shared" si="19"/>
        <v>0</v>
      </c>
      <c r="BL112" s="16" t="s">
        <v>160</v>
      </c>
      <c r="BM112" s="141" t="s">
        <v>374</v>
      </c>
    </row>
    <row r="113" spans="2:65" s="1" customFormat="1" ht="24.15" customHeight="1">
      <c r="B113" s="31"/>
      <c r="C113" s="130" t="s">
        <v>232</v>
      </c>
      <c r="D113" s="130" t="s">
        <v>155</v>
      </c>
      <c r="E113" s="131" t="s">
        <v>1419</v>
      </c>
      <c r="F113" s="132" t="s">
        <v>1347</v>
      </c>
      <c r="G113" s="133" t="s">
        <v>889</v>
      </c>
      <c r="H113" s="134">
        <v>10</v>
      </c>
      <c r="I113" s="135"/>
      <c r="J113" s="136">
        <f t="shared" si="10"/>
        <v>0</v>
      </c>
      <c r="K113" s="132" t="s">
        <v>19</v>
      </c>
      <c r="L113" s="31"/>
      <c r="M113" s="137" t="s">
        <v>19</v>
      </c>
      <c r="N113" s="138" t="s">
        <v>46</v>
      </c>
      <c r="P113" s="139">
        <f t="shared" si="11"/>
        <v>0</v>
      </c>
      <c r="Q113" s="139">
        <v>0</v>
      </c>
      <c r="R113" s="139">
        <f t="shared" si="12"/>
        <v>0</v>
      </c>
      <c r="S113" s="139">
        <v>0</v>
      </c>
      <c r="T113" s="140">
        <f t="shared" si="13"/>
        <v>0</v>
      </c>
      <c r="AR113" s="141" t="s">
        <v>160</v>
      </c>
      <c r="AT113" s="141" t="s">
        <v>155</v>
      </c>
      <c r="AU113" s="141" t="s">
        <v>83</v>
      </c>
      <c r="AY113" s="16" t="s">
        <v>153</v>
      </c>
      <c r="BE113" s="142">
        <f t="shared" si="14"/>
        <v>0</v>
      </c>
      <c r="BF113" s="142">
        <f t="shared" si="15"/>
        <v>0</v>
      </c>
      <c r="BG113" s="142">
        <f t="shared" si="16"/>
        <v>0</v>
      </c>
      <c r="BH113" s="142">
        <f t="shared" si="17"/>
        <v>0</v>
      </c>
      <c r="BI113" s="142">
        <f t="shared" si="18"/>
        <v>0</v>
      </c>
      <c r="BJ113" s="16" t="s">
        <v>83</v>
      </c>
      <c r="BK113" s="142">
        <f t="shared" si="19"/>
        <v>0</v>
      </c>
      <c r="BL113" s="16" t="s">
        <v>160</v>
      </c>
      <c r="BM113" s="141" t="s">
        <v>386</v>
      </c>
    </row>
    <row r="114" spans="2:65" s="1" customFormat="1" ht="24.15" customHeight="1">
      <c r="B114" s="31"/>
      <c r="C114" s="130" t="s">
        <v>239</v>
      </c>
      <c r="D114" s="130" t="s">
        <v>155</v>
      </c>
      <c r="E114" s="131" t="s">
        <v>1420</v>
      </c>
      <c r="F114" s="132" t="s">
        <v>1349</v>
      </c>
      <c r="G114" s="133" t="s">
        <v>889</v>
      </c>
      <c r="H114" s="134">
        <v>60</v>
      </c>
      <c r="I114" s="135"/>
      <c r="J114" s="136">
        <f t="shared" si="10"/>
        <v>0</v>
      </c>
      <c r="K114" s="132" t="s">
        <v>19</v>
      </c>
      <c r="L114" s="31"/>
      <c r="M114" s="137" t="s">
        <v>19</v>
      </c>
      <c r="N114" s="138" t="s">
        <v>46</v>
      </c>
      <c r="P114" s="139">
        <f t="shared" si="11"/>
        <v>0</v>
      </c>
      <c r="Q114" s="139">
        <v>0</v>
      </c>
      <c r="R114" s="139">
        <f t="shared" si="12"/>
        <v>0</v>
      </c>
      <c r="S114" s="139">
        <v>0</v>
      </c>
      <c r="T114" s="140">
        <f t="shared" si="13"/>
        <v>0</v>
      </c>
      <c r="AR114" s="141" t="s">
        <v>160</v>
      </c>
      <c r="AT114" s="141" t="s">
        <v>155</v>
      </c>
      <c r="AU114" s="141" t="s">
        <v>83</v>
      </c>
      <c r="AY114" s="16" t="s">
        <v>153</v>
      </c>
      <c r="BE114" s="142">
        <f t="shared" si="14"/>
        <v>0</v>
      </c>
      <c r="BF114" s="142">
        <f t="shared" si="15"/>
        <v>0</v>
      </c>
      <c r="BG114" s="142">
        <f t="shared" si="16"/>
        <v>0</v>
      </c>
      <c r="BH114" s="142">
        <f t="shared" si="17"/>
        <v>0</v>
      </c>
      <c r="BI114" s="142">
        <f t="shared" si="18"/>
        <v>0</v>
      </c>
      <c r="BJ114" s="16" t="s">
        <v>83</v>
      </c>
      <c r="BK114" s="142">
        <f t="shared" si="19"/>
        <v>0</v>
      </c>
      <c r="BL114" s="16" t="s">
        <v>160</v>
      </c>
      <c r="BM114" s="141" t="s">
        <v>396</v>
      </c>
    </row>
    <row r="115" spans="2:65" s="1" customFormat="1" ht="24.15" customHeight="1">
      <c r="B115" s="31"/>
      <c r="C115" s="130" t="s">
        <v>246</v>
      </c>
      <c r="D115" s="130" t="s">
        <v>155</v>
      </c>
      <c r="E115" s="131" t="s">
        <v>1421</v>
      </c>
      <c r="F115" s="132" t="s">
        <v>1351</v>
      </c>
      <c r="G115" s="133" t="s">
        <v>889</v>
      </c>
      <c r="H115" s="134">
        <v>25</v>
      </c>
      <c r="I115" s="135"/>
      <c r="J115" s="136">
        <f t="shared" si="10"/>
        <v>0</v>
      </c>
      <c r="K115" s="132" t="s">
        <v>19</v>
      </c>
      <c r="L115" s="31"/>
      <c r="M115" s="137" t="s">
        <v>19</v>
      </c>
      <c r="N115" s="138" t="s">
        <v>46</v>
      </c>
      <c r="P115" s="139">
        <f t="shared" si="11"/>
        <v>0</v>
      </c>
      <c r="Q115" s="139">
        <v>0</v>
      </c>
      <c r="R115" s="139">
        <f t="shared" si="12"/>
        <v>0</v>
      </c>
      <c r="S115" s="139">
        <v>0</v>
      </c>
      <c r="T115" s="140">
        <f t="shared" si="13"/>
        <v>0</v>
      </c>
      <c r="AR115" s="141" t="s">
        <v>160</v>
      </c>
      <c r="AT115" s="141" t="s">
        <v>155</v>
      </c>
      <c r="AU115" s="141" t="s">
        <v>83</v>
      </c>
      <c r="AY115" s="16" t="s">
        <v>153</v>
      </c>
      <c r="BE115" s="142">
        <f t="shared" si="14"/>
        <v>0</v>
      </c>
      <c r="BF115" s="142">
        <f t="shared" si="15"/>
        <v>0</v>
      </c>
      <c r="BG115" s="142">
        <f t="shared" si="16"/>
        <v>0</v>
      </c>
      <c r="BH115" s="142">
        <f t="shared" si="17"/>
        <v>0</v>
      </c>
      <c r="BI115" s="142">
        <f t="shared" si="18"/>
        <v>0</v>
      </c>
      <c r="BJ115" s="16" t="s">
        <v>83</v>
      </c>
      <c r="BK115" s="142">
        <f t="shared" si="19"/>
        <v>0</v>
      </c>
      <c r="BL115" s="16" t="s">
        <v>160</v>
      </c>
      <c r="BM115" s="141" t="s">
        <v>408</v>
      </c>
    </row>
    <row r="116" spans="2:63" s="11" customFormat="1" ht="25.9" customHeight="1">
      <c r="B116" s="118"/>
      <c r="D116" s="119" t="s">
        <v>74</v>
      </c>
      <c r="E116" s="120" t="s">
        <v>1352</v>
      </c>
      <c r="F116" s="120" t="s">
        <v>1422</v>
      </c>
      <c r="I116" s="121"/>
      <c r="J116" s="122">
        <f>BK116</f>
        <v>0</v>
      </c>
      <c r="L116" s="118"/>
      <c r="M116" s="123"/>
      <c r="P116" s="124">
        <f>SUM(P117:P120)</f>
        <v>0</v>
      </c>
      <c r="R116" s="124">
        <f>SUM(R117:R120)</f>
        <v>0</v>
      </c>
      <c r="T116" s="125">
        <f>SUM(T117:T120)</f>
        <v>0</v>
      </c>
      <c r="AR116" s="119" t="s">
        <v>83</v>
      </c>
      <c r="AT116" s="126" t="s">
        <v>74</v>
      </c>
      <c r="AU116" s="126" t="s">
        <v>75</v>
      </c>
      <c r="AY116" s="119" t="s">
        <v>153</v>
      </c>
      <c r="BK116" s="127">
        <f>SUM(BK117:BK120)</f>
        <v>0</v>
      </c>
    </row>
    <row r="117" spans="2:65" s="1" customFormat="1" ht="24.15" customHeight="1">
      <c r="B117" s="31"/>
      <c r="C117" s="130" t="s">
        <v>83</v>
      </c>
      <c r="D117" s="130" t="s">
        <v>155</v>
      </c>
      <c r="E117" s="131" t="s">
        <v>1423</v>
      </c>
      <c r="F117" s="132" t="s">
        <v>1424</v>
      </c>
      <c r="G117" s="133" t="s">
        <v>889</v>
      </c>
      <c r="H117" s="134">
        <v>69</v>
      </c>
      <c r="I117" s="135"/>
      <c r="J117" s="136">
        <f>ROUND(I117*H117,2)</f>
        <v>0</v>
      </c>
      <c r="K117" s="132" t="s">
        <v>19</v>
      </c>
      <c r="L117" s="31"/>
      <c r="M117" s="137" t="s">
        <v>19</v>
      </c>
      <c r="N117" s="138" t="s">
        <v>46</v>
      </c>
      <c r="P117" s="139">
        <f>O117*H117</f>
        <v>0</v>
      </c>
      <c r="Q117" s="139">
        <v>0</v>
      </c>
      <c r="R117" s="139">
        <f>Q117*H117</f>
        <v>0</v>
      </c>
      <c r="S117" s="139">
        <v>0</v>
      </c>
      <c r="T117" s="140">
        <f>S117*H117</f>
        <v>0</v>
      </c>
      <c r="AR117" s="141" t="s">
        <v>160</v>
      </c>
      <c r="AT117" s="141" t="s">
        <v>155</v>
      </c>
      <c r="AU117" s="141" t="s">
        <v>83</v>
      </c>
      <c r="AY117" s="16" t="s">
        <v>153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6" t="s">
        <v>83</v>
      </c>
      <c r="BK117" s="142">
        <f>ROUND(I117*H117,2)</f>
        <v>0</v>
      </c>
      <c r="BL117" s="16" t="s">
        <v>160</v>
      </c>
      <c r="BM117" s="141" t="s">
        <v>424</v>
      </c>
    </row>
    <row r="118" spans="2:65" s="1" customFormat="1" ht="24.15" customHeight="1">
      <c r="B118" s="31"/>
      <c r="C118" s="130" t="s">
        <v>85</v>
      </c>
      <c r="D118" s="130" t="s">
        <v>155</v>
      </c>
      <c r="E118" s="131" t="s">
        <v>1425</v>
      </c>
      <c r="F118" s="132" t="s">
        <v>1426</v>
      </c>
      <c r="G118" s="133" t="s">
        <v>889</v>
      </c>
      <c r="H118" s="134">
        <v>12</v>
      </c>
      <c r="I118" s="135"/>
      <c r="J118" s="136">
        <f>ROUND(I118*H118,2)</f>
        <v>0</v>
      </c>
      <c r="K118" s="132" t="s">
        <v>19</v>
      </c>
      <c r="L118" s="31"/>
      <c r="M118" s="137" t="s">
        <v>19</v>
      </c>
      <c r="N118" s="138" t="s">
        <v>46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160</v>
      </c>
      <c r="AT118" s="141" t="s">
        <v>155</v>
      </c>
      <c r="AU118" s="141" t="s">
        <v>83</v>
      </c>
      <c r="AY118" s="16" t="s">
        <v>153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83</v>
      </c>
      <c r="BK118" s="142">
        <f>ROUND(I118*H118,2)</f>
        <v>0</v>
      </c>
      <c r="BL118" s="16" t="s">
        <v>160</v>
      </c>
      <c r="BM118" s="141" t="s">
        <v>434</v>
      </c>
    </row>
    <row r="119" spans="2:65" s="1" customFormat="1" ht="16.5" customHeight="1">
      <c r="B119" s="31"/>
      <c r="C119" s="130" t="s">
        <v>175</v>
      </c>
      <c r="D119" s="130" t="s">
        <v>155</v>
      </c>
      <c r="E119" s="131" t="s">
        <v>1427</v>
      </c>
      <c r="F119" s="132" t="s">
        <v>1359</v>
      </c>
      <c r="G119" s="133" t="s">
        <v>889</v>
      </c>
      <c r="H119" s="134">
        <v>28</v>
      </c>
      <c r="I119" s="135"/>
      <c r="J119" s="136">
        <f>ROUND(I119*H119,2)</f>
        <v>0</v>
      </c>
      <c r="K119" s="132" t="s">
        <v>19</v>
      </c>
      <c r="L119" s="31"/>
      <c r="M119" s="137" t="s">
        <v>19</v>
      </c>
      <c r="N119" s="138" t="s">
        <v>46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AR119" s="141" t="s">
        <v>160</v>
      </c>
      <c r="AT119" s="141" t="s">
        <v>155</v>
      </c>
      <c r="AU119" s="141" t="s">
        <v>83</v>
      </c>
      <c r="AY119" s="16" t="s">
        <v>153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83</v>
      </c>
      <c r="BK119" s="142">
        <f>ROUND(I119*H119,2)</f>
        <v>0</v>
      </c>
      <c r="BL119" s="16" t="s">
        <v>160</v>
      </c>
      <c r="BM119" s="141" t="s">
        <v>446</v>
      </c>
    </row>
    <row r="120" spans="2:65" s="1" customFormat="1" ht="37.75" customHeight="1">
      <c r="B120" s="31"/>
      <c r="C120" s="130" t="s">
        <v>160</v>
      </c>
      <c r="D120" s="130" t="s">
        <v>155</v>
      </c>
      <c r="E120" s="131" t="s">
        <v>1428</v>
      </c>
      <c r="F120" s="132" t="s">
        <v>1361</v>
      </c>
      <c r="G120" s="133" t="s">
        <v>889</v>
      </c>
      <c r="H120" s="134">
        <v>13</v>
      </c>
      <c r="I120" s="135"/>
      <c r="J120" s="136">
        <f>ROUND(I120*H120,2)</f>
        <v>0</v>
      </c>
      <c r="K120" s="132" t="s">
        <v>19</v>
      </c>
      <c r="L120" s="31"/>
      <c r="M120" s="137" t="s">
        <v>19</v>
      </c>
      <c r="N120" s="138" t="s">
        <v>46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160</v>
      </c>
      <c r="AT120" s="141" t="s">
        <v>155</v>
      </c>
      <c r="AU120" s="141" t="s">
        <v>83</v>
      </c>
      <c r="AY120" s="16" t="s">
        <v>153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83</v>
      </c>
      <c r="BK120" s="142">
        <f>ROUND(I120*H120,2)</f>
        <v>0</v>
      </c>
      <c r="BL120" s="16" t="s">
        <v>160</v>
      </c>
      <c r="BM120" s="141" t="s">
        <v>460</v>
      </c>
    </row>
    <row r="121" spans="2:63" s="11" customFormat="1" ht="25.9" customHeight="1">
      <c r="B121" s="118"/>
      <c r="D121" s="119" t="s">
        <v>74</v>
      </c>
      <c r="E121" s="120" t="s">
        <v>1362</v>
      </c>
      <c r="F121" s="120" t="s">
        <v>1363</v>
      </c>
      <c r="I121" s="121"/>
      <c r="J121" s="122">
        <f>BK121</f>
        <v>0</v>
      </c>
      <c r="L121" s="118"/>
      <c r="M121" s="123"/>
      <c r="P121" s="124">
        <f>SUM(P122:P132)</f>
        <v>0</v>
      </c>
      <c r="R121" s="124">
        <f>SUM(R122:R132)</f>
        <v>0</v>
      </c>
      <c r="T121" s="125">
        <f>SUM(T122:T132)</f>
        <v>0</v>
      </c>
      <c r="AR121" s="119" t="s">
        <v>83</v>
      </c>
      <c r="AT121" s="126" t="s">
        <v>74</v>
      </c>
      <c r="AU121" s="126" t="s">
        <v>75</v>
      </c>
      <c r="AY121" s="119" t="s">
        <v>153</v>
      </c>
      <c r="BK121" s="127">
        <f>SUM(BK122:BK132)</f>
        <v>0</v>
      </c>
    </row>
    <row r="122" spans="2:65" s="1" customFormat="1" ht="16.5" customHeight="1">
      <c r="B122" s="31"/>
      <c r="C122" s="130" t="s">
        <v>83</v>
      </c>
      <c r="D122" s="130" t="s">
        <v>155</v>
      </c>
      <c r="E122" s="131" t="s">
        <v>1429</v>
      </c>
      <c r="F122" s="132" t="s">
        <v>1365</v>
      </c>
      <c r="G122" s="133" t="s">
        <v>337</v>
      </c>
      <c r="H122" s="134">
        <v>960</v>
      </c>
      <c r="I122" s="135"/>
      <c r="J122" s="136">
        <f aca="true" t="shared" si="20" ref="J122:J132">ROUND(I122*H122,2)</f>
        <v>0</v>
      </c>
      <c r="K122" s="132" t="s">
        <v>19</v>
      </c>
      <c r="L122" s="31"/>
      <c r="M122" s="137" t="s">
        <v>19</v>
      </c>
      <c r="N122" s="138" t="s">
        <v>46</v>
      </c>
      <c r="P122" s="139">
        <f aca="true" t="shared" si="21" ref="P122:P132">O122*H122</f>
        <v>0</v>
      </c>
      <c r="Q122" s="139">
        <v>0</v>
      </c>
      <c r="R122" s="139">
        <f aca="true" t="shared" si="22" ref="R122:R132">Q122*H122</f>
        <v>0</v>
      </c>
      <c r="S122" s="139">
        <v>0</v>
      </c>
      <c r="T122" s="140">
        <f aca="true" t="shared" si="23" ref="T122:T132">S122*H122</f>
        <v>0</v>
      </c>
      <c r="AR122" s="141" t="s">
        <v>160</v>
      </c>
      <c r="AT122" s="141" t="s">
        <v>155</v>
      </c>
      <c r="AU122" s="141" t="s">
        <v>83</v>
      </c>
      <c r="AY122" s="16" t="s">
        <v>153</v>
      </c>
      <c r="BE122" s="142">
        <f aca="true" t="shared" si="24" ref="BE122:BE132">IF(N122="základní",J122,0)</f>
        <v>0</v>
      </c>
      <c r="BF122" s="142">
        <f aca="true" t="shared" si="25" ref="BF122:BF132">IF(N122="snížená",J122,0)</f>
        <v>0</v>
      </c>
      <c r="BG122" s="142">
        <f aca="true" t="shared" si="26" ref="BG122:BG132">IF(N122="zákl. přenesená",J122,0)</f>
        <v>0</v>
      </c>
      <c r="BH122" s="142">
        <f aca="true" t="shared" si="27" ref="BH122:BH132">IF(N122="sníž. přenesená",J122,0)</f>
        <v>0</v>
      </c>
      <c r="BI122" s="142">
        <f aca="true" t="shared" si="28" ref="BI122:BI132">IF(N122="nulová",J122,0)</f>
        <v>0</v>
      </c>
      <c r="BJ122" s="16" t="s">
        <v>83</v>
      </c>
      <c r="BK122" s="142">
        <f aca="true" t="shared" si="29" ref="BK122:BK132">ROUND(I122*H122,2)</f>
        <v>0</v>
      </c>
      <c r="BL122" s="16" t="s">
        <v>160</v>
      </c>
      <c r="BM122" s="141" t="s">
        <v>471</v>
      </c>
    </row>
    <row r="123" spans="2:65" s="1" customFormat="1" ht="16.5" customHeight="1">
      <c r="B123" s="31"/>
      <c r="C123" s="130" t="s">
        <v>85</v>
      </c>
      <c r="D123" s="130" t="s">
        <v>155</v>
      </c>
      <c r="E123" s="131" t="s">
        <v>1430</v>
      </c>
      <c r="F123" s="132" t="s">
        <v>1367</v>
      </c>
      <c r="G123" s="133" t="s">
        <v>337</v>
      </c>
      <c r="H123" s="134">
        <v>1120</v>
      </c>
      <c r="I123" s="135"/>
      <c r="J123" s="136">
        <f t="shared" si="20"/>
        <v>0</v>
      </c>
      <c r="K123" s="132" t="s">
        <v>19</v>
      </c>
      <c r="L123" s="31"/>
      <c r="M123" s="137" t="s">
        <v>19</v>
      </c>
      <c r="N123" s="138" t="s">
        <v>46</v>
      </c>
      <c r="P123" s="139">
        <f t="shared" si="21"/>
        <v>0</v>
      </c>
      <c r="Q123" s="139">
        <v>0</v>
      </c>
      <c r="R123" s="139">
        <f t="shared" si="22"/>
        <v>0</v>
      </c>
      <c r="S123" s="139">
        <v>0</v>
      </c>
      <c r="T123" s="140">
        <f t="shared" si="23"/>
        <v>0</v>
      </c>
      <c r="AR123" s="141" t="s">
        <v>160</v>
      </c>
      <c r="AT123" s="141" t="s">
        <v>155</v>
      </c>
      <c r="AU123" s="141" t="s">
        <v>83</v>
      </c>
      <c r="AY123" s="16" t="s">
        <v>153</v>
      </c>
      <c r="BE123" s="142">
        <f t="shared" si="24"/>
        <v>0</v>
      </c>
      <c r="BF123" s="142">
        <f t="shared" si="25"/>
        <v>0</v>
      </c>
      <c r="BG123" s="142">
        <f t="shared" si="26"/>
        <v>0</v>
      </c>
      <c r="BH123" s="142">
        <f t="shared" si="27"/>
        <v>0</v>
      </c>
      <c r="BI123" s="142">
        <f t="shared" si="28"/>
        <v>0</v>
      </c>
      <c r="BJ123" s="16" t="s">
        <v>83</v>
      </c>
      <c r="BK123" s="142">
        <f t="shared" si="29"/>
        <v>0</v>
      </c>
      <c r="BL123" s="16" t="s">
        <v>160</v>
      </c>
      <c r="BM123" s="141" t="s">
        <v>487</v>
      </c>
    </row>
    <row r="124" spans="2:65" s="1" customFormat="1" ht="16.5" customHeight="1">
      <c r="B124" s="31"/>
      <c r="C124" s="130" t="s">
        <v>175</v>
      </c>
      <c r="D124" s="130" t="s">
        <v>155</v>
      </c>
      <c r="E124" s="131" t="s">
        <v>1431</v>
      </c>
      <c r="F124" s="132" t="s">
        <v>1369</v>
      </c>
      <c r="G124" s="133" t="s">
        <v>337</v>
      </c>
      <c r="H124" s="134">
        <v>200</v>
      </c>
      <c r="I124" s="135"/>
      <c r="J124" s="136">
        <f t="shared" si="20"/>
        <v>0</v>
      </c>
      <c r="K124" s="132" t="s">
        <v>19</v>
      </c>
      <c r="L124" s="31"/>
      <c r="M124" s="137" t="s">
        <v>19</v>
      </c>
      <c r="N124" s="138" t="s">
        <v>46</v>
      </c>
      <c r="P124" s="139">
        <f t="shared" si="21"/>
        <v>0</v>
      </c>
      <c r="Q124" s="139">
        <v>0</v>
      </c>
      <c r="R124" s="139">
        <f t="shared" si="22"/>
        <v>0</v>
      </c>
      <c r="S124" s="139">
        <v>0</v>
      </c>
      <c r="T124" s="140">
        <f t="shared" si="23"/>
        <v>0</v>
      </c>
      <c r="AR124" s="141" t="s">
        <v>160</v>
      </c>
      <c r="AT124" s="141" t="s">
        <v>155</v>
      </c>
      <c r="AU124" s="141" t="s">
        <v>83</v>
      </c>
      <c r="AY124" s="16" t="s">
        <v>153</v>
      </c>
      <c r="BE124" s="142">
        <f t="shared" si="24"/>
        <v>0</v>
      </c>
      <c r="BF124" s="142">
        <f t="shared" si="25"/>
        <v>0</v>
      </c>
      <c r="BG124" s="142">
        <f t="shared" si="26"/>
        <v>0</v>
      </c>
      <c r="BH124" s="142">
        <f t="shared" si="27"/>
        <v>0</v>
      </c>
      <c r="BI124" s="142">
        <f t="shared" si="28"/>
        <v>0</v>
      </c>
      <c r="BJ124" s="16" t="s">
        <v>83</v>
      </c>
      <c r="BK124" s="142">
        <f t="shared" si="29"/>
        <v>0</v>
      </c>
      <c r="BL124" s="16" t="s">
        <v>160</v>
      </c>
      <c r="BM124" s="141" t="s">
        <v>166</v>
      </c>
    </row>
    <row r="125" spans="2:65" s="1" customFormat="1" ht="16.5" customHeight="1">
      <c r="B125" s="31"/>
      <c r="C125" s="130" t="s">
        <v>160</v>
      </c>
      <c r="D125" s="130" t="s">
        <v>155</v>
      </c>
      <c r="E125" s="131" t="s">
        <v>1432</v>
      </c>
      <c r="F125" s="132" t="s">
        <v>1371</v>
      </c>
      <c r="G125" s="133" t="s">
        <v>337</v>
      </c>
      <c r="H125" s="134">
        <v>20</v>
      </c>
      <c r="I125" s="135"/>
      <c r="J125" s="136">
        <f t="shared" si="20"/>
        <v>0</v>
      </c>
      <c r="K125" s="132" t="s">
        <v>19</v>
      </c>
      <c r="L125" s="31"/>
      <c r="M125" s="137" t="s">
        <v>19</v>
      </c>
      <c r="N125" s="138" t="s">
        <v>46</v>
      </c>
      <c r="P125" s="139">
        <f t="shared" si="21"/>
        <v>0</v>
      </c>
      <c r="Q125" s="139">
        <v>0</v>
      </c>
      <c r="R125" s="139">
        <f t="shared" si="22"/>
        <v>0</v>
      </c>
      <c r="S125" s="139">
        <v>0</v>
      </c>
      <c r="T125" s="140">
        <f t="shared" si="23"/>
        <v>0</v>
      </c>
      <c r="AR125" s="141" t="s">
        <v>160</v>
      </c>
      <c r="AT125" s="141" t="s">
        <v>155</v>
      </c>
      <c r="AU125" s="141" t="s">
        <v>83</v>
      </c>
      <c r="AY125" s="16" t="s">
        <v>153</v>
      </c>
      <c r="BE125" s="142">
        <f t="shared" si="24"/>
        <v>0</v>
      </c>
      <c r="BF125" s="142">
        <f t="shared" si="25"/>
        <v>0</v>
      </c>
      <c r="BG125" s="142">
        <f t="shared" si="26"/>
        <v>0</v>
      </c>
      <c r="BH125" s="142">
        <f t="shared" si="27"/>
        <v>0</v>
      </c>
      <c r="BI125" s="142">
        <f t="shared" si="28"/>
        <v>0</v>
      </c>
      <c r="BJ125" s="16" t="s">
        <v>83</v>
      </c>
      <c r="BK125" s="142">
        <f t="shared" si="29"/>
        <v>0</v>
      </c>
      <c r="BL125" s="16" t="s">
        <v>160</v>
      </c>
      <c r="BM125" s="141" t="s">
        <v>509</v>
      </c>
    </row>
    <row r="126" spans="2:65" s="1" customFormat="1" ht="16.5" customHeight="1">
      <c r="B126" s="31"/>
      <c r="C126" s="130" t="s">
        <v>194</v>
      </c>
      <c r="D126" s="130" t="s">
        <v>155</v>
      </c>
      <c r="E126" s="131" t="s">
        <v>1433</v>
      </c>
      <c r="F126" s="132" t="s">
        <v>1373</v>
      </c>
      <c r="G126" s="133" t="s">
        <v>337</v>
      </c>
      <c r="H126" s="134">
        <v>100</v>
      </c>
      <c r="I126" s="135"/>
      <c r="J126" s="136">
        <f t="shared" si="20"/>
        <v>0</v>
      </c>
      <c r="K126" s="132" t="s">
        <v>19</v>
      </c>
      <c r="L126" s="31"/>
      <c r="M126" s="137" t="s">
        <v>19</v>
      </c>
      <c r="N126" s="138" t="s">
        <v>46</v>
      </c>
      <c r="P126" s="139">
        <f t="shared" si="21"/>
        <v>0</v>
      </c>
      <c r="Q126" s="139">
        <v>0</v>
      </c>
      <c r="R126" s="139">
        <f t="shared" si="22"/>
        <v>0</v>
      </c>
      <c r="S126" s="139">
        <v>0</v>
      </c>
      <c r="T126" s="140">
        <f t="shared" si="23"/>
        <v>0</v>
      </c>
      <c r="AR126" s="141" t="s">
        <v>160</v>
      </c>
      <c r="AT126" s="141" t="s">
        <v>155</v>
      </c>
      <c r="AU126" s="141" t="s">
        <v>83</v>
      </c>
      <c r="AY126" s="16" t="s">
        <v>153</v>
      </c>
      <c r="BE126" s="142">
        <f t="shared" si="24"/>
        <v>0</v>
      </c>
      <c r="BF126" s="142">
        <f t="shared" si="25"/>
        <v>0</v>
      </c>
      <c r="BG126" s="142">
        <f t="shared" si="26"/>
        <v>0</v>
      </c>
      <c r="BH126" s="142">
        <f t="shared" si="27"/>
        <v>0</v>
      </c>
      <c r="BI126" s="142">
        <f t="shared" si="28"/>
        <v>0</v>
      </c>
      <c r="BJ126" s="16" t="s">
        <v>83</v>
      </c>
      <c r="BK126" s="142">
        <f t="shared" si="29"/>
        <v>0</v>
      </c>
      <c r="BL126" s="16" t="s">
        <v>160</v>
      </c>
      <c r="BM126" s="141" t="s">
        <v>522</v>
      </c>
    </row>
    <row r="127" spans="2:65" s="1" customFormat="1" ht="16.5" customHeight="1">
      <c r="B127" s="31"/>
      <c r="C127" s="130" t="s">
        <v>201</v>
      </c>
      <c r="D127" s="130" t="s">
        <v>155</v>
      </c>
      <c r="E127" s="131" t="s">
        <v>1434</v>
      </c>
      <c r="F127" s="132" t="s">
        <v>1435</v>
      </c>
      <c r="G127" s="133" t="s">
        <v>1217</v>
      </c>
      <c r="H127" s="134">
        <v>26</v>
      </c>
      <c r="I127" s="135"/>
      <c r="J127" s="136">
        <f t="shared" si="20"/>
        <v>0</v>
      </c>
      <c r="K127" s="132" t="s">
        <v>19</v>
      </c>
      <c r="L127" s="31"/>
      <c r="M127" s="137" t="s">
        <v>19</v>
      </c>
      <c r="N127" s="138" t="s">
        <v>46</v>
      </c>
      <c r="P127" s="139">
        <f t="shared" si="21"/>
        <v>0</v>
      </c>
      <c r="Q127" s="139">
        <v>0</v>
      </c>
      <c r="R127" s="139">
        <f t="shared" si="22"/>
        <v>0</v>
      </c>
      <c r="S127" s="139">
        <v>0</v>
      </c>
      <c r="T127" s="140">
        <f t="shared" si="23"/>
        <v>0</v>
      </c>
      <c r="AR127" s="141" t="s">
        <v>160</v>
      </c>
      <c r="AT127" s="141" t="s">
        <v>155</v>
      </c>
      <c r="AU127" s="141" t="s">
        <v>83</v>
      </c>
      <c r="AY127" s="16" t="s">
        <v>153</v>
      </c>
      <c r="BE127" s="142">
        <f t="shared" si="24"/>
        <v>0</v>
      </c>
      <c r="BF127" s="142">
        <f t="shared" si="25"/>
        <v>0</v>
      </c>
      <c r="BG127" s="142">
        <f t="shared" si="26"/>
        <v>0</v>
      </c>
      <c r="BH127" s="142">
        <f t="shared" si="27"/>
        <v>0</v>
      </c>
      <c r="BI127" s="142">
        <f t="shared" si="28"/>
        <v>0</v>
      </c>
      <c r="BJ127" s="16" t="s">
        <v>83</v>
      </c>
      <c r="BK127" s="142">
        <f t="shared" si="29"/>
        <v>0</v>
      </c>
      <c r="BL127" s="16" t="s">
        <v>160</v>
      </c>
      <c r="BM127" s="141" t="s">
        <v>532</v>
      </c>
    </row>
    <row r="128" spans="2:65" s="1" customFormat="1" ht="33" customHeight="1">
      <c r="B128" s="31"/>
      <c r="C128" s="130" t="s">
        <v>174</v>
      </c>
      <c r="D128" s="130" t="s">
        <v>155</v>
      </c>
      <c r="E128" s="131" t="s">
        <v>1436</v>
      </c>
      <c r="F128" s="132" t="s">
        <v>1437</v>
      </c>
      <c r="G128" s="133" t="s">
        <v>1217</v>
      </c>
      <c r="H128" s="134">
        <v>50</v>
      </c>
      <c r="I128" s="135"/>
      <c r="J128" s="136">
        <f t="shared" si="20"/>
        <v>0</v>
      </c>
      <c r="K128" s="132" t="s">
        <v>19</v>
      </c>
      <c r="L128" s="31"/>
      <c r="M128" s="137" t="s">
        <v>19</v>
      </c>
      <c r="N128" s="138" t="s">
        <v>46</v>
      </c>
      <c r="P128" s="139">
        <f t="shared" si="21"/>
        <v>0</v>
      </c>
      <c r="Q128" s="139">
        <v>0</v>
      </c>
      <c r="R128" s="139">
        <f t="shared" si="22"/>
        <v>0</v>
      </c>
      <c r="S128" s="139">
        <v>0</v>
      </c>
      <c r="T128" s="140">
        <f t="shared" si="23"/>
        <v>0</v>
      </c>
      <c r="AR128" s="141" t="s">
        <v>160</v>
      </c>
      <c r="AT128" s="141" t="s">
        <v>155</v>
      </c>
      <c r="AU128" s="141" t="s">
        <v>83</v>
      </c>
      <c r="AY128" s="16" t="s">
        <v>153</v>
      </c>
      <c r="BE128" s="142">
        <f t="shared" si="24"/>
        <v>0</v>
      </c>
      <c r="BF128" s="142">
        <f t="shared" si="25"/>
        <v>0</v>
      </c>
      <c r="BG128" s="142">
        <f t="shared" si="26"/>
        <v>0</v>
      </c>
      <c r="BH128" s="142">
        <f t="shared" si="27"/>
        <v>0</v>
      </c>
      <c r="BI128" s="142">
        <f t="shared" si="28"/>
        <v>0</v>
      </c>
      <c r="BJ128" s="16" t="s">
        <v>83</v>
      </c>
      <c r="BK128" s="142">
        <f t="shared" si="29"/>
        <v>0</v>
      </c>
      <c r="BL128" s="16" t="s">
        <v>160</v>
      </c>
      <c r="BM128" s="141" t="s">
        <v>216</v>
      </c>
    </row>
    <row r="129" spans="2:65" s="1" customFormat="1" ht="24.15" customHeight="1">
      <c r="B129" s="31"/>
      <c r="C129" s="130" t="s">
        <v>217</v>
      </c>
      <c r="D129" s="130" t="s">
        <v>155</v>
      </c>
      <c r="E129" s="131" t="s">
        <v>1438</v>
      </c>
      <c r="F129" s="132" t="s">
        <v>1439</v>
      </c>
      <c r="G129" s="133" t="s">
        <v>889</v>
      </c>
      <c r="H129" s="134">
        <v>60</v>
      </c>
      <c r="I129" s="135"/>
      <c r="J129" s="136">
        <f t="shared" si="20"/>
        <v>0</v>
      </c>
      <c r="K129" s="132" t="s">
        <v>19</v>
      </c>
      <c r="L129" s="31"/>
      <c r="M129" s="137" t="s">
        <v>19</v>
      </c>
      <c r="N129" s="138" t="s">
        <v>46</v>
      </c>
      <c r="P129" s="139">
        <f t="shared" si="21"/>
        <v>0</v>
      </c>
      <c r="Q129" s="139">
        <v>0</v>
      </c>
      <c r="R129" s="139">
        <f t="shared" si="22"/>
        <v>0</v>
      </c>
      <c r="S129" s="139">
        <v>0</v>
      </c>
      <c r="T129" s="140">
        <f t="shared" si="23"/>
        <v>0</v>
      </c>
      <c r="AR129" s="141" t="s">
        <v>160</v>
      </c>
      <c r="AT129" s="141" t="s">
        <v>155</v>
      </c>
      <c r="AU129" s="141" t="s">
        <v>83</v>
      </c>
      <c r="AY129" s="16" t="s">
        <v>153</v>
      </c>
      <c r="BE129" s="142">
        <f t="shared" si="24"/>
        <v>0</v>
      </c>
      <c r="BF129" s="142">
        <f t="shared" si="25"/>
        <v>0</v>
      </c>
      <c r="BG129" s="142">
        <f t="shared" si="26"/>
        <v>0</v>
      </c>
      <c r="BH129" s="142">
        <f t="shared" si="27"/>
        <v>0</v>
      </c>
      <c r="BI129" s="142">
        <f t="shared" si="28"/>
        <v>0</v>
      </c>
      <c r="BJ129" s="16" t="s">
        <v>83</v>
      </c>
      <c r="BK129" s="142">
        <f t="shared" si="29"/>
        <v>0</v>
      </c>
      <c r="BL129" s="16" t="s">
        <v>160</v>
      </c>
      <c r="BM129" s="141" t="s">
        <v>562</v>
      </c>
    </row>
    <row r="130" spans="2:65" s="1" customFormat="1" ht="16.5" customHeight="1">
      <c r="B130" s="31"/>
      <c r="C130" s="130" t="s">
        <v>232</v>
      </c>
      <c r="D130" s="130" t="s">
        <v>155</v>
      </c>
      <c r="E130" s="131" t="s">
        <v>1440</v>
      </c>
      <c r="F130" s="132" t="s">
        <v>1441</v>
      </c>
      <c r="G130" s="133" t="s">
        <v>889</v>
      </c>
      <c r="H130" s="134">
        <v>20</v>
      </c>
      <c r="I130" s="135"/>
      <c r="J130" s="136">
        <f t="shared" si="20"/>
        <v>0</v>
      </c>
      <c r="K130" s="132" t="s">
        <v>19</v>
      </c>
      <c r="L130" s="31"/>
      <c r="M130" s="137" t="s">
        <v>19</v>
      </c>
      <c r="N130" s="138" t="s">
        <v>46</v>
      </c>
      <c r="P130" s="139">
        <f t="shared" si="21"/>
        <v>0</v>
      </c>
      <c r="Q130" s="139">
        <v>0</v>
      </c>
      <c r="R130" s="139">
        <f t="shared" si="22"/>
        <v>0</v>
      </c>
      <c r="S130" s="139">
        <v>0</v>
      </c>
      <c r="T130" s="140">
        <f t="shared" si="23"/>
        <v>0</v>
      </c>
      <c r="AR130" s="141" t="s">
        <v>160</v>
      </c>
      <c r="AT130" s="141" t="s">
        <v>155</v>
      </c>
      <c r="AU130" s="141" t="s">
        <v>83</v>
      </c>
      <c r="AY130" s="16" t="s">
        <v>153</v>
      </c>
      <c r="BE130" s="142">
        <f t="shared" si="24"/>
        <v>0</v>
      </c>
      <c r="BF130" s="142">
        <f t="shared" si="25"/>
        <v>0</v>
      </c>
      <c r="BG130" s="142">
        <f t="shared" si="26"/>
        <v>0</v>
      </c>
      <c r="BH130" s="142">
        <f t="shared" si="27"/>
        <v>0</v>
      </c>
      <c r="BI130" s="142">
        <f t="shared" si="28"/>
        <v>0</v>
      </c>
      <c r="BJ130" s="16" t="s">
        <v>83</v>
      </c>
      <c r="BK130" s="142">
        <f t="shared" si="29"/>
        <v>0</v>
      </c>
      <c r="BL130" s="16" t="s">
        <v>160</v>
      </c>
      <c r="BM130" s="141" t="s">
        <v>498</v>
      </c>
    </row>
    <row r="131" spans="2:65" s="1" customFormat="1" ht="16.5" customHeight="1">
      <c r="B131" s="31"/>
      <c r="C131" s="130" t="s">
        <v>239</v>
      </c>
      <c r="D131" s="130" t="s">
        <v>155</v>
      </c>
      <c r="E131" s="131" t="s">
        <v>1442</v>
      </c>
      <c r="F131" s="132" t="s">
        <v>1327</v>
      </c>
      <c r="G131" s="133" t="s">
        <v>889</v>
      </c>
      <c r="H131" s="134">
        <v>1</v>
      </c>
      <c r="I131" s="135"/>
      <c r="J131" s="136">
        <f t="shared" si="20"/>
        <v>0</v>
      </c>
      <c r="K131" s="132" t="s">
        <v>19</v>
      </c>
      <c r="L131" s="31"/>
      <c r="M131" s="137" t="s">
        <v>19</v>
      </c>
      <c r="N131" s="138" t="s">
        <v>46</v>
      </c>
      <c r="P131" s="139">
        <f t="shared" si="21"/>
        <v>0</v>
      </c>
      <c r="Q131" s="139">
        <v>0</v>
      </c>
      <c r="R131" s="139">
        <f t="shared" si="22"/>
        <v>0</v>
      </c>
      <c r="S131" s="139">
        <v>0</v>
      </c>
      <c r="T131" s="140">
        <f t="shared" si="23"/>
        <v>0</v>
      </c>
      <c r="AR131" s="141" t="s">
        <v>160</v>
      </c>
      <c r="AT131" s="141" t="s">
        <v>155</v>
      </c>
      <c r="AU131" s="141" t="s">
        <v>83</v>
      </c>
      <c r="AY131" s="16" t="s">
        <v>153</v>
      </c>
      <c r="BE131" s="142">
        <f t="shared" si="24"/>
        <v>0</v>
      </c>
      <c r="BF131" s="142">
        <f t="shared" si="25"/>
        <v>0</v>
      </c>
      <c r="BG131" s="142">
        <f t="shared" si="26"/>
        <v>0</v>
      </c>
      <c r="BH131" s="142">
        <f t="shared" si="27"/>
        <v>0</v>
      </c>
      <c r="BI131" s="142">
        <f t="shared" si="28"/>
        <v>0</v>
      </c>
      <c r="BJ131" s="16" t="s">
        <v>83</v>
      </c>
      <c r="BK131" s="142">
        <f t="shared" si="29"/>
        <v>0</v>
      </c>
      <c r="BL131" s="16" t="s">
        <v>160</v>
      </c>
      <c r="BM131" s="141" t="s">
        <v>587</v>
      </c>
    </row>
    <row r="132" spans="2:65" s="1" customFormat="1" ht="16.5" customHeight="1">
      <c r="B132" s="31"/>
      <c r="C132" s="130" t="s">
        <v>246</v>
      </c>
      <c r="D132" s="130" t="s">
        <v>155</v>
      </c>
      <c r="E132" s="131" t="s">
        <v>1443</v>
      </c>
      <c r="F132" s="132" t="s">
        <v>1378</v>
      </c>
      <c r="G132" s="133" t="s">
        <v>1217</v>
      </c>
      <c r="H132" s="134">
        <v>4</v>
      </c>
      <c r="I132" s="135"/>
      <c r="J132" s="136">
        <f t="shared" si="20"/>
        <v>0</v>
      </c>
      <c r="K132" s="132" t="s">
        <v>19</v>
      </c>
      <c r="L132" s="31"/>
      <c r="M132" s="137" t="s">
        <v>19</v>
      </c>
      <c r="N132" s="138" t="s">
        <v>46</v>
      </c>
      <c r="P132" s="139">
        <f t="shared" si="21"/>
        <v>0</v>
      </c>
      <c r="Q132" s="139">
        <v>0</v>
      </c>
      <c r="R132" s="139">
        <f t="shared" si="22"/>
        <v>0</v>
      </c>
      <c r="S132" s="139">
        <v>0</v>
      </c>
      <c r="T132" s="140">
        <f t="shared" si="23"/>
        <v>0</v>
      </c>
      <c r="AR132" s="141" t="s">
        <v>160</v>
      </c>
      <c r="AT132" s="141" t="s">
        <v>155</v>
      </c>
      <c r="AU132" s="141" t="s">
        <v>83</v>
      </c>
      <c r="AY132" s="16" t="s">
        <v>153</v>
      </c>
      <c r="BE132" s="142">
        <f t="shared" si="24"/>
        <v>0</v>
      </c>
      <c r="BF132" s="142">
        <f t="shared" si="25"/>
        <v>0</v>
      </c>
      <c r="BG132" s="142">
        <f t="shared" si="26"/>
        <v>0</v>
      </c>
      <c r="BH132" s="142">
        <f t="shared" si="27"/>
        <v>0</v>
      </c>
      <c r="BI132" s="142">
        <f t="shared" si="28"/>
        <v>0</v>
      </c>
      <c r="BJ132" s="16" t="s">
        <v>83</v>
      </c>
      <c r="BK132" s="142">
        <f t="shared" si="29"/>
        <v>0</v>
      </c>
      <c r="BL132" s="16" t="s">
        <v>160</v>
      </c>
      <c r="BM132" s="141" t="s">
        <v>597</v>
      </c>
    </row>
    <row r="133" spans="2:63" s="11" customFormat="1" ht="25.9" customHeight="1">
      <c r="B133" s="118"/>
      <c r="D133" s="119" t="s">
        <v>74</v>
      </c>
      <c r="E133" s="120" t="s">
        <v>1379</v>
      </c>
      <c r="F133" s="120" t="s">
        <v>1380</v>
      </c>
      <c r="I133" s="121"/>
      <c r="J133" s="122">
        <f>BK133</f>
        <v>0</v>
      </c>
      <c r="L133" s="118"/>
      <c r="M133" s="123"/>
      <c r="P133" s="124">
        <f>SUM(P134:P138)</f>
        <v>0</v>
      </c>
      <c r="R133" s="124">
        <f>SUM(R134:R138)</f>
        <v>0</v>
      </c>
      <c r="T133" s="125">
        <f>SUM(T134:T138)</f>
        <v>0</v>
      </c>
      <c r="AR133" s="119" t="s">
        <v>83</v>
      </c>
      <c r="AT133" s="126" t="s">
        <v>74</v>
      </c>
      <c r="AU133" s="126" t="s">
        <v>75</v>
      </c>
      <c r="AY133" s="119" t="s">
        <v>153</v>
      </c>
      <c r="BK133" s="127">
        <f>SUM(BK134:BK138)</f>
        <v>0</v>
      </c>
    </row>
    <row r="134" spans="2:65" s="1" customFormat="1" ht="76.4" customHeight="1">
      <c r="B134" s="31"/>
      <c r="C134" s="130" t="s">
        <v>83</v>
      </c>
      <c r="D134" s="130" t="s">
        <v>155</v>
      </c>
      <c r="E134" s="131" t="s">
        <v>1444</v>
      </c>
      <c r="F134" s="132" t="s">
        <v>1445</v>
      </c>
      <c r="G134" s="133" t="s">
        <v>1217</v>
      </c>
      <c r="H134" s="134">
        <v>36</v>
      </c>
      <c r="I134" s="135"/>
      <c r="J134" s="136">
        <f>ROUND(I134*H134,2)</f>
        <v>0</v>
      </c>
      <c r="K134" s="132" t="s">
        <v>19</v>
      </c>
      <c r="L134" s="31"/>
      <c r="M134" s="137" t="s">
        <v>19</v>
      </c>
      <c r="N134" s="138" t="s">
        <v>46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160</v>
      </c>
      <c r="AT134" s="141" t="s">
        <v>155</v>
      </c>
      <c r="AU134" s="141" t="s">
        <v>83</v>
      </c>
      <c r="AY134" s="16" t="s">
        <v>153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83</v>
      </c>
      <c r="BK134" s="142">
        <f>ROUND(I134*H134,2)</f>
        <v>0</v>
      </c>
      <c r="BL134" s="16" t="s">
        <v>160</v>
      </c>
      <c r="BM134" s="141" t="s">
        <v>612</v>
      </c>
    </row>
    <row r="135" spans="2:65" s="1" customFormat="1" ht="37.75" customHeight="1">
      <c r="B135" s="31"/>
      <c r="C135" s="130" t="s">
        <v>85</v>
      </c>
      <c r="D135" s="130" t="s">
        <v>155</v>
      </c>
      <c r="E135" s="131" t="s">
        <v>1446</v>
      </c>
      <c r="F135" s="132" t="s">
        <v>1447</v>
      </c>
      <c r="G135" s="133" t="s">
        <v>1217</v>
      </c>
      <c r="H135" s="134">
        <v>80</v>
      </c>
      <c r="I135" s="135"/>
      <c r="J135" s="136">
        <f>ROUND(I135*H135,2)</f>
        <v>0</v>
      </c>
      <c r="K135" s="132" t="s">
        <v>19</v>
      </c>
      <c r="L135" s="31"/>
      <c r="M135" s="137" t="s">
        <v>19</v>
      </c>
      <c r="N135" s="138" t="s">
        <v>46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160</v>
      </c>
      <c r="AT135" s="141" t="s">
        <v>155</v>
      </c>
      <c r="AU135" s="141" t="s">
        <v>83</v>
      </c>
      <c r="AY135" s="16" t="s">
        <v>153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83</v>
      </c>
      <c r="BK135" s="142">
        <f>ROUND(I135*H135,2)</f>
        <v>0</v>
      </c>
      <c r="BL135" s="16" t="s">
        <v>160</v>
      </c>
      <c r="BM135" s="141" t="s">
        <v>623</v>
      </c>
    </row>
    <row r="136" spans="2:65" s="1" customFormat="1" ht="37.75" customHeight="1">
      <c r="B136" s="31"/>
      <c r="C136" s="130" t="s">
        <v>175</v>
      </c>
      <c r="D136" s="130" t="s">
        <v>155</v>
      </c>
      <c r="E136" s="131" t="s">
        <v>1448</v>
      </c>
      <c r="F136" s="132" t="s">
        <v>1449</v>
      </c>
      <c r="G136" s="133" t="s">
        <v>1217</v>
      </c>
      <c r="H136" s="134">
        <v>24</v>
      </c>
      <c r="I136" s="135"/>
      <c r="J136" s="136">
        <f>ROUND(I136*H136,2)</f>
        <v>0</v>
      </c>
      <c r="K136" s="132" t="s">
        <v>19</v>
      </c>
      <c r="L136" s="31"/>
      <c r="M136" s="137" t="s">
        <v>19</v>
      </c>
      <c r="N136" s="138" t="s">
        <v>46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160</v>
      </c>
      <c r="AT136" s="141" t="s">
        <v>155</v>
      </c>
      <c r="AU136" s="141" t="s">
        <v>83</v>
      </c>
      <c r="AY136" s="16" t="s">
        <v>153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6" t="s">
        <v>83</v>
      </c>
      <c r="BK136" s="142">
        <f>ROUND(I136*H136,2)</f>
        <v>0</v>
      </c>
      <c r="BL136" s="16" t="s">
        <v>160</v>
      </c>
      <c r="BM136" s="141" t="s">
        <v>635</v>
      </c>
    </row>
    <row r="137" spans="2:65" s="1" customFormat="1" ht="24.15" customHeight="1">
      <c r="B137" s="31"/>
      <c r="C137" s="130" t="s">
        <v>160</v>
      </c>
      <c r="D137" s="130" t="s">
        <v>155</v>
      </c>
      <c r="E137" s="131" t="s">
        <v>1450</v>
      </c>
      <c r="F137" s="132" t="s">
        <v>1451</v>
      </c>
      <c r="G137" s="133" t="s">
        <v>1217</v>
      </c>
      <c r="H137" s="134">
        <v>20</v>
      </c>
      <c r="I137" s="135"/>
      <c r="J137" s="136">
        <f>ROUND(I137*H137,2)</f>
        <v>0</v>
      </c>
      <c r="K137" s="132" t="s">
        <v>19</v>
      </c>
      <c r="L137" s="31"/>
      <c r="M137" s="137" t="s">
        <v>19</v>
      </c>
      <c r="N137" s="138" t="s">
        <v>46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160</v>
      </c>
      <c r="AT137" s="141" t="s">
        <v>155</v>
      </c>
      <c r="AU137" s="141" t="s">
        <v>83</v>
      </c>
      <c r="AY137" s="16" t="s">
        <v>153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83</v>
      </c>
      <c r="BK137" s="142">
        <f>ROUND(I137*H137,2)</f>
        <v>0</v>
      </c>
      <c r="BL137" s="16" t="s">
        <v>160</v>
      </c>
      <c r="BM137" s="141" t="s">
        <v>643</v>
      </c>
    </row>
    <row r="138" spans="2:65" s="1" customFormat="1" ht="21.75" customHeight="1">
      <c r="B138" s="31"/>
      <c r="C138" s="130" t="s">
        <v>194</v>
      </c>
      <c r="D138" s="130" t="s">
        <v>155</v>
      </c>
      <c r="E138" s="131" t="s">
        <v>1452</v>
      </c>
      <c r="F138" s="132" t="s">
        <v>1453</v>
      </c>
      <c r="G138" s="133" t="s">
        <v>1217</v>
      </c>
      <c r="H138" s="134">
        <v>24</v>
      </c>
      <c r="I138" s="135"/>
      <c r="J138" s="136">
        <f>ROUND(I138*H138,2)</f>
        <v>0</v>
      </c>
      <c r="K138" s="132" t="s">
        <v>19</v>
      </c>
      <c r="L138" s="31"/>
      <c r="M138" s="186" t="s">
        <v>19</v>
      </c>
      <c r="N138" s="187" t="s">
        <v>46</v>
      </c>
      <c r="O138" s="183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AR138" s="141" t="s">
        <v>160</v>
      </c>
      <c r="AT138" s="141" t="s">
        <v>155</v>
      </c>
      <c r="AU138" s="141" t="s">
        <v>83</v>
      </c>
      <c r="AY138" s="16" t="s">
        <v>153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83</v>
      </c>
      <c r="BK138" s="142">
        <f>ROUND(I138*H138,2)</f>
        <v>0</v>
      </c>
      <c r="BL138" s="16" t="s">
        <v>160</v>
      </c>
      <c r="BM138" s="141" t="s">
        <v>309</v>
      </c>
    </row>
    <row r="139" spans="2:12" s="1" customFormat="1" ht="7" customHeight="1"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31"/>
    </row>
  </sheetData>
  <sheetProtection algorithmName="SHA-512" hashValue="VVBseQtG7j6Wi2Xv9hmWPucjs1RBLltI3WwcDw/ijjbgF4jOqj+KFydspRgs6r7JE+5hUmbkVGaLiVXab+aP3Q==" saltValue="0xTQaU37PYuuhslMS4b5hDFZiK5BQ4D5329omTMLJsi4k9UvN8H8UWweIe43HcLSCvtT6OpkVMCF6o6bXpDtYA==" spinCount="100000" sheet="1" objects="1" scenarios="1" formatColumns="0" formatRows="0" autoFilter="0"/>
  <autoFilter ref="C91:K138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98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5" customHeight="1">
      <c r="B4" s="19"/>
      <c r="D4" s="20" t="s">
        <v>102</v>
      </c>
      <c r="L4" s="19"/>
      <c r="M4" s="89" t="s">
        <v>10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32" t="str">
        <f>'Rekapitulace stavby'!K6</f>
        <v>ZČU - stavební úpravy za účelem změny užívání stavby(pravá část 1.NP) Veleslavínova 42, Plzeň</v>
      </c>
      <c r="F7" s="233"/>
      <c r="G7" s="233"/>
      <c r="H7" s="233"/>
      <c r="L7" s="19"/>
    </row>
    <row r="8" spans="2:12" s="1" customFormat="1" ht="12" customHeight="1">
      <c r="B8" s="31"/>
      <c r="D8" s="26" t="s">
        <v>103</v>
      </c>
      <c r="L8" s="31"/>
    </row>
    <row r="9" spans="2:12" s="1" customFormat="1" ht="16.5" customHeight="1">
      <c r="B9" s="31"/>
      <c r="E9" s="191" t="s">
        <v>1454</v>
      </c>
      <c r="F9" s="234"/>
      <c r="G9" s="234"/>
      <c r="H9" s="234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12. 2. 2024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">
        <v>27</v>
      </c>
      <c r="L14" s="31"/>
    </row>
    <row r="15" spans="2:12" s="1" customFormat="1" ht="18" customHeight="1">
      <c r="B15" s="31"/>
      <c r="E15" s="24" t="s">
        <v>28</v>
      </c>
      <c r="I15" s="26" t="s">
        <v>29</v>
      </c>
      <c r="J15" s="24" t="s">
        <v>30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31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5" t="str">
        <f>'Rekapitulace stavby'!E14</f>
        <v>Vyplň údaj</v>
      </c>
      <c r="F18" s="216"/>
      <c r="G18" s="216"/>
      <c r="H18" s="216"/>
      <c r="I18" s="26" t="s">
        <v>29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33</v>
      </c>
      <c r="I20" s="26" t="s">
        <v>26</v>
      </c>
      <c r="J20" s="24" t="s">
        <v>34</v>
      </c>
      <c r="L20" s="31"/>
    </row>
    <row r="21" spans="2:12" s="1" customFormat="1" ht="18" customHeight="1">
      <c r="B21" s="31"/>
      <c r="E21" s="24" t="s">
        <v>35</v>
      </c>
      <c r="I21" s="26" t="s">
        <v>29</v>
      </c>
      <c r="J21" s="24" t="s">
        <v>19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26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29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39</v>
      </c>
      <c r="L26" s="31"/>
    </row>
    <row r="27" spans="2:12" s="7" customFormat="1" ht="71.25" customHeight="1">
      <c r="B27" s="90"/>
      <c r="E27" s="221" t="s">
        <v>40</v>
      </c>
      <c r="F27" s="221"/>
      <c r="G27" s="221"/>
      <c r="H27" s="221"/>
      <c r="L27" s="90"/>
    </row>
    <row r="28" spans="2:12" s="1" customFormat="1" ht="7" customHeight="1">
      <c r="B28" s="31"/>
      <c r="L28" s="31"/>
    </row>
    <row r="29" spans="2:12" s="1" customFormat="1" ht="7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4" customHeight="1">
      <c r="B30" s="31"/>
      <c r="D30" s="91" t="s">
        <v>41</v>
      </c>
      <c r="J30" s="62">
        <f>ROUND(J83,2)</f>
        <v>0</v>
      </c>
      <c r="L30" s="31"/>
    </row>
    <row r="31" spans="2:12" s="1" customFormat="1" ht="7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" customHeight="1">
      <c r="B32" s="31"/>
      <c r="F32" s="34" t="s">
        <v>43</v>
      </c>
      <c r="I32" s="34" t="s">
        <v>42</v>
      </c>
      <c r="J32" s="34" t="s">
        <v>44</v>
      </c>
      <c r="L32" s="31"/>
    </row>
    <row r="33" spans="2:12" s="1" customFormat="1" ht="14.4" customHeight="1">
      <c r="B33" s="31"/>
      <c r="D33" s="51" t="s">
        <v>45</v>
      </c>
      <c r="E33" s="26" t="s">
        <v>46</v>
      </c>
      <c r="F33" s="82">
        <f>ROUND((SUM(BE83:BE117)),2)</f>
        <v>0</v>
      </c>
      <c r="I33" s="92">
        <v>0.21</v>
      </c>
      <c r="J33" s="82">
        <f>ROUND(((SUM(BE83:BE117))*I33),2)</f>
        <v>0</v>
      </c>
      <c r="L33" s="31"/>
    </row>
    <row r="34" spans="2:12" s="1" customFormat="1" ht="14.4" customHeight="1">
      <c r="B34" s="31"/>
      <c r="E34" s="26" t="s">
        <v>47</v>
      </c>
      <c r="F34" s="82">
        <f>ROUND((SUM(BF83:BF117)),2)</f>
        <v>0</v>
      </c>
      <c r="I34" s="92">
        <v>0.12</v>
      </c>
      <c r="J34" s="82">
        <f>ROUND(((SUM(BF83:BF117))*I34),2)</f>
        <v>0</v>
      </c>
      <c r="L34" s="31"/>
    </row>
    <row r="35" spans="2:12" s="1" customFormat="1" ht="14.4" customHeight="1" hidden="1">
      <c r="B35" s="31"/>
      <c r="E35" s="26" t="s">
        <v>48</v>
      </c>
      <c r="F35" s="82">
        <f>ROUND((SUM(BG83:BG117)),2)</f>
        <v>0</v>
      </c>
      <c r="I35" s="92">
        <v>0.21</v>
      </c>
      <c r="J35" s="82">
        <f>0</f>
        <v>0</v>
      </c>
      <c r="L35" s="31"/>
    </row>
    <row r="36" spans="2:12" s="1" customFormat="1" ht="14.4" customHeight="1" hidden="1">
      <c r="B36" s="31"/>
      <c r="E36" s="26" t="s">
        <v>49</v>
      </c>
      <c r="F36" s="82">
        <f>ROUND((SUM(BH83:BH117)),2)</f>
        <v>0</v>
      </c>
      <c r="I36" s="92">
        <v>0.12</v>
      </c>
      <c r="J36" s="82">
        <f>0</f>
        <v>0</v>
      </c>
      <c r="L36" s="31"/>
    </row>
    <row r="37" spans="2:12" s="1" customFormat="1" ht="14.4" customHeight="1" hidden="1">
      <c r="B37" s="31"/>
      <c r="E37" s="26" t="s">
        <v>50</v>
      </c>
      <c r="F37" s="82">
        <f>ROUND((SUM(BI83:BI117)),2)</f>
        <v>0</v>
      </c>
      <c r="I37" s="92">
        <v>0</v>
      </c>
      <c r="J37" s="82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3"/>
      <c r="D39" s="94" t="s">
        <v>51</v>
      </c>
      <c r="E39" s="53"/>
      <c r="F39" s="53"/>
      <c r="G39" s="95" t="s">
        <v>52</v>
      </c>
      <c r="H39" s="96" t="s">
        <v>53</v>
      </c>
      <c r="I39" s="53"/>
      <c r="J39" s="97">
        <f>SUM(J30:J37)</f>
        <v>0</v>
      </c>
      <c r="K39" s="98"/>
      <c r="L39" s="31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7" customHeight="1" hidden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5" customHeight="1" hidden="1">
      <c r="B45" s="31"/>
      <c r="C45" s="20" t="s">
        <v>105</v>
      </c>
      <c r="L45" s="31"/>
    </row>
    <row r="46" spans="2:12" s="1" customFormat="1" ht="7" customHeight="1" hidden="1">
      <c r="B46" s="31"/>
      <c r="L46" s="31"/>
    </row>
    <row r="47" spans="2:12" s="1" customFormat="1" ht="12" customHeight="1" hidden="1">
      <c r="B47" s="31"/>
      <c r="C47" s="26" t="s">
        <v>16</v>
      </c>
      <c r="L47" s="31"/>
    </row>
    <row r="48" spans="2:12" s="1" customFormat="1" ht="26.25" customHeight="1" hidden="1">
      <c r="B48" s="31"/>
      <c r="E48" s="232" t="str">
        <f>E7</f>
        <v>ZČU - stavební úpravy za účelem změny užívání stavby(pravá část 1.NP) Veleslavínova 42, Plzeň</v>
      </c>
      <c r="F48" s="233"/>
      <c r="G48" s="233"/>
      <c r="H48" s="233"/>
      <c r="L48" s="31"/>
    </row>
    <row r="49" spans="2:12" s="1" customFormat="1" ht="12" customHeight="1" hidden="1">
      <c r="B49" s="31"/>
      <c r="C49" s="26" t="s">
        <v>103</v>
      </c>
      <c r="L49" s="31"/>
    </row>
    <row r="50" spans="2:12" s="1" customFormat="1" ht="16.5" customHeight="1" hidden="1">
      <c r="B50" s="31"/>
      <c r="E50" s="191" t="str">
        <f>E9</f>
        <v>c - Slaboproud</v>
      </c>
      <c r="F50" s="234"/>
      <c r="G50" s="234"/>
      <c r="H50" s="234"/>
      <c r="L50" s="31"/>
    </row>
    <row r="51" spans="2:12" s="1" customFormat="1" ht="7" customHeight="1" hidden="1">
      <c r="B51" s="31"/>
      <c r="L51" s="31"/>
    </row>
    <row r="52" spans="2:12" s="1" customFormat="1" ht="12" customHeight="1" hidden="1">
      <c r="B52" s="31"/>
      <c r="C52" s="26" t="s">
        <v>21</v>
      </c>
      <c r="F52" s="24" t="str">
        <f>F12</f>
        <v>Veleslavínova 42</v>
      </c>
      <c r="I52" s="26" t="s">
        <v>23</v>
      </c>
      <c r="J52" s="48" t="str">
        <f>IF(J12="","",J12)</f>
        <v>12. 2. 2024</v>
      </c>
      <c r="L52" s="31"/>
    </row>
    <row r="53" spans="2:12" s="1" customFormat="1" ht="7" customHeight="1" hidden="1">
      <c r="B53" s="31"/>
      <c r="L53" s="31"/>
    </row>
    <row r="54" spans="2:12" s="1" customFormat="1" ht="15.15" customHeight="1" hidden="1">
      <c r="B54" s="31"/>
      <c r="C54" s="26" t="s">
        <v>25</v>
      </c>
      <c r="F54" s="24" t="str">
        <f>E15</f>
        <v>Západočeská univerzita v Plzni</v>
      </c>
      <c r="I54" s="26" t="s">
        <v>33</v>
      </c>
      <c r="J54" s="29" t="str">
        <f>E21</f>
        <v>HBH atelier s.r.o.</v>
      </c>
      <c r="L54" s="31"/>
    </row>
    <row r="55" spans="2:12" s="1" customFormat="1" ht="15.15" customHeight="1" hidden="1">
      <c r="B55" s="31"/>
      <c r="C55" s="26" t="s">
        <v>31</v>
      </c>
      <c r="F55" s="24" t="str">
        <f>IF(E18="","",E18)</f>
        <v>Vyplň údaj</v>
      </c>
      <c r="I55" s="26" t="s">
        <v>37</v>
      </c>
      <c r="J55" s="29" t="str">
        <f>E24</f>
        <v xml:space="preserve"> </v>
      </c>
      <c r="L55" s="31"/>
    </row>
    <row r="56" spans="2:12" s="1" customFormat="1" ht="10.25" customHeight="1" hidden="1">
      <c r="B56" s="31"/>
      <c r="L56" s="31"/>
    </row>
    <row r="57" spans="2:12" s="1" customFormat="1" ht="29.25" customHeight="1" hidden="1">
      <c r="B57" s="31"/>
      <c r="C57" s="99" t="s">
        <v>106</v>
      </c>
      <c r="D57" s="93"/>
      <c r="E57" s="93"/>
      <c r="F57" s="93"/>
      <c r="G57" s="93"/>
      <c r="H57" s="93"/>
      <c r="I57" s="93"/>
      <c r="J57" s="100" t="s">
        <v>107</v>
      </c>
      <c r="K57" s="93"/>
      <c r="L57" s="31"/>
    </row>
    <row r="58" spans="2:12" s="1" customFormat="1" ht="10.25" customHeight="1" hidden="1">
      <c r="B58" s="31"/>
      <c r="L58" s="31"/>
    </row>
    <row r="59" spans="2:47" s="1" customFormat="1" ht="22.75" customHeight="1" hidden="1">
      <c r="B59" s="31"/>
      <c r="C59" s="101" t="s">
        <v>73</v>
      </c>
      <c r="J59" s="62">
        <f>J83</f>
        <v>0</v>
      </c>
      <c r="L59" s="31"/>
      <c r="AU59" s="16" t="s">
        <v>108</v>
      </c>
    </row>
    <row r="60" spans="2:12" s="8" customFormat="1" ht="25" customHeight="1" hidden="1">
      <c r="B60" s="102"/>
      <c r="D60" s="103" t="s">
        <v>1455</v>
      </c>
      <c r="E60" s="104"/>
      <c r="F60" s="104"/>
      <c r="G60" s="104"/>
      <c r="H60" s="104"/>
      <c r="I60" s="104"/>
      <c r="J60" s="105">
        <f>J84</f>
        <v>0</v>
      </c>
      <c r="L60" s="102"/>
    </row>
    <row r="61" spans="2:12" s="8" customFormat="1" ht="25" customHeight="1" hidden="1">
      <c r="B61" s="102"/>
      <c r="D61" s="103" t="s">
        <v>1456</v>
      </c>
      <c r="E61" s="104"/>
      <c r="F61" s="104"/>
      <c r="G61" s="104"/>
      <c r="H61" s="104"/>
      <c r="I61" s="104"/>
      <c r="J61" s="105">
        <f>J94</f>
        <v>0</v>
      </c>
      <c r="L61" s="102"/>
    </row>
    <row r="62" spans="2:12" s="8" customFormat="1" ht="25" customHeight="1" hidden="1">
      <c r="B62" s="102"/>
      <c r="D62" s="103" t="s">
        <v>1457</v>
      </c>
      <c r="E62" s="104"/>
      <c r="F62" s="104"/>
      <c r="G62" s="104"/>
      <c r="H62" s="104"/>
      <c r="I62" s="104"/>
      <c r="J62" s="105">
        <f>J111</f>
        <v>0</v>
      </c>
      <c r="L62" s="102"/>
    </row>
    <row r="63" spans="2:12" s="8" customFormat="1" ht="25" customHeight="1" hidden="1">
      <c r="B63" s="102"/>
      <c r="D63" s="103" t="s">
        <v>1458</v>
      </c>
      <c r="E63" s="104"/>
      <c r="F63" s="104"/>
      <c r="G63" s="104"/>
      <c r="H63" s="104"/>
      <c r="I63" s="104"/>
      <c r="J63" s="105">
        <f>J114</f>
        <v>0</v>
      </c>
      <c r="L63" s="102"/>
    </row>
    <row r="64" spans="2:12" s="1" customFormat="1" ht="21.75" customHeight="1" hidden="1">
      <c r="B64" s="31"/>
      <c r="L64" s="31"/>
    </row>
    <row r="65" spans="2:12" s="1" customFormat="1" ht="7" customHeight="1" hidden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1"/>
    </row>
    <row r="66" ht="10" hidden="1"/>
    <row r="67" ht="10" hidden="1"/>
    <row r="68" ht="10" hidden="1"/>
    <row r="69" spans="2:12" s="1" customFormat="1" ht="7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1"/>
    </row>
    <row r="70" spans="2:12" s="1" customFormat="1" ht="25" customHeight="1">
      <c r="B70" s="31"/>
      <c r="C70" s="20" t="s">
        <v>138</v>
      </c>
      <c r="L70" s="31"/>
    </row>
    <row r="71" spans="2:12" s="1" customFormat="1" ht="7" customHeight="1">
      <c r="B71" s="31"/>
      <c r="L71" s="31"/>
    </row>
    <row r="72" spans="2:12" s="1" customFormat="1" ht="12" customHeight="1">
      <c r="B72" s="31"/>
      <c r="C72" s="26" t="s">
        <v>16</v>
      </c>
      <c r="L72" s="31"/>
    </row>
    <row r="73" spans="2:12" s="1" customFormat="1" ht="26.25" customHeight="1">
      <c r="B73" s="31"/>
      <c r="E73" s="232" t="str">
        <f>E7</f>
        <v>ZČU - stavební úpravy za účelem změny užívání stavby(pravá část 1.NP) Veleslavínova 42, Plzeň</v>
      </c>
      <c r="F73" s="233"/>
      <c r="G73" s="233"/>
      <c r="H73" s="233"/>
      <c r="L73" s="31"/>
    </row>
    <row r="74" spans="2:12" s="1" customFormat="1" ht="12" customHeight="1">
      <c r="B74" s="31"/>
      <c r="C74" s="26" t="s">
        <v>103</v>
      </c>
      <c r="L74" s="31"/>
    </row>
    <row r="75" spans="2:12" s="1" customFormat="1" ht="16.5" customHeight="1">
      <c r="B75" s="31"/>
      <c r="E75" s="191" t="str">
        <f>E9</f>
        <v>c - Slaboproud</v>
      </c>
      <c r="F75" s="234"/>
      <c r="G75" s="234"/>
      <c r="H75" s="234"/>
      <c r="L75" s="31"/>
    </row>
    <row r="76" spans="2:12" s="1" customFormat="1" ht="7" customHeight="1">
      <c r="B76" s="31"/>
      <c r="L76" s="31"/>
    </row>
    <row r="77" spans="2:12" s="1" customFormat="1" ht="12" customHeight="1">
      <c r="B77" s="31"/>
      <c r="C77" s="26" t="s">
        <v>21</v>
      </c>
      <c r="F77" s="24" t="str">
        <f>F12</f>
        <v>Veleslavínova 42</v>
      </c>
      <c r="I77" s="26" t="s">
        <v>23</v>
      </c>
      <c r="J77" s="48" t="str">
        <f>IF(J12="","",J12)</f>
        <v>12. 2. 2024</v>
      </c>
      <c r="L77" s="31"/>
    </row>
    <row r="78" spans="2:12" s="1" customFormat="1" ht="7" customHeight="1">
      <c r="B78" s="31"/>
      <c r="L78" s="31"/>
    </row>
    <row r="79" spans="2:12" s="1" customFormat="1" ht="15.15" customHeight="1">
      <c r="B79" s="31"/>
      <c r="C79" s="26" t="s">
        <v>25</v>
      </c>
      <c r="F79" s="24" t="str">
        <f>E15</f>
        <v>Západočeská univerzita v Plzni</v>
      </c>
      <c r="I79" s="26" t="s">
        <v>33</v>
      </c>
      <c r="J79" s="29" t="str">
        <f>E21</f>
        <v>HBH atelier s.r.o.</v>
      </c>
      <c r="L79" s="31"/>
    </row>
    <row r="80" spans="2:12" s="1" customFormat="1" ht="15.15" customHeight="1">
      <c r="B80" s="31"/>
      <c r="C80" s="26" t="s">
        <v>31</v>
      </c>
      <c r="F80" s="24" t="str">
        <f>IF(E18="","",E18)</f>
        <v>Vyplň údaj</v>
      </c>
      <c r="I80" s="26" t="s">
        <v>37</v>
      </c>
      <c r="J80" s="29" t="str">
        <f>E24</f>
        <v xml:space="preserve"> </v>
      </c>
      <c r="L80" s="31"/>
    </row>
    <row r="81" spans="2:12" s="1" customFormat="1" ht="10.25" customHeight="1">
      <c r="B81" s="31"/>
      <c r="L81" s="31"/>
    </row>
    <row r="82" spans="2:20" s="10" customFormat="1" ht="29.25" customHeight="1">
      <c r="B82" s="110"/>
      <c r="C82" s="111" t="s">
        <v>139</v>
      </c>
      <c r="D82" s="112" t="s">
        <v>60</v>
      </c>
      <c r="E82" s="112" t="s">
        <v>56</v>
      </c>
      <c r="F82" s="112" t="s">
        <v>57</v>
      </c>
      <c r="G82" s="112" t="s">
        <v>140</v>
      </c>
      <c r="H82" s="112" t="s">
        <v>141</v>
      </c>
      <c r="I82" s="112" t="s">
        <v>142</v>
      </c>
      <c r="J82" s="112" t="s">
        <v>107</v>
      </c>
      <c r="K82" s="113" t="s">
        <v>143</v>
      </c>
      <c r="L82" s="110"/>
      <c r="M82" s="55" t="s">
        <v>19</v>
      </c>
      <c r="N82" s="56" t="s">
        <v>45</v>
      </c>
      <c r="O82" s="56" t="s">
        <v>144</v>
      </c>
      <c r="P82" s="56" t="s">
        <v>145</v>
      </c>
      <c r="Q82" s="56" t="s">
        <v>146</v>
      </c>
      <c r="R82" s="56" t="s">
        <v>147</v>
      </c>
      <c r="S82" s="56" t="s">
        <v>148</v>
      </c>
      <c r="T82" s="57" t="s">
        <v>149</v>
      </c>
    </row>
    <row r="83" spans="2:63" s="1" customFormat="1" ht="22.75" customHeight="1">
      <c r="B83" s="31"/>
      <c r="C83" s="60" t="s">
        <v>150</v>
      </c>
      <c r="J83" s="114">
        <f>BK83</f>
        <v>0</v>
      </c>
      <c r="L83" s="31"/>
      <c r="M83" s="58"/>
      <c r="N83" s="49"/>
      <c r="O83" s="49"/>
      <c r="P83" s="115">
        <f>P84+P94+P111+P114</f>
        <v>0</v>
      </c>
      <c r="Q83" s="49"/>
      <c r="R83" s="115">
        <f>R84+R94+R111+R114</f>
        <v>0</v>
      </c>
      <c r="S83" s="49"/>
      <c r="T83" s="116">
        <f>T84+T94+T111+T114</f>
        <v>0</v>
      </c>
      <c r="AT83" s="16" t="s">
        <v>74</v>
      </c>
      <c r="AU83" s="16" t="s">
        <v>108</v>
      </c>
      <c r="BK83" s="117">
        <f>BK84+BK94+BK111+BK114</f>
        <v>0</v>
      </c>
    </row>
    <row r="84" spans="2:63" s="11" customFormat="1" ht="25.9" customHeight="1">
      <c r="B84" s="118"/>
      <c r="D84" s="119" t="s">
        <v>74</v>
      </c>
      <c r="E84" s="120" t="s">
        <v>1306</v>
      </c>
      <c r="F84" s="120" t="s">
        <v>1459</v>
      </c>
      <c r="I84" s="121"/>
      <c r="J84" s="122">
        <f>BK84</f>
        <v>0</v>
      </c>
      <c r="L84" s="118"/>
      <c r="M84" s="123"/>
      <c r="P84" s="124">
        <f>SUM(P85:P93)</f>
        <v>0</v>
      </c>
      <c r="R84" s="124">
        <f>SUM(R85:R93)</f>
        <v>0</v>
      </c>
      <c r="T84" s="125">
        <f>SUM(T85:T93)</f>
        <v>0</v>
      </c>
      <c r="AR84" s="119" t="s">
        <v>83</v>
      </c>
      <c r="AT84" s="126" t="s">
        <v>74</v>
      </c>
      <c r="AU84" s="126" t="s">
        <v>75</v>
      </c>
      <c r="AY84" s="119" t="s">
        <v>153</v>
      </c>
      <c r="BK84" s="127">
        <f>SUM(BK85:BK93)</f>
        <v>0</v>
      </c>
    </row>
    <row r="85" spans="2:65" s="1" customFormat="1" ht="21.75" customHeight="1">
      <c r="B85" s="31"/>
      <c r="C85" s="168" t="s">
        <v>83</v>
      </c>
      <c r="D85" s="168" t="s">
        <v>324</v>
      </c>
      <c r="E85" s="169" t="s">
        <v>1460</v>
      </c>
      <c r="F85" s="170" t="s">
        <v>1461</v>
      </c>
      <c r="G85" s="171" t="s">
        <v>337</v>
      </c>
      <c r="H85" s="172">
        <v>3835</v>
      </c>
      <c r="I85" s="173"/>
      <c r="J85" s="174">
        <f aca="true" t="shared" si="0" ref="J85:J93">ROUND(I85*H85,2)</f>
        <v>0</v>
      </c>
      <c r="K85" s="170" t="s">
        <v>19</v>
      </c>
      <c r="L85" s="175"/>
      <c r="M85" s="176" t="s">
        <v>19</v>
      </c>
      <c r="N85" s="177" t="s">
        <v>46</v>
      </c>
      <c r="P85" s="139">
        <f aca="true" t="shared" si="1" ref="P85:P93">O85*H85</f>
        <v>0</v>
      </c>
      <c r="Q85" s="139">
        <v>0</v>
      </c>
      <c r="R85" s="139">
        <f aca="true" t="shared" si="2" ref="R85:R93">Q85*H85</f>
        <v>0</v>
      </c>
      <c r="S85" s="139">
        <v>0</v>
      </c>
      <c r="T85" s="140">
        <f aca="true" t="shared" si="3" ref="T85:T93">S85*H85</f>
        <v>0</v>
      </c>
      <c r="AR85" s="141" t="s">
        <v>217</v>
      </c>
      <c r="AT85" s="141" t="s">
        <v>324</v>
      </c>
      <c r="AU85" s="141" t="s">
        <v>83</v>
      </c>
      <c r="AY85" s="16" t="s">
        <v>153</v>
      </c>
      <c r="BE85" s="142">
        <f aca="true" t="shared" si="4" ref="BE85:BE93">IF(N85="základní",J85,0)</f>
        <v>0</v>
      </c>
      <c r="BF85" s="142">
        <f aca="true" t="shared" si="5" ref="BF85:BF93">IF(N85="snížená",J85,0)</f>
        <v>0</v>
      </c>
      <c r="BG85" s="142">
        <f aca="true" t="shared" si="6" ref="BG85:BG93">IF(N85="zákl. přenesená",J85,0)</f>
        <v>0</v>
      </c>
      <c r="BH85" s="142">
        <f aca="true" t="shared" si="7" ref="BH85:BH93">IF(N85="sníž. přenesená",J85,0)</f>
        <v>0</v>
      </c>
      <c r="BI85" s="142">
        <f aca="true" t="shared" si="8" ref="BI85:BI93">IF(N85="nulová",J85,0)</f>
        <v>0</v>
      </c>
      <c r="BJ85" s="16" t="s">
        <v>83</v>
      </c>
      <c r="BK85" s="142">
        <f aca="true" t="shared" si="9" ref="BK85:BK93">ROUND(I85*H85,2)</f>
        <v>0</v>
      </c>
      <c r="BL85" s="16" t="s">
        <v>160</v>
      </c>
      <c r="BM85" s="141" t="s">
        <v>85</v>
      </c>
    </row>
    <row r="86" spans="2:65" s="1" customFormat="1" ht="33" customHeight="1">
      <c r="B86" s="31"/>
      <c r="C86" s="168" t="s">
        <v>85</v>
      </c>
      <c r="D86" s="168" t="s">
        <v>324</v>
      </c>
      <c r="E86" s="169" t="s">
        <v>1462</v>
      </c>
      <c r="F86" s="170" t="s">
        <v>1463</v>
      </c>
      <c r="G86" s="171" t="s">
        <v>889</v>
      </c>
      <c r="H86" s="172">
        <v>25</v>
      </c>
      <c r="I86" s="173"/>
      <c r="J86" s="174">
        <f t="shared" si="0"/>
        <v>0</v>
      </c>
      <c r="K86" s="170" t="s">
        <v>19</v>
      </c>
      <c r="L86" s="175"/>
      <c r="M86" s="176" t="s">
        <v>19</v>
      </c>
      <c r="N86" s="177" t="s">
        <v>46</v>
      </c>
      <c r="P86" s="139">
        <f t="shared" si="1"/>
        <v>0</v>
      </c>
      <c r="Q86" s="139">
        <v>0</v>
      </c>
      <c r="R86" s="139">
        <f t="shared" si="2"/>
        <v>0</v>
      </c>
      <c r="S86" s="139">
        <v>0</v>
      </c>
      <c r="T86" s="140">
        <f t="shared" si="3"/>
        <v>0</v>
      </c>
      <c r="AR86" s="141" t="s">
        <v>217</v>
      </c>
      <c r="AT86" s="141" t="s">
        <v>324</v>
      </c>
      <c r="AU86" s="141" t="s">
        <v>83</v>
      </c>
      <c r="AY86" s="16" t="s">
        <v>153</v>
      </c>
      <c r="BE86" s="142">
        <f t="shared" si="4"/>
        <v>0</v>
      </c>
      <c r="BF86" s="142">
        <f t="shared" si="5"/>
        <v>0</v>
      </c>
      <c r="BG86" s="142">
        <f t="shared" si="6"/>
        <v>0</v>
      </c>
      <c r="BH86" s="142">
        <f t="shared" si="7"/>
        <v>0</v>
      </c>
      <c r="BI86" s="142">
        <f t="shared" si="8"/>
        <v>0</v>
      </c>
      <c r="BJ86" s="16" t="s">
        <v>83</v>
      </c>
      <c r="BK86" s="142">
        <f t="shared" si="9"/>
        <v>0</v>
      </c>
      <c r="BL86" s="16" t="s">
        <v>160</v>
      </c>
      <c r="BM86" s="141" t="s">
        <v>160</v>
      </c>
    </row>
    <row r="87" spans="2:65" s="1" customFormat="1" ht="24.15" customHeight="1">
      <c r="B87" s="31"/>
      <c r="C87" s="168" t="s">
        <v>175</v>
      </c>
      <c r="D87" s="168" t="s">
        <v>324</v>
      </c>
      <c r="E87" s="169" t="s">
        <v>1464</v>
      </c>
      <c r="F87" s="170" t="s">
        <v>1465</v>
      </c>
      <c r="G87" s="171" t="s">
        <v>889</v>
      </c>
      <c r="H87" s="172">
        <v>9</v>
      </c>
      <c r="I87" s="173"/>
      <c r="J87" s="174">
        <f t="shared" si="0"/>
        <v>0</v>
      </c>
      <c r="K87" s="170" t="s">
        <v>19</v>
      </c>
      <c r="L87" s="175"/>
      <c r="M87" s="176" t="s">
        <v>19</v>
      </c>
      <c r="N87" s="177" t="s">
        <v>46</v>
      </c>
      <c r="P87" s="139">
        <f t="shared" si="1"/>
        <v>0</v>
      </c>
      <c r="Q87" s="139">
        <v>0</v>
      </c>
      <c r="R87" s="139">
        <f t="shared" si="2"/>
        <v>0</v>
      </c>
      <c r="S87" s="139">
        <v>0</v>
      </c>
      <c r="T87" s="140">
        <f t="shared" si="3"/>
        <v>0</v>
      </c>
      <c r="AR87" s="141" t="s">
        <v>217</v>
      </c>
      <c r="AT87" s="141" t="s">
        <v>324</v>
      </c>
      <c r="AU87" s="141" t="s">
        <v>83</v>
      </c>
      <c r="AY87" s="16" t="s">
        <v>153</v>
      </c>
      <c r="BE87" s="142">
        <f t="shared" si="4"/>
        <v>0</v>
      </c>
      <c r="BF87" s="142">
        <f t="shared" si="5"/>
        <v>0</v>
      </c>
      <c r="BG87" s="142">
        <f t="shared" si="6"/>
        <v>0</v>
      </c>
      <c r="BH87" s="142">
        <f t="shared" si="7"/>
        <v>0</v>
      </c>
      <c r="BI87" s="142">
        <f t="shared" si="8"/>
        <v>0</v>
      </c>
      <c r="BJ87" s="16" t="s">
        <v>83</v>
      </c>
      <c r="BK87" s="142">
        <f t="shared" si="9"/>
        <v>0</v>
      </c>
      <c r="BL87" s="16" t="s">
        <v>160</v>
      </c>
      <c r="BM87" s="141" t="s">
        <v>201</v>
      </c>
    </row>
    <row r="88" spans="2:65" s="1" customFormat="1" ht="24.15" customHeight="1">
      <c r="B88" s="31"/>
      <c r="C88" s="168" t="s">
        <v>160</v>
      </c>
      <c r="D88" s="168" t="s">
        <v>324</v>
      </c>
      <c r="E88" s="169" t="s">
        <v>1466</v>
      </c>
      <c r="F88" s="170" t="s">
        <v>1467</v>
      </c>
      <c r="G88" s="171" t="s">
        <v>889</v>
      </c>
      <c r="H88" s="172">
        <v>3</v>
      </c>
      <c r="I88" s="173"/>
      <c r="J88" s="174">
        <f t="shared" si="0"/>
        <v>0</v>
      </c>
      <c r="K88" s="170" t="s">
        <v>19</v>
      </c>
      <c r="L88" s="175"/>
      <c r="M88" s="176" t="s">
        <v>19</v>
      </c>
      <c r="N88" s="177" t="s">
        <v>46</v>
      </c>
      <c r="P88" s="139">
        <f t="shared" si="1"/>
        <v>0</v>
      </c>
      <c r="Q88" s="139">
        <v>0</v>
      </c>
      <c r="R88" s="139">
        <f t="shared" si="2"/>
        <v>0</v>
      </c>
      <c r="S88" s="139">
        <v>0</v>
      </c>
      <c r="T88" s="140">
        <f t="shared" si="3"/>
        <v>0</v>
      </c>
      <c r="AR88" s="141" t="s">
        <v>217</v>
      </c>
      <c r="AT88" s="141" t="s">
        <v>324</v>
      </c>
      <c r="AU88" s="141" t="s">
        <v>83</v>
      </c>
      <c r="AY88" s="16" t="s">
        <v>153</v>
      </c>
      <c r="BE88" s="142">
        <f t="shared" si="4"/>
        <v>0</v>
      </c>
      <c r="BF88" s="142">
        <f t="shared" si="5"/>
        <v>0</v>
      </c>
      <c r="BG88" s="142">
        <f t="shared" si="6"/>
        <v>0</v>
      </c>
      <c r="BH88" s="142">
        <f t="shared" si="7"/>
        <v>0</v>
      </c>
      <c r="BI88" s="142">
        <f t="shared" si="8"/>
        <v>0</v>
      </c>
      <c r="BJ88" s="16" t="s">
        <v>83</v>
      </c>
      <c r="BK88" s="142">
        <f t="shared" si="9"/>
        <v>0</v>
      </c>
      <c r="BL88" s="16" t="s">
        <v>160</v>
      </c>
      <c r="BM88" s="141" t="s">
        <v>217</v>
      </c>
    </row>
    <row r="89" spans="2:65" s="1" customFormat="1" ht="24.15" customHeight="1">
      <c r="B89" s="31"/>
      <c r="C89" s="168" t="s">
        <v>194</v>
      </c>
      <c r="D89" s="168" t="s">
        <v>324</v>
      </c>
      <c r="E89" s="169" t="s">
        <v>1468</v>
      </c>
      <c r="F89" s="170" t="s">
        <v>1469</v>
      </c>
      <c r="G89" s="171" t="s">
        <v>889</v>
      </c>
      <c r="H89" s="172">
        <v>3</v>
      </c>
      <c r="I89" s="173"/>
      <c r="J89" s="174">
        <f t="shared" si="0"/>
        <v>0</v>
      </c>
      <c r="K89" s="170" t="s">
        <v>19</v>
      </c>
      <c r="L89" s="175"/>
      <c r="M89" s="176" t="s">
        <v>19</v>
      </c>
      <c r="N89" s="177" t="s">
        <v>46</v>
      </c>
      <c r="P89" s="139">
        <f t="shared" si="1"/>
        <v>0</v>
      </c>
      <c r="Q89" s="139">
        <v>0</v>
      </c>
      <c r="R89" s="139">
        <f t="shared" si="2"/>
        <v>0</v>
      </c>
      <c r="S89" s="139">
        <v>0</v>
      </c>
      <c r="T89" s="140">
        <f t="shared" si="3"/>
        <v>0</v>
      </c>
      <c r="AR89" s="141" t="s">
        <v>217</v>
      </c>
      <c r="AT89" s="141" t="s">
        <v>324</v>
      </c>
      <c r="AU89" s="141" t="s">
        <v>83</v>
      </c>
      <c r="AY89" s="16" t="s">
        <v>153</v>
      </c>
      <c r="BE89" s="142">
        <f t="shared" si="4"/>
        <v>0</v>
      </c>
      <c r="BF89" s="142">
        <f t="shared" si="5"/>
        <v>0</v>
      </c>
      <c r="BG89" s="142">
        <f t="shared" si="6"/>
        <v>0</v>
      </c>
      <c r="BH89" s="142">
        <f t="shared" si="7"/>
        <v>0</v>
      </c>
      <c r="BI89" s="142">
        <f t="shared" si="8"/>
        <v>0</v>
      </c>
      <c r="BJ89" s="16" t="s">
        <v>83</v>
      </c>
      <c r="BK89" s="142">
        <f t="shared" si="9"/>
        <v>0</v>
      </c>
      <c r="BL89" s="16" t="s">
        <v>160</v>
      </c>
      <c r="BM89" s="141" t="s">
        <v>239</v>
      </c>
    </row>
    <row r="90" spans="2:65" s="1" customFormat="1" ht="16.5" customHeight="1">
      <c r="B90" s="31"/>
      <c r="C90" s="168" t="s">
        <v>201</v>
      </c>
      <c r="D90" s="168" t="s">
        <v>324</v>
      </c>
      <c r="E90" s="169" t="s">
        <v>1470</v>
      </c>
      <c r="F90" s="170" t="s">
        <v>1471</v>
      </c>
      <c r="G90" s="171" t="s">
        <v>337</v>
      </c>
      <c r="H90" s="172">
        <v>100</v>
      </c>
      <c r="I90" s="173"/>
      <c r="J90" s="174">
        <f t="shared" si="0"/>
        <v>0</v>
      </c>
      <c r="K90" s="170" t="s">
        <v>19</v>
      </c>
      <c r="L90" s="175"/>
      <c r="M90" s="176" t="s">
        <v>19</v>
      </c>
      <c r="N90" s="177" t="s">
        <v>46</v>
      </c>
      <c r="P90" s="139">
        <f t="shared" si="1"/>
        <v>0</v>
      </c>
      <c r="Q90" s="139">
        <v>0</v>
      </c>
      <c r="R90" s="139">
        <f t="shared" si="2"/>
        <v>0</v>
      </c>
      <c r="S90" s="139">
        <v>0</v>
      </c>
      <c r="T90" s="140">
        <f t="shared" si="3"/>
        <v>0</v>
      </c>
      <c r="AR90" s="141" t="s">
        <v>217</v>
      </c>
      <c r="AT90" s="141" t="s">
        <v>324</v>
      </c>
      <c r="AU90" s="141" t="s">
        <v>83</v>
      </c>
      <c r="AY90" s="16" t="s">
        <v>153</v>
      </c>
      <c r="BE90" s="142">
        <f t="shared" si="4"/>
        <v>0</v>
      </c>
      <c r="BF90" s="142">
        <f t="shared" si="5"/>
        <v>0</v>
      </c>
      <c r="BG90" s="142">
        <f t="shared" si="6"/>
        <v>0</v>
      </c>
      <c r="BH90" s="142">
        <f t="shared" si="7"/>
        <v>0</v>
      </c>
      <c r="BI90" s="142">
        <f t="shared" si="8"/>
        <v>0</v>
      </c>
      <c r="BJ90" s="16" t="s">
        <v>83</v>
      </c>
      <c r="BK90" s="142">
        <f t="shared" si="9"/>
        <v>0</v>
      </c>
      <c r="BL90" s="16" t="s">
        <v>160</v>
      </c>
      <c r="BM90" s="141" t="s">
        <v>8</v>
      </c>
    </row>
    <row r="91" spans="2:65" s="1" customFormat="1" ht="16.5" customHeight="1">
      <c r="B91" s="31"/>
      <c r="C91" s="168" t="s">
        <v>174</v>
      </c>
      <c r="D91" s="168" t="s">
        <v>324</v>
      </c>
      <c r="E91" s="169" t="s">
        <v>1472</v>
      </c>
      <c r="F91" s="170" t="s">
        <v>1473</v>
      </c>
      <c r="G91" s="171" t="s">
        <v>337</v>
      </c>
      <c r="H91" s="172">
        <v>80</v>
      </c>
      <c r="I91" s="173"/>
      <c r="J91" s="174">
        <f t="shared" si="0"/>
        <v>0</v>
      </c>
      <c r="K91" s="170" t="s">
        <v>19</v>
      </c>
      <c r="L91" s="175"/>
      <c r="M91" s="176" t="s">
        <v>19</v>
      </c>
      <c r="N91" s="177" t="s">
        <v>46</v>
      </c>
      <c r="P91" s="139">
        <f t="shared" si="1"/>
        <v>0</v>
      </c>
      <c r="Q91" s="139">
        <v>0</v>
      </c>
      <c r="R91" s="139">
        <f t="shared" si="2"/>
        <v>0</v>
      </c>
      <c r="S91" s="139">
        <v>0</v>
      </c>
      <c r="T91" s="140">
        <f t="shared" si="3"/>
        <v>0</v>
      </c>
      <c r="AR91" s="141" t="s">
        <v>217</v>
      </c>
      <c r="AT91" s="141" t="s">
        <v>324</v>
      </c>
      <c r="AU91" s="141" t="s">
        <v>83</v>
      </c>
      <c r="AY91" s="16" t="s">
        <v>153</v>
      </c>
      <c r="BE91" s="142">
        <f t="shared" si="4"/>
        <v>0</v>
      </c>
      <c r="BF91" s="142">
        <f t="shared" si="5"/>
        <v>0</v>
      </c>
      <c r="BG91" s="142">
        <f t="shared" si="6"/>
        <v>0</v>
      </c>
      <c r="BH91" s="142">
        <f t="shared" si="7"/>
        <v>0</v>
      </c>
      <c r="BI91" s="142">
        <f t="shared" si="8"/>
        <v>0</v>
      </c>
      <c r="BJ91" s="16" t="s">
        <v>83</v>
      </c>
      <c r="BK91" s="142">
        <f t="shared" si="9"/>
        <v>0</v>
      </c>
      <c r="BL91" s="16" t="s">
        <v>160</v>
      </c>
      <c r="BM91" s="141" t="s">
        <v>261</v>
      </c>
    </row>
    <row r="92" spans="2:65" s="1" customFormat="1" ht="16.5" customHeight="1">
      <c r="B92" s="31"/>
      <c r="C92" s="168" t="s">
        <v>217</v>
      </c>
      <c r="D92" s="168" t="s">
        <v>324</v>
      </c>
      <c r="E92" s="169" t="s">
        <v>1474</v>
      </c>
      <c r="F92" s="170" t="s">
        <v>1475</v>
      </c>
      <c r="G92" s="171" t="s">
        <v>337</v>
      </c>
      <c r="H92" s="172">
        <v>25</v>
      </c>
      <c r="I92" s="173"/>
      <c r="J92" s="174">
        <f t="shared" si="0"/>
        <v>0</v>
      </c>
      <c r="K92" s="170" t="s">
        <v>19</v>
      </c>
      <c r="L92" s="175"/>
      <c r="M92" s="176" t="s">
        <v>19</v>
      </c>
      <c r="N92" s="177" t="s">
        <v>46</v>
      </c>
      <c r="P92" s="139">
        <f t="shared" si="1"/>
        <v>0</v>
      </c>
      <c r="Q92" s="139">
        <v>0</v>
      </c>
      <c r="R92" s="139">
        <f t="shared" si="2"/>
        <v>0</v>
      </c>
      <c r="S92" s="139">
        <v>0</v>
      </c>
      <c r="T92" s="140">
        <f t="shared" si="3"/>
        <v>0</v>
      </c>
      <c r="AR92" s="141" t="s">
        <v>217</v>
      </c>
      <c r="AT92" s="141" t="s">
        <v>324</v>
      </c>
      <c r="AU92" s="141" t="s">
        <v>83</v>
      </c>
      <c r="AY92" s="16" t="s">
        <v>153</v>
      </c>
      <c r="BE92" s="142">
        <f t="shared" si="4"/>
        <v>0</v>
      </c>
      <c r="BF92" s="142">
        <f t="shared" si="5"/>
        <v>0</v>
      </c>
      <c r="BG92" s="142">
        <f t="shared" si="6"/>
        <v>0</v>
      </c>
      <c r="BH92" s="142">
        <f t="shared" si="7"/>
        <v>0</v>
      </c>
      <c r="BI92" s="142">
        <f t="shared" si="8"/>
        <v>0</v>
      </c>
      <c r="BJ92" s="16" t="s">
        <v>83</v>
      </c>
      <c r="BK92" s="142">
        <f t="shared" si="9"/>
        <v>0</v>
      </c>
      <c r="BL92" s="16" t="s">
        <v>160</v>
      </c>
      <c r="BM92" s="141" t="s">
        <v>287</v>
      </c>
    </row>
    <row r="93" spans="2:65" s="1" customFormat="1" ht="16.5" customHeight="1">
      <c r="B93" s="31"/>
      <c r="C93" s="168" t="s">
        <v>232</v>
      </c>
      <c r="D93" s="168" t="s">
        <v>324</v>
      </c>
      <c r="E93" s="169" t="s">
        <v>1476</v>
      </c>
      <c r="F93" s="170" t="s">
        <v>1477</v>
      </c>
      <c r="G93" s="171" t="s">
        <v>1383</v>
      </c>
      <c r="H93" s="172">
        <v>1</v>
      </c>
      <c r="I93" s="173"/>
      <c r="J93" s="174">
        <f t="shared" si="0"/>
        <v>0</v>
      </c>
      <c r="K93" s="170" t="s">
        <v>19</v>
      </c>
      <c r="L93" s="175"/>
      <c r="M93" s="176" t="s">
        <v>19</v>
      </c>
      <c r="N93" s="177" t="s">
        <v>46</v>
      </c>
      <c r="P93" s="139">
        <f t="shared" si="1"/>
        <v>0</v>
      </c>
      <c r="Q93" s="139">
        <v>0</v>
      </c>
      <c r="R93" s="139">
        <f t="shared" si="2"/>
        <v>0</v>
      </c>
      <c r="S93" s="139">
        <v>0</v>
      </c>
      <c r="T93" s="140">
        <f t="shared" si="3"/>
        <v>0</v>
      </c>
      <c r="AR93" s="141" t="s">
        <v>217</v>
      </c>
      <c r="AT93" s="141" t="s">
        <v>324</v>
      </c>
      <c r="AU93" s="141" t="s">
        <v>83</v>
      </c>
      <c r="AY93" s="16" t="s">
        <v>153</v>
      </c>
      <c r="BE93" s="142">
        <f t="shared" si="4"/>
        <v>0</v>
      </c>
      <c r="BF93" s="142">
        <f t="shared" si="5"/>
        <v>0</v>
      </c>
      <c r="BG93" s="142">
        <f t="shared" si="6"/>
        <v>0</v>
      </c>
      <c r="BH93" s="142">
        <f t="shared" si="7"/>
        <v>0</v>
      </c>
      <c r="BI93" s="142">
        <f t="shared" si="8"/>
        <v>0</v>
      </c>
      <c r="BJ93" s="16" t="s">
        <v>83</v>
      </c>
      <c r="BK93" s="142">
        <f t="shared" si="9"/>
        <v>0</v>
      </c>
      <c r="BL93" s="16" t="s">
        <v>160</v>
      </c>
      <c r="BM93" s="141" t="s">
        <v>297</v>
      </c>
    </row>
    <row r="94" spans="2:63" s="11" customFormat="1" ht="25.9" customHeight="1">
      <c r="B94" s="118"/>
      <c r="D94" s="119" t="s">
        <v>74</v>
      </c>
      <c r="E94" s="120" t="s">
        <v>1308</v>
      </c>
      <c r="F94" s="120" t="s">
        <v>1478</v>
      </c>
      <c r="I94" s="121"/>
      <c r="J94" s="122">
        <f>BK94</f>
        <v>0</v>
      </c>
      <c r="L94" s="118"/>
      <c r="M94" s="123"/>
      <c r="P94" s="124">
        <f>SUM(P95:P110)</f>
        <v>0</v>
      </c>
      <c r="R94" s="124">
        <f>SUM(R95:R110)</f>
        <v>0</v>
      </c>
      <c r="T94" s="125">
        <f>SUM(T95:T110)</f>
        <v>0</v>
      </c>
      <c r="AR94" s="119" t="s">
        <v>83</v>
      </c>
      <c r="AT94" s="126" t="s">
        <v>74</v>
      </c>
      <c r="AU94" s="126" t="s">
        <v>75</v>
      </c>
      <c r="AY94" s="119" t="s">
        <v>153</v>
      </c>
      <c r="BK94" s="127">
        <f>SUM(BK95:BK110)</f>
        <v>0</v>
      </c>
    </row>
    <row r="95" spans="2:65" s="1" customFormat="1" ht="16.5" customHeight="1">
      <c r="B95" s="31"/>
      <c r="C95" s="130" t="s">
        <v>239</v>
      </c>
      <c r="D95" s="130" t="s">
        <v>155</v>
      </c>
      <c r="E95" s="131" t="s">
        <v>1479</v>
      </c>
      <c r="F95" s="132" t="s">
        <v>1480</v>
      </c>
      <c r="G95" s="133" t="s">
        <v>337</v>
      </c>
      <c r="H95" s="134">
        <v>3835</v>
      </c>
      <c r="I95" s="135"/>
      <c r="J95" s="136">
        <f aca="true" t="shared" si="10" ref="J95:J110">ROUND(I95*H95,2)</f>
        <v>0</v>
      </c>
      <c r="K95" s="132" t="s">
        <v>19</v>
      </c>
      <c r="L95" s="31"/>
      <c r="M95" s="137" t="s">
        <v>19</v>
      </c>
      <c r="N95" s="138" t="s">
        <v>46</v>
      </c>
      <c r="P95" s="139">
        <f aca="true" t="shared" si="11" ref="P95:P110">O95*H95</f>
        <v>0</v>
      </c>
      <c r="Q95" s="139">
        <v>0</v>
      </c>
      <c r="R95" s="139">
        <f aca="true" t="shared" si="12" ref="R95:R110">Q95*H95</f>
        <v>0</v>
      </c>
      <c r="S95" s="139">
        <v>0</v>
      </c>
      <c r="T95" s="140">
        <f aca="true" t="shared" si="13" ref="T95:T110">S95*H95</f>
        <v>0</v>
      </c>
      <c r="AR95" s="141" t="s">
        <v>160</v>
      </c>
      <c r="AT95" s="141" t="s">
        <v>155</v>
      </c>
      <c r="AU95" s="141" t="s">
        <v>83</v>
      </c>
      <c r="AY95" s="16" t="s">
        <v>153</v>
      </c>
      <c r="BE95" s="142">
        <f aca="true" t="shared" si="14" ref="BE95:BE110">IF(N95="základní",J95,0)</f>
        <v>0</v>
      </c>
      <c r="BF95" s="142">
        <f aca="true" t="shared" si="15" ref="BF95:BF110">IF(N95="snížená",J95,0)</f>
        <v>0</v>
      </c>
      <c r="BG95" s="142">
        <f aca="true" t="shared" si="16" ref="BG95:BG110">IF(N95="zákl. přenesená",J95,0)</f>
        <v>0</v>
      </c>
      <c r="BH95" s="142">
        <f aca="true" t="shared" si="17" ref="BH95:BH110">IF(N95="sníž. přenesená",J95,0)</f>
        <v>0</v>
      </c>
      <c r="BI95" s="142">
        <f aca="true" t="shared" si="18" ref="BI95:BI110">IF(N95="nulová",J95,0)</f>
        <v>0</v>
      </c>
      <c r="BJ95" s="16" t="s">
        <v>83</v>
      </c>
      <c r="BK95" s="142">
        <f aca="true" t="shared" si="19" ref="BK95:BK110">ROUND(I95*H95,2)</f>
        <v>0</v>
      </c>
      <c r="BL95" s="16" t="s">
        <v>160</v>
      </c>
      <c r="BM95" s="141" t="s">
        <v>209</v>
      </c>
    </row>
    <row r="96" spans="2:65" s="1" customFormat="1" ht="33" customHeight="1">
      <c r="B96" s="31"/>
      <c r="C96" s="130" t="s">
        <v>246</v>
      </c>
      <c r="D96" s="130" t="s">
        <v>155</v>
      </c>
      <c r="E96" s="131" t="s">
        <v>1481</v>
      </c>
      <c r="F96" s="132" t="s">
        <v>1463</v>
      </c>
      <c r="G96" s="133" t="s">
        <v>889</v>
      </c>
      <c r="H96" s="134">
        <v>25</v>
      </c>
      <c r="I96" s="135"/>
      <c r="J96" s="136">
        <f t="shared" si="10"/>
        <v>0</v>
      </c>
      <c r="K96" s="132" t="s">
        <v>19</v>
      </c>
      <c r="L96" s="31"/>
      <c r="M96" s="137" t="s">
        <v>19</v>
      </c>
      <c r="N96" s="138" t="s">
        <v>46</v>
      </c>
      <c r="P96" s="139">
        <f t="shared" si="11"/>
        <v>0</v>
      </c>
      <c r="Q96" s="139">
        <v>0</v>
      </c>
      <c r="R96" s="139">
        <f t="shared" si="12"/>
        <v>0</v>
      </c>
      <c r="S96" s="139">
        <v>0</v>
      </c>
      <c r="T96" s="140">
        <f t="shared" si="13"/>
        <v>0</v>
      </c>
      <c r="AR96" s="141" t="s">
        <v>160</v>
      </c>
      <c r="AT96" s="141" t="s">
        <v>155</v>
      </c>
      <c r="AU96" s="141" t="s">
        <v>83</v>
      </c>
      <c r="AY96" s="16" t="s">
        <v>153</v>
      </c>
      <c r="BE96" s="142">
        <f t="shared" si="14"/>
        <v>0</v>
      </c>
      <c r="BF96" s="142">
        <f t="shared" si="15"/>
        <v>0</v>
      </c>
      <c r="BG96" s="142">
        <f t="shared" si="16"/>
        <v>0</v>
      </c>
      <c r="BH96" s="142">
        <f t="shared" si="17"/>
        <v>0</v>
      </c>
      <c r="BI96" s="142">
        <f t="shared" si="18"/>
        <v>0</v>
      </c>
      <c r="BJ96" s="16" t="s">
        <v>83</v>
      </c>
      <c r="BK96" s="142">
        <f t="shared" si="19"/>
        <v>0</v>
      </c>
      <c r="BL96" s="16" t="s">
        <v>160</v>
      </c>
      <c r="BM96" s="141" t="s">
        <v>245</v>
      </c>
    </row>
    <row r="97" spans="2:65" s="1" customFormat="1" ht="24.15" customHeight="1">
      <c r="B97" s="31"/>
      <c r="C97" s="130" t="s">
        <v>8</v>
      </c>
      <c r="D97" s="130" t="s">
        <v>155</v>
      </c>
      <c r="E97" s="131" t="s">
        <v>1482</v>
      </c>
      <c r="F97" s="132" t="s">
        <v>1483</v>
      </c>
      <c r="G97" s="133" t="s">
        <v>889</v>
      </c>
      <c r="H97" s="134">
        <v>3</v>
      </c>
      <c r="I97" s="135"/>
      <c r="J97" s="136">
        <f t="shared" si="10"/>
        <v>0</v>
      </c>
      <c r="K97" s="132" t="s">
        <v>19</v>
      </c>
      <c r="L97" s="31"/>
      <c r="M97" s="137" t="s">
        <v>19</v>
      </c>
      <c r="N97" s="138" t="s">
        <v>46</v>
      </c>
      <c r="P97" s="139">
        <f t="shared" si="11"/>
        <v>0</v>
      </c>
      <c r="Q97" s="139">
        <v>0</v>
      </c>
      <c r="R97" s="139">
        <f t="shared" si="12"/>
        <v>0</v>
      </c>
      <c r="S97" s="139">
        <v>0</v>
      </c>
      <c r="T97" s="140">
        <f t="shared" si="13"/>
        <v>0</v>
      </c>
      <c r="AR97" s="141" t="s">
        <v>160</v>
      </c>
      <c r="AT97" s="141" t="s">
        <v>155</v>
      </c>
      <c r="AU97" s="141" t="s">
        <v>83</v>
      </c>
      <c r="AY97" s="16" t="s">
        <v>153</v>
      </c>
      <c r="BE97" s="142">
        <f t="shared" si="14"/>
        <v>0</v>
      </c>
      <c r="BF97" s="142">
        <f t="shared" si="15"/>
        <v>0</v>
      </c>
      <c r="BG97" s="142">
        <f t="shared" si="16"/>
        <v>0</v>
      </c>
      <c r="BH97" s="142">
        <f t="shared" si="17"/>
        <v>0</v>
      </c>
      <c r="BI97" s="142">
        <f t="shared" si="18"/>
        <v>0</v>
      </c>
      <c r="BJ97" s="16" t="s">
        <v>83</v>
      </c>
      <c r="BK97" s="142">
        <f t="shared" si="19"/>
        <v>0</v>
      </c>
      <c r="BL97" s="16" t="s">
        <v>160</v>
      </c>
      <c r="BM97" s="141" t="s">
        <v>329</v>
      </c>
    </row>
    <row r="98" spans="2:65" s="1" customFormat="1" ht="24.15" customHeight="1">
      <c r="B98" s="31"/>
      <c r="C98" s="130" t="s">
        <v>255</v>
      </c>
      <c r="D98" s="130" t="s">
        <v>155</v>
      </c>
      <c r="E98" s="131" t="s">
        <v>1484</v>
      </c>
      <c r="F98" s="132" t="s">
        <v>1467</v>
      </c>
      <c r="G98" s="133" t="s">
        <v>889</v>
      </c>
      <c r="H98" s="134">
        <v>3</v>
      </c>
      <c r="I98" s="135"/>
      <c r="J98" s="136">
        <f t="shared" si="10"/>
        <v>0</v>
      </c>
      <c r="K98" s="132" t="s">
        <v>19</v>
      </c>
      <c r="L98" s="31"/>
      <c r="M98" s="137" t="s">
        <v>19</v>
      </c>
      <c r="N98" s="138" t="s">
        <v>46</v>
      </c>
      <c r="P98" s="139">
        <f t="shared" si="11"/>
        <v>0</v>
      </c>
      <c r="Q98" s="139">
        <v>0</v>
      </c>
      <c r="R98" s="139">
        <f t="shared" si="12"/>
        <v>0</v>
      </c>
      <c r="S98" s="139">
        <v>0</v>
      </c>
      <c r="T98" s="140">
        <f t="shared" si="13"/>
        <v>0</v>
      </c>
      <c r="AR98" s="141" t="s">
        <v>160</v>
      </c>
      <c r="AT98" s="141" t="s">
        <v>155</v>
      </c>
      <c r="AU98" s="141" t="s">
        <v>83</v>
      </c>
      <c r="AY98" s="16" t="s">
        <v>153</v>
      </c>
      <c r="BE98" s="142">
        <f t="shared" si="14"/>
        <v>0</v>
      </c>
      <c r="BF98" s="142">
        <f t="shared" si="15"/>
        <v>0</v>
      </c>
      <c r="BG98" s="142">
        <f t="shared" si="16"/>
        <v>0</v>
      </c>
      <c r="BH98" s="142">
        <f t="shared" si="17"/>
        <v>0</v>
      </c>
      <c r="BI98" s="142">
        <f t="shared" si="18"/>
        <v>0</v>
      </c>
      <c r="BJ98" s="16" t="s">
        <v>83</v>
      </c>
      <c r="BK98" s="142">
        <f t="shared" si="19"/>
        <v>0</v>
      </c>
      <c r="BL98" s="16" t="s">
        <v>160</v>
      </c>
      <c r="BM98" s="141" t="s">
        <v>340</v>
      </c>
    </row>
    <row r="99" spans="2:65" s="1" customFormat="1" ht="24.15" customHeight="1">
      <c r="B99" s="31"/>
      <c r="C99" s="130" t="s">
        <v>261</v>
      </c>
      <c r="D99" s="130" t="s">
        <v>155</v>
      </c>
      <c r="E99" s="131" t="s">
        <v>1485</v>
      </c>
      <c r="F99" s="132" t="s">
        <v>1469</v>
      </c>
      <c r="G99" s="133" t="s">
        <v>889</v>
      </c>
      <c r="H99" s="134">
        <v>3</v>
      </c>
      <c r="I99" s="135"/>
      <c r="J99" s="136">
        <f t="shared" si="10"/>
        <v>0</v>
      </c>
      <c r="K99" s="132" t="s">
        <v>19</v>
      </c>
      <c r="L99" s="31"/>
      <c r="M99" s="137" t="s">
        <v>19</v>
      </c>
      <c r="N99" s="138" t="s">
        <v>46</v>
      </c>
      <c r="P99" s="139">
        <f t="shared" si="11"/>
        <v>0</v>
      </c>
      <c r="Q99" s="139">
        <v>0</v>
      </c>
      <c r="R99" s="139">
        <f t="shared" si="12"/>
        <v>0</v>
      </c>
      <c r="S99" s="139">
        <v>0</v>
      </c>
      <c r="T99" s="140">
        <f t="shared" si="13"/>
        <v>0</v>
      </c>
      <c r="AR99" s="141" t="s">
        <v>160</v>
      </c>
      <c r="AT99" s="141" t="s">
        <v>155</v>
      </c>
      <c r="AU99" s="141" t="s">
        <v>83</v>
      </c>
      <c r="AY99" s="16" t="s">
        <v>153</v>
      </c>
      <c r="BE99" s="142">
        <f t="shared" si="14"/>
        <v>0</v>
      </c>
      <c r="BF99" s="142">
        <f t="shared" si="15"/>
        <v>0</v>
      </c>
      <c r="BG99" s="142">
        <f t="shared" si="16"/>
        <v>0</v>
      </c>
      <c r="BH99" s="142">
        <f t="shared" si="17"/>
        <v>0</v>
      </c>
      <c r="BI99" s="142">
        <f t="shared" si="18"/>
        <v>0</v>
      </c>
      <c r="BJ99" s="16" t="s">
        <v>83</v>
      </c>
      <c r="BK99" s="142">
        <f t="shared" si="19"/>
        <v>0</v>
      </c>
      <c r="BL99" s="16" t="s">
        <v>160</v>
      </c>
      <c r="BM99" s="141" t="s">
        <v>350</v>
      </c>
    </row>
    <row r="100" spans="2:65" s="1" customFormat="1" ht="24.15" customHeight="1">
      <c r="B100" s="31"/>
      <c r="C100" s="130" t="s">
        <v>280</v>
      </c>
      <c r="D100" s="130" t="s">
        <v>155</v>
      </c>
      <c r="E100" s="131" t="s">
        <v>1486</v>
      </c>
      <c r="F100" s="132" t="s">
        <v>1487</v>
      </c>
      <c r="G100" s="133" t="s">
        <v>889</v>
      </c>
      <c r="H100" s="134">
        <v>59</v>
      </c>
      <c r="I100" s="135"/>
      <c r="J100" s="136">
        <f t="shared" si="10"/>
        <v>0</v>
      </c>
      <c r="K100" s="132" t="s">
        <v>19</v>
      </c>
      <c r="L100" s="31"/>
      <c r="M100" s="137" t="s">
        <v>19</v>
      </c>
      <c r="N100" s="138" t="s">
        <v>46</v>
      </c>
      <c r="P100" s="139">
        <f t="shared" si="11"/>
        <v>0</v>
      </c>
      <c r="Q100" s="139">
        <v>0</v>
      </c>
      <c r="R100" s="139">
        <f t="shared" si="12"/>
        <v>0</v>
      </c>
      <c r="S100" s="139">
        <v>0</v>
      </c>
      <c r="T100" s="140">
        <f t="shared" si="13"/>
        <v>0</v>
      </c>
      <c r="AR100" s="141" t="s">
        <v>160</v>
      </c>
      <c r="AT100" s="141" t="s">
        <v>155</v>
      </c>
      <c r="AU100" s="141" t="s">
        <v>83</v>
      </c>
      <c r="AY100" s="16" t="s">
        <v>153</v>
      </c>
      <c r="BE100" s="142">
        <f t="shared" si="14"/>
        <v>0</v>
      </c>
      <c r="BF100" s="142">
        <f t="shared" si="15"/>
        <v>0</v>
      </c>
      <c r="BG100" s="142">
        <f t="shared" si="16"/>
        <v>0</v>
      </c>
      <c r="BH100" s="142">
        <f t="shared" si="17"/>
        <v>0</v>
      </c>
      <c r="BI100" s="142">
        <f t="shared" si="18"/>
        <v>0</v>
      </c>
      <c r="BJ100" s="16" t="s">
        <v>83</v>
      </c>
      <c r="BK100" s="142">
        <f t="shared" si="19"/>
        <v>0</v>
      </c>
      <c r="BL100" s="16" t="s">
        <v>160</v>
      </c>
      <c r="BM100" s="141" t="s">
        <v>360</v>
      </c>
    </row>
    <row r="101" spans="2:65" s="1" customFormat="1" ht="24.15" customHeight="1">
      <c r="B101" s="31"/>
      <c r="C101" s="130" t="s">
        <v>287</v>
      </c>
      <c r="D101" s="130" t="s">
        <v>155</v>
      </c>
      <c r="E101" s="131" t="s">
        <v>1488</v>
      </c>
      <c r="F101" s="132" t="s">
        <v>1489</v>
      </c>
      <c r="G101" s="133" t="s">
        <v>889</v>
      </c>
      <c r="H101" s="134">
        <v>59</v>
      </c>
      <c r="I101" s="135"/>
      <c r="J101" s="136">
        <f t="shared" si="10"/>
        <v>0</v>
      </c>
      <c r="K101" s="132" t="s">
        <v>19</v>
      </c>
      <c r="L101" s="31"/>
      <c r="M101" s="137" t="s">
        <v>19</v>
      </c>
      <c r="N101" s="138" t="s">
        <v>46</v>
      </c>
      <c r="P101" s="139">
        <f t="shared" si="11"/>
        <v>0</v>
      </c>
      <c r="Q101" s="139">
        <v>0</v>
      </c>
      <c r="R101" s="139">
        <f t="shared" si="12"/>
        <v>0</v>
      </c>
      <c r="S101" s="139">
        <v>0</v>
      </c>
      <c r="T101" s="140">
        <f t="shared" si="13"/>
        <v>0</v>
      </c>
      <c r="AR101" s="141" t="s">
        <v>160</v>
      </c>
      <c r="AT101" s="141" t="s">
        <v>155</v>
      </c>
      <c r="AU101" s="141" t="s">
        <v>83</v>
      </c>
      <c r="AY101" s="16" t="s">
        <v>153</v>
      </c>
      <c r="BE101" s="142">
        <f t="shared" si="14"/>
        <v>0</v>
      </c>
      <c r="BF101" s="142">
        <f t="shared" si="15"/>
        <v>0</v>
      </c>
      <c r="BG101" s="142">
        <f t="shared" si="16"/>
        <v>0</v>
      </c>
      <c r="BH101" s="142">
        <f t="shared" si="17"/>
        <v>0</v>
      </c>
      <c r="BI101" s="142">
        <f t="shared" si="18"/>
        <v>0</v>
      </c>
      <c r="BJ101" s="16" t="s">
        <v>83</v>
      </c>
      <c r="BK101" s="142">
        <f t="shared" si="19"/>
        <v>0</v>
      </c>
      <c r="BL101" s="16" t="s">
        <v>160</v>
      </c>
      <c r="BM101" s="141" t="s">
        <v>374</v>
      </c>
    </row>
    <row r="102" spans="2:65" s="1" customFormat="1" ht="24.15" customHeight="1">
      <c r="B102" s="31"/>
      <c r="C102" s="130" t="s">
        <v>292</v>
      </c>
      <c r="D102" s="130" t="s">
        <v>155</v>
      </c>
      <c r="E102" s="131" t="s">
        <v>1490</v>
      </c>
      <c r="F102" s="132" t="s">
        <v>1491</v>
      </c>
      <c r="G102" s="133" t="s">
        <v>1492</v>
      </c>
      <c r="H102" s="134">
        <v>59</v>
      </c>
      <c r="I102" s="135"/>
      <c r="J102" s="136">
        <f t="shared" si="10"/>
        <v>0</v>
      </c>
      <c r="K102" s="132" t="s">
        <v>19</v>
      </c>
      <c r="L102" s="31"/>
      <c r="M102" s="137" t="s">
        <v>19</v>
      </c>
      <c r="N102" s="138" t="s">
        <v>46</v>
      </c>
      <c r="P102" s="139">
        <f t="shared" si="11"/>
        <v>0</v>
      </c>
      <c r="Q102" s="139">
        <v>0</v>
      </c>
      <c r="R102" s="139">
        <f t="shared" si="12"/>
        <v>0</v>
      </c>
      <c r="S102" s="139">
        <v>0</v>
      </c>
      <c r="T102" s="140">
        <f t="shared" si="13"/>
        <v>0</v>
      </c>
      <c r="AR102" s="141" t="s">
        <v>160</v>
      </c>
      <c r="AT102" s="141" t="s">
        <v>155</v>
      </c>
      <c r="AU102" s="141" t="s">
        <v>83</v>
      </c>
      <c r="AY102" s="16" t="s">
        <v>153</v>
      </c>
      <c r="BE102" s="142">
        <f t="shared" si="14"/>
        <v>0</v>
      </c>
      <c r="BF102" s="142">
        <f t="shared" si="15"/>
        <v>0</v>
      </c>
      <c r="BG102" s="142">
        <f t="shared" si="16"/>
        <v>0</v>
      </c>
      <c r="BH102" s="142">
        <f t="shared" si="17"/>
        <v>0</v>
      </c>
      <c r="BI102" s="142">
        <f t="shared" si="18"/>
        <v>0</v>
      </c>
      <c r="BJ102" s="16" t="s">
        <v>83</v>
      </c>
      <c r="BK102" s="142">
        <f t="shared" si="19"/>
        <v>0</v>
      </c>
      <c r="BL102" s="16" t="s">
        <v>160</v>
      </c>
      <c r="BM102" s="141" t="s">
        <v>386</v>
      </c>
    </row>
    <row r="103" spans="2:65" s="1" customFormat="1" ht="24.15" customHeight="1">
      <c r="B103" s="31"/>
      <c r="C103" s="130" t="s">
        <v>297</v>
      </c>
      <c r="D103" s="130" t="s">
        <v>155</v>
      </c>
      <c r="E103" s="131" t="s">
        <v>1493</v>
      </c>
      <c r="F103" s="132" t="s">
        <v>1494</v>
      </c>
      <c r="G103" s="133" t="s">
        <v>1492</v>
      </c>
      <c r="H103" s="134">
        <v>72</v>
      </c>
      <c r="I103" s="135"/>
      <c r="J103" s="136">
        <f t="shared" si="10"/>
        <v>0</v>
      </c>
      <c r="K103" s="132" t="s">
        <v>19</v>
      </c>
      <c r="L103" s="31"/>
      <c r="M103" s="137" t="s">
        <v>19</v>
      </c>
      <c r="N103" s="138" t="s">
        <v>46</v>
      </c>
      <c r="P103" s="139">
        <f t="shared" si="11"/>
        <v>0</v>
      </c>
      <c r="Q103" s="139">
        <v>0</v>
      </c>
      <c r="R103" s="139">
        <f t="shared" si="12"/>
        <v>0</v>
      </c>
      <c r="S103" s="139">
        <v>0</v>
      </c>
      <c r="T103" s="140">
        <f t="shared" si="13"/>
        <v>0</v>
      </c>
      <c r="AR103" s="141" t="s">
        <v>160</v>
      </c>
      <c r="AT103" s="141" t="s">
        <v>155</v>
      </c>
      <c r="AU103" s="141" t="s">
        <v>83</v>
      </c>
      <c r="AY103" s="16" t="s">
        <v>153</v>
      </c>
      <c r="BE103" s="142">
        <f t="shared" si="14"/>
        <v>0</v>
      </c>
      <c r="BF103" s="142">
        <f t="shared" si="15"/>
        <v>0</v>
      </c>
      <c r="BG103" s="142">
        <f t="shared" si="16"/>
        <v>0</v>
      </c>
      <c r="BH103" s="142">
        <f t="shared" si="17"/>
        <v>0</v>
      </c>
      <c r="BI103" s="142">
        <f t="shared" si="18"/>
        <v>0</v>
      </c>
      <c r="BJ103" s="16" t="s">
        <v>83</v>
      </c>
      <c r="BK103" s="142">
        <f t="shared" si="19"/>
        <v>0</v>
      </c>
      <c r="BL103" s="16" t="s">
        <v>160</v>
      </c>
      <c r="BM103" s="141" t="s">
        <v>396</v>
      </c>
    </row>
    <row r="104" spans="2:65" s="1" customFormat="1" ht="16.5" customHeight="1">
      <c r="B104" s="31"/>
      <c r="C104" s="130" t="s">
        <v>304</v>
      </c>
      <c r="D104" s="130" t="s">
        <v>155</v>
      </c>
      <c r="E104" s="131" t="s">
        <v>1495</v>
      </c>
      <c r="F104" s="132" t="s">
        <v>1496</v>
      </c>
      <c r="G104" s="133" t="s">
        <v>889</v>
      </c>
      <c r="H104" s="134">
        <v>11</v>
      </c>
      <c r="I104" s="135"/>
      <c r="J104" s="136">
        <f t="shared" si="10"/>
        <v>0</v>
      </c>
      <c r="K104" s="132" t="s">
        <v>19</v>
      </c>
      <c r="L104" s="31"/>
      <c r="M104" s="137" t="s">
        <v>19</v>
      </c>
      <c r="N104" s="138" t="s">
        <v>46</v>
      </c>
      <c r="P104" s="139">
        <f t="shared" si="11"/>
        <v>0</v>
      </c>
      <c r="Q104" s="139">
        <v>0</v>
      </c>
      <c r="R104" s="139">
        <f t="shared" si="12"/>
        <v>0</v>
      </c>
      <c r="S104" s="139">
        <v>0</v>
      </c>
      <c r="T104" s="140">
        <f t="shared" si="13"/>
        <v>0</v>
      </c>
      <c r="AR104" s="141" t="s">
        <v>160</v>
      </c>
      <c r="AT104" s="141" t="s">
        <v>155</v>
      </c>
      <c r="AU104" s="141" t="s">
        <v>83</v>
      </c>
      <c r="AY104" s="16" t="s">
        <v>153</v>
      </c>
      <c r="BE104" s="142">
        <f t="shared" si="14"/>
        <v>0</v>
      </c>
      <c r="BF104" s="142">
        <f t="shared" si="15"/>
        <v>0</v>
      </c>
      <c r="BG104" s="142">
        <f t="shared" si="16"/>
        <v>0</v>
      </c>
      <c r="BH104" s="142">
        <f t="shared" si="17"/>
        <v>0</v>
      </c>
      <c r="BI104" s="142">
        <f t="shared" si="18"/>
        <v>0</v>
      </c>
      <c r="BJ104" s="16" t="s">
        <v>83</v>
      </c>
      <c r="BK104" s="142">
        <f t="shared" si="19"/>
        <v>0</v>
      </c>
      <c r="BL104" s="16" t="s">
        <v>160</v>
      </c>
      <c r="BM104" s="141" t="s">
        <v>408</v>
      </c>
    </row>
    <row r="105" spans="2:65" s="1" customFormat="1" ht="16.5" customHeight="1">
      <c r="B105" s="31"/>
      <c r="C105" s="130" t="s">
        <v>209</v>
      </c>
      <c r="D105" s="130" t="s">
        <v>155</v>
      </c>
      <c r="E105" s="131" t="s">
        <v>1497</v>
      </c>
      <c r="F105" s="132" t="s">
        <v>1498</v>
      </c>
      <c r="G105" s="133" t="s">
        <v>337</v>
      </c>
      <c r="H105" s="134">
        <v>35</v>
      </c>
      <c r="I105" s="135"/>
      <c r="J105" s="136">
        <f t="shared" si="10"/>
        <v>0</v>
      </c>
      <c r="K105" s="132" t="s">
        <v>19</v>
      </c>
      <c r="L105" s="31"/>
      <c r="M105" s="137" t="s">
        <v>19</v>
      </c>
      <c r="N105" s="138" t="s">
        <v>46</v>
      </c>
      <c r="P105" s="139">
        <f t="shared" si="11"/>
        <v>0</v>
      </c>
      <c r="Q105" s="139">
        <v>0</v>
      </c>
      <c r="R105" s="139">
        <f t="shared" si="12"/>
        <v>0</v>
      </c>
      <c r="S105" s="139">
        <v>0</v>
      </c>
      <c r="T105" s="140">
        <f t="shared" si="13"/>
        <v>0</v>
      </c>
      <c r="AR105" s="141" t="s">
        <v>160</v>
      </c>
      <c r="AT105" s="141" t="s">
        <v>155</v>
      </c>
      <c r="AU105" s="141" t="s">
        <v>83</v>
      </c>
      <c r="AY105" s="16" t="s">
        <v>153</v>
      </c>
      <c r="BE105" s="142">
        <f t="shared" si="14"/>
        <v>0</v>
      </c>
      <c r="BF105" s="142">
        <f t="shared" si="15"/>
        <v>0</v>
      </c>
      <c r="BG105" s="142">
        <f t="shared" si="16"/>
        <v>0</v>
      </c>
      <c r="BH105" s="142">
        <f t="shared" si="17"/>
        <v>0</v>
      </c>
      <c r="BI105" s="142">
        <f t="shared" si="18"/>
        <v>0</v>
      </c>
      <c r="BJ105" s="16" t="s">
        <v>83</v>
      </c>
      <c r="BK105" s="142">
        <f t="shared" si="19"/>
        <v>0</v>
      </c>
      <c r="BL105" s="16" t="s">
        <v>160</v>
      </c>
      <c r="BM105" s="141" t="s">
        <v>424</v>
      </c>
    </row>
    <row r="106" spans="2:65" s="1" customFormat="1" ht="16.5" customHeight="1">
      <c r="B106" s="31"/>
      <c r="C106" s="130" t="s">
        <v>7</v>
      </c>
      <c r="D106" s="130" t="s">
        <v>155</v>
      </c>
      <c r="E106" s="131" t="s">
        <v>1499</v>
      </c>
      <c r="F106" s="132" t="s">
        <v>1471</v>
      </c>
      <c r="G106" s="133" t="s">
        <v>337</v>
      </c>
      <c r="H106" s="134">
        <v>100</v>
      </c>
      <c r="I106" s="135"/>
      <c r="J106" s="136">
        <f t="shared" si="10"/>
        <v>0</v>
      </c>
      <c r="K106" s="132" t="s">
        <v>19</v>
      </c>
      <c r="L106" s="31"/>
      <c r="M106" s="137" t="s">
        <v>19</v>
      </c>
      <c r="N106" s="138" t="s">
        <v>46</v>
      </c>
      <c r="P106" s="139">
        <f t="shared" si="11"/>
        <v>0</v>
      </c>
      <c r="Q106" s="139">
        <v>0</v>
      </c>
      <c r="R106" s="139">
        <f t="shared" si="12"/>
        <v>0</v>
      </c>
      <c r="S106" s="139">
        <v>0</v>
      </c>
      <c r="T106" s="140">
        <f t="shared" si="13"/>
        <v>0</v>
      </c>
      <c r="AR106" s="141" t="s">
        <v>160</v>
      </c>
      <c r="AT106" s="141" t="s">
        <v>155</v>
      </c>
      <c r="AU106" s="141" t="s">
        <v>83</v>
      </c>
      <c r="AY106" s="16" t="s">
        <v>153</v>
      </c>
      <c r="BE106" s="142">
        <f t="shared" si="14"/>
        <v>0</v>
      </c>
      <c r="BF106" s="142">
        <f t="shared" si="15"/>
        <v>0</v>
      </c>
      <c r="BG106" s="142">
        <f t="shared" si="16"/>
        <v>0</v>
      </c>
      <c r="BH106" s="142">
        <f t="shared" si="17"/>
        <v>0</v>
      </c>
      <c r="BI106" s="142">
        <f t="shared" si="18"/>
        <v>0</v>
      </c>
      <c r="BJ106" s="16" t="s">
        <v>83</v>
      </c>
      <c r="BK106" s="142">
        <f t="shared" si="19"/>
        <v>0</v>
      </c>
      <c r="BL106" s="16" t="s">
        <v>160</v>
      </c>
      <c r="BM106" s="141" t="s">
        <v>434</v>
      </c>
    </row>
    <row r="107" spans="2:65" s="1" customFormat="1" ht="16.5" customHeight="1">
      <c r="B107" s="31"/>
      <c r="C107" s="130" t="s">
        <v>245</v>
      </c>
      <c r="D107" s="130" t="s">
        <v>155</v>
      </c>
      <c r="E107" s="131" t="s">
        <v>1500</v>
      </c>
      <c r="F107" s="132" t="s">
        <v>1473</v>
      </c>
      <c r="G107" s="133" t="s">
        <v>337</v>
      </c>
      <c r="H107" s="134">
        <v>80</v>
      </c>
      <c r="I107" s="135"/>
      <c r="J107" s="136">
        <f t="shared" si="10"/>
        <v>0</v>
      </c>
      <c r="K107" s="132" t="s">
        <v>19</v>
      </c>
      <c r="L107" s="31"/>
      <c r="M107" s="137" t="s">
        <v>19</v>
      </c>
      <c r="N107" s="138" t="s">
        <v>46</v>
      </c>
      <c r="P107" s="139">
        <f t="shared" si="11"/>
        <v>0</v>
      </c>
      <c r="Q107" s="139">
        <v>0</v>
      </c>
      <c r="R107" s="139">
        <f t="shared" si="12"/>
        <v>0</v>
      </c>
      <c r="S107" s="139">
        <v>0</v>
      </c>
      <c r="T107" s="140">
        <f t="shared" si="13"/>
        <v>0</v>
      </c>
      <c r="AR107" s="141" t="s">
        <v>160</v>
      </c>
      <c r="AT107" s="141" t="s">
        <v>155</v>
      </c>
      <c r="AU107" s="141" t="s">
        <v>83</v>
      </c>
      <c r="AY107" s="16" t="s">
        <v>153</v>
      </c>
      <c r="BE107" s="142">
        <f t="shared" si="14"/>
        <v>0</v>
      </c>
      <c r="BF107" s="142">
        <f t="shared" si="15"/>
        <v>0</v>
      </c>
      <c r="BG107" s="142">
        <f t="shared" si="16"/>
        <v>0</v>
      </c>
      <c r="BH107" s="142">
        <f t="shared" si="17"/>
        <v>0</v>
      </c>
      <c r="BI107" s="142">
        <f t="shared" si="18"/>
        <v>0</v>
      </c>
      <c r="BJ107" s="16" t="s">
        <v>83</v>
      </c>
      <c r="BK107" s="142">
        <f t="shared" si="19"/>
        <v>0</v>
      </c>
      <c r="BL107" s="16" t="s">
        <v>160</v>
      </c>
      <c r="BM107" s="141" t="s">
        <v>446</v>
      </c>
    </row>
    <row r="108" spans="2:65" s="1" customFormat="1" ht="16.5" customHeight="1">
      <c r="B108" s="31"/>
      <c r="C108" s="130" t="s">
        <v>323</v>
      </c>
      <c r="D108" s="130" t="s">
        <v>155</v>
      </c>
      <c r="E108" s="131" t="s">
        <v>1501</v>
      </c>
      <c r="F108" s="132" t="s">
        <v>1502</v>
      </c>
      <c r="G108" s="133" t="s">
        <v>337</v>
      </c>
      <c r="H108" s="134">
        <v>25</v>
      </c>
      <c r="I108" s="135"/>
      <c r="J108" s="136">
        <f t="shared" si="10"/>
        <v>0</v>
      </c>
      <c r="K108" s="132" t="s">
        <v>19</v>
      </c>
      <c r="L108" s="31"/>
      <c r="M108" s="137" t="s">
        <v>19</v>
      </c>
      <c r="N108" s="138" t="s">
        <v>46</v>
      </c>
      <c r="P108" s="139">
        <f t="shared" si="11"/>
        <v>0</v>
      </c>
      <c r="Q108" s="139">
        <v>0</v>
      </c>
      <c r="R108" s="139">
        <f t="shared" si="12"/>
        <v>0</v>
      </c>
      <c r="S108" s="139">
        <v>0</v>
      </c>
      <c r="T108" s="140">
        <f t="shared" si="13"/>
        <v>0</v>
      </c>
      <c r="AR108" s="141" t="s">
        <v>160</v>
      </c>
      <c r="AT108" s="141" t="s">
        <v>155</v>
      </c>
      <c r="AU108" s="141" t="s">
        <v>83</v>
      </c>
      <c r="AY108" s="16" t="s">
        <v>153</v>
      </c>
      <c r="BE108" s="142">
        <f t="shared" si="14"/>
        <v>0</v>
      </c>
      <c r="BF108" s="142">
        <f t="shared" si="15"/>
        <v>0</v>
      </c>
      <c r="BG108" s="142">
        <f t="shared" si="16"/>
        <v>0</v>
      </c>
      <c r="BH108" s="142">
        <f t="shared" si="17"/>
        <v>0</v>
      </c>
      <c r="BI108" s="142">
        <f t="shared" si="18"/>
        <v>0</v>
      </c>
      <c r="BJ108" s="16" t="s">
        <v>83</v>
      </c>
      <c r="BK108" s="142">
        <f t="shared" si="19"/>
        <v>0</v>
      </c>
      <c r="BL108" s="16" t="s">
        <v>160</v>
      </c>
      <c r="BM108" s="141" t="s">
        <v>460</v>
      </c>
    </row>
    <row r="109" spans="2:65" s="1" customFormat="1" ht="16.5" customHeight="1">
      <c r="B109" s="31"/>
      <c r="C109" s="130" t="s">
        <v>329</v>
      </c>
      <c r="D109" s="130" t="s">
        <v>155</v>
      </c>
      <c r="E109" s="131" t="s">
        <v>1503</v>
      </c>
      <c r="F109" s="132" t="s">
        <v>1504</v>
      </c>
      <c r="G109" s="133" t="s">
        <v>1383</v>
      </c>
      <c r="H109" s="134">
        <v>1</v>
      </c>
      <c r="I109" s="135"/>
      <c r="J109" s="136">
        <f t="shared" si="10"/>
        <v>0</v>
      </c>
      <c r="K109" s="132" t="s">
        <v>19</v>
      </c>
      <c r="L109" s="31"/>
      <c r="M109" s="137" t="s">
        <v>19</v>
      </c>
      <c r="N109" s="138" t="s">
        <v>46</v>
      </c>
      <c r="P109" s="139">
        <f t="shared" si="11"/>
        <v>0</v>
      </c>
      <c r="Q109" s="139">
        <v>0</v>
      </c>
      <c r="R109" s="139">
        <f t="shared" si="12"/>
        <v>0</v>
      </c>
      <c r="S109" s="139">
        <v>0</v>
      </c>
      <c r="T109" s="140">
        <f t="shared" si="13"/>
        <v>0</v>
      </c>
      <c r="AR109" s="141" t="s">
        <v>160</v>
      </c>
      <c r="AT109" s="141" t="s">
        <v>155</v>
      </c>
      <c r="AU109" s="141" t="s">
        <v>83</v>
      </c>
      <c r="AY109" s="16" t="s">
        <v>153</v>
      </c>
      <c r="BE109" s="142">
        <f t="shared" si="14"/>
        <v>0</v>
      </c>
      <c r="BF109" s="142">
        <f t="shared" si="15"/>
        <v>0</v>
      </c>
      <c r="BG109" s="142">
        <f t="shared" si="16"/>
        <v>0</v>
      </c>
      <c r="BH109" s="142">
        <f t="shared" si="17"/>
        <v>0</v>
      </c>
      <c r="BI109" s="142">
        <f t="shared" si="18"/>
        <v>0</v>
      </c>
      <c r="BJ109" s="16" t="s">
        <v>83</v>
      </c>
      <c r="BK109" s="142">
        <f t="shared" si="19"/>
        <v>0</v>
      </c>
      <c r="BL109" s="16" t="s">
        <v>160</v>
      </c>
      <c r="BM109" s="141" t="s">
        <v>471</v>
      </c>
    </row>
    <row r="110" spans="2:65" s="1" customFormat="1" ht="24.15" customHeight="1">
      <c r="B110" s="31"/>
      <c r="C110" s="130" t="s">
        <v>334</v>
      </c>
      <c r="D110" s="130" t="s">
        <v>155</v>
      </c>
      <c r="E110" s="131" t="s">
        <v>1505</v>
      </c>
      <c r="F110" s="132" t="s">
        <v>1506</v>
      </c>
      <c r="G110" s="133" t="s">
        <v>889</v>
      </c>
      <c r="H110" s="134">
        <v>1</v>
      </c>
      <c r="I110" s="135"/>
      <c r="J110" s="136">
        <f t="shared" si="10"/>
        <v>0</v>
      </c>
      <c r="K110" s="132" t="s">
        <v>19</v>
      </c>
      <c r="L110" s="31"/>
      <c r="M110" s="137" t="s">
        <v>19</v>
      </c>
      <c r="N110" s="138" t="s">
        <v>46</v>
      </c>
      <c r="P110" s="139">
        <f t="shared" si="11"/>
        <v>0</v>
      </c>
      <c r="Q110" s="139">
        <v>0</v>
      </c>
      <c r="R110" s="139">
        <f t="shared" si="12"/>
        <v>0</v>
      </c>
      <c r="S110" s="139">
        <v>0</v>
      </c>
      <c r="T110" s="140">
        <f t="shared" si="13"/>
        <v>0</v>
      </c>
      <c r="AR110" s="141" t="s">
        <v>160</v>
      </c>
      <c r="AT110" s="141" t="s">
        <v>155</v>
      </c>
      <c r="AU110" s="141" t="s">
        <v>83</v>
      </c>
      <c r="AY110" s="16" t="s">
        <v>153</v>
      </c>
      <c r="BE110" s="142">
        <f t="shared" si="14"/>
        <v>0</v>
      </c>
      <c r="BF110" s="142">
        <f t="shared" si="15"/>
        <v>0</v>
      </c>
      <c r="BG110" s="142">
        <f t="shared" si="16"/>
        <v>0</v>
      </c>
      <c r="BH110" s="142">
        <f t="shared" si="17"/>
        <v>0</v>
      </c>
      <c r="BI110" s="142">
        <f t="shared" si="18"/>
        <v>0</v>
      </c>
      <c r="BJ110" s="16" t="s">
        <v>83</v>
      </c>
      <c r="BK110" s="142">
        <f t="shared" si="19"/>
        <v>0</v>
      </c>
      <c r="BL110" s="16" t="s">
        <v>160</v>
      </c>
      <c r="BM110" s="141" t="s">
        <v>487</v>
      </c>
    </row>
    <row r="111" spans="2:63" s="11" customFormat="1" ht="25.9" customHeight="1">
      <c r="B111" s="118"/>
      <c r="D111" s="119" t="s">
        <v>74</v>
      </c>
      <c r="E111" s="120" t="s">
        <v>1324</v>
      </c>
      <c r="F111" s="120" t="s">
        <v>1507</v>
      </c>
      <c r="I111" s="121"/>
      <c r="J111" s="122">
        <f>BK111</f>
        <v>0</v>
      </c>
      <c r="L111" s="118"/>
      <c r="M111" s="123"/>
      <c r="P111" s="124">
        <f>SUM(P112:P113)</f>
        <v>0</v>
      </c>
      <c r="R111" s="124">
        <f>SUM(R112:R113)</f>
        <v>0</v>
      </c>
      <c r="T111" s="125">
        <f>SUM(T112:T113)</f>
        <v>0</v>
      </c>
      <c r="AR111" s="119" t="s">
        <v>83</v>
      </c>
      <c r="AT111" s="126" t="s">
        <v>74</v>
      </c>
      <c r="AU111" s="126" t="s">
        <v>75</v>
      </c>
      <c r="AY111" s="119" t="s">
        <v>153</v>
      </c>
      <c r="BK111" s="127">
        <f>SUM(BK112:BK113)</f>
        <v>0</v>
      </c>
    </row>
    <row r="112" spans="2:65" s="1" customFormat="1" ht="44.25" customHeight="1">
      <c r="B112" s="31"/>
      <c r="C112" s="130" t="s">
        <v>340</v>
      </c>
      <c r="D112" s="130" t="s">
        <v>155</v>
      </c>
      <c r="E112" s="131" t="s">
        <v>1508</v>
      </c>
      <c r="F112" s="132" t="s">
        <v>1509</v>
      </c>
      <c r="G112" s="133" t="s">
        <v>1217</v>
      </c>
      <c r="H112" s="134">
        <v>65</v>
      </c>
      <c r="I112" s="135"/>
      <c r="J112" s="136">
        <f>ROUND(I112*H112,2)</f>
        <v>0</v>
      </c>
      <c r="K112" s="132" t="s">
        <v>19</v>
      </c>
      <c r="L112" s="31"/>
      <c r="M112" s="137" t="s">
        <v>19</v>
      </c>
      <c r="N112" s="138" t="s">
        <v>46</v>
      </c>
      <c r="P112" s="139">
        <f>O112*H112</f>
        <v>0</v>
      </c>
      <c r="Q112" s="139">
        <v>0</v>
      </c>
      <c r="R112" s="139">
        <f>Q112*H112</f>
        <v>0</v>
      </c>
      <c r="S112" s="139">
        <v>0</v>
      </c>
      <c r="T112" s="140">
        <f>S112*H112</f>
        <v>0</v>
      </c>
      <c r="AR112" s="141" t="s">
        <v>160</v>
      </c>
      <c r="AT112" s="141" t="s">
        <v>155</v>
      </c>
      <c r="AU112" s="141" t="s">
        <v>83</v>
      </c>
      <c r="AY112" s="16" t="s">
        <v>153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83</v>
      </c>
      <c r="BK112" s="142">
        <f>ROUND(I112*H112,2)</f>
        <v>0</v>
      </c>
      <c r="BL112" s="16" t="s">
        <v>160</v>
      </c>
      <c r="BM112" s="141" t="s">
        <v>166</v>
      </c>
    </row>
    <row r="113" spans="2:65" s="1" customFormat="1" ht="16.5" customHeight="1">
      <c r="B113" s="31"/>
      <c r="C113" s="130" t="s">
        <v>346</v>
      </c>
      <c r="D113" s="130" t="s">
        <v>155</v>
      </c>
      <c r="E113" s="131" t="s">
        <v>1510</v>
      </c>
      <c r="F113" s="132" t="s">
        <v>1511</v>
      </c>
      <c r="G113" s="133" t="s">
        <v>1217</v>
      </c>
      <c r="H113" s="134">
        <v>24</v>
      </c>
      <c r="I113" s="135"/>
      <c r="J113" s="136">
        <f>ROUND(I113*H113,2)</f>
        <v>0</v>
      </c>
      <c r="K113" s="132" t="s">
        <v>19</v>
      </c>
      <c r="L113" s="31"/>
      <c r="M113" s="137" t="s">
        <v>19</v>
      </c>
      <c r="N113" s="138" t="s">
        <v>46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41" t="s">
        <v>160</v>
      </c>
      <c r="AT113" s="141" t="s">
        <v>155</v>
      </c>
      <c r="AU113" s="141" t="s">
        <v>83</v>
      </c>
      <c r="AY113" s="16" t="s">
        <v>153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83</v>
      </c>
      <c r="BK113" s="142">
        <f>ROUND(I113*H113,2)</f>
        <v>0</v>
      </c>
      <c r="BL113" s="16" t="s">
        <v>160</v>
      </c>
      <c r="BM113" s="141" t="s">
        <v>509</v>
      </c>
    </row>
    <row r="114" spans="2:63" s="11" customFormat="1" ht="25.9" customHeight="1">
      <c r="B114" s="118"/>
      <c r="D114" s="119" t="s">
        <v>74</v>
      </c>
      <c r="E114" s="120" t="s">
        <v>1328</v>
      </c>
      <c r="F114" s="120" t="s">
        <v>1512</v>
      </c>
      <c r="I114" s="121"/>
      <c r="J114" s="122">
        <f>BK114</f>
        <v>0</v>
      </c>
      <c r="L114" s="118"/>
      <c r="M114" s="123"/>
      <c r="P114" s="124">
        <f>SUM(P115:P117)</f>
        <v>0</v>
      </c>
      <c r="R114" s="124">
        <f>SUM(R115:R117)</f>
        <v>0</v>
      </c>
      <c r="T114" s="125">
        <f>SUM(T115:T117)</f>
        <v>0</v>
      </c>
      <c r="AR114" s="119" t="s">
        <v>83</v>
      </c>
      <c r="AT114" s="126" t="s">
        <v>74</v>
      </c>
      <c r="AU114" s="126" t="s">
        <v>75</v>
      </c>
      <c r="AY114" s="119" t="s">
        <v>153</v>
      </c>
      <c r="BK114" s="127">
        <f>SUM(BK115:BK117)</f>
        <v>0</v>
      </c>
    </row>
    <row r="115" spans="2:65" s="1" customFormat="1" ht="16.5" customHeight="1">
      <c r="B115" s="31"/>
      <c r="C115" s="168" t="s">
        <v>350</v>
      </c>
      <c r="D115" s="168" t="s">
        <v>324</v>
      </c>
      <c r="E115" s="169" t="s">
        <v>1513</v>
      </c>
      <c r="F115" s="170" t="s">
        <v>1514</v>
      </c>
      <c r="G115" s="171" t="s">
        <v>337</v>
      </c>
      <c r="H115" s="172">
        <v>50</v>
      </c>
      <c r="I115" s="173"/>
      <c r="J115" s="174">
        <f>ROUND(I115*H115,2)</f>
        <v>0</v>
      </c>
      <c r="K115" s="170" t="s">
        <v>19</v>
      </c>
      <c r="L115" s="175"/>
      <c r="M115" s="176" t="s">
        <v>19</v>
      </c>
      <c r="N115" s="177" t="s">
        <v>46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41" t="s">
        <v>217</v>
      </c>
      <c r="AT115" s="141" t="s">
        <v>324</v>
      </c>
      <c r="AU115" s="141" t="s">
        <v>83</v>
      </c>
      <c r="AY115" s="16" t="s">
        <v>153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83</v>
      </c>
      <c r="BK115" s="142">
        <f>ROUND(I115*H115,2)</f>
        <v>0</v>
      </c>
      <c r="BL115" s="16" t="s">
        <v>160</v>
      </c>
      <c r="BM115" s="141" t="s">
        <v>522</v>
      </c>
    </row>
    <row r="116" spans="2:65" s="1" customFormat="1" ht="16.5" customHeight="1">
      <c r="B116" s="31"/>
      <c r="C116" s="168" t="s">
        <v>356</v>
      </c>
      <c r="D116" s="168" t="s">
        <v>324</v>
      </c>
      <c r="E116" s="169" t="s">
        <v>1515</v>
      </c>
      <c r="F116" s="170" t="s">
        <v>1471</v>
      </c>
      <c r="G116" s="171" t="s">
        <v>337</v>
      </c>
      <c r="H116" s="172">
        <v>35</v>
      </c>
      <c r="I116" s="173"/>
      <c r="J116" s="174">
        <f>ROUND(I116*H116,2)</f>
        <v>0</v>
      </c>
      <c r="K116" s="170" t="s">
        <v>19</v>
      </c>
      <c r="L116" s="175"/>
      <c r="M116" s="176" t="s">
        <v>19</v>
      </c>
      <c r="N116" s="177" t="s">
        <v>46</v>
      </c>
      <c r="P116" s="139">
        <f>O116*H116</f>
        <v>0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AR116" s="141" t="s">
        <v>217</v>
      </c>
      <c r="AT116" s="141" t="s">
        <v>324</v>
      </c>
      <c r="AU116" s="141" t="s">
        <v>83</v>
      </c>
      <c r="AY116" s="16" t="s">
        <v>153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6" t="s">
        <v>83</v>
      </c>
      <c r="BK116" s="142">
        <f>ROUND(I116*H116,2)</f>
        <v>0</v>
      </c>
      <c r="BL116" s="16" t="s">
        <v>160</v>
      </c>
      <c r="BM116" s="141" t="s">
        <v>532</v>
      </c>
    </row>
    <row r="117" spans="2:65" s="1" customFormat="1" ht="16.5" customHeight="1">
      <c r="B117" s="31"/>
      <c r="C117" s="168" t="s">
        <v>360</v>
      </c>
      <c r="D117" s="168" t="s">
        <v>324</v>
      </c>
      <c r="E117" s="169" t="s">
        <v>1516</v>
      </c>
      <c r="F117" s="170" t="s">
        <v>1473</v>
      </c>
      <c r="G117" s="171" t="s">
        <v>337</v>
      </c>
      <c r="H117" s="172">
        <v>25</v>
      </c>
      <c r="I117" s="173"/>
      <c r="J117" s="174">
        <f>ROUND(I117*H117,2)</f>
        <v>0</v>
      </c>
      <c r="K117" s="170" t="s">
        <v>19</v>
      </c>
      <c r="L117" s="175"/>
      <c r="M117" s="181" t="s">
        <v>19</v>
      </c>
      <c r="N117" s="182" t="s">
        <v>46</v>
      </c>
      <c r="O117" s="183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AR117" s="141" t="s">
        <v>217</v>
      </c>
      <c r="AT117" s="141" t="s">
        <v>324</v>
      </c>
      <c r="AU117" s="141" t="s">
        <v>83</v>
      </c>
      <c r="AY117" s="16" t="s">
        <v>153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6" t="s">
        <v>83</v>
      </c>
      <c r="BK117" s="142">
        <f>ROUND(I117*H117,2)</f>
        <v>0</v>
      </c>
      <c r="BL117" s="16" t="s">
        <v>160</v>
      </c>
      <c r="BM117" s="141" t="s">
        <v>216</v>
      </c>
    </row>
    <row r="118" spans="2:12" s="1" customFormat="1" ht="7" customHeight="1"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31"/>
    </row>
  </sheetData>
  <sheetProtection algorithmName="SHA-512" hashValue="Rucpo2tiG88F1zwUc5Zh5onneSu0tQT00e+SdMGhDbLOIyCTzyQ4jeLpBRpqYv37uGKXpgh8iNdc9QbhglQYEg==" saltValue="XPUoZzysfvDq7nHuzGNyV4vsEUeP6YgqKcb5ZX+oA4nXVylx5x8TcKIwTrahnUSHVb3kgeFJfXCRKQhMNZiREw==" spinCount="100000" sheet="1" objects="1" scenarios="1" formatColumns="0" formatRows="0" autoFilter="0"/>
  <autoFilter ref="C82:K11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101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5" customHeight="1">
      <c r="B4" s="19"/>
      <c r="D4" s="20" t="s">
        <v>102</v>
      </c>
      <c r="L4" s="19"/>
      <c r="M4" s="89" t="s">
        <v>10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32" t="str">
        <f>'Rekapitulace stavby'!K6</f>
        <v>ZČU - stavební úpravy za účelem změny užívání stavby(pravá část 1.NP) Veleslavínova 42, Plzeň</v>
      </c>
      <c r="F7" s="233"/>
      <c r="G7" s="233"/>
      <c r="H7" s="233"/>
      <c r="L7" s="19"/>
    </row>
    <row r="8" spans="2:12" s="1" customFormat="1" ht="12" customHeight="1">
      <c r="B8" s="31"/>
      <c r="D8" s="26" t="s">
        <v>103</v>
      </c>
      <c r="L8" s="31"/>
    </row>
    <row r="9" spans="2:12" s="1" customFormat="1" ht="16.5" customHeight="1">
      <c r="B9" s="31"/>
      <c r="E9" s="191" t="s">
        <v>1517</v>
      </c>
      <c r="F9" s="234"/>
      <c r="G9" s="234"/>
      <c r="H9" s="234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12. 2. 2024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">
        <v>27</v>
      </c>
      <c r="L14" s="31"/>
    </row>
    <row r="15" spans="2:12" s="1" customFormat="1" ht="18" customHeight="1">
      <c r="B15" s="31"/>
      <c r="E15" s="24" t="s">
        <v>28</v>
      </c>
      <c r="I15" s="26" t="s">
        <v>29</v>
      </c>
      <c r="J15" s="24" t="s">
        <v>30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31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5" t="str">
        <f>'Rekapitulace stavby'!E14</f>
        <v>Vyplň údaj</v>
      </c>
      <c r="F18" s="216"/>
      <c r="G18" s="216"/>
      <c r="H18" s="216"/>
      <c r="I18" s="26" t="s">
        <v>29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33</v>
      </c>
      <c r="I20" s="26" t="s">
        <v>26</v>
      </c>
      <c r="J20" s="24" t="s">
        <v>34</v>
      </c>
      <c r="L20" s="31"/>
    </row>
    <row r="21" spans="2:12" s="1" customFormat="1" ht="18" customHeight="1">
      <c r="B21" s="31"/>
      <c r="E21" s="24" t="s">
        <v>35</v>
      </c>
      <c r="I21" s="26" t="s">
        <v>29</v>
      </c>
      <c r="J21" s="24" t="s">
        <v>19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26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29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39</v>
      </c>
      <c r="L26" s="31"/>
    </row>
    <row r="27" spans="2:12" s="7" customFormat="1" ht="71.25" customHeight="1">
      <c r="B27" s="90"/>
      <c r="E27" s="221" t="s">
        <v>40</v>
      </c>
      <c r="F27" s="221"/>
      <c r="G27" s="221"/>
      <c r="H27" s="221"/>
      <c r="L27" s="90"/>
    </row>
    <row r="28" spans="2:12" s="1" customFormat="1" ht="7" customHeight="1">
      <c r="B28" s="31"/>
      <c r="L28" s="31"/>
    </row>
    <row r="29" spans="2:12" s="1" customFormat="1" ht="7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4" customHeight="1">
      <c r="B30" s="31"/>
      <c r="D30" s="91" t="s">
        <v>41</v>
      </c>
      <c r="J30" s="62">
        <f>ROUND(J85,2)</f>
        <v>0</v>
      </c>
      <c r="L30" s="31"/>
    </row>
    <row r="31" spans="2:12" s="1" customFormat="1" ht="7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" customHeight="1">
      <c r="B32" s="31"/>
      <c r="F32" s="34" t="s">
        <v>43</v>
      </c>
      <c r="I32" s="34" t="s">
        <v>42</v>
      </c>
      <c r="J32" s="34" t="s">
        <v>44</v>
      </c>
      <c r="L32" s="31"/>
    </row>
    <row r="33" spans="2:12" s="1" customFormat="1" ht="14.4" customHeight="1">
      <c r="B33" s="31"/>
      <c r="D33" s="51" t="s">
        <v>45</v>
      </c>
      <c r="E33" s="26" t="s">
        <v>46</v>
      </c>
      <c r="F33" s="82">
        <f>ROUND((SUM(BE85:BE112)),2)</f>
        <v>0</v>
      </c>
      <c r="I33" s="92">
        <v>0.21</v>
      </c>
      <c r="J33" s="82">
        <f>ROUND(((SUM(BE85:BE112))*I33),2)</f>
        <v>0</v>
      </c>
      <c r="L33" s="31"/>
    </row>
    <row r="34" spans="2:12" s="1" customFormat="1" ht="14.4" customHeight="1">
      <c r="B34" s="31"/>
      <c r="E34" s="26" t="s">
        <v>47</v>
      </c>
      <c r="F34" s="82">
        <f>ROUND((SUM(BF85:BF112)),2)</f>
        <v>0</v>
      </c>
      <c r="I34" s="92">
        <v>0.12</v>
      </c>
      <c r="J34" s="82">
        <f>ROUND(((SUM(BF85:BF112))*I34),2)</f>
        <v>0</v>
      </c>
      <c r="L34" s="31"/>
    </row>
    <row r="35" spans="2:12" s="1" customFormat="1" ht="14.4" customHeight="1" hidden="1">
      <c r="B35" s="31"/>
      <c r="E35" s="26" t="s">
        <v>48</v>
      </c>
      <c r="F35" s="82">
        <f>ROUND((SUM(BG85:BG112)),2)</f>
        <v>0</v>
      </c>
      <c r="I35" s="92">
        <v>0.21</v>
      </c>
      <c r="J35" s="82">
        <f>0</f>
        <v>0</v>
      </c>
      <c r="L35" s="31"/>
    </row>
    <row r="36" spans="2:12" s="1" customFormat="1" ht="14.4" customHeight="1" hidden="1">
      <c r="B36" s="31"/>
      <c r="E36" s="26" t="s">
        <v>49</v>
      </c>
      <c r="F36" s="82">
        <f>ROUND((SUM(BH85:BH112)),2)</f>
        <v>0</v>
      </c>
      <c r="I36" s="92">
        <v>0.12</v>
      </c>
      <c r="J36" s="82">
        <f>0</f>
        <v>0</v>
      </c>
      <c r="L36" s="31"/>
    </row>
    <row r="37" spans="2:12" s="1" customFormat="1" ht="14.4" customHeight="1" hidden="1">
      <c r="B37" s="31"/>
      <c r="E37" s="26" t="s">
        <v>50</v>
      </c>
      <c r="F37" s="82">
        <f>ROUND((SUM(BI85:BI112)),2)</f>
        <v>0</v>
      </c>
      <c r="I37" s="92">
        <v>0</v>
      </c>
      <c r="J37" s="82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3"/>
      <c r="D39" s="94" t="s">
        <v>51</v>
      </c>
      <c r="E39" s="53"/>
      <c r="F39" s="53"/>
      <c r="G39" s="95" t="s">
        <v>52</v>
      </c>
      <c r="H39" s="96" t="s">
        <v>53</v>
      </c>
      <c r="I39" s="53"/>
      <c r="J39" s="97">
        <f>SUM(J30:J37)</f>
        <v>0</v>
      </c>
      <c r="K39" s="98"/>
      <c r="L39" s="31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7" customHeight="1" hidden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5" customHeight="1" hidden="1">
      <c r="B45" s="31"/>
      <c r="C45" s="20" t="s">
        <v>105</v>
      </c>
      <c r="L45" s="31"/>
    </row>
    <row r="46" spans="2:12" s="1" customFormat="1" ht="7" customHeight="1" hidden="1">
      <c r="B46" s="31"/>
      <c r="L46" s="31"/>
    </row>
    <row r="47" spans="2:12" s="1" customFormat="1" ht="12" customHeight="1" hidden="1">
      <c r="B47" s="31"/>
      <c r="C47" s="26" t="s">
        <v>16</v>
      </c>
      <c r="L47" s="31"/>
    </row>
    <row r="48" spans="2:12" s="1" customFormat="1" ht="26.25" customHeight="1" hidden="1">
      <c r="B48" s="31"/>
      <c r="E48" s="232" t="str">
        <f>E7</f>
        <v>ZČU - stavební úpravy za účelem změny užívání stavby(pravá část 1.NP) Veleslavínova 42, Plzeň</v>
      </c>
      <c r="F48" s="233"/>
      <c r="G48" s="233"/>
      <c r="H48" s="233"/>
      <c r="L48" s="31"/>
    </row>
    <row r="49" spans="2:12" s="1" customFormat="1" ht="12" customHeight="1" hidden="1">
      <c r="B49" s="31"/>
      <c r="C49" s="26" t="s">
        <v>103</v>
      </c>
      <c r="L49" s="31"/>
    </row>
    <row r="50" spans="2:12" s="1" customFormat="1" ht="16.5" customHeight="1" hidden="1">
      <c r="B50" s="31"/>
      <c r="E50" s="191" t="str">
        <f>E9</f>
        <v>x - VRN</v>
      </c>
      <c r="F50" s="234"/>
      <c r="G50" s="234"/>
      <c r="H50" s="234"/>
      <c r="L50" s="31"/>
    </row>
    <row r="51" spans="2:12" s="1" customFormat="1" ht="7" customHeight="1" hidden="1">
      <c r="B51" s="31"/>
      <c r="L51" s="31"/>
    </row>
    <row r="52" spans="2:12" s="1" customFormat="1" ht="12" customHeight="1" hidden="1">
      <c r="B52" s="31"/>
      <c r="C52" s="26" t="s">
        <v>21</v>
      </c>
      <c r="F52" s="24" t="str">
        <f>F12</f>
        <v>Veleslavínova 42</v>
      </c>
      <c r="I52" s="26" t="s">
        <v>23</v>
      </c>
      <c r="J52" s="48" t="str">
        <f>IF(J12="","",J12)</f>
        <v>12. 2. 2024</v>
      </c>
      <c r="L52" s="31"/>
    </row>
    <row r="53" spans="2:12" s="1" customFormat="1" ht="7" customHeight="1" hidden="1">
      <c r="B53" s="31"/>
      <c r="L53" s="31"/>
    </row>
    <row r="54" spans="2:12" s="1" customFormat="1" ht="15.15" customHeight="1" hidden="1">
      <c r="B54" s="31"/>
      <c r="C54" s="26" t="s">
        <v>25</v>
      </c>
      <c r="F54" s="24" t="str">
        <f>E15</f>
        <v>Západočeská univerzita v Plzni</v>
      </c>
      <c r="I54" s="26" t="s">
        <v>33</v>
      </c>
      <c r="J54" s="29" t="str">
        <f>E21</f>
        <v>HBH atelier s.r.o.</v>
      </c>
      <c r="L54" s="31"/>
    </row>
    <row r="55" spans="2:12" s="1" customFormat="1" ht="15.15" customHeight="1" hidden="1">
      <c r="B55" s="31"/>
      <c r="C55" s="26" t="s">
        <v>31</v>
      </c>
      <c r="F55" s="24" t="str">
        <f>IF(E18="","",E18)</f>
        <v>Vyplň údaj</v>
      </c>
      <c r="I55" s="26" t="s">
        <v>37</v>
      </c>
      <c r="J55" s="29" t="str">
        <f>E24</f>
        <v xml:space="preserve"> </v>
      </c>
      <c r="L55" s="31"/>
    </row>
    <row r="56" spans="2:12" s="1" customFormat="1" ht="10.25" customHeight="1" hidden="1">
      <c r="B56" s="31"/>
      <c r="L56" s="31"/>
    </row>
    <row r="57" spans="2:12" s="1" customFormat="1" ht="29.25" customHeight="1" hidden="1">
      <c r="B57" s="31"/>
      <c r="C57" s="99" t="s">
        <v>106</v>
      </c>
      <c r="D57" s="93"/>
      <c r="E57" s="93"/>
      <c r="F57" s="93"/>
      <c r="G57" s="93"/>
      <c r="H57" s="93"/>
      <c r="I57" s="93"/>
      <c r="J57" s="100" t="s">
        <v>107</v>
      </c>
      <c r="K57" s="93"/>
      <c r="L57" s="31"/>
    </row>
    <row r="58" spans="2:12" s="1" customFormat="1" ht="10.25" customHeight="1" hidden="1">
      <c r="B58" s="31"/>
      <c r="L58" s="31"/>
    </row>
    <row r="59" spans="2:47" s="1" customFormat="1" ht="22.75" customHeight="1" hidden="1">
      <c r="B59" s="31"/>
      <c r="C59" s="101" t="s">
        <v>73</v>
      </c>
      <c r="J59" s="62">
        <f>J85</f>
        <v>0</v>
      </c>
      <c r="L59" s="31"/>
      <c r="AU59" s="16" t="s">
        <v>108</v>
      </c>
    </row>
    <row r="60" spans="2:12" s="8" customFormat="1" ht="25" customHeight="1" hidden="1">
      <c r="B60" s="102"/>
      <c r="D60" s="103" t="s">
        <v>1518</v>
      </c>
      <c r="E60" s="104"/>
      <c r="F60" s="104"/>
      <c r="G60" s="104"/>
      <c r="H60" s="104"/>
      <c r="I60" s="104"/>
      <c r="J60" s="105">
        <f>J86</f>
        <v>0</v>
      </c>
      <c r="L60" s="102"/>
    </row>
    <row r="61" spans="2:12" s="9" customFormat="1" ht="19.9" customHeight="1" hidden="1">
      <c r="B61" s="106"/>
      <c r="D61" s="107" t="s">
        <v>1519</v>
      </c>
      <c r="E61" s="108"/>
      <c r="F61" s="108"/>
      <c r="G61" s="108"/>
      <c r="H61" s="108"/>
      <c r="I61" s="108"/>
      <c r="J61" s="109">
        <f>J87</f>
        <v>0</v>
      </c>
      <c r="L61" s="106"/>
    </row>
    <row r="62" spans="2:12" s="9" customFormat="1" ht="19.9" customHeight="1" hidden="1">
      <c r="B62" s="106"/>
      <c r="D62" s="107" t="s">
        <v>1520</v>
      </c>
      <c r="E62" s="108"/>
      <c r="F62" s="108"/>
      <c r="G62" s="108"/>
      <c r="H62" s="108"/>
      <c r="I62" s="108"/>
      <c r="J62" s="109">
        <f>J92</f>
        <v>0</v>
      </c>
      <c r="L62" s="106"/>
    </row>
    <row r="63" spans="2:12" s="9" customFormat="1" ht="19.9" customHeight="1" hidden="1">
      <c r="B63" s="106"/>
      <c r="D63" s="107" t="s">
        <v>1521</v>
      </c>
      <c r="E63" s="108"/>
      <c r="F63" s="108"/>
      <c r="G63" s="108"/>
      <c r="H63" s="108"/>
      <c r="I63" s="108"/>
      <c r="J63" s="109">
        <f>J100</f>
        <v>0</v>
      </c>
      <c r="L63" s="106"/>
    </row>
    <row r="64" spans="2:12" s="9" customFormat="1" ht="19.9" customHeight="1" hidden="1">
      <c r="B64" s="106"/>
      <c r="D64" s="107" t="s">
        <v>1522</v>
      </c>
      <c r="E64" s="108"/>
      <c r="F64" s="108"/>
      <c r="G64" s="108"/>
      <c r="H64" s="108"/>
      <c r="I64" s="108"/>
      <c r="J64" s="109">
        <f>J105</f>
        <v>0</v>
      </c>
      <c r="L64" s="106"/>
    </row>
    <row r="65" spans="2:12" s="9" customFormat="1" ht="19.9" customHeight="1" hidden="1">
      <c r="B65" s="106"/>
      <c r="D65" s="107" t="s">
        <v>1523</v>
      </c>
      <c r="E65" s="108"/>
      <c r="F65" s="108"/>
      <c r="G65" s="108"/>
      <c r="H65" s="108"/>
      <c r="I65" s="108"/>
      <c r="J65" s="109">
        <f>J108</f>
        <v>0</v>
      </c>
      <c r="L65" s="106"/>
    </row>
    <row r="66" spans="2:12" s="1" customFormat="1" ht="21.75" customHeight="1" hidden="1">
      <c r="B66" s="31"/>
      <c r="L66" s="31"/>
    </row>
    <row r="67" spans="2:12" s="1" customFormat="1" ht="7" customHeight="1" hidden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1"/>
    </row>
    <row r="68" ht="10" hidden="1"/>
    <row r="69" ht="10" hidden="1"/>
    <row r="70" ht="10" hidden="1"/>
    <row r="71" spans="2:12" s="1" customFormat="1" ht="7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1"/>
    </row>
    <row r="72" spans="2:12" s="1" customFormat="1" ht="25" customHeight="1">
      <c r="B72" s="31"/>
      <c r="C72" s="20" t="s">
        <v>138</v>
      </c>
      <c r="L72" s="31"/>
    </row>
    <row r="73" spans="2:12" s="1" customFormat="1" ht="7" customHeight="1">
      <c r="B73" s="31"/>
      <c r="L73" s="31"/>
    </row>
    <row r="74" spans="2:12" s="1" customFormat="1" ht="12" customHeight="1">
      <c r="B74" s="31"/>
      <c r="C74" s="26" t="s">
        <v>16</v>
      </c>
      <c r="L74" s="31"/>
    </row>
    <row r="75" spans="2:12" s="1" customFormat="1" ht="26.25" customHeight="1">
      <c r="B75" s="31"/>
      <c r="E75" s="232" t="str">
        <f>E7</f>
        <v>ZČU - stavební úpravy za účelem změny užívání stavby(pravá část 1.NP) Veleslavínova 42, Plzeň</v>
      </c>
      <c r="F75" s="233"/>
      <c r="G75" s="233"/>
      <c r="H75" s="233"/>
      <c r="L75" s="31"/>
    </row>
    <row r="76" spans="2:12" s="1" customFormat="1" ht="12" customHeight="1">
      <c r="B76" s="31"/>
      <c r="C76" s="26" t="s">
        <v>103</v>
      </c>
      <c r="L76" s="31"/>
    </row>
    <row r="77" spans="2:12" s="1" customFormat="1" ht="16.5" customHeight="1">
      <c r="B77" s="31"/>
      <c r="E77" s="191" t="str">
        <f>E9</f>
        <v>x - VRN</v>
      </c>
      <c r="F77" s="234"/>
      <c r="G77" s="234"/>
      <c r="H77" s="234"/>
      <c r="L77" s="31"/>
    </row>
    <row r="78" spans="2:12" s="1" customFormat="1" ht="7" customHeight="1">
      <c r="B78" s="31"/>
      <c r="L78" s="31"/>
    </row>
    <row r="79" spans="2:12" s="1" customFormat="1" ht="12" customHeight="1">
      <c r="B79" s="31"/>
      <c r="C79" s="26" t="s">
        <v>21</v>
      </c>
      <c r="F79" s="24" t="str">
        <f>F12</f>
        <v>Veleslavínova 42</v>
      </c>
      <c r="I79" s="26" t="s">
        <v>23</v>
      </c>
      <c r="J79" s="48" t="str">
        <f>IF(J12="","",J12)</f>
        <v>12. 2. 2024</v>
      </c>
      <c r="L79" s="31"/>
    </row>
    <row r="80" spans="2:12" s="1" customFormat="1" ht="7" customHeight="1">
      <c r="B80" s="31"/>
      <c r="L80" s="31"/>
    </row>
    <row r="81" spans="2:12" s="1" customFormat="1" ht="15.15" customHeight="1">
      <c r="B81" s="31"/>
      <c r="C81" s="26" t="s">
        <v>25</v>
      </c>
      <c r="F81" s="24" t="str">
        <f>E15</f>
        <v>Západočeská univerzita v Plzni</v>
      </c>
      <c r="I81" s="26" t="s">
        <v>33</v>
      </c>
      <c r="J81" s="29" t="str">
        <f>E21</f>
        <v>HBH atelier s.r.o.</v>
      </c>
      <c r="L81" s="31"/>
    </row>
    <row r="82" spans="2:12" s="1" customFormat="1" ht="15.15" customHeight="1">
      <c r="B82" s="31"/>
      <c r="C82" s="26" t="s">
        <v>31</v>
      </c>
      <c r="F82" s="24" t="str">
        <f>IF(E18="","",E18)</f>
        <v>Vyplň údaj</v>
      </c>
      <c r="I82" s="26" t="s">
        <v>37</v>
      </c>
      <c r="J82" s="29" t="str">
        <f>E24</f>
        <v xml:space="preserve"> </v>
      </c>
      <c r="L82" s="31"/>
    </row>
    <row r="83" spans="2:12" s="1" customFormat="1" ht="10.25" customHeight="1">
      <c r="B83" s="31"/>
      <c r="L83" s="31"/>
    </row>
    <row r="84" spans="2:20" s="10" customFormat="1" ht="29.25" customHeight="1">
      <c r="B84" s="110"/>
      <c r="C84" s="111" t="s">
        <v>139</v>
      </c>
      <c r="D84" s="112" t="s">
        <v>60</v>
      </c>
      <c r="E84" s="112" t="s">
        <v>56</v>
      </c>
      <c r="F84" s="112" t="s">
        <v>57</v>
      </c>
      <c r="G84" s="112" t="s">
        <v>140</v>
      </c>
      <c r="H84" s="112" t="s">
        <v>141</v>
      </c>
      <c r="I84" s="112" t="s">
        <v>142</v>
      </c>
      <c r="J84" s="112" t="s">
        <v>107</v>
      </c>
      <c r="K84" s="113" t="s">
        <v>143</v>
      </c>
      <c r="L84" s="110"/>
      <c r="M84" s="55" t="s">
        <v>19</v>
      </c>
      <c r="N84" s="56" t="s">
        <v>45</v>
      </c>
      <c r="O84" s="56" t="s">
        <v>144</v>
      </c>
      <c r="P84" s="56" t="s">
        <v>145</v>
      </c>
      <c r="Q84" s="56" t="s">
        <v>146</v>
      </c>
      <c r="R84" s="56" t="s">
        <v>147</v>
      </c>
      <c r="S84" s="56" t="s">
        <v>148</v>
      </c>
      <c r="T84" s="57" t="s">
        <v>149</v>
      </c>
    </row>
    <row r="85" spans="2:63" s="1" customFormat="1" ht="22.75" customHeight="1">
      <c r="B85" s="31"/>
      <c r="C85" s="60" t="s">
        <v>150</v>
      </c>
      <c r="J85" s="114">
        <f>BK85</f>
        <v>0</v>
      </c>
      <c r="L85" s="31"/>
      <c r="M85" s="58"/>
      <c r="N85" s="49"/>
      <c r="O85" s="49"/>
      <c r="P85" s="115">
        <f>P86</f>
        <v>0</v>
      </c>
      <c r="Q85" s="49"/>
      <c r="R85" s="115">
        <f>R86</f>
        <v>0</v>
      </c>
      <c r="S85" s="49"/>
      <c r="T85" s="116">
        <f>T86</f>
        <v>0</v>
      </c>
      <c r="AT85" s="16" t="s">
        <v>74</v>
      </c>
      <c r="AU85" s="16" t="s">
        <v>108</v>
      </c>
      <c r="BK85" s="117">
        <f>BK86</f>
        <v>0</v>
      </c>
    </row>
    <row r="86" spans="2:63" s="11" customFormat="1" ht="25.9" customHeight="1">
      <c r="B86" s="118"/>
      <c r="D86" s="119" t="s">
        <v>74</v>
      </c>
      <c r="E86" s="120" t="s">
        <v>100</v>
      </c>
      <c r="F86" s="120" t="s">
        <v>1524</v>
      </c>
      <c r="I86" s="121"/>
      <c r="J86" s="122">
        <f>BK86</f>
        <v>0</v>
      </c>
      <c r="L86" s="118"/>
      <c r="M86" s="123"/>
      <c r="P86" s="124">
        <f>P87+P92+P100+P105+P108</f>
        <v>0</v>
      </c>
      <c r="R86" s="124">
        <f>R87+R92+R100+R105+R108</f>
        <v>0</v>
      </c>
      <c r="T86" s="125">
        <f>T87+T92+T100+T105+T108</f>
        <v>0</v>
      </c>
      <c r="AR86" s="119" t="s">
        <v>194</v>
      </c>
      <c r="AT86" s="126" t="s">
        <v>74</v>
      </c>
      <c r="AU86" s="126" t="s">
        <v>75</v>
      </c>
      <c r="AY86" s="119" t="s">
        <v>153</v>
      </c>
      <c r="BK86" s="127">
        <f>BK87+BK92+BK100+BK105+BK108</f>
        <v>0</v>
      </c>
    </row>
    <row r="87" spans="2:63" s="11" customFormat="1" ht="22.75" customHeight="1">
      <c r="B87" s="118"/>
      <c r="D87" s="119" t="s">
        <v>74</v>
      </c>
      <c r="E87" s="128" t="s">
        <v>1525</v>
      </c>
      <c r="F87" s="128" t="s">
        <v>1526</v>
      </c>
      <c r="I87" s="121"/>
      <c r="J87" s="129">
        <f>BK87</f>
        <v>0</v>
      </c>
      <c r="L87" s="118"/>
      <c r="M87" s="123"/>
      <c r="P87" s="124">
        <f>SUM(P88:P91)</f>
        <v>0</v>
      </c>
      <c r="R87" s="124">
        <f>SUM(R88:R91)</f>
        <v>0</v>
      </c>
      <c r="T87" s="125">
        <f>SUM(T88:T91)</f>
        <v>0</v>
      </c>
      <c r="AR87" s="119" t="s">
        <v>194</v>
      </c>
      <c r="AT87" s="126" t="s">
        <v>74</v>
      </c>
      <c r="AU87" s="126" t="s">
        <v>83</v>
      </c>
      <c r="AY87" s="119" t="s">
        <v>153</v>
      </c>
      <c r="BK87" s="127">
        <f>SUM(BK88:BK91)</f>
        <v>0</v>
      </c>
    </row>
    <row r="88" spans="2:65" s="1" customFormat="1" ht="16.5" customHeight="1">
      <c r="B88" s="31"/>
      <c r="C88" s="130" t="s">
        <v>83</v>
      </c>
      <c r="D88" s="130" t="s">
        <v>155</v>
      </c>
      <c r="E88" s="131" t="s">
        <v>1527</v>
      </c>
      <c r="F88" s="132" t="s">
        <v>1528</v>
      </c>
      <c r="G88" s="133" t="s">
        <v>565</v>
      </c>
      <c r="H88" s="134">
        <v>1</v>
      </c>
      <c r="I88" s="135"/>
      <c r="J88" s="136">
        <f>ROUND(I88*H88,2)</f>
        <v>0</v>
      </c>
      <c r="K88" s="132" t="s">
        <v>159</v>
      </c>
      <c r="L88" s="31"/>
      <c r="M88" s="137" t="s">
        <v>19</v>
      </c>
      <c r="N88" s="138" t="s">
        <v>46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1529</v>
      </c>
      <c r="AT88" s="141" t="s">
        <v>155</v>
      </c>
      <c r="AU88" s="141" t="s">
        <v>85</v>
      </c>
      <c r="AY88" s="16" t="s">
        <v>153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6" t="s">
        <v>83</v>
      </c>
      <c r="BK88" s="142">
        <f>ROUND(I88*H88,2)</f>
        <v>0</v>
      </c>
      <c r="BL88" s="16" t="s">
        <v>1529</v>
      </c>
      <c r="BM88" s="141" t="s">
        <v>1530</v>
      </c>
    </row>
    <row r="89" spans="2:47" s="1" customFormat="1" ht="10">
      <c r="B89" s="31"/>
      <c r="D89" s="143" t="s">
        <v>162</v>
      </c>
      <c r="F89" s="144" t="s">
        <v>1531</v>
      </c>
      <c r="I89" s="145"/>
      <c r="L89" s="31"/>
      <c r="M89" s="146"/>
      <c r="T89" s="52"/>
      <c r="AT89" s="16" t="s">
        <v>162</v>
      </c>
      <c r="AU89" s="16" t="s">
        <v>85</v>
      </c>
    </row>
    <row r="90" spans="2:65" s="1" customFormat="1" ht="16.5" customHeight="1">
      <c r="B90" s="31"/>
      <c r="C90" s="130" t="s">
        <v>85</v>
      </c>
      <c r="D90" s="130" t="s">
        <v>155</v>
      </c>
      <c r="E90" s="131" t="s">
        <v>1532</v>
      </c>
      <c r="F90" s="132" t="s">
        <v>1533</v>
      </c>
      <c r="G90" s="133" t="s">
        <v>565</v>
      </c>
      <c r="H90" s="134">
        <v>1</v>
      </c>
      <c r="I90" s="135"/>
      <c r="J90" s="136">
        <f>ROUND(I90*H90,2)</f>
        <v>0</v>
      </c>
      <c r="K90" s="132" t="s">
        <v>159</v>
      </c>
      <c r="L90" s="31"/>
      <c r="M90" s="137" t="s">
        <v>19</v>
      </c>
      <c r="N90" s="138" t="s">
        <v>46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1529</v>
      </c>
      <c r="AT90" s="141" t="s">
        <v>155</v>
      </c>
      <c r="AU90" s="141" t="s">
        <v>85</v>
      </c>
      <c r="AY90" s="16" t="s">
        <v>153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83</v>
      </c>
      <c r="BK90" s="142">
        <f>ROUND(I90*H90,2)</f>
        <v>0</v>
      </c>
      <c r="BL90" s="16" t="s">
        <v>1529</v>
      </c>
      <c r="BM90" s="141" t="s">
        <v>1534</v>
      </c>
    </row>
    <row r="91" spans="2:47" s="1" customFormat="1" ht="10">
      <c r="B91" s="31"/>
      <c r="D91" s="143" t="s">
        <v>162</v>
      </c>
      <c r="F91" s="144" t="s">
        <v>1535</v>
      </c>
      <c r="I91" s="145"/>
      <c r="L91" s="31"/>
      <c r="M91" s="146"/>
      <c r="T91" s="52"/>
      <c r="AT91" s="16" t="s">
        <v>162</v>
      </c>
      <c r="AU91" s="16" t="s">
        <v>85</v>
      </c>
    </row>
    <row r="92" spans="2:63" s="11" customFormat="1" ht="22.75" customHeight="1">
      <c r="B92" s="118"/>
      <c r="D92" s="119" t="s">
        <v>74</v>
      </c>
      <c r="E92" s="128" t="s">
        <v>1536</v>
      </c>
      <c r="F92" s="128" t="s">
        <v>1537</v>
      </c>
      <c r="I92" s="121"/>
      <c r="J92" s="129">
        <f>BK92</f>
        <v>0</v>
      </c>
      <c r="L92" s="118"/>
      <c r="M92" s="123"/>
      <c r="P92" s="124">
        <f>SUM(P93:P99)</f>
        <v>0</v>
      </c>
      <c r="R92" s="124">
        <f>SUM(R93:R99)</f>
        <v>0</v>
      </c>
      <c r="T92" s="125">
        <f>SUM(T93:T99)</f>
        <v>0</v>
      </c>
      <c r="AR92" s="119" t="s">
        <v>194</v>
      </c>
      <c r="AT92" s="126" t="s">
        <v>74</v>
      </c>
      <c r="AU92" s="126" t="s">
        <v>83</v>
      </c>
      <c r="AY92" s="119" t="s">
        <v>153</v>
      </c>
      <c r="BK92" s="127">
        <f>SUM(BK93:BK99)</f>
        <v>0</v>
      </c>
    </row>
    <row r="93" spans="2:65" s="1" customFormat="1" ht="16.5" customHeight="1">
      <c r="B93" s="31"/>
      <c r="C93" s="130" t="s">
        <v>175</v>
      </c>
      <c r="D93" s="130" t="s">
        <v>155</v>
      </c>
      <c r="E93" s="131" t="s">
        <v>1538</v>
      </c>
      <c r="F93" s="132" t="s">
        <v>1537</v>
      </c>
      <c r="G93" s="133" t="s">
        <v>565</v>
      </c>
      <c r="H93" s="134">
        <v>1</v>
      </c>
      <c r="I93" s="135"/>
      <c r="J93" s="136">
        <f>ROUND(I93*H93,2)</f>
        <v>0</v>
      </c>
      <c r="K93" s="132" t="s">
        <v>159</v>
      </c>
      <c r="L93" s="31"/>
      <c r="M93" s="137" t="s">
        <v>19</v>
      </c>
      <c r="N93" s="138" t="s">
        <v>46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1529</v>
      </c>
      <c r="AT93" s="141" t="s">
        <v>155</v>
      </c>
      <c r="AU93" s="141" t="s">
        <v>85</v>
      </c>
      <c r="AY93" s="16" t="s">
        <v>153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6" t="s">
        <v>83</v>
      </c>
      <c r="BK93" s="142">
        <f>ROUND(I93*H93,2)</f>
        <v>0</v>
      </c>
      <c r="BL93" s="16" t="s">
        <v>1529</v>
      </c>
      <c r="BM93" s="141" t="s">
        <v>1539</v>
      </c>
    </row>
    <row r="94" spans="2:47" s="1" customFormat="1" ht="10">
      <c r="B94" s="31"/>
      <c r="D94" s="143" t="s">
        <v>162</v>
      </c>
      <c r="F94" s="144" t="s">
        <v>1540</v>
      </c>
      <c r="I94" s="145"/>
      <c r="L94" s="31"/>
      <c r="M94" s="146"/>
      <c r="T94" s="52"/>
      <c r="AT94" s="16" t="s">
        <v>162</v>
      </c>
      <c r="AU94" s="16" t="s">
        <v>85</v>
      </c>
    </row>
    <row r="95" spans="2:47" s="1" customFormat="1" ht="54">
      <c r="B95" s="31"/>
      <c r="D95" s="148" t="s">
        <v>1541</v>
      </c>
      <c r="F95" s="188" t="s">
        <v>1542</v>
      </c>
      <c r="I95" s="145"/>
      <c r="L95" s="31"/>
      <c r="M95" s="146"/>
      <c r="T95" s="52"/>
      <c r="AT95" s="16" t="s">
        <v>1541</v>
      </c>
      <c r="AU95" s="16" t="s">
        <v>85</v>
      </c>
    </row>
    <row r="96" spans="2:65" s="1" customFormat="1" ht="16.5" customHeight="1">
      <c r="B96" s="31"/>
      <c r="C96" s="130" t="s">
        <v>160</v>
      </c>
      <c r="D96" s="130" t="s">
        <v>155</v>
      </c>
      <c r="E96" s="131" t="s">
        <v>1543</v>
      </c>
      <c r="F96" s="132" t="s">
        <v>1544</v>
      </c>
      <c r="G96" s="133" t="s">
        <v>565</v>
      </c>
      <c r="H96" s="134">
        <v>1</v>
      </c>
      <c r="I96" s="135"/>
      <c r="J96" s="136">
        <f>ROUND(I96*H96,2)</f>
        <v>0</v>
      </c>
      <c r="K96" s="132" t="s">
        <v>159</v>
      </c>
      <c r="L96" s="31"/>
      <c r="M96" s="137" t="s">
        <v>19</v>
      </c>
      <c r="N96" s="138" t="s">
        <v>46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1529</v>
      </c>
      <c r="AT96" s="141" t="s">
        <v>155</v>
      </c>
      <c r="AU96" s="141" t="s">
        <v>85</v>
      </c>
      <c r="AY96" s="16" t="s">
        <v>153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83</v>
      </c>
      <c r="BK96" s="142">
        <f>ROUND(I96*H96,2)</f>
        <v>0</v>
      </c>
      <c r="BL96" s="16" t="s">
        <v>1529</v>
      </c>
      <c r="BM96" s="141" t="s">
        <v>1545</v>
      </c>
    </row>
    <row r="97" spans="2:47" s="1" customFormat="1" ht="10">
      <c r="B97" s="31"/>
      <c r="D97" s="143" t="s">
        <v>162</v>
      </c>
      <c r="F97" s="144" t="s">
        <v>1546</v>
      </c>
      <c r="I97" s="145"/>
      <c r="L97" s="31"/>
      <c r="M97" s="146"/>
      <c r="T97" s="52"/>
      <c r="AT97" s="16" t="s">
        <v>162</v>
      </c>
      <c r="AU97" s="16" t="s">
        <v>85</v>
      </c>
    </row>
    <row r="98" spans="2:65" s="1" customFormat="1" ht="16.5" customHeight="1">
      <c r="B98" s="31"/>
      <c r="C98" s="130" t="s">
        <v>194</v>
      </c>
      <c r="D98" s="130" t="s">
        <v>155</v>
      </c>
      <c r="E98" s="131" t="s">
        <v>1547</v>
      </c>
      <c r="F98" s="132" t="s">
        <v>1548</v>
      </c>
      <c r="G98" s="133" t="s">
        <v>565</v>
      </c>
      <c r="H98" s="134">
        <v>1</v>
      </c>
      <c r="I98" s="135"/>
      <c r="J98" s="136">
        <f>ROUND(I98*H98,2)</f>
        <v>0</v>
      </c>
      <c r="K98" s="132" t="s">
        <v>159</v>
      </c>
      <c r="L98" s="31"/>
      <c r="M98" s="137" t="s">
        <v>19</v>
      </c>
      <c r="N98" s="138" t="s">
        <v>46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1529</v>
      </c>
      <c r="AT98" s="141" t="s">
        <v>155</v>
      </c>
      <c r="AU98" s="141" t="s">
        <v>85</v>
      </c>
      <c r="AY98" s="16" t="s">
        <v>153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83</v>
      </c>
      <c r="BK98" s="142">
        <f>ROUND(I98*H98,2)</f>
        <v>0</v>
      </c>
      <c r="BL98" s="16" t="s">
        <v>1529</v>
      </c>
      <c r="BM98" s="141" t="s">
        <v>1549</v>
      </c>
    </row>
    <row r="99" spans="2:47" s="1" customFormat="1" ht="10">
      <c r="B99" s="31"/>
      <c r="D99" s="143" t="s">
        <v>162</v>
      </c>
      <c r="F99" s="144" t="s">
        <v>1550</v>
      </c>
      <c r="I99" s="145"/>
      <c r="L99" s="31"/>
      <c r="M99" s="146"/>
      <c r="T99" s="52"/>
      <c r="AT99" s="16" t="s">
        <v>162</v>
      </c>
      <c r="AU99" s="16" t="s">
        <v>85</v>
      </c>
    </row>
    <row r="100" spans="2:63" s="11" customFormat="1" ht="22.75" customHeight="1">
      <c r="B100" s="118"/>
      <c r="D100" s="119" t="s">
        <v>74</v>
      </c>
      <c r="E100" s="128" t="s">
        <v>1551</v>
      </c>
      <c r="F100" s="128" t="s">
        <v>1552</v>
      </c>
      <c r="I100" s="121"/>
      <c r="J100" s="129">
        <f>BK100</f>
        <v>0</v>
      </c>
      <c r="L100" s="118"/>
      <c r="M100" s="123"/>
      <c r="P100" s="124">
        <f>SUM(P101:P104)</f>
        <v>0</v>
      </c>
      <c r="R100" s="124">
        <f>SUM(R101:R104)</f>
        <v>0</v>
      </c>
      <c r="T100" s="125">
        <f>SUM(T101:T104)</f>
        <v>0</v>
      </c>
      <c r="AR100" s="119" t="s">
        <v>194</v>
      </c>
      <c r="AT100" s="126" t="s">
        <v>74</v>
      </c>
      <c r="AU100" s="126" t="s">
        <v>83</v>
      </c>
      <c r="AY100" s="119" t="s">
        <v>153</v>
      </c>
      <c r="BK100" s="127">
        <f>SUM(BK101:BK104)</f>
        <v>0</v>
      </c>
    </row>
    <row r="101" spans="2:65" s="1" customFormat="1" ht="16.5" customHeight="1">
      <c r="B101" s="31"/>
      <c r="C101" s="130" t="s">
        <v>201</v>
      </c>
      <c r="D101" s="130" t="s">
        <v>155</v>
      </c>
      <c r="E101" s="131" t="s">
        <v>1553</v>
      </c>
      <c r="F101" s="132" t="s">
        <v>1552</v>
      </c>
      <c r="G101" s="133" t="s">
        <v>565</v>
      </c>
      <c r="H101" s="134">
        <v>1</v>
      </c>
      <c r="I101" s="135"/>
      <c r="J101" s="136">
        <f>ROUND(I101*H101,2)</f>
        <v>0</v>
      </c>
      <c r="K101" s="132" t="s">
        <v>159</v>
      </c>
      <c r="L101" s="31"/>
      <c r="M101" s="137" t="s">
        <v>19</v>
      </c>
      <c r="N101" s="138" t="s">
        <v>46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41" t="s">
        <v>1529</v>
      </c>
      <c r="AT101" s="141" t="s">
        <v>155</v>
      </c>
      <c r="AU101" s="141" t="s">
        <v>85</v>
      </c>
      <c r="AY101" s="16" t="s">
        <v>153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6" t="s">
        <v>83</v>
      </c>
      <c r="BK101" s="142">
        <f>ROUND(I101*H101,2)</f>
        <v>0</v>
      </c>
      <c r="BL101" s="16" t="s">
        <v>1529</v>
      </c>
      <c r="BM101" s="141" t="s">
        <v>1554</v>
      </c>
    </row>
    <row r="102" spans="2:47" s="1" customFormat="1" ht="10">
      <c r="B102" s="31"/>
      <c r="D102" s="143" t="s">
        <v>162</v>
      </c>
      <c r="F102" s="144" t="s">
        <v>1555</v>
      </c>
      <c r="I102" s="145"/>
      <c r="L102" s="31"/>
      <c r="M102" s="146"/>
      <c r="T102" s="52"/>
      <c r="AT102" s="16" t="s">
        <v>162</v>
      </c>
      <c r="AU102" s="16" t="s">
        <v>85</v>
      </c>
    </row>
    <row r="103" spans="2:51" s="12" customFormat="1" ht="10">
      <c r="B103" s="147"/>
      <c r="D103" s="148" t="s">
        <v>164</v>
      </c>
      <c r="E103" s="149" t="s">
        <v>19</v>
      </c>
      <c r="F103" s="150" t="s">
        <v>1556</v>
      </c>
      <c r="H103" s="149" t="s">
        <v>19</v>
      </c>
      <c r="I103" s="151"/>
      <c r="L103" s="147"/>
      <c r="M103" s="152"/>
      <c r="T103" s="153"/>
      <c r="AT103" s="149" t="s">
        <v>164</v>
      </c>
      <c r="AU103" s="149" t="s">
        <v>85</v>
      </c>
      <c r="AV103" s="12" t="s">
        <v>83</v>
      </c>
      <c r="AW103" s="12" t="s">
        <v>36</v>
      </c>
      <c r="AX103" s="12" t="s">
        <v>75</v>
      </c>
      <c r="AY103" s="149" t="s">
        <v>153</v>
      </c>
    </row>
    <row r="104" spans="2:51" s="13" customFormat="1" ht="10">
      <c r="B104" s="154"/>
      <c r="D104" s="148" t="s">
        <v>164</v>
      </c>
      <c r="E104" s="155" t="s">
        <v>19</v>
      </c>
      <c r="F104" s="156" t="s">
        <v>83</v>
      </c>
      <c r="H104" s="157">
        <v>1</v>
      </c>
      <c r="I104" s="158"/>
      <c r="L104" s="154"/>
      <c r="M104" s="159"/>
      <c r="T104" s="160"/>
      <c r="AT104" s="155" t="s">
        <v>164</v>
      </c>
      <c r="AU104" s="155" t="s">
        <v>85</v>
      </c>
      <c r="AV104" s="13" t="s">
        <v>85</v>
      </c>
      <c r="AW104" s="13" t="s">
        <v>36</v>
      </c>
      <c r="AX104" s="13" t="s">
        <v>83</v>
      </c>
      <c r="AY104" s="155" t="s">
        <v>153</v>
      </c>
    </row>
    <row r="105" spans="2:63" s="11" customFormat="1" ht="22.75" customHeight="1">
      <c r="B105" s="118"/>
      <c r="D105" s="119" t="s">
        <v>74</v>
      </c>
      <c r="E105" s="128" t="s">
        <v>1557</v>
      </c>
      <c r="F105" s="128" t="s">
        <v>1558</v>
      </c>
      <c r="I105" s="121"/>
      <c r="J105" s="129">
        <f>BK105</f>
        <v>0</v>
      </c>
      <c r="L105" s="118"/>
      <c r="M105" s="123"/>
      <c r="P105" s="124">
        <f>SUM(P106:P107)</f>
        <v>0</v>
      </c>
      <c r="R105" s="124">
        <f>SUM(R106:R107)</f>
        <v>0</v>
      </c>
      <c r="T105" s="125">
        <f>SUM(T106:T107)</f>
        <v>0</v>
      </c>
      <c r="AR105" s="119" t="s">
        <v>194</v>
      </c>
      <c r="AT105" s="126" t="s">
        <v>74</v>
      </c>
      <c r="AU105" s="126" t="s">
        <v>83</v>
      </c>
      <c r="AY105" s="119" t="s">
        <v>153</v>
      </c>
      <c r="BK105" s="127">
        <f>SUM(BK106:BK107)</f>
        <v>0</v>
      </c>
    </row>
    <row r="106" spans="2:65" s="1" customFormat="1" ht="16.5" customHeight="1">
      <c r="B106" s="31"/>
      <c r="C106" s="130" t="s">
        <v>174</v>
      </c>
      <c r="D106" s="130" t="s">
        <v>155</v>
      </c>
      <c r="E106" s="131" t="s">
        <v>1559</v>
      </c>
      <c r="F106" s="132" t="s">
        <v>1560</v>
      </c>
      <c r="G106" s="133" t="s">
        <v>565</v>
      </c>
      <c r="H106" s="134">
        <v>1</v>
      </c>
      <c r="I106" s="135"/>
      <c r="J106" s="136">
        <f>ROUND(I106*H106,2)</f>
        <v>0</v>
      </c>
      <c r="K106" s="132" t="s">
        <v>159</v>
      </c>
      <c r="L106" s="31"/>
      <c r="M106" s="137" t="s">
        <v>19</v>
      </c>
      <c r="N106" s="138" t="s">
        <v>46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1529</v>
      </c>
      <c r="AT106" s="141" t="s">
        <v>155</v>
      </c>
      <c r="AU106" s="141" t="s">
        <v>85</v>
      </c>
      <c r="AY106" s="16" t="s">
        <v>153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83</v>
      </c>
      <c r="BK106" s="142">
        <f>ROUND(I106*H106,2)</f>
        <v>0</v>
      </c>
      <c r="BL106" s="16" t="s">
        <v>1529</v>
      </c>
      <c r="BM106" s="141" t="s">
        <v>1561</v>
      </c>
    </row>
    <row r="107" spans="2:47" s="1" customFormat="1" ht="10">
      <c r="B107" s="31"/>
      <c r="D107" s="143" t="s">
        <v>162</v>
      </c>
      <c r="F107" s="144" t="s">
        <v>1562</v>
      </c>
      <c r="I107" s="145"/>
      <c r="L107" s="31"/>
      <c r="M107" s="146"/>
      <c r="T107" s="52"/>
      <c r="AT107" s="16" t="s">
        <v>162</v>
      </c>
      <c r="AU107" s="16" t="s">
        <v>85</v>
      </c>
    </row>
    <row r="108" spans="2:63" s="11" customFormat="1" ht="22.75" customHeight="1">
      <c r="B108" s="118"/>
      <c r="D108" s="119" t="s">
        <v>74</v>
      </c>
      <c r="E108" s="128" t="s">
        <v>1563</v>
      </c>
      <c r="F108" s="128" t="s">
        <v>1564</v>
      </c>
      <c r="I108" s="121"/>
      <c r="J108" s="129">
        <f>BK108</f>
        <v>0</v>
      </c>
      <c r="L108" s="118"/>
      <c r="M108" s="123"/>
      <c r="P108" s="124">
        <f>SUM(P109:P112)</f>
        <v>0</v>
      </c>
      <c r="R108" s="124">
        <f>SUM(R109:R112)</f>
        <v>0</v>
      </c>
      <c r="T108" s="125">
        <f>SUM(T109:T112)</f>
        <v>0</v>
      </c>
      <c r="AR108" s="119" t="s">
        <v>194</v>
      </c>
      <c r="AT108" s="126" t="s">
        <v>74</v>
      </c>
      <c r="AU108" s="126" t="s">
        <v>83</v>
      </c>
      <c r="AY108" s="119" t="s">
        <v>153</v>
      </c>
      <c r="BK108" s="127">
        <f>SUM(BK109:BK112)</f>
        <v>0</v>
      </c>
    </row>
    <row r="109" spans="2:65" s="1" customFormat="1" ht="16.5" customHeight="1">
      <c r="B109" s="31"/>
      <c r="C109" s="130" t="s">
        <v>217</v>
      </c>
      <c r="D109" s="130" t="s">
        <v>155</v>
      </c>
      <c r="E109" s="131" t="s">
        <v>1565</v>
      </c>
      <c r="F109" s="132" t="s">
        <v>1566</v>
      </c>
      <c r="G109" s="133" t="s">
        <v>565</v>
      </c>
      <c r="H109" s="134">
        <v>1</v>
      </c>
      <c r="I109" s="135"/>
      <c r="J109" s="136">
        <f>ROUND(I109*H109,2)</f>
        <v>0</v>
      </c>
      <c r="K109" s="132" t="s">
        <v>159</v>
      </c>
      <c r="L109" s="31"/>
      <c r="M109" s="137" t="s">
        <v>19</v>
      </c>
      <c r="N109" s="138" t="s">
        <v>46</v>
      </c>
      <c r="P109" s="139">
        <f>O109*H109</f>
        <v>0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AR109" s="141" t="s">
        <v>1529</v>
      </c>
      <c r="AT109" s="141" t="s">
        <v>155</v>
      </c>
      <c r="AU109" s="141" t="s">
        <v>85</v>
      </c>
      <c r="AY109" s="16" t="s">
        <v>153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6" t="s">
        <v>83</v>
      </c>
      <c r="BK109" s="142">
        <f>ROUND(I109*H109,2)</f>
        <v>0</v>
      </c>
      <c r="BL109" s="16" t="s">
        <v>1529</v>
      </c>
      <c r="BM109" s="141" t="s">
        <v>1567</v>
      </c>
    </row>
    <row r="110" spans="2:47" s="1" customFormat="1" ht="10">
      <c r="B110" s="31"/>
      <c r="D110" s="143" t="s">
        <v>162</v>
      </c>
      <c r="F110" s="144" t="s">
        <v>1568</v>
      </c>
      <c r="I110" s="145"/>
      <c r="L110" s="31"/>
      <c r="M110" s="146"/>
      <c r="T110" s="52"/>
      <c r="AT110" s="16" t="s">
        <v>162</v>
      </c>
      <c r="AU110" s="16" t="s">
        <v>85</v>
      </c>
    </row>
    <row r="111" spans="2:65" s="1" customFormat="1" ht="16.5" customHeight="1">
      <c r="B111" s="31"/>
      <c r="C111" s="130" t="s">
        <v>232</v>
      </c>
      <c r="D111" s="130" t="s">
        <v>155</v>
      </c>
      <c r="E111" s="131" t="s">
        <v>1569</v>
      </c>
      <c r="F111" s="132" t="s">
        <v>1570</v>
      </c>
      <c r="G111" s="133" t="s">
        <v>565</v>
      </c>
      <c r="H111" s="134">
        <v>1</v>
      </c>
      <c r="I111" s="135"/>
      <c r="J111" s="136">
        <f>ROUND(I111*H111,2)</f>
        <v>0</v>
      </c>
      <c r="K111" s="132" t="s">
        <v>159</v>
      </c>
      <c r="L111" s="31"/>
      <c r="M111" s="137" t="s">
        <v>19</v>
      </c>
      <c r="N111" s="138" t="s">
        <v>46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1529</v>
      </c>
      <c r="AT111" s="141" t="s">
        <v>155</v>
      </c>
      <c r="AU111" s="141" t="s">
        <v>85</v>
      </c>
      <c r="AY111" s="16" t="s">
        <v>153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6" t="s">
        <v>83</v>
      </c>
      <c r="BK111" s="142">
        <f>ROUND(I111*H111,2)</f>
        <v>0</v>
      </c>
      <c r="BL111" s="16" t="s">
        <v>1529</v>
      </c>
      <c r="BM111" s="141" t="s">
        <v>1571</v>
      </c>
    </row>
    <row r="112" spans="2:47" s="1" customFormat="1" ht="10">
      <c r="B112" s="31"/>
      <c r="D112" s="143" t="s">
        <v>162</v>
      </c>
      <c r="F112" s="144" t="s">
        <v>1572</v>
      </c>
      <c r="I112" s="145"/>
      <c r="L112" s="31"/>
      <c r="M112" s="189"/>
      <c r="N112" s="183"/>
      <c r="O112" s="183"/>
      <c r="P112" s="183"/>
      <c r="Q112" s="183"/>
      <c r="R112" s="183"/>
      <c r="S112" s="183"/>
      <c r="T112" s="190"/>
      <c r="AT112" s="16" t="s">
        <v>162</v>
      </c>
      <c r="AU112" s="16" t="s">
        <v>85</v>
      </c>
    </row>
    <row r="113" spans="2:12" s="1" customFormat="1" ht="7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31"/>
    </row>
  </sheetData>
  <sheetProtection algorithmName="SHA-512" hashValue="knQWPvN1XKxGNvc2KZJp8duktTgvF3udEVyYVu7q1MTIFVnOXLOnae23SnGQ96N52GkTk8qQsKXrItFhFwq3FA==" saltValue="WIosal4W8EBVq400zGTNiPe/YMz8kBbwBHtLOXEKFVV3KHQQ9fPGSq+ltbFlKn21irB/iNghQMtsDQna+M7BiA==" spinCount="100000" sheet="1" objects="1" scenarios="1" formatColumns="0" formatRows="0" autoFilter="0"/>
  <autoFilter ref="C84:K11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011002000"/>
    <hyperlink ref="F91" r:id="rId2" display="https://podminky.urs.cz/item/CS_URS_2024_01/013002000"/>
    <hyperlink ref="F94" r:id="rId3" display="https://podminky.urs.cz/item/CS_URS_2024_01/030001000"/>
    <hyperlink ref="F97" r:id="rId4" display="https://podminky.urs.cz/item/CS_URS_2024_01/034002000"/>
    <hyperlink ref="F99" r:id="rId5" display="https://podminky.urs.cz/item/CS_URS_2024_01/035002000"/>
    <hyperlink ref="F102" r:id="rId6" display="https://podminky.urs.cz/item/CS_URS_2024_01/040001000"/>
    <hyperlink ref="F107" r:id="rId7" display="https://podminky.urs.cz/item/CS_URS_2024_01/065002000"/>
    <hyperlink ref="F110" r:id="rId8" display="https://podminky.urs.cz/item/CS_URS_2024_01/071002000"/>
    <hyperlink ref="F112" r:id="rId9" display="https://podminky.urs.cz/item/CS_URS_2024_01/073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Chaloupek</dc:creator>
  <cp:keywords/>
  <dc:description/>
  <cp:lastModifiedBy>Tomáš Linda</cp:lastModifiedBy>
  <dcterms:created xsi:type="dcterms:W3CDTF">2024-05-22T09:00:46Z</dcterms:created>
  <dcterms:modified xsi:type="dcterms:W3CDTF">2024-05-22T09:06:09Z</dcterms:modified>
  <cp:category/>
  <cp:version/>
  <cp:contentType/>
  <cp:contentStatus/>
</cp:coreProperties>
</file>