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Stavební část" sheetId="2" r:id="rId2"/>
    <sheet name="b1 - materiál" sheetId="3" r:id="rId3"/>
    <sheet name="b2 - montáž" sheetId="4" r:id="rId4"/>
    <sheet name="x - VRN" sheetId="5" r:id="rId5"/>
  </sheets>
  <definedNames>
    <definedName name="_xlnm.Print_Area" localSheetId="0">'Rekapitulace stavby'!$D$4:$AO$36,'Rekapitulace stavby'!$C$42:$AQ$60</definedName>
    <definedName name="_xlnm._FilterDatabase" localSheetId="1" hidden="1">'a - Stavební část'!$C$101:$K$557</definedName>
    <definedName name="_xlnm.Print_Area" localSheetId="1">'a - Stavební část'!$C$4:$J$39,'a - Stavební část'!$C$89:$K$557</definedName>
    <definedName name="_xlnm._FilterDatabase" localSheetId="2" hidden="1">'b1 - materiál'!$C$90:$K$112</definedName>
    <definedName name="_xlnm.Print_Area" localSheetId="2">'b1 - materiál'!$C$4:$J$41,'b1 - materiál'!$C$76:$K$112</definedName>
    <definedName name="_xlnm._FilterDatabase" localSheetId="3" hidden="1">'b2 - montáž'!$C$90:$K$125</definedName>
    <definedName name="_xlnm.Print_Area" localSheetId="3">'b2 - montáž'!$C$4:$J$41,'b2 - montáž'!$C$76:$K$125</definedName>
    <definedName name="_xlnm._FilterDatabase" localSheetId="4" hidden="1">'x - VRN'!$C$86:$K$114</definedName>
    <definedName name="_xlnm.Print_Area" localSheetId="4">'x - VRN'!$C$4:$J$39,'x - VRN'!$C$74:$K$114</definedName>
    <definedName name="_xlnm.Print_Titles" localSheetId="0">'Rekapitulace stavby'!$52:$52</definedName>
    <definedName name="_xlnm.Print_Titles" localSheetId="1">'a - Stavební část'!$101:$101</definedName>
    <definedName name="_xlnm.Print_Titles" localSheetId="2">'b1 - materiál'!$90:$90</definedName>
    <definedName name="_xlnm.Print_Titles" localSheetId="3">'b2 - montáž'!$90:$90</definedName>
    <definedName name="_xlnm.Print_Titles" localSheetId="4">'x - VRN'!$86:$86</definedName>
  </definedNames>
  <calcPr fullCalcOnLoad="1"/>
</workbook>
</file>

<file path=xl/sharedStrings.xml><?xml version="1.0" encoding="utf-8"?>
<sst xmlns="http://schemas.openxmlformats.org/spreadsheetml/2006/main" count="5767" uniqueCount="1043">
  <si>
    <t>Export Komplet</t>
  </si>
  <si>
    <t>VZ</t>
  </si>
  <si>
    <t>2.0</t>
  </si>
  <si>
    <t>ZAMOK</t>
  </si>
  <si>
    <t>False</t>
  </si>
  <si>
    <t>{25ea3a32-ab44-4cea-82a9-0bc5f724dc3c}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</si>
  <si>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</si>
  <si>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</si>
  <si>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</si>
  <si>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</si>
  <si>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</si>
  <si>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</si>
  <si>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</si>
  <si>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</si>
  <si>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</si>
  <si>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</si>
  <si>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</si>
  <si>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ZU Kollárova 19, přístavba osobního výtahu</t>
  </si>
  <si>
    <t>KSO:</t>
  </si>
  <si>
    <t/>
  </si>
  <si>
    <t>CC-CZ:</t>
  </si>
  <si>
    <t>Místo:</t>
  </si>
  <si>
    <t>Kollárova 19, Plzeň</t>
  </si>
  <si>
    <t>Datum:</t>
  </si>
  <si>
    <t>10. 5. 2023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</si>
  <si>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</si>
  <si>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</si>
  <si>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</si>
  <si>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</si>
  <si>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</si>
  <si>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</si>
  <si>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</si>
  <si>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64360938</t>
  </si>
  <si>
    <t>HBH atelier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</si>
  <si>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</si>
  <si>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</si>
  <si>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</si>
  <si>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</si>
  <si>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</si>
  <si>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</si>
  <si>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</si>
  <si>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</si>
  <si>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</si>
  <si>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</si>
  <si>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</si>
  <si>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</si>
  <si>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</si>
  <si>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</si>
  <si>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</si>
  <si>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</si>
  <si>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</si>
  <si>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</si>
  <si>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</si>
  <si>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</si>
  <si>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</si>
  <si>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</si>
  <si>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</si>
  <si>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</si>
  <si>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</si>
  <si>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</si>
  <si>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</si>
  <si>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</si>
  <si>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</si>
  <si>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</si>
  <si>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</si>
  <si>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</si>
  <si>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</si>
  <si>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</si>
  <si>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</si>
  <si>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</si>
  <si>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</si>
  <si>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</si>
  <si>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</si>
  <si>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</si>
  <si>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</si>
  <si>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</si>
  <si>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</si>
  <si>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</si>
  <si>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Stavební část</t>
  </si>
  <si>
    <t>STA</t>
  </si>
  <si>
    <t>1</t>
  </si>
  <si>
    <t>{dac9d674-882d-40bb-b3c9-3d82f6af4640}</t>
  </si>
  <si>
    <t>2</t>
  </si>
  <si>
    <t>b</t>
  </si>
  <si>
    <t>ELE</t>
  </si>
  <si>
    <t>{df2c9f1b-e3bf-4817-a22e-c9375b5ae181}</t>
  </si>
  <si>
    <t>b1</t>
  </si>
  <si>
    <t>materiál</t>
  </si>
  <si>
    <t>Soupis</t>
  </si>
  <si>
    <t>{618121ed-61a2-4ff6-9ad9-66572ca698a6}</t>
  </si>
  <si>
    <t>b2</t>
  </si>
  <si>
    <t>montáž</t>
  </si>
  <si>
    <t>{8fda6f6b-51ea-4e9d-b1b2-86dccb77d0cf}</t>
  </si>
  <si>
    <t>x</t>
  </si>
  <si>
    <t>VRN</t>
  </si>
  <si>
    <t>{b5eee086-4378-4b02-90ae-3e02a2e14041}</t>
  </si>
  <si>
    <t>KRYCÍ LIST SOUPISU PRACÍ</t>
  </si>
  <si>
    <t>Objekt:</t>
  </si>
  <si>
    <t>a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</si>
  <si>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</si>
  <si>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</si>
  <si>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</si>
  <si>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</si>
  <si>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</si>
  <si>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</si>
  <si>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</si>
  <si>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</si>
  <si>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</si>
  <si>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</si>
  <si>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</si>
  <si>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</si>
  <si>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</si>
  <si>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</si>
  <si>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</si>
  <si>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</si>
  <si>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</si>
  <si>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</si>
  <si>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</si>
  <si>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</si>
  <si>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</si>
  <si>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</si>
  <si>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</si>
  <si>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</si>
  <si>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</si>
  <si>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 pro dopravní stavby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</si>
  <si>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</si>
  <si>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</si>
  <si>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</si>
  <si>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</si>
  <si>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</si>
  <si>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</si>
  <si>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</si>
  <si>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</si>
  <si>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</si>
  <si>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</si>
  <si>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</si>
  <si>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</si>
  <si>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</si>
  <si>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</si>
  <si>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</si>
  <si>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</si>
  <si>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</si>
  <si>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</si>
  <si>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</si>
  <si>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113107137</t>
  </si>
  <si>
    <t>Odstranění podkladů nebo krytů ručně s přemístěním hmot na skládku na vzdálenost do 3 m nebo s naložením na dopravní prostředek z betonu vyztuženého sítěmi, o tl. vrstvy přes 150 do 300 mm</t>
  </si>
  <si>
    <t>m2</t>
  </si>
  <si>
    <t>CS ÚRS 2023 01</t>
  </si>
  <si>
    <t>4</t>
  </si>
  <si>
    <t>129132524</t>
  </si>
  <si>
    <t>Online PSC</t>
  </si>
  <si>
    <t>https://podminky.urs.cz/item/CS_URS_2023_01/113107137</t>
  </si>
  <si>
    <t>VV</t>
  </si>
  <si>
    <t>3,5*3,05</t>
  </si>
  <si>
    <t>3</t>
  </si>
  <si>
    <t>131251100</t>
  </si>
  <si>
    <t>Hloubení nezapažených jam a zářezů strojně s urovnáním dna do předepsaného profilu a spádu v hornině třídy těžitelnosti I skupiny 3 do 20 m3</t>
  </si>
  <si>
    <t>m3</t>
  </si>
  <si>
    <t>1567061365</t>
  </si>
  <si>
    <t>https://podminky.urs.cz/item/CS_URS_2023_01/131251100</t>
  </si>
  <si>
    <t>3,5*3,05*1,4</t>
  </si>
  <si>
    <t>27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</si>
  <si>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</si>
  <si>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</si>
  <si>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1654063236</t>
  </si>
  <si>
    <t>https://podminky.urs.cz/item/CS_URS_2023_01/162751117</t>
  </si>
  <si>
    <t>14,945-6,75</t>
  </si>
  <si>
    <t>28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</si>
  <si>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</si>
  <si>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</si>
  <si>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257450471</t>
  </si>
  <si>
    <t>https://podminky.urs.cz/item/CS_URS_2023_01/162751119</t>
  </si>
  <si>
    <t>8,195*5</t>
  </si>
  <si>
    <t>30</t>
  </si>
  <si>
    <t>171201231</t>
  </si>
  <si>
    <t>Poplatek za uložení stavebního odpadu na recyklační skládce (skládkovné) zeminy a kamení zatříděného do Katalogu odpadů pod kódem 17 05 04</t>
  </si>
  <si>
    <t>t</t>
  </si>
  <si>
    <t>-307966840</t>
  </si>
  <si>
    <t>https://podminky.urs.cz/item/CS_URS_2023_01/171201231</t>
  </si>
  <si>
    <t>8,195*2</t>
  </si>
  <si>
    <t>29</t>
  </si>
  <si>
    <t>171251201</t>
  </si>
  <si>
    <t>Uložení sypaniny na skládky nebo meziskládky bez hutnění s upravením uložené sypaniny do předepsaného tvaru</t>
  </si>
  <si>
    <t>384761323</t>
  </si>
  <si>
    <t>https://podminky.urs.cz/item/CS_URS_2023_01/171251201</t>
  </si>
  <si>
    <t>26</t>
  </si>
  <si>
    <t>174111101</t>
  </si>
  <si>
    <t>Zásyp sypaninou z jakékoliv horniny ručně s uložením výkopku ve vrstvách se zhutněním jam, šachet, rýh nebo kolem objektů v těchto vykopávkách</t>
  </si>
  <si>
    <t>-376389026</t>
  </si>
  <si>
    <t>https://podminky.urs.cz/item/CS_URS_2023_01/174111101</t>
  </si>
  <si>
    <t>5*1,35</t>
  </si>
  <si>
    <t>Zakládání</t>
  </si>
  <si>
    <t>9</t>
  </si>
  <si>
    <t>271532212</t>
  </si>
  <si>
    <t>Podsyp pod základové konstrukce se zhutněním a urovnáním povrchu z kameniva hrubého, frakce 16 - 32 mm</t>
  </si>
  <si>
    <t>633742084</t>
  </si>
  <si>
    <t>https://podminky.urs.cz/item/CS_URS_2023_01/271532212</t>
  </si>
  <si>
    <t>2,5*2,3*0,1</t>
  </si>
  <si>
    <t>10</t>
  </si>
  <si>
    <t>273321311</t>
  </si>
  <si>
    <t>Základy z betonu železového (bez výztuže) desky z betonu bez zvláštních nároků na prostředí tř. C 16/20</t>
  </si>
  <si>
    <t>-1761965122</t>
  </si>
  <si>
    <t>https://podminky.urs.cz/item/CS_URS_2023_01/273321311</t>
  </si>
  <si>
    <t>podkladní beton</t>
  </si>
  <si>
    <t>2,3*2,5*0,1</t>
  </si>
  <si>
    <t>16</t>
  </si>
  <si>
    <t>273323511</t>
  </si>
  <si>
    <t>Základy z betonu železového (bez výztuže) desky z betonu pro konstrukce bílých van tř. C 25/30</t>
  </si>
  <si>
    <t>-1925195915</t>
  </si>
  <si>
    <t>https://podminky.urs.cz/item/CS_URS_2023_01/273323511</t>
  </si>
  <si>
    <t>2,21*2,26*0,3</t>
  </si>
  <si>
    <t>273362021</t>
  </si>
  <si>
    <t>Výztuž základů desek ze svařovaných sítí z drátů typu KARI</t>
  </si>
  <si>
    <t>1419325724</t>
  </si>
  <si>
    <t>https://podminky.urs.cz/item/CS_URS_2023_01/273362021</t>
  </si>
  <si>
    <t>2xkari síť 100/100/8</t>
  </si>
  <si>
    <t>(2,21*2,26*0,0079)*2</t>
  </si>
  <si>
    <t xml:space="preserve">2kari síť 150/150/8 </t>
  </si>
  <si>
    <t>(2,5*2,3*0,0054)*2</t>
  </si>
  <si>
    <t>Součet</t>
  </si>
  <si>
    <t>0,141*1,2 'Přepočtené koeficientem množství</t>
  </si>
  <si>
    <t>17</t>
  </si>
  <si>
    <t>279323111</t>
  </si>
  <si>
    <t>Základové zdi z betonu železového (bez výztuže) pro konstrukce bílých van tř. C 25/30</t>
  </si>
  <si>
    <t>-1560699121</t>
  </si>
  <si>
    <t>https://podminky.urs.cz/item/CS_URS_2023_01/279323111</t>
  </si>
  <si>
    <t>(2,21*2+2,26)*1,05*0,2</t>
  </si>
  <si>
    <t>19</t>
  </si>
  <si>
    <t>279351121</t>
  </si>
  <si>
    <t>Bednění základových zdí rovné oboustranné za každou stranu zřízení</t>
  </si>
  <si>
    <t>817759914</t>
  </si>
  <si>
    <t>https://podminky.urs.cz/item/CS_URS_2023_01/279351121</t>
  </si>
  <si>
    <t>(2,21*2+2,26)*1,05*2</t>
  </si>
  <si>
    <t>20</t>
  </si>
  <si>
    <t>279351122</t>
  </si>
  <si>
    <t>Bednění základových zdí rovné oboustranné za každou stranu odstranění</t>
  </si>
  <si>
    <t>-1131503596</t>
  </si>
  <si>
    <t>https://podminky.urs.cz/item/CS_URS_2023_01/279351122</t>
  </si>
  <si>
    <t>18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</si>
  <si>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</si>
  <si>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</si>
  <si>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364615956</t>
  </si>
  <si>
    <t>https://podminky.urs.cz/item/CS_URS_2023_01/279361821</t>
  </si>
  <si>
    <t>120kg/m3</t>
  </si>
  <si>
    <t>1,403*0,12</t>
  </si>
  <si>
    <t>Svislé a kompletní konstrukce</t>
  </si>
  <si>
    <t>80</t>
  </si>
  <si>
    <t>310238211</t>
  </si>
  <si>
    <t>Zazdívka otvorů ve zdivu nadzákladovém cihlami pálenými plochy přes 0,25 m2 do 1 m2 na maltu vápenocementovou</t>
  </si>
  <si>
    <t>1591758944</t>
  </si>
  <si>
    <t>https://podminky.urs.cz/item/CS_URS_2023_01/310238211</t>
  </si>
  <si>
    <t>1.np</t>
  </si>
  <si>
    <t>0,3*2,05*0,5</t>
  </si>
  <si>
    <t>2.np</t>
  </si>
  <si>
    <t>81</t>
  </si>
  <si>
    <t>310239211</t>
  </si>
  <si>
    <t>Zazdívka otvorů ve zdivu nadzákladovém cihlami pálenými plochy přes 1 m2 do 4 m2 na maltu vápenocementovou</t>
  </si>
  <si>
    <t>2072316835</t>
  </si>
  <si>
    <t>https://podminky.urs.cz/item/CS_URS_2023_01/310239211</t>
  </si>
  <si>
    <t>1,2*1,15*0,5</t>
  </si>
  <si>
    <t>51</t>
  </si>
  <si>
    <t>317142424</t>
  </si>
  <si>
    <t>Překlady nenosné z pórobetonu osazené do tenkého maltového lože, výšky do 250 mm, šířky překladu 100 mm, délky překladu přes 1250 do 1500 mm</t>
  </si>
  <si>
    <t>kus</t>
  </si>
  <si>
    <t>-753982069</t>
  </si>
  <si>
    <t>https://podminky.urs.cz/item/CS_URS_2023_01/317142424</t>
  </si>
  <si>
    <t>76</t>
  </si>
  <si>
    <t>317944321</t>
  </si>
  <si>
    <t>Válcované nosníky dodatečně osazované do připravených otvorů bez zazdění hlav do č. 12</t>
  </si>
  <si>
    <t>593365093</t>
  </si>
  <si>
    <t>https://podminky.urs.cz/item/CS_URS_2023_01/317944321</t>
  </si>
  <si>
    <t>IPE100</t>
  </si>
  <si>
    <t>(1,2*0,0081)*3</t>
  </si>
  <si>
    <t>3.np L45/70/6</t>
  </si>
  <si>
    <t>(1,2*0,00565)*2</t>
  </si>
  <si>
    <t>98</t>
  </si>
  <si>
    <t>985331111R</t>
  </si>
  <si>
    <t>Dodatečné vlepování betonářské výztuže včetně vyvrtání a vyčištění otvoru cementovou aktivovanou maltou průměr výztuže 8 mm</t>
  </si>
  <si>
    <t>m</t>
  </si>
  <si>
    <t>-1461069836</t>
  </si>
  <si>
    <t>podepření 3.np</t>
  </si>
  <si>
    <t>0,9*2</t>
  </si>
  <si>
    <t>50</t>
  </si>
  <si>
    <t>342272225</t>
  </si>
  <si>
    <t>Příčky z pórobetonových tvárnic hladkých na tenké maltové lože objemová hmotnost do 500 kg/m3, tloušťka příčky 100 mm</t>
  </si>
  <si>
    <t>799935229</t>
  </si>
  <si>
    <t>https://podminky.urs.cz/item/CS_URS_2023_01/342272225</t>
  </si>
  <si>
    <t>strojovna</t>
  </si>
  <si>
    <t>(1*2+1,5)*2,9-1*1,97</t>
  </si>
  <si>
    <t>52</t>
  </si>
  <si>
    <t>342291121</t>
  </si>
  <si>
    <t>Ukotvení příček plochými kotvami, do konstrukce cihelné</t>
  </si>
  <si>
    <t>-1141773424</t>
  </si>
  <si>
    <t>https://podminky.urs.cz/item/CS_URS_2023_01/342291121</t>
  </si>
  <si>
    <t>2,9*2</t>
  </si>
  <si>
    <t>79</t>
  </si>
  <si>
    <t>346244381</t>
  </si>
  <si>
    <t>Plentování ocelových válcovaných nosníků jednostranné cihlami na maltu, výška stojiny do 200 mm</t>
  </si>
  <si>
    <t>964727453</t>
  </si>
  <si>
    <t>https://podminky.urs.cz/item/CS_URS_2023_01/346244381</t>
  </si>
  <si>
    <t>(1,2*0,1*3)*2</t>
  </si>
  <si>
    <t>96</t>
  </si>
  <si>
    <t>3.1R</t>
  </si>
  <si>
    <t>D+M svorník m12/650</t>
  </si>
  <si>
    <t>ks</t>
  </si>
  <si>
    <t>1498518531</t>
  </si>
  <si>
    <t>Vodorovné konstrukce</t>
  </si>
  <si>
    <t>78</t>
  </si>
  <si>
    <t>413232211</t>
  </si>
  <si>
    <t>Zazdívka zhlaví stropních trámů nebo válcovaných nosníků pálenými cihlami válcovaných nosníků, výšky do 150 mm</t>
  </si>
  <si>
    <t>848725293</t>
  </si>
  <si>
    <t>https://podminky.urs.cz/item/CS_URS_2023_01/413232211</t>
  </si>
  <si>
    <t>3+3</t>
  </si>
  <si>
    <t>5</t>
  </si>
  <si>
    <t>Komunikace pozemní</t>
  </si>
  <si>
    <t>31</t>
  </si>
  <si>
    <t>564831011</t>
  </si>
  <si>
    <t>Podklad ze štěrkodrti ŠD s rozprostřením a zhutněním plochy jednotlivě do 100 m2, po zhutnění tl. 100 mm</t>
  </si>
  <si>
    <t>1396790058</t>
  </si>
  <si>
    <t>https://podminky.urs.cz/item/CS_URS_2023_01/564831011</t>
  </si>
  <si>
    <t>doplnění povrchu</t>
  </si>
  <si>
    <t>32</t>
  </si>
  <si>
    <t>581114113</t>
  </si>
  <si>
    <t>Kryt z prostého betonu komunikací pro pěší tl. 100 mm</t>
  </si>
  <si>
    <t>1711484643</t>
  </si>
  <si>
    <t>https://podminky.urs.cz/item/CS_URS_2023_01/581114113</t>
  </si>
  <si>
    <t>6</t>
  </si>
  <si>
    <t>Úpravy povrchů, podlahy a osazování výplní</t>
  </si>
  <si>
    <t>62</t>
  </si>
  <si>
    <t>612131121</t>
  </si>
  <si>
    <t>Podkladní a spojovací vrstva vnitřních omítaných ploch penetrace disperzní nanášená ručně stěn</t>
  </si>
  <si>
    <t>-1698290336</t>
  </si>
  <si>
    <t>https://podminky.urs.cz/item/CS_URS_2023_01/612131121</t>
  </si>
  <si>
    <t>8,18*2</t>
  </si>
  <si>
    <t>63</t>
  </si>
  <si>
    <t>612321121</t>
  </si>
  <si>
    <t>Omítka vápenocementová vnitřních ploch nanášená ručně jednovrstvá, tloušťky do 10 mm hladká svislých konstrukcí stěn</t>
  </si>
  <si>
    <t>1902768756</t>
  </si>
  <si>
    <t>https://podminky.urs.cz/item/CS_URS_2023_01/612321121</t>
  </si>
  <si>
    <t>82</t>
  </si>
  <si>
    <t>612325302</t>
  </si>
  <si>
    <t>Vápenocementová omítka ostění nebo nadpraží štuková</t>
  </si>
  <si>
    <t>-626483449</t>
  </si>
  <si>
    <t>https://podminky.urs.cz/item/CS_URS_2023_01/612325302</t>
  </si>
  <si>
    <t>(2,1*2+0,9)*0,5</t>
  </si>
  <si>
    <t>0,3*2,1+1,2*1,15</t>
  </si>
  <si>
    <t>2.np=1.np</t>
  </si>
  <si>
    <t>4,56</t>
  </si>
  <si>
    <t>3.np</t>
  </si>
  <si>
    <t>118</t>
  </si>
  <si>
    <t>619996145</t>
  </si>
  <si>
    <t>Ochrana stavebních konstrukcí a samostatných prvků včetně pozdějšího odstranění obalením geotextilií samostatných konstrukcí a prvků</t>
  </si>
  <si>
    <t>-319818735</t>
  </si>
  <si>
    <t>https://podminky.urs.cz/item/CS_URS_2023_01/619996145</t>
  </si>
  <si>
    <t>622131121</t>
  </si>
  <si>
    <t>Podkladní a spojovací vrstva vnějších omítaných ploch penetrace nanášená ručně stěn</t>
  </si>
  <si>
    <t>-387505050</t>
  </si>
  <si>
    <t>https://podminky.urs.cz/item/CS_URS_2023_01/622131121</t>
  </si>
  <si>
    <t>46</t>
  </si>
  <si>
    <t>622142001</t>
  </si>
  <si>
    <t>Potažení vnějších ploch pletivem v ploše nebo pruzích, na plném podkladu sklovláknitým vtlačením do tmelu stěn</t>
  </si>
  <si>
    <t>-1033942535</t>
  </si>
  <si>
    <t>https://podminky.urs.cz/item/CS_URS_2023_01/622142001</t>
  </si>
  <si>
    <t>3,888+10,698</t>
  </si>
  <si>
    <t>14,586*2 'Přepočtené koeficientem množství</t>
  </si>
  <si>
    <t>44</t>
  </si>
  <si>
    <t>622221011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</si>
  <si>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40 do 80 mm</t>
  </si>
  <si>
    <t>2074634792</t>
  </si>
  <si>
    <t>https://podminky.urs.cz/item/CS_URS_2023_01/622221011</t>
  </si>
  <si>
    <t>1,65*1,75</t>
  </si>
  <si>
    <t>45</t>
  </si>
  <si>
    <t>M</t>
  </si>
  <si>
    <t>63152260</t>
  </si>
  <si>
    <t>deska tepelně izolační minerální kontaktních fasád podélné vlákno λ=0,034 tl 50mm</t>
  </si>
  <si>
    <t>8</t>
  </si>
  <si>
    <t>-139581152</t>
  </si>
  <si>
    <t>3,888*1,05 'Přepočtené koeficientem množství</t>
  </si>
  <si>
    <t>84</t>
  </si>
  <si>
    <t>622221021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</si>
  <si>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80 do 120 mm</t>
  </si>
  <si>
    <t>1143504597</t>
  </si>
  <si>
    <t>https://podminky.urs.cz/item/CS_URS_2023_01/622221021</t>
  </si>
  <si>
    <t>9,3*1,76</t>
  </si>
  <si>
    <t>(0,9*2,1*3)*-1</t>
  </si>
  <si>
    <t>85</t>
  </si>
  <si>
    <t>63152264</t>
  </si>
  <si>
    <t>deska tepelně izolační minerální kontaktních fasád podélné vlákno λ=0,034 tl 120mm</t>
  </si>
  <si>
    <t>-1598786685</t>
  </si>
  <si>
    <t>10,698*1,05 'Přepočtené koeficientem množství</t>
  </si>
  <si>
    <t>622321111</t>
  </si>
  <si>
    <t>Omítka vápenocementová vnějších ploch nanášená ručně jednovrstvá, tloušťky do 15 mm hrubá zatřená stěn</t>
  </si>
  <si>
    <t>-1038056666</t>
  </si>
  <si>
    <t>https://podminky.urs.cz/item/CS_URS_2023_01/622321111</t>
  </si>
  <si>
    <t>86</t>
  </si>
  <si>
    <t>632450122</t>
  </si>
  <si>
    <t>Potěr cementový vyrovnávací ze suchých směsí v pásu o průměrné (střední) tl. přes 20 do 30 mm</t>
  </si>
  <si>
    <t>269194172</t>
  </si>
  <si>
    <t>https://podminky.urs.cz/item/CS_URS_2023_01/632450122</t>
  </si>
  <si>
    <t>prah výtah</t>
  </si>
  <si>
    <t>0,5</t>
  </si>
  <si>
    <t>61</t>
  </si>
  <si>
    <t>632451101</t>
  </si>
  <si>
    <t>Potěr cementový samonivelační ze suchých směsí tloušťky přes 2 do 5 mm</t>
  </si>
  <si>
    <t>401797371</t>
  </si>
  <si>
    <t>https://podminky.urs.cz/item/CS_URS_2023_01/632451101</t>
  </si>
  <si>
    <t>1,3</t>
  </si>
  <si>
    <t>53</t>
  </si>
  <si>
    <t>642945111</t>
  </si>
  <si>
    <t>Osazování ocelových zárubní protipožárních nebo protiplynových dveří do vynechaného otvoru, s obetonováním, dveří jednokřídlových do 2,5 m2</t>
  </si>
  <si>
    <t>-1467634156</t>
  </si>
  <si>
    <t>https://podminky.urs.cz/item/CS_URS_2023_01/642945111</t>
  </si>
  <si>
    <t>54</t>
  </si>
  <si>
    <t>55331559R</t>
  </si>
  <si>
    <t>zárubeň jednokřídlá ocelová pro zdění s protipožární úpravou tl stěny 75-100mm rozměru 1000/1970, 2100mm</t>
  </si>
  <si>
    <t>2118476660</t>
  </si>
  <si>
    <t>Ostatní konstrukce a práce, bourání</t>
  </si>
  <si>
    <t>33</t>
  </si>
  <si>
    <t>919124121</t>
  </si>
  <si>
    <t>Dilatační spáry vkládané v cementobetonovém krytu s odstraněním vložek, s vyčištěním a vyplněním spár asfaltovou zálivkou</t>
  </si>
  <si>
    <t>-1340104412</t>
  </si>
  <si>
    <t>https://podminky.urs.cz/item/CS_URS_2023_01/919124121</t>
  </si>
  <si>
    <t>vybouraná plocha</t>
  </si>
  <si>
    <t>3,5+3,05*2</t>
  </si>
  <si>
    <t>u stěny dojezdu</t>
  </si>
  <si>
    <t>2,46*2+2,26</t>
  </si>
  <si>
    <t>919735124</t>
  </si>
  <si>
    <t>Řezání stávajícího betonového krytu nebo podkladu hloubky přes 150 do 200 mm</t>
  </si>
  <si>
    <t>1986168561</t>
  </si>
  <si>
    <t>https://podminky.urs.cz/item/CS_URS_2023_01/919735124</t>
  </si>
  <si>
    <t>3,05*2+3,5</t>
  </si>
  <si>
    <t>121</t>
  </si>
  <si>
    <t>941311112</t>
  </si>
  <si>
    <t>Montáž lešení řadového modulového lehkého pracovního s podlahami s provozním zatížením tř. 3 do 200 kg/m2 šířky tř. SW06 od 0,6 do 0,9 m, výšky přes 10 do 25 m</t>
  </si>
  <si>
    <t>-2078702971</t>
  </si>
  <si>
    <t>https://podminky.urs.cz/item/CS_URS_2023_01/941311112</t>
  </si>
  <si>
    <t>2,5*14</t>
  </si>
  <si>
    <t>122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</si>
  <si>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</si>
  <si>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</si>
  <si>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-847521714</t>
  </si>
  <si>
    <t>https://podminky.urs.cz/item/CS_URS_2023_01/941311211</t>
  </si>
  <si>
    <t>35,000*60</t>
  </si>
  <si>
    <t>123</t>
  </si>
  <si>
    <t>941311812</t>
  </si>
  <si>
    <t>Demontáž lešení řadového modulového lehkého pracovního s podlahami s provozním zatížením tř. 3 do 200 kg/m2 šířky SW06 od 0,6 do 0,9 m, výšky přes 10 do 25 m</t>
  </si>
  <si>
    <t>-1634339860</t>
  </si>
  <si>
    <t>https://podminky.urs.cz/item/CS_URS_2023_01/941311812</t>
  </si>
  <si>
    <t>126</t>
  </si>
  <si>
    <t>944511111</t>
  </si>
  <si>
    <t>Montáž ochranné sítě zavěšené na konstrukci lešení z textilie z umělých vláken</t>
  </si>
  <si>
    <t>442075734</t>
  </si>
  <si>
    <t>https://podminky.urs.cz/item/CS_URS_2023_01/944511111</t>
  </si>
  <si>
    <t>127</t>
  </si>
  <si>
    <t>944511211</t>
  </si>
  <si>
    <t>Montáž ochranné sítě Příplatek za první a každý další den použití sítě k ceně -1111</t>
  </si>
  <si>
    <t>-1093812825</t>
  </si>
  <si>
    <t>https://podminky.urs.cz/item/CS_URS_2023_01/944511211</t>
  </si>
  <si>
    <t>35*60</t>
  </si>
  <si>
    <t>128</t>
  </si>
  <si>
    <t>944511811</t>
  </si>
  <si>
    <t>Demontáž ochranné sítě zavěšené na konstrukci lešení z textilie z umělých vláken</t>
  </si>
  <si>
    <t>-1892795079</t>
  </si>
  <si>
    <t>https://podminky.urs.cz/item/CS_URS_2023_01/944511811</t>
  </si>
  <si>
    <t>64</t>
  </si>
  <si>
    <t>949101111</t>
  </si>
  <si>
    <t>Lešení pomocné pracovní pro objekty pozemních staveb pro zatížení do 150 kg/m2, o výšce lešeňové podlahy do 1,9 m</t>
  </si>
  <si>
    <t>1326144196</t>
  </si>
  <si>
    <t>https://podminky.urs.cz/item/CS_URS_2023_01/949101111</t>
  </si>
  <si>
    <t>117</t>
  </si>
  <si>
    <t>952901111</t>
  </si>
  <si>
    <t>Vyčištění budov nebo objektů před předáním do užívání budov bytové nebo občanské výstavby, světlé výšky podlaží do 4 m</t>
  </si>
  <si>
    <t>-1812342953</t>
  </si>
  <si>
    <t>https://podminky.urs.cz/item/CS_URS_2023_01/952901111</t>
  </si>
  <si>
    <t>953334121</t>
  </si>
  <si>
    <t>Bobtnavý pásek do pracovních spar betonových konstrukcí bentonitový, rozměru 20 x 25 mm</t>
  </si>
  <si>
    <t>-1919405713</t>
  </si>
  <si>
    <t>https://podminky.urs.cz/item/CS_URS_2023_01/953334121</t>
  </si>
  <si>
    <t>(2,21+1,86)*2+1,05*4</t>
  </si>
  <si>
    <t>102</t>
  </si>
  <si>
    <t>953943211</t>
  </si>
  <si>
    <t>Osazování drobných kovových předmětů kotvených do stěny hasicího přístroje</t>
  </si>
  <si>
    <t>843140410</t>
  </si>
  <si>
    <t>https://podminky.urs.cz/item/CS_URS_2023_01/953943211</t>
  </si>
  <si>
    <t>103</t>
  </si>
  <si>
    <t>44932211</t>
  </si>
  <si>
    <t>přístroj hasicí ruční sněhový KS 5 BG</t>
  </si>
  <si>
    <t>-1333374650</t>
  </si>
  <si>
    <t>75</t>
  </si>
  <si>
    <t>962032230</t>
  </si>
  <si>
    <t>Bourání zdiva nadzákladového z cihel nebo tvárnic z cihel pálených nebo vápenopískových, na maltu vápennou nebo vápenocementovou, objemu do 1 m3</t>
  </si>
  <si>
    <t>-1856076666</t>
  </si>
  <si>
    <t>https://podminky.urs.cz/item/CS_URS_2023_01/962032230</t>
  </si>
  <si>
    <t>0,9*1,2*0,5</t>
  </si>
  <si>
    <t>0,9*0,9*0,5</t>
  </si>
  <si>
    <t>93</t>
  </si>
  <si>
    <t>968082015</t>
  </si>
  <si>
    <t>Vybourání plastových rámů oken s křídly, dveřních zárubní, vrat rámu oken s křídly, plochy do 1 m2</t>
  </si>
  <si>
    <t>-1192716436</t>
  </si>
  <si>
    <t>https://podminky.urs.cz/item/CS_URS_2023_01/968082015</t>
  </si>
  <si>
    <t>0,9*0,9</t>
  </si>
  <si>
    <t>74</t>
  </si>
  <si>
    <t>968082017</t>
  </si>
  <si>
    <t>Vybourání plastových rámů oken s křídly, dveřních zárubní, vrat rámu oken s křídly, plochy přes 2 do 4 m2</t>
  </si>
  <si>
    <t>-352344624</t>
  </si>
  <si>
    <t>https://podminky.urs.cz/item/CS_URS_2023_01/968082017</t>
  </si>
  <si>
    <t>1,2*2,05</t>
  </si>
  <si>
    <t>77</t>
  </si>
  <si>
    <t>973031324</t>
  </si>
  <si>
    <t>Vysekání výklenků nebo kapes ve zdivu z cihel na maltu vápennou nebo vápenocementovou kapes, plochy do 0,10 m2, hl. do 150 mm</t>
  </si>
  <si>
    <t>-2065801610</t>
  </si>
  <si>
    <t>https://podminky.urs.cz/item/CS_URS_2023_01/973031324</t>
  </si>
  <si>
    <t>nosnik IPE100</t>
  </si>
  <si>
    <t>94</t>
  </si>
  <si>
    <t>975121111</t>
  </si>
  <si>
    <t>Jednořadé podchycení konstrukcí systémovými prvky samostatnými stojkami výšky podepření do 4 m, zatížení do 750 kg/m zřízení</t>
  </si>
  <si>
    <t>445384670</t>
  </si>
  <si>
    <t>https://podminky.urs.cz/item/CS_URS_2023_01/975121111</t>
  </si>
  <si>
    <t>95</t>
  </si>
  <si>
    <t>975121112</t>
  </si>
  <si>
    <t>Jednořadé podchycení konstrukcí systémovými prvky samostatnými stojkami výšky podepření do 4 m, zatížení do 750 kg/m příplatek za první a každý další den použití</t>
  </si>
  <si>
    <t>-1304813612</t>
  </si>
  <si>
    <t>https://podminky.urs.cz/item/CS_URS_2023_01/975121112</t>
  </si>
  <si>
    <t>2,000*5</t>
  </si>
  <si>
    <t>97</t>
  </si>
  <si>
    <t>975121113</t>
  </si>
  <si>
    <t>Jednořadé podchycení konstrukcí systémovými prvky samostatnými stojkami výšky podepření do 4 m, zatížení do 750 kg/m odstranění</t>
  </si>
  <si>
    <t>972643080</t>
  </si>
  <si>
    <t>https://podminky.urs.cz/item/CS_URS_2023_01/975121113</t>
  </si>
  <si>
    <t>99</t>
  </si>
  <si>
    <t>977151122</t>
  </si>
  <si>
    <t>Jádrové vrty diamantovými korunkami do stavebních materiálů (železobetonu, betonu, cihel, obkladů, dlažeb, kamene) průměru přes 120 do 130 mm</t>
  </si>
  <si>
    <t>591757355</t>
  </si>
  <si>
    <t>https://podminky.urs.cz/item/CS_URS_2023_01/977151122</t>
  </si>
  <si>
    <t>0,45</t>
  </si>
  <si>
    <t>34</t>
  </si>
  <si>
    <t>977151123</t>
  </si>
  <si>
    <t>Jádrové vrty diamantovými korunkami do stavebních materiálů (železobetonu, betonu, cihel, obkladů, dlažeb, kamene) průměru přes 130 do 150 mm</t>
  </si>
  <si>
    <t>-1788490709</t>
  </si>
  <si>
    <t>https://podminky.urs.cz/item/CS_URS_2023_01/977151123</t>
  </si>
  <si>
    <t>978036191</t>
  </si>
  <si>
    <t>Otlučení cementových omítek vnějších ploch s vyškrabáním spar zdiva a s očištěním povrchu, v rozsahu přes 80 do 100 %</t>
  </si>
  <si>
    <t>596884332</t>
  </si>
  <si>
    <t>https://podminky.urs.cz/item/CS_URS_2023_01/978036191</t>
  </si>
  <si>
    <t>2,26*1,45</t>
  </si>
  <si>
    <t>65</t>
  </si>
  <si>
    <t>9.1R</t>
  </si>
  <si>
    <t>D+M keremického prahu strojovna</t>
  </si>
  <si>
    <t>1412677346</t>
  </si>
  <si>
    <t>124</t>
  </si>
  <si>
    <t>993111111</t>
  </si>
  <si>
    <t>Dovoz a odvoz lešení včetně naložení a složení řadového, na vzdálenost do 10 km</t>
  </si>
  <si>
    <t>1965977516</t>
  </si>
  <si>
    <t>https://podminky.urs.cz/item/CS_URS_2023_01/993111111</t>
  </si>
  <si>
    <t>125</t>
  </si>
  <si>
    <t>993111119</t>
  </si>
  <si>
    <t>Dovoz a odvoz lešení včetně naložení a složení řadového, na vzdálenost Příplatek k ceně za každých dalších i započatých 10 km přes 10 km</t>
  </si>
  <si>
    <t>1367889817</t>
  </si>
  <si>
    <t>https://podminky.urs.cz/item/CS_URS_2023_01/993111119</t>
  </si>
  <si>
    <t>35</t>
  </si>
  <si>
    <t>997</t>
  </si>
  <si>
    <t>Přesun sutě</t>
  </si>
  <si>
    <t>104</t>
  </si>
  <si>
    <t>997013213</t>
  </si>
  <si>
    <t>Vnitrostaveništní doprava suti a vybouraných hmot vodorovně do 50 m svisle ručně pro budovy a haly výšky přes 9 do 12 m</t>
  </si>
  <si>
    <t>-1667444399</t>
  </si>
  <si>
    <t>https://podminky.urs.cz/item/CS_URS_2023_01/997013213</t>
  </si>
  <si>
    <t>10,043-6,725</t>
  </si>
  <si>
    <t>106</t>
  </si>
  <si>
    <t>997013509</t>
  </si>
  <si>
    <t>Odvoz suti a vybouraných hmot na skládku nebo meziskládku se složením, na vzdálenost Příplatek k ceně za každý další i započatý 1 km přes 1 km</t>
  </si>
  <si>
    <t>1349904450</t>
  </si>
  <si>
    <t>https://podminky.urs.cz/item/CS_URS_2023_01/997013509</t>
  </si>
  <si>
    <t>3,318*14</t>
  </si>
  <si>
    <t>105</t>
  </si>
  <si>
    <t>997013511</t>
  </si>
  <si>
    <t>Odvoz suti a vybouraných hmot z meziskládky na skládku s naložením a se složením, na vzdálenost do 1 km</t>
  </si>
  <si>
    <t>447540368</t>
  </si>
  <si>
    <t>https://podminky.urs.cz/item/CS_URS_2023_01/997013511</t>
  </si>
  <si>
    <t>107</t>
  </si>
  <si>
    <t>997013631</t>
  </si>
  <si>
    <t>Poplatek za uložení stavebního odpadu na skládce (skládkovné) směsného stavebního a demoličního zatříděného do Katalogu odpadů pod kódem 17 09 04</t>
  </si>
  <si>
    <t>-1928947583</t>
  </si>
  <si>
    <t>https://podminky.urs.cz/item/CS_URS_2023_01/997013631</t>
  </si>
  <si>
    <t>40</t>
  </si>
  <si>
    <t>997221571</t>
  </si>
  <si>
    <t>Vodorovná doprava vybouraných hmot bez naložení, ale se složením a s hrubým urovnáním na vzdálenost do 1 km</t>
  </si>
  <si>
    <t>1307244876</t>
  </si>
  <si>
    <t>https://podminky.urs.cz/item/CS_URS_2023_01/997221571</t>
  </si>
  <si>
    <t>41</t>
  </si>
  <si>
    <t>997221579</t>
  </si>
  <si>
    <t>Vodorovná doprava vybouraných hmot bez naložení, ale se složením a s hrubým urovnáním na vzdálenost Příplatek k ceně za každý další i započatý 1 km přes 1 km</t>
  </si>
  <si>
    <t>-1919506738</t>
  </si>
  <si>
    <t>https://podminky.urs.cz/item/CS_URS_2023_01/997221579</t>
  </si>
  <si>
    <t>6,725*14</t>
  </si>
  <si>
    <t>43</t>
  </si>
  <si>
    <t>997221612</t>
  </si>
  <si>
    <t>Nakládání na dopravní prostředky pro vodorovnou dopravu vybouraných hmot</t>
  </si>
  <si>
    <t>-1105637962</t>
  </si>
  <si>
    <t>https://podminky.urs.cz/item/CS_URS_2023_01/997221612</t>
  </si>
  <si>
    <t>42</t>
  </si>
  <si>
    <t>997221625</t>
  </si>
  <si>
    <t>Poplatek za uložení stavebního odpadu na skládce (skládkovné) z armovaného betonu zatříděného do Katalogu odpadů pod kódem 17 01 01</t>
  </si>
  <si>
    <t>622494243</t>
  </si>
  <si>
    <t>https://podminky.urs.cz/item/CS_URS_2023_01/997221625</t>
  </si>
  <si>
    <t>998</t>
  </si>
  <si>
    <t>Přesun hmot</t>
  </si>
  <si>
    <t>108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</si>
  <si>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</si>
  <si>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</si>
  <si>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-2086893528</t>
  </si>
  <si>
    <t>https://podminky.urs.cz/item/CS_URS_2023_01/998018002</t>
  </si>
  <si>
    <t>PSV</t>
  </si>
  <si>
    <t>Práce a dodávky PSV</t>
  </si>
  <si>
    <t>711</t>
  </si>
  <si>
    <t>Izolace proti vodě, vlhkosti a plynům</t>
  </si>
  <si>
    <t>22</t>
  </si>
  <si>
    <t>711111001</t>
  </si>
  <si>
    <t>Provedení izolace proti zemní vlhkosti natěradly a tmely za studena na ploše vodorovné V nátěrem penetračním</t>
  </si>
  <si>
    <t>825871398</t>
  </si>
  <si>
    <t>https://podminky.urs.cz/item/CS_URS_2023_01/711111001</t>
  </si>
  <si>
    <t>2,5*2,3</t>
  </si>
  <si>
    <t>23</t>
  </si>
  <si>
    <t>11163150</t>
  </si>
  <si>
    <t>lak penetrační asfaltový</t>
  </si>
  <si>
    <t>291878234</t>
  </si>
  <si>
    <t>5,75*0,0003 'Přepočtené koeficientem množství</t>
  </si>
  <si>
    <t>7</t>
  </si>
  <si>
    <t>711112053</t>
  </si>
  <si>
    <t>Provedení izolace proti zemní vlhkosti natěradly a tmely za studena na ploše svislé S dvojnásobným nátěrem krystalickou hydroizolací</t>
  </si>
  <si>
    <t>2011504416</t>
  </si>
  <si>
    <t>https://podminky.urs.cz/item/CS_URS_2023_01/711112053</t>
  </si>
  <si>
    <t>stávající stěna</t>
  </si>
  <si>
    <t>3,277</t>
  </si>
  <si>
    <t>dojezd vnější stěny</t>
  </si>
  <si>
    <t>2,41*1,35*2</t>
  </si>
  <si>
    <t>2,26*1,35</t>
  </si>
  <si>
    <t>dojezd vnitřní plochy</t>
  </si>
  <si>
    <t>2,21*1,05*2</t>
  </si>
  <si>
    <t>1,86*1,05</t>
  </si>
  <si>
    <t>2,21*1,86</t>
  </si>
  <si>
    <t>24551050</t>
  </si>
  <si>
    <t>stěrka hydroizolační cementová kapilárně aktivní s dodatečnou krystalizací do spodní stavby</t>
  </si>
  <si>
    <t>kg</t>
  </si>
  <si>
    <t>975616365</t>
  </si>
  <si>
    <t>23,54*1,5 'Přepočtené koeficientem množství</t>
  </si>
  <si>
    <t>24</t>
  </si>
  <si>
    <t>711141559</t>
  </si>
  <si>
    <t>Provedení izolace proti zemní vlhkosti pásy přitavením NAIP na ploše vodorovné V</t>
  </si>
  <si>
    <t>-702917074</t>
  </si>
  <si>
    <t>https://podminky.urs.cz/item/CS_URS_2023_01/711141559</t>
  </si>
  <si>
    <t>25</t>
  </si>
  <si>
    <t>62853003</t>
  </si>
  <si>
    <t>pás asfaltový natavitelný modifikovaný SBS tl 3,5mm s vložkou ze skleněné tkaniny a spalitelnou PE fólií nebo jemnozrnným minerálním posypem na horním povrchu</t>
  </si>
  <si>
    <t>1405623168</t>
  </si>
  <si>
    <t>5,75*1,1655 'Přepočtené koeficientem množství</t>
  </si>
  <si>
    <t>59</t>
  </si>
  <si>
    <t>711191001</t>
  </si>
  <si>
    <t>Provedení nátěru adhezního můstku na ploše vodorovné V</t>
  </si>
  <si>
    <t>-763352617</t>
  </si>
  <si>
    <t>https://podminky.urs.cz/item/CS_URS_2023_01/711191001</t>
  </si>
  <si>
    <t>1,3*1</t>
  </si>
  <si>
    <t>60</t>
  </si>
  <si>
    <t>58585161</t>
  </si>
  <si>
    <t>adhezní můstek suchá směs s extrémní přilnavostí</t>
  </si>
  <si>
    <t>633290582</t>
  </si>
  <si>
    <t>1,3*0,12075 'Přepočtené koeficientem množství</t>
  </si>
  <si>
    <t>68</t>
  </si>
  <si>
    <t>711199101</t>
  </si>
  <si>
    <t>Provedení izolace proti zemní vlhkosti hydroizolační stěrkou doplňků vodotěsné těsnící pásky pro dilatační a styčné spáry</t>
  </si>
  <si>
    <t>1591933295</t>
  </si>
  <si>
    <t>https://podminky.urs.cz/item/CS_URS_2023_01/711199101</t>
  </si>
  <si>
    <t>(1,3+1)*2+0,15*4</t>
  </si>
  <si>
    <t>69</t>
  </si>
  <si>
    <t>28355021</t>
  </si>
  <si>
    <t>páska pružná těsnící hydroizolační š do 100mm</t>
  </si>
  <si>
    <t>-822769883</t>
  </si>
  <si>
    <t>5,2*1,05 'Přepočtené koeficientem množství</t>
  </si>
  <si>
    <t>109</t>
  </si>
  <si>
    <t>998711102</t>
  </si>
  <si>
    <t>Přesun hmot pro izolace proti vodě, vlhkosti a plynům stanovený z hmotnosti přesunovaného materiálu vodorovná dopravní vzdálenost do 50 m v objektech výšky přes 6 do 12 m</t>
  </si>
  <si>
    <t>-57201855</t>
  </si>
  <si>
    <t>https://podminky.urs.cz/item/CS_URS_2023_01/998711102</t>
  </si>
  <si>
    <t>110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</si>
  <si>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</si>
  <si>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</si>
  <si>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2072795884</t>
  </si>
  <si>
    <t>https://podminky.urs.cz/item/CS_URS_2023_01/998711181</t>
  </si>
  <si>
    <t>751</t>
  </si>
  <si>
    <t>Vzduchotechnika</t>
  </si>
  <si>
    <t>66</t>
  </si>
  <si>
    <t>751398021R</t>
  </si>
  <si>
    <t>Montáž ostatních zařízení větrací mřížky stěnové, průřezu do 0,040 m2</t>
  </si>
  <si>
    <t>1551392076</t>
  </si>
  <si>
    <t>67</t>
  </si>
  <si>
    <t>751.1R</t>
  </si>
  <si>
    <t>Větrací mřížka 200x200 EI60</t>
  </si>
  <si>
    <t>1566672939</t>
  </si>
  <si>
    <t>763</t>
  </si>
  <si>
    <t>Konstrukce suché výstavby</t>
  </si>
  <si>
    <t>39</t>
  </si>
  <si>
    <t>763164538</t>
  </si>
  <si>
    <t>Obklad konstrukcí sádrokartonovými deskami včetně ochranných úhelníků ve tvaru L rozvinuté šíře přes 0,4 do 0,8 m, opláštěný deskou protipožární DF, tl. 2 x 15 mm</t>
  </si>
  <si>
    <t>1720131688</t>
  </si>
  <si>
    <t>https://podminky.urs.cz/item/CS_URS_2023_01/763164538</t>
  </si>
  <si>
    <t>111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</si>
  <si>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</si>
  <si>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</si>
  <si>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1240892837</t>
  </si>
  <si>
    <t>https://podminky.urs.cz/item/CS_URS_2023_01/998763302</t>
  </si>
  <si>
    <t>112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</si>
  <si>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</si>
  <si>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</si>
  <si>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320223192</t>
  </si>
  <si>
    <t>https://podminky.urs.cz/item/CS_URS_2023_01/998763381</t>
  </si>
  <si>
    <t>766</t>
  </si>
  <si>
    <t>Konstrukce truhlářské</t>
  </si>
  <si>
    <t>55</t>
  </si>
  <si>
    <t>766660022</t>
  </si>
  <si>
    <t>Montáž dveřních křídel dřevěných nebo plastových otevíravých do ocelové zárubně protipožárních jednokřídlových, šířky přes 800 mm</t>
  </si>
  <si>
    <t>1701788748</t>
  </si>
  <si>
    <t>https://podminky.urs.cz/item/CS_URS_2023_01/766660022</t>
  </si>
  <si>
    <t>56</t>
  </si>
  <si>
    <t>61162100</t>
  </si>
  <si>
    <t>dveře jednokřídlé dřevotřískové protipožární EI (EW) 30 D3 povrch laminátový plné 1000x1970-2100mm</t>
  </si>
  <si>
    <t>-141307567</t>
  </si>
  <si>
    <t>100</t>
  </si>
  <si>
    <t>766660720</t>
  </si>
  <si>
    <t>Montáž dveřních doplňků větrací mřížky s vyříznutím otvoru</t>
  </si>
  <si>
    <t>-1687966505</t>
  </si>
  <si>
    <t>https://podminky.urs.cz/item/CS_URS_2023_01/766660720</t>
  </si>
  <si>
    <t>101</t>
  </si>
  <si>
    <t>55341412</t>
  </si>
  <si>
    <t>průvětrník mřížový s klapkami 150x300mm</t>
  </si>
  <si>
    <t>2061036131</t>
  </si>
  <si>
    <t>57</t>
  </si>
  <si>
    <t>766660729</t>
  </si>
  <si>
    <t>Montáž dveřních doplňků dveřního kování interiérového štítku s klikou</t>
  </si>
  <si>
    <t>-466581702</t>
  </si>
  <si>
    <t>https://podminky.urs.cz/item/CS_URS_2023_01/766660729</t>
  </si>
  <si>
    <t>58</t>
  </si>
  <si>
    <t>54914123</t>
  </si>
  <si>
    <t>kování rozetové klika/klika</t>
  </si>
  <si>
    <t>-1303663667</t>
  </si>
  <si>
    <t>113</t>
  </si>
  <si>
    <t>998766102</t>
  </si>
  <si>
    <t>Přesun hmot pro konstrukce truhlářské stanovený z hmotnosti přesunovaného materiálu vodorovná dopravní vzdálenost do 50 m v objektech výšky přes 6 do 12 m</t>
  </si>
  <si>
    <t>-471295711</t>
  </si>
  <si>
    <t>https://podminky.urs.cz/item/CS_URS_2023_01/998766102</t>
  </si>
  <si>
    <t>114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</si>
  <si>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</si>
  <si>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</si>
  <si>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-455950913</t>
  </si>
  <si>
    <t>https://podminky.urs.cz/item/CS_URS_2023_01/998766181</t>
  </si>
  <si>
    <t>771</t>
  </si>
  <si>
    <t>Podlahy z dlaždic</t>
  </si>
  <si>
    <t>87</t>
  </si>
  <si>
    <t>771121011</t>
  </si>
  <si>
    <t>Příprava podkladu před provedením dlažby nátěr penetrační na podlahu</t>
  </si>
  <si>
    <t>1288791960</t>
  </si>
  <si>
    <t>https://podminky.urs.cz/item/CS_URS_2023_01/771121011</t>
  </si>
  <si>
    <t>90</t>
  </si>
  <si>
    <t>771474112</t>
  </si>
  <si>
    <t>Montáž soklů z dlaždic keramických lepených flexibilním lepidlem rovných, výšky přes 65 do 90 mm</t>
  </si>
  <si>
    <t>1987516713</t>
  </si>
  <si>
    <t>https://podminky.urs.cz/item/CS_URS_2023_01/771474112</t>
  </si>
  <si>
    <t>0,5*2</t>
  </si>
  <si>
    <t>91</t>
  </si>
  <si>
    <t>59761338</t>
  </si>
  <si>
    <t>sokl-dlažba keramická slinutá hladká do interiéru i exteriéru 445x85mm</t>
  </si>
  <si>
    <t>-13250516</t>
  </si>
  <si>
    <t>2*2,475 'Přepočtené koeficientem množství</t>
  </si>
  <si>
    <t>88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</si>
  <si>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</si>
  <si>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</si>
  <si>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-1888079130</t>
  </si>
  <si>
    <t>https://podminky.urs.cz/item/CS_URS_2023_01/771574263</t>
  </si>
  <si>
    <t>89</t>
  </si>
  <si>
    <t>59761409</t>
  </si>
  <si>
    <t>dlažba keramická slinutá protiskluzná do interiéru i exteriéru pro vysoké mechanické namáhání přes 9 do 12ks/m2</t>
  </si>
  <si>
    <t>-1064693774</t>
  </si>
  <si>
    <t>1*1,1 'Přepočtené koeficientem množství</t>
  </si>
  <si>
    <t>115</t>
  </si>
  <si>
    <t>998771102</t>
  </si>
  <si>
    <t>Přesun hmot pro podlahy z dlaždic stanovený z hmotnosti přesunovaného materiálu vodorovná dopravní vzdálenost do 50 m v objektech výšky přes 6 do 12 m</t>
  </si>
  <si>
    <t>-1408977383</t>
  </si>
  <si>
    <t>https://podminky.urs.cz/item/CS_URS_2023_01/998771102</t>
  </si>
  <si>
    <t>116</t>
  </si>
  <si>
    <t>998771181</t>
  </si>
  <si>
    <t>Přesun hmot pro podlahy z dlaždic stanovený z hmotnosti přesunovaného materiálu Příplatek k ceně za přesun prováděný bez použití mechanizace pro jakoukoliv výšku objektu</t>
  </si>
  <si>
    <t>2033002894</t>
  </si>
  <si>
    <t>https://podminky.urs.cz/item/CS_URS_2023_01/998771181</t>
  </si>
  <si>
    <t>776</t>
  </si>
  <si>
    <t>Podlahy povlakové</t>
  </si>
  <si>
    <t>47</t>
  </si>
  <si>
    <t>776201811</t>
  </si>
  <si>
    <t>Demontáž povlakových podlahovin lepených ručně bez podložky</t>
  </si>
  <si>
    <t>-469327200</t>
  </si>
  <si>
    <t>https://podminky.urs.cz/item/CS_URS_2023_01/776201811</t>
  </si>
  <si>
    <t>1,5*1,1</t>
  </si>
  <si>
    <t>72</t>
  </si>
  <si>
    <t>776411112</t>
  </si>
  <si>
    <t>Montáž soklíků lepením obvodových, výšky přes 80 do 100 mm</t>
  </si>
  <si>
    <t>-2061885045</t>
  </si>
  <si>
    <t>https://podminky.urs.cz/item/CS_URS_2023_01/776411112</t>
  </si>
  <si>
    <t>1,1*2+1,5</t>
  </si>
  <si>
    <t>73</t>
  </si>
  <si>
    <t>28411010</t>
  </si>
  <si>
    <t>lišta soklová PVC 20x100mm</t>
  </si>
  <si>
    <t>497167650</t>
  </si>
  <si>
    <t>3,7*1,02 'Přepočtené koeficientem množství</t>
  </si>
  <si>
    <t>781</t>
  </si>
  <si>
    <t>Dokončovací práce - obklady</t>
  </si>
  <si>
    <t>48</t>
  </si>
  <si>
    <t>781471810</t>
  </si>
  <si>
    <t>Demontáž obkladů z dlaždic keramických kladených do malty</t>
  </si>
  <si>
    <t>-1010602807</t>
  </si>
  <si>
    <t>https://podminky.urs.cz/item/CS_URS_2023_01/781471810</t>
  </si>
  <si>
    <t>(0,15*1,5)*2</t>
  </si>
  <si>
    <t>83</t>
  </si>
  <si>
    <t>781494111</t>
  </si>
  <si>
    <t>Obklad - dokončující práce profily ukončovací plastové lepené flexibilním lepidlem rohové</t>
  </si>
  <si>
    <t>-1900701339</t>
  </si>
  <si>
    <t>https://podminky.urs.cz/item/CS_URS_2023_01/781494111</t>
  </si>
  <si>
    <t>1,5*2</t>
  </si>
  <si>
    <t>783</t>
  </si>
  <si>
    <t>Dokončovací práce - nátěry</t>
  </si>
  <si>
    <t>37</t>
  </si>
  <si>
    <t>783933171</t>
  </si>
  <si>
    <t>Penetrační nátěr betonových podlah hrubých epoxidový</t>
  </si>
  <si>
    <t>-1094231733</t>
  </si>
  <si>
    <t>https://podminky.urs.cz/item/CS_URS_2023_01/783933171</t>
  </si>
  <si>
    <t>1*1,3*1,3</t>
  </si>
  <si>
    <t>38</t>
  </si>
  <si>
    <t>783937163</t>
  </si>
  <si>
    <t>Krycí (uzavírací) nátěr betonových podlah dvojnásobný epoxidový rozpouštědlový</t>
  </si>
  <si>
    <t>1354344026</t>
  </si>
  <si>
    <t>https://podminky.urs.cz/item/CS_URS_2023_01/783937163</t>
  </si>
  <si>
    <t>784</t>
  </si>
  <si>
    <t>Dokončovací práce - malby a tapety</t>
  </si>
  <si>
    <t>70</t>
  </si>
  <si>
    <t>784181101</t>
  </si>
  <si>
    <t>Penetrace podkladu jednonásobná základní akrylátová bezbarvá v místnostech výšky do 3,80 m</t>
  </si>
  <si>
    <t>-2003551907</t>
  </si>
  <si>
    <t>https://podminky.urs.cz/item/CS_URS_2023_01/784181101</t>
  </si>
  <si>
    <t>16,36+10</t>
  </si>
  <si>
    <t>71</t>
  </si>
  <si>
    <t>784221101</t>
  </si>
  <si>
    <t>Malby z malířských směsí otěruvzdorných za sucha dvojnásobné, bílé za sucha otěruvzdorné dobře v místnostech výšky do 3,80 m</t>
  </si>
  <si>
    <t>-2060601260</t>
  </si>
  <si>
    <t>https://podminky.urs.cz/item/CS_URS_2023_01/784221101</t>
  </si>
  <si>
    <t>Práce a dodávky M</t>
  </si>
  <si>
    <t>22-M</t>
  </si>
  <si>
    <t>Montáže technologických zařízení pro dopravní stavby</t>
  </si>
  <si>
    <t>119</t>
  </si>
  <si>
    <t>22-M.1R</t>
  </si>
  <si>
    <t>D+M výtahové šachty viz D.1.5</t>
  </si>
  <si>
    <t>-1498080414</t>
  </si>
  <si>
    <t>120</t>
  </si>
  <si>
    <t>22-M.2R</t>
  </si>
  <si>
    <t>D+M výtahu viz D.1.5</t>
  </si>
  <si>
    <t>-27423814</t>
  </si>
  <si>
    <t>HZS</t>
  </si>
  <si>
    <t>Hodinové zúčtovací sazby</t>
  </si>
  <si>
    <t>HZS1301</t>
  </si>
  <si>
    <t>Hodinové zúčtovací sazby profesí HSV provádění konstrukcí zedník</t>
  </si>
  <si>
    <t>hod</t>
  </si>
  <si>
    <t>512</t>
  </si>
  <si>
    <t>879374967</t>
  </si>
  <si>
    <t>https://podminky.urs.cz/item/CS_URS_2023_01/HZS1301</t>
  </si>
  <si>
    <t>začištění prostupu stěnou</t>
  </si>
  <si>
    <t>začištění strojovna</t>
  </si>
  <si>
    <t>sondážní práce</t>
  </si>
  <si>
    <t>řezání drážek 3.np</t>
  </si>
  <si>
    <t>začištění odvětrání</t>
  </si>
  <si>
    <t>49</t>
  </si>
  <si>
    <t>HZS2151</t>
  </si>
  <si>
    <t>Hodinové zúčtovací sazby profesí PSV provádění stavebních konstrukcí klempíř</t>
  </si>
  <si>
    <t>-1212552115</t>
  </si>
  <si>
    <t>https://podminky.urs.cz/item/CS_URS_2023_01/HZS2151</t>
  </si>
  <si>
    <t>odstanění oplechování vč.začištění</t>
  </si>
  <si>
    <t>36</t>
  </si>
  <si>
    <t>HZS2221</t>
  </si>
  <si>
    <t>Hodinové zúčtovací sazby profesí PSV provádění stavebních instalací topenář</t>
  </si>
  <si>
    <t>-402682686</t>
  </si>
  <si>
    <t>https://podminky.urs.cz/item/CS_URS_2023_01/HZS2221</t>
  </si>
  <si>
    <t>úprava rozvodu út 1.np</t>
  </si>
  <si>
    <t>92</t>
  </si>
  <si>
    <t>HZS2231</t>
  </si>
  <si>
    <t>Hodinové zúčtovací sazby profesí PSV provádění stavebních instalací elektrikář</t>
  </si>
  <si>
    <t>-24286095</t>
  </si>
  <si>
    <t>https://podminky.urs.cz/item/CS_URS_2023_01/HZS2231</t>
  </si>
  <si>
    <t>přesunutí zařízení 2.np</t>
  </si>
  <si>
    <t>b - ELE</t>
  </si>
  <si>
    <t>Soupis:</t>
  </si>
  <si>
    <t>b1 - materiál</t>
  </si>
  <si>
    <t>D1 - dodávky materialu</t>
  </si>
  <si>
    <t>D1</t>
  </si>
  <si>
    <t>dodávky materialu</t>
  </si>
  <si>
    <t>341581093</t>
  </si>
  <si>
    <t>Kabel silový Cu, PVC izolace 600V/1kV, -40ºC - +70ºC, 1-CYKY J  5x16mm2 odolnost proti šíření plamene dle ČSN EN 60332-1</t>
  </si>
  <si>
    <t>341581066</t>
  </si>
  <si>
    <t>Kabel silový Cu, PVC izolace 600V/1kV, -40ºC - +70ºC, 1-CYKY J 3x1,5mm2 odolnost proti šíření plamene dle ČSN EN 60332-1</t>
  </si>
  <si>
    <t>345212124</t>
  </si>
  <si>
    <t>Vodič HO7V-R 16 zž - PVC izolovaný jednožilový vodič pro vnitřní vedení</t>
  </si>
  <si>
    <t>321026109</t>
  </si>
  <si>
    <t>Kabelové oko do 16mm2 Cu</t>
  </si>
  <si>
    <t>321026103</t>
  </si>
  <si>
    <t>Kabelové oko do 2,5 mm2 Cu</t>
  </si>
  <si>
    <t>202851125</t>
  </si>
  <si>
    <t>Kabelový drátěný žlab 50/50</t>
  </si>
  <si>
    <t>12</t>
  </si>
  <si>
    <t>202851180</t>
  </si>
  <si>
    <t>Nosník kabelového žlabu 50</t>
  </si>
  <si>
    <t>14</t>
  </si>
  <si>
    <t>562810312</t>
  </si>
  <si>
    <t>Hmoždinky univerzální 10x60</t>
  </si>
  <si>
    <t>348531012</t>
  </si>
  <si>
    <t>LED nástěnné svítidlo s pohybovým čidlem 15W, 1300lm IP44</t>
  </si>
  <si>
    <t>R0001</t>
  </si>
  <si>
    <t>Recyklační poplatek svítidlo</t>
  </si>
  <si>
    <t>228126104</t>
  </si>
  <si>
    <t>Axiální ventilátor 100, 13W/12V  IP44</t>
  </si>
  <si>
    <t>228126104.1</t>
  </si>
  <si>
    <t>Příslušenství k axiálnímu ventilátoru</t>
  </si>
  <si>
    <t>728104106</t>
  </si>
  <si>
    <t>Transformátor pro axiální ventilátor   230V/12V 16W</t>
  </si>
  <si>
    <t>348124104</t>
  </si>
  <si>
    <t>Svorkovnice pro vyrovnání potenciálu</t>
  </si>
  <si>
    <t>341000000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</si>
  <si>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10% z nosného materiálu</t>
  </si>
  <si>
    <t>b2 - montáž</t>
  </si>
  <si>
    <t>D1 - montážní práce</t>
  </si>
  <si>
    <t>montážní práce</t>
  </si>
  <si>
    <t>741122644</t>
  </si>
  <si>
    <t>Montáž kabelů měděných bez ukončení uložených pevně plných kulatých nebo bezhalogenových (např. CYKY) počtu a průřezu žil 5x16 mm2</t>
  </si>
  <si>
    <t>https://podminky.urs.cz/item/CS_URS_2023_01/741122644</t>
  </si>
  <si>
    <t>741122015</t>
  </si>
  <si>
    <t>Montáž kabelů měděných bez ukončení uložených pod omítku plných kulatých (např. CYKY), počtu a průřezu žil 3x1,5 mm2</t>
  </si>
  <si>
    <t>https://podminky.urs.cz/item/CS_URS_2023_01/741122015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</si>
  <si>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</si>
  <si>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</si>
  <si>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https://podminky.urs.cz/item/CS_URS_2023_01/741120301</t>
  </si>
  <si>
    <t>741132133</t>
  </si>
  <si>
    <t>Ukončení kabelů smršťovací záklopkou nebo páskou se zapojením bez letování, počtu a průřezu žil 4x16 mm2</t>
  </si>
  <si>
    <t>https://podminky.urs.cz/item/CS_URS_2023_01/741132133</t>
  </si>
  <si>
    <t>741132103</t>
  </si>
  <si>
    <t>Ukončení kabelů smršťovací záklopkou nebo páskou se zapojením bez letování, počtu a průřezu žil 3x1,5 až 4 mm2</t>
  </si>
  <si>
    <t>https://podminky.urs.cz/item/CS_URS_2023_01/741132103</t>
  </si>
  <si>
    <t>741910412</t>
  </si>
  <si>
    <t>Montáž žlabů bez stojiny a výložníků kovových s podpěrkami a příslušenstvím bez víka, šířky do 100 mm</t>
  </si>
  <si>
    <t>https://podminky.urs.cz/item/CS_URS_2023_01/741910412</t>
  </si>
  <si>
    <t>460932111</t>
  </si>
  <si>
    <t>Osazení kotevních prvků hmoždinek včetně vyvrtání otvorů, pro upevnění elektroinstalací ve stěnách cihelných, vnějšího průměru do 8 mm</t>
  </si>
  <si>
    <t>https://podminky.urs.cz/item/CS_URS_2023_01/460932111</t>
  </si>
  <si>
    <t>741372061</t>
  </si>
  <si>
    <t>Montáž svítidel s integrovaným zdrojem LED se zapojením vodičů interiérových přisazených stropních hranatých nebo kruhových, plochy do 0,09 m2</t>
  </si>
  <si>
    <t>https://podminky.urs.cz/item/CS_URS_2023_01/741372061</t>
  </si>
  <si>
    <t>HZS.001</t>
  </si>
  <si>
    <t>Montáž a zapojení axiálního ventilátoru do stávajícího světelného okruhu 1 ks</t>
  </si>
  <si>
    <t>HZS.002</t>
  </si>
  <si>
    <t>Montáž příslušenství k axiálnímu ventilátoru</t>
  </si>
  <si>
    <t>741350031</t>
  </si>
  <si>
    <t>Montáž jednofázových transformátorů nn se zapojením vodičů v krytu 1x primár - 1x sekundár do 200 VA</t>
  </si>
  <si>
    <t>https://podminky.urs.cz/item/CS_URS_2023_01/741350031</t>
  </si>
  <si>
    <t>HZS.003</t>
  </si>
  <si>
    <t>Montáž svorkovnice pro vyrovnání potenciálu</t>
  </si>
  <si>
    <t>HZS.004</t>
  </si>
  <si>
    <t>Vyhledání stávajících světelných rozvodů a manipulace v stávajících světelných rozvodech</t>
  </si>
  <si>
    <t>HZS.005</t>
  </si>
  <si>
    <t>Dokumentace skutečného provedení</t>
  </si>
  <si>
    <t>HZS.006</t>
  </si>
  <si>
    <t>Práce nezahrnuté v cenících 21_M, 46 -M, PSV 800-741, PSV 800-742 a zapsané v montážním deníku a potvrzené investorem</t>
  </si>
  <si>
    <t>HZS.007</t>
  </si>
  <si>
    <t>Podíl prací jiných profesí než elektro ( sekání drážek a průrazy)</t>
  </si>
  <si>
    <t>741810001</t>
  </si>
  <si>
    <t>Zkoušky a prohlídky elektrických rozvodů a zařízení celková prohlídka a vyhotovení revizní zprávy pro objem montážních prací do 100 000,-Kč</t>
  </si>
  <si>
    <t>https://podminky.urs.cz/item/CS_URS_2023_01/741810001</t>
  </si>
  <si>
    <t>HZS.008</t>
  </si>
  <si>
    <t>Staveništní rozvaděč vč.podružného měření</t>
  </si>
  <si>
    <t>-1055580011</t>
  </si>
  <si>
    <t>x - VRN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</si>
  <si>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</si>
  <si>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</si>
  <si>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</si>
  <si>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</si>
  <si>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</si>
  <si>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</si>
  <si>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</si>
  <si>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46-M</t>
  </si>
  <si>
    <t>Zemní práce při extr.mont.pracích</t>
  </si>
  <si>
    <t>11</t>
  </si>
  <si>
    <t>460010025</t>
  </si>
  <si>
    <t>Vytyčení trasy inženýrských sítí v zastavěném prostoru</t>
  </si>
  <si>
    <t>-1031930786</t>
  </si>
  <si>
    <t>https://podminky.urs.cz/item/CS_URS_2023_01/460010025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</si>
  <si>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</si>
  <si>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</si>
  <si>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</si>
  <si>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</si>
  <si>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</si>
  <si>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</si>
  <si>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1024</t>
  </si>
  <si>
    <t>1888660181</t>
  </si>
  <si>
    <t>https://podminky.urs.cz/item/CS_URS_2023_01/012002000</t>
  </si>
  <si>
    <t>012203000</t>
  </si>
  <si>
    <t>Geodetické práce při provádění stavby</t>
  </si>
  <si>
    <t>-1518530727</t>
  </si>
  <si>
    <t>https://podminky.urs.cz/item/CS_URS_2023_01/012203000</t>
  </si>
  <si>
    <t>013244000R</t>
  </si>
  <si>
    <t>Výrobní dokumentace</t>
  </si>
  <si>
    <t>-957375305</t>
  </si>
  <si>
    <t>VRN3</t>
  </si>
  <si>
    <t>Zařízení staveniště</t>
  </si>
  <si>
    <t>030001000</t>
  </si>
  <si>
    <t>1127055575</t>
  </si>
  <si>
    <t>https://podminky.urs.cz/item/CS_URS_2023_01/030001000</t>
  </si>
  <si>
    <t>VRN4</t>
  </si>
  <si>
    <t>Inženýrská činnost</t>
  </si>
  <si>
    <t>043002000</t>
  </si>
  <si>
    <t>Zkoušky a ostatní měření</t>
  </si>
  <si>
    <t>-1884070563</t>
  </si>
  <si>
    <t>https://podminky.urs.cz/item/CS_URS_2023_01/043002000</t>
  </si>
  <si>
    <t>043154000</t>
  </si>
  <si>
    <t>Zkoušky hutnicí</t>
  </si>
  <si>
    <t>1487738844</t>
  </si>
  <si>
    <t>https://podminky.urs.cz/item/CS_URS_2023_01/043154000</t>
  </si>
  <si>
    <t>045002000</t>
  </si>
  <si>
    <t>Kompletační a koordinační činnost</t>
  </si>
  <si>
    <t>-760264796</t>
  </si>
  <si>
    <t>https://podminky.urs.cz/item/CS_URS_2023_01/045002000</t>
  </si>
  <si>
    <t>VRN6</t>
  </si>
  <si>
    <t>Územní vlivy</t>
  </si>
  <si>
    <t>065002000</t>
  </si>
  <si>
    <t>Mimostaveništní doprava materiálů</t>
  </si>
  <si>
    <t>632196980</t>
  </si>
  <si>
    <t>https://podminky.urs.cz/item/CS_URS_2023_01/065002000</t>
  </si>
  <si>
    <t>VRN7</t>
  </si>
  <si>
    <t>Provozní vlivy</t>
  </si>
  <si>
    <t>073002000</t>
  </si>
  <si>
    <t>Ztížený pohyb vozidel v centrech měst</t>
  </si>
  <si>
    <t>-315940468</t>
  </si>
  <si>
    <t>https://podminky.urs.cz/item/CS_URS_2023_01/073002000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</si>
</sst>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37" TargetMode="External" /><Relationship Id="rId2" Type="http://schemas.openxmlformats.org/officeDocument/2006/relationships/hyperlink" Target="https://podminky.urs.cz/item/CS_URS_2023_01/131251100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71201231" TargetMode="External" /><Relationship Id="rId6" Type="http://schemas.openxmlformats.org/officeDocument/2006/relationships/hyperlink" Target="https://podminky.urs.cz/item/CS_URS_2023_01/171251201" TargetMode="External" /><Relationship Id="rId7" Type="http://schemas.openxmlformats.org/officeDocument/2006/relationships/hyperlink" Target="https://podminky.urs.cz/item/CS_URS_2023_01/174111101" TargetMode="External" /><Relationship Id="rId8" Type="http://schemas.openxmlformats.org/officeDocument/2006/relationships/hyperlink" Target="https://podminky.urs.cz/item/CS_URS_2023_01/271532212" TargetMode="External" /><Relationship Id="rId9" Type="http://schemas.openxmlformats.org/officeDocument/2006/relationships/hyperlink" Target="https://podminky.urs.cz/item/CS_URS_2023_01/273321311" TargetMode="External" /><Relationship Id="rId10" Type="http://schemas.openxmlformats.org/officeDocument/2006/relationships/hyperlink" Target="https://podminky.urs.cz/item/CS_URS_2023_01/273323511" TargetMode="External" /><Relationship Id="rId11" Type="http://schemas.openxmlformats.org/officeDocument/2006/relationships/hyperlink" Target="https://podminky.urs.cz/item/CS_URS_2023_01/273362021" TargetMode="External" /><Relationship Id="rId12" Type="http://schemas.openxmlformats.org/officeDocument/2006/relationships/hyperlink" Target="https://podminky.urs.cz/item/CS_URS_2023_01/279323111" TargetMode="External" /><Relationship Id="rId13" Type="http://schemas.openxmlformats.org/officeDocument/2006/relationships/hyperlink" Target="https://podminky.urs.cz/item/CS_URS_2023_01/279351121" TargetMode="External" /><Relationship Id="rId14" Type="http://schemas.openxmlformats.org/officeDocument/2006/relationships/hyperlink" Target="https://podminky.urs.cz/item/CS_URS_2023_01/279351122" TargetMode="External" /><Relationship Id="rId15" Type="http://schemas.openxmlformats.org/officeDocument/2006/relationships/hyperlink" Target="https://podminky.urs.cz/item/CS_URS_2023_01/279361821" TargetMode="External" /><Relationship Id="rId16" Type="http://schemas.openxmlformats.org/officeDocument/2006/relationships/hyperlink" Target="https://podminky.urs.cz/item/CS_URS_2023_01/310238211" TargetMode="External" /><Relationship Id="rId17" Type="http://schemas.openxmlformats.org/officeDocument/2006/relationships/hyperlink" Target="https://podminky.urs.cz/item/CS_URS_2023_01/310239211" TargetMode="External" /><Relationship Id="rId18" Type="http://schemas.openxmlformats.org/officeDocument/2006/relationships/hyperlink" Target="https://podminky.urs.cz/item/CS_URS_2023_01/317142424" TargetMode="External" /><Relationship Id="rId19" Type="http://schemas.openxmlformats.org/officeDocument/2006/relationships/hyperlink" Target="https://podminky.urs.cz/item/CS_URS_2023_01/317944321" TargetMode="External" /><Relationship Id="rId20" Type="http://schemas.openxmlformats.org/officeDocument/2006/relationships/hyperlink" Target="https://podminky.urs.cz/item/CS_URS_2023_01/342272225" TargetMode="External" /><Relationship Id="rId21" Type="http://schemas.openxmlformats.org/officeDocument/2006/relationships/hyperlink" Target="https://podminky.urs.cz/item/CS_URS_2023_01/342291121" TargetMode="External" /><Relationship Id="rId22" Type="http://schemas.openxmlformats.org/officeDocument/2006/relationships/hyperlink" Target="https://podminky.urs.cz/item/CS_URS_2023_01/346244381" TargetMode="External" /><Relationship Id="rId23" Type="http://schemas.openxmlformats.org/officeDocument/2006/relationships/hyperlink" Target="https://podminky.urs.cz/item/CS_URS_2023_01/413232211" TargetMode="External" /><Relationship Id="rId24" Type="http://schemas.openxmlformats.org/officeDocument/2006/relationships/hyperlink" Target="https://podminky.urs.cz/item/CS_URS_2023_01/564831011" TargetMode="External" /><Relationship Id="rId25" Type="http://schemas.openxmlformats.org/officeDocument/2006/relationships/hyperlink" Target="https://podminky.urs.cz/item/CS_URS_2023_01/581114113" TargetMode="External" /><Relationship Id="rId26" Type="http://schemas.openxmlformats.org/officeDocument/2006/relationships/hyperlink" Target="https://podminky.urs.cz/item/CS_URS_2023_01/612131121" TargetMode="External" /><Relationship Id="rId27" Type="http://schemas.openxmlformats.org/officeDocument/2006/relationships/hyperlink" Target="https://podminky.urs.cz/item/CS_URS_2023_01/612321121" TargetMode="External" /><Relationship Id="rId28" Type="http://schemas.openxmlformats.org/officeDocument/2006/relationships/hyperlink" Target="https://podminky.urs.cz/item/CS_URS_2023_01/612325302" TargetMode="External" /><Relationship Id="rId29" Type="http://schemas.openxmlformats.org/officeDocument/2006/relationships/hyperlink" Target="https://podminky.urs.cz/item/CS_URS_2023_01/619996145" TargetMode="External" /><Relationship Id="rId30" Type="http://schemas.openxmlformats.org/officeDocument/2006/relationships/hyperlink" Target="https://podminky.urs.cz/item/CS_URS_2023_01/622131121" TargetMode="External" /><Relationship Id="rId31" Type="http://schemas.openxmlformats.org/officeDocument/2006/relationships/hyperlink" Target="https://podminky.urs.cz/item/CS_URS_2023_01/622142001" TargetMode="External" /><Relationship Id="rId32" Type="http://schemas.openxmlformats.org/officeDocument/2006/relationships/hyperlink" Target="https://podminky.urs.cz/item/CS_URS_2023_01/622221011" TargetMode="External" /><Relationship Id="rId33" Type="http://schemas.openxmlformats.org/officeDocument/2006/relationships/hyperlink" Target="https://podminky.urs.cz/item/CS_URS_2023_01/622221021" TargetMode="External" /><Relationship Id="rId34" Type="http://schemas.openxmlformats.org/officeDocument/2006/relationships/hyperlink" Target="https://podminky.urs.cz/item/CS_URS_2023_01/622321111" TargetMode="External" /><Relationship Id="rId35" Type="http://schemas.openxmlformats.org/officeDocument/2006/relationships/hyperlink" Target="https://podminky.urs.cz/item/CS_URS_2023_01/632450122" TargetMode="External" /><Relationship Id="rId36" Type="http://schemas.openxmlformats.org/officeDocument/2006/relationships/hyperlink" Target="https://podminky.urs.cz/item/CS_URS_2023_01/632451101" TargetMode="External" /><Relationship Id="rId37" Type="http://schemas.openxmlformats.org/officeDocument/2006/relationships/hyperlink" Target="https://podminky.urs.cz/item/CS_URS_2023_01/642945111" TargetMode="External" /><Relationship Id="rId38" Type="http://schemas.openxmlformats.org/officeDocument/2006/relationships/hyperlink" Target="https://podminky.urs.cz/item/CS_URS_2023_01/919124121" TargetMode="External" /><Relationship Id="rId39" Type="http://schemas.openxmlformats.org/officeDocument/2006/relationships/hyperlink" Target="https://podminky.urs.cz/item/CS_URS_2023_01/919735124" TargetMode="External" /><Relationship Id="rId40" Type="http://schemas.openxmlformats.org/officeDocument/2006/relationships/hyperlink" Target="https://podminky.urs.cz/item/CS_URS_2023_01/941311112" TargetMode="External" /><Relationship Id="rId41" Type="http://schemas.openxmlformats.org/officeDocument/2006/relationships/hyperlink" Target="https://podminky.urs.cz/item/CS_URS_2023_01/941311211" TargetMode="External" /><Relationship Id="rId42" Type="http://schemas.openxmlformats.org/officeDocument/2006/relationships/hyperlink" Target="https://podminky.urs.cz/item/CS_URS_2023_01/941311812" TargetMode="External" /><Relationship Id="rId43" Type="http://schemas.openxmlformats.org/officeDocument/2006/relationships/hyperlink" Target="https://podminky.urs.cz/item/CS_URS_2023_01/944511111" TargetMode="External" /><Relationship Id="rId44" Type="http://schemas.openxmlformats.org/officeDocument/2006/relationships/hyperlink" Target="https://podminky.urs.cz/item/CS_URS_2023_01/944511211" TargetMode="External" /><Relationship Id="rId45" Type="http://schemas.openxmlformats.org/officeDocument/2006/relationships/hyperlink" Target="https://podminky.urs.cz/item/CS_URS_2023_01/944511811" TargetMode="External" /><Relationship Id="rId46" Type="http://schemas.openxmlformats.org/officeDocument/2006/relationships/hyperlink" Target="https://podminky.urs.cz/item/CS_URS_2023_01/949101111" TargetMode="External" /><Relationship Id="rId47" Type="http://schemas.openxmlformats.org/officeDocument/2006/relationships/hyperlink" Target="https://podminky.urs.cz/item/CS_URS_2023_01/952901111" TargetMode="External" /><Relationship Id="rId48" Type="http://schemas.openxmlformats.org/officeDocument/2006/relationships/hyperlink" Target="https://podminky.urs.cz/item/CS_URS_2023_01/953334121" TargetMode="External" /><Relationship Id="rId49" Type="http://schemas.openxmlformats.org/officeDocument/2006/relationships/hyperlink" Target="https://podminky.urs.cz/item/CS_URS_2023_01/953943211" TargetMode="External" /><Relationship Id="rId50" Type="http://schemas.openxmlformats.org/officeDocument/2006/relationships/hyperlink" Target="https://podminky.urs.cz/item/CS_URS_2023_01/962032230" TargetMode="External" /><Relationship Id="rId51" Type="http://schemas.openxmlformats.org/officeDocument/2006/relationships/hyperlink" Target="https://podminky.urs.cz/item/CS_URS_2023_01/968082015" TargetMode="External" /><Relationship Id="rId52" Type="http://schemas.openxmlformats.org/officeDocument/2006/relationships/hyperlink" Target="https://podminky.urs.cz/item/CS_URS_2023_01/968082017" TargetMode="External" /><Relationship Id="rId53" Type="http://schemas.openxmlformats.org/officeDocument/2006/relationships/hyperlink" Target="https://podminky.urs.cz/item/CS_URS_2023_01/973031324" TargetMode="External" /><Relationship Id="rId54" Type="http://schemas.openxmlformats.org/officeDocument/2006/relationships/hyperlink" Target="https://podminky.urs.cz/item/CS_URS_2023_01/975121111" TargetMode="External" /><Relationship Id="rId55" Type="http://schemas.openxmlformats.org/officeDocument/2006/relationships/hyperlink" Target="https://podminky.urs.cz/item/CS_URS_2023_01/975121112" TargetMode="External" /><Relationship Id="rId56" Type="http://schemas.openxmlformats.org/officeDocument/2006/relationships/hyperlink" Target="https://podminky.urs.cz/item/CS_URS_2023_01/975121113" TargetMode="External" /><Relationship Id="rId57" Type="http://schemas.openxmlformats.org/officeDocument/2006/relationships/hyperlink" Target="https://podminky.urs.cz/item/CS_URS_2023_01/977151122" TargetMode="External" /><Relationship Id="rId58" Type="http://schemas.openxmlformats.org/officeDocument/2006/relationships/hyperlink" Target="https://podminky.urs.cz/item/CS_URS_2023_01/977151123" TargetMode="External" /><Relationship Id="rId59" Type="http://schemas.openxmlformats.org/officeDocument/2006/relationships/hyperlink" Target="https://podminky.urs.cz/item/CS_URS_2023_01/978036191" TargetMode="External" /><Relationship Id="rId60" Type="http://schemas.openxmlformats.org/officeDocument/2006/relationships/hyperlink" Target="https://podminky.urs.cz/item/CS_URS_2023_01/993111111" TargetMode="External" /><Relationship Id="rId61" Type="http://schemas.openxmlformats.org/officeDocument/2006/relationships/hyperlink" Target="https://podminky.urs.cz/item/CS_URS_2023_01/993111119" TargetMode="External" /><Relationship Id="rId62" Type="http://schemas.openxmlformats.org/officeDocument/2006/relationships/hyperlink" Target="https://podminky.urs.cz/item/CS_URS_2023_01/997013213" TargetMode="External" /><Relationship Id="rId63" Type="http://schemas.openxmlformats.org/officeDocument/2006/relationships/hyperlink" Target="https://podminky.urs.cz/item/CS_URS_2023_01/997013509" TargetMode="External" /><Relationship Id="rId64" Type="http://schemas.openxmlformats.org/officeDocument/2006/relationships/hyperlink" Target="https://podminky.urs.cz/item/CS_URS_2023_01/997013511" TargetMode="External" /><Relationship Id="rId65" Type="http://schemas.openxmlformats.org/officeDocument/2006/relationships/hyperlink" Target="https://podminky.urs.cz/item/CS_URS_2023_01/997013631" TargetMode="External" /><Relationship Id="rId66" Type="http://schemas.openxmlformats.org/officeDocument/2006/relationships/hyperlink" Target="https://podminky.urs.cz/item/CS_URS_2023_01/997221571" TargetMode="External" /><Relationship Id="rId67" Type="http://schemas.openxmlformats.org/officeDocument/2006/relationships/hyperlink" Target="https://podminky.urs.cz/item/CS_URS_2023_01/997221579" TargetMode="External" /><Relationship Id="rId68" Type="http://schemas.openxmlformats.org/officeDocument/2006/relationships/hyperlink" Target="https://podminky.urs.cz/item/CS_URS_2023_01/997221612" TargetMode="External" /><Relationship Id="rId69" Type="http://schemas.openxmlformats.org/officeDocument/2006/relationships/hyperlink" Target="https://podminky.urs.cz/item/CS_URS_2023_01/997221625" TargetMode="External" /><Relationship Id="rId70" Type="http://schemas.openxmlformats.org/officeDocument/2006/relationships/hyperlink" Target="https://podminky.urs.cz/item/CS_URS_2023_01/998018002" TargetMode="External" /><Relationship Id="rId71" Type="http://schemas.openxmlformats.org/officeDocument/2006/relationships/hyperlink" Target="https://podminky.urs.cz/item/CS_URS_2023_01/711111001" TargetMode="External" /><Relationship Id="rId72" Type="http://schemas.openxmlformats.org/officeDocument/2006/relationships/hyperlink" Target="https://podminky.urs.cz/item/CS_URS_2023_01/711112053" TargetMode="External" /><Relationship Id="rId73" Type="http://schemas.openxmlformats.org/officeDocument/2006/relationships/hyperlink" Target="https://podminky.urs.cz/item/CS_URS_2023_01/711141559" TargetMode="External" /><Relationship Id="rId74" Type="http://schemas.openxmlformats.org/officeDocument/2006/relationships/hyperlink" Target="https://podminky.urs.cz/item/CS_URS_2023_01/711191001" TargetMode="External" /><Relationship Id="rId75" Type="http://schemas.openxmlformats.org/officeDocument/2006/relationships/hyperlink" Target="https://podminky.urs.cz/item/CS_URS_2023_01/711199101" TargetMode="External" /><Relationship Id="rId76" Type="http://schemas.openxmlformats.org/officeDocument/2006/relationships/hyperlink" Target="https://podminky.urs.cz/item/CS_URS_2023_01/998711102" TargetMode="External" /><Relationship Id="rId77" Type="http://schemas.openxmlformats.org/officeDocument/2006/relationships/hyperlink" Target="https://podminky.urs.cz/item/CS_URS_2023_01/998711181" TargetMode="External" /><Relationship Id="rId78" Type="http://schemas.openxmlformats.org/officeDocument/2006/relationships/hyperlink" Target="https://podminky.urs.cz/item/CS_URS_2023_01/763164538" TargetMode="External" /><Relationship Id="rId79" Type="http://schemas.openxmlformats.org/officeDocument/2006/relationships/hyperlink" Target="https://podminky.urs.cz/item/CS_URS_2023_01/998763302" TargetMode="External" /><Relationship Id="rId80" Type="http://schemas.openxmlformats.org/officeDocument/2006/relationships/hyperlink" Target="https://podminky.urs.cz/item/CS_URS_2023_01/998763381" TargetMode="External" /><Relationship Id="rId81" Type="http://schemas.openxmlformats.org/officeDocument/2006/relationships/hyperlink" Target="https://podminky.urs.cz/item/CS_URS_2023_01/766660022" TargetMode="External" /><Relationship Id="rId82" Type="http://schemas.openxmlformats.org/officeDocument/2006/relationships/hyperlink" Target="https://podminky.urs.cz/item/CS_URS_2023_01/766660720" TargetMode="External" /><Relationship Id="rId83" Type="http://schemas.openxmlformats.org/officeDocument/2006/relationships/hyperlink" Target="https://podminky.urs.cz/item/CS_URS_2023_01/766660729" TargetMode="External" /><Relationship Id="rId84" Type="http://schemas.openxmlformats.org/officeDocument/2006/relationships/hyperlink" Target="https://podminky.urs.cz/item/CS_URS_2023_01/998766102" TargetMode="External" /><Relationship Id="rId85" Type="http://schemas.openxmlformats.org/officeDocument/2006/relationships/hyperlink" Target="https://podminky.urs.cz/item/CS_URS_2023_01/998766181" TargetMode="External" /><Relationship Id="rId86" Type="http://schemas.openxmlformats.org/officeDocument/2006/relationships/hyperlink" Target="https://podminky.urs.cz/item/CS_URS_2023_01/771121011" TargetMode="External" /><Relationship Id="rId87" Type="http://schemas.openxmlformats.org/officeDocument/2006/relationships/hyperlink" Target="https://podminky.urs.cz/item/CS_URS_2023_01/771474112" TargetMode="External" /><Relationship Id="rId88" Type="http://schemas.openxmlformats.org/officeDocument/2006/relationships/hyperlink" Target="https://podminky.urs.cz/item/CS_URS_2023_01/771574263" TargetMode="External" /><Relationship Id="rId89" Type="http://schemas.openxmlformats.org/officeDocument/2006/relationships/hyperlink" Target="https://podminky.urs.cz/item/CS_URS_2023_01/998771102" TargetMode="External" /><Relationship Id="rId90" Type="http://schemas.openxmlformats.org/officeDocument/2006/relationships/hyperlink" Target="https://podminky.urs.cz/item/CS_URS_2023_01/998771181" TargetMode="External" /><Relationship Id="rId91" Type="http://schemas.openxmlformats.org/officeDocument/2006/relationships/hyperlink" Target="https://podminky.urs.cz/item/CS_URS_2023_01/776201811" TargetMode="External" /><Relationship Id="rId92" Type="http://schemas.openxmlformats.org/officeDocument/2006/relationships/hyperlink" Target="https://podminky.urs.cz/item/CS_URS_2023_01/776411112" TargetMode="External" /><Relationship Id="rId93" Type="http://schemas.openxmlformats.org/officeDocument/2006/relationships/hyperlink" Target="https://podminky.urs.cz/item/CS_URS_2023_01/781471810" TargetMode="External" /><Relationship Id="rId94" Type="http://schemas.openxmlformats.org/officeDocument/2006/relationships/hyperlink" Target="https://podminky.urs.cz/item/CS_URS_2023_01/781494111" TargetMode="External" /><Relationship Id="rId95" Type="http://schemas.openxmlformats.org/officeDocument/2006/relationships/hyperlink" Target="https://podminky.urs.cz/item/CS_URS_2023_01/783933171" TargetMode="External" /><Relationship Id="rId96" Type="http://schemas.openxmlformats.org/officeDocument/2006/relationships/hyperlink" Target="https://podminky.urs.cz/item/CS_URS_2023_01/783937163" TargetMode="External" /><Relationship Id="rId97" Type="http://schemas.openxmlformats.org/officeDocument/2006/relationships/hyperlink" Target="https://podminky.urs.cz/item/CS_URS_2023_01/784181101" TargetMode="External" /><Relationship Id="rId98" Type="http://schemas.openxmlformats.org/officeDocument/2006/relationships/hyperlink" Target="https://podminky.urs.cz/item/CS_URS_2023_01/784221101" TargetMode="External" /><Relationship Id="rId99" Type="http://schemas.openxmlformats.org/officeDocument/2006/relationships/hyperlink" Target="https://podminky.urs.cz/item/CS_URS_2023_01/HZS1301" TargetMode="External" /><Relationship Id="rId100" Type="http://schemas.openxmlformats.org/officeDocument/2006/relationships/hyperlink" Target="https://podminky.urs.cz/item/CS_URS_2023_01/HZS2151" TargetMode="External" /><Relationship Id="rId101" Type="http://schemas.openxmlformats.org/officeDocument/2006/relationships/hyperlink" Target="https://podminky.urs.cz/item/CS_URS_2023_01/HZS2221" TargetMode="External" /><Relationship Id="rId102" Type="http://schemas.openxmlformats.org/officeDocument/2006/relationships/hyperlink" Target="https://podminky.urs.cz/item/CS_URS_2023_01/HZS2231" TargetMode="External" /><Relationship Id="rId10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22644" TargetMode="External" /><Relationship Id="rId2" Type="http://schemas.openxmlformats.org/officeDocument/2006/relationships/hyperlink" Target="https://podminky.urs.cz/item/CS_URS_2023_01/741122015" TargetMode="External" /><Relationship Id="rId3" Type="http://schemas.openxmlformats.org/officeDocument/2006/relationships/hyperlink" Target="https://podminky.urs.cz/item/CS_URS_2023_01/741120301" TargetMode="External" /><Relationship Id="rId4" Type="http://schemas.openxmlformats.org/officeDocument/2006/relationships/hyperlink" Target="https://podminky.urs.cz/item/CS_URS_2023_01/741132133" TargetMode="External" /><Relationship Id="rId5" Type="http://schemas.openxmlformats.org/officeDocument/2006/relationships/hyperlink" Target="https://podminky.urs.cz/item/CS_URS_2023_01/741132103" TargetMode="External" /><Relationship Id="rId6" Type="http://schemas.openxmlformats.org/officeDocument/2006/relationships/hyperlink" Target="https://podminky.urs.cz/item/CS_URS_2023_01/741910412" TargetMode="External" /><Relationship Id="rId7" Type="http://schemas.openxmlformats.org/officeDocument/2006/relationships/hyperlink" Target="https://podminky.urs.cz/item/CS_URS_2023_01/460932111" TargetMode="External" /><Relationship Id="rId8" Type="http://schemas.openxmlformats.org/officeDocument/2006/relationships/hyperlink" Target="https://podminky.urs.cz/item/CS_URS_2023_01/741372061" TargetMode="External" /><Relationship Id="rId9" Type="http://schemas.openxmlformats.org/officeDocument/2006/relationships/hyperlink" Target="https://podminky.urs.cz/item/CS_URS_2023_01/741350031" TargetMode="External" /><Relationship Id="rId10" Type="http://schemas.openxmlformats.org/officeDocument/2006/relationships/hyperlink" Target="https://podminky.urs.cz/item/CS_URS_2023_01/741810001" TargetMode="External" /><Relationship Id="rId1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460010025" TargetMode="External" /><Relationship Id="rId2" Type="http://schemas.openxmlformats.org/officeDocument/2006/relationships/hyperlink" Target="https://podminky.urs.cz/item/CS_URS_2023_01/012002000" TargetMode="External" /><Relationship Id="rId3" Type="http://schemas.openxmlformats.org/officeDocument/2006/relationships/hyperlink" Target="https://podminky.urs.cz/item/CS_URS_2023_01/012203000" TargetMode="External" /><Relationship Id="rId4" Type="http://schemas.openxmlformats.org/officeDocument/2006/relationships/hyperlink" Target="https://podminky.urs.cz/item/CS_URS_2023_01/030001000" TargetMode="External" /><Relationship Id="rId5" Type="http://schemas.openxmlformats.org/officeDocument/2006/relationships/hyperlink" Target="https://podminky.urs.cz/item/CS_URS_2023_01/043002000" TargetMode="External" /><Relationship Id="rId6" Type="http://schemas.openxmlformats.org/officeDocument/2006/relationships/hyperlink" Target="https://podminky.urs.cz/item/CS_URS_2023_01/043154000" TargetMode="External" /><Relationship Id="rId7" Type="http://schemas.openxmlformats.org/officeDocument/2006/relationships/hyperlink" Target="https://podminky.urs.cz/item/CS_URS_2023_01/045002000" TargetMode="External" /><Relationship Id="rId8" Type="http://schemas.openxmlformats.org/officeDocument/2006/relationships/hyperlink" Target="https://podminky.urs.cz/item/CS_URS_2023_01/065002000" TargetMode="External" /><Relationship Id="rId9" Type="http://schemas.openxmlformats.org/officeDocument/2006/relationships/hyperlink" Target="https://podminky.urs.cz/item/CS_URS_2023_01/073002000" TargetMode="External" /><Relationship Id="rId10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ZU Kollárova 19, přístavba osobního výtahu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Kollárova 19, Plzeň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10. 5. 2023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HBH atelier s.r.o.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ROUND(AG55+AG56+AG59,2)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ROUND(AS55+AS56+AS59,2)</f>
        <v>0</v>
      </c>
      <c r="AT54" s="106">
        <f>ROUND(SUM(AV54:AW54),2)</f>
        <v>0</v>
      </c>
      <c r="AU54" s="107">
        <f>ROUND(AU55+AU56+AU59,5)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ROUND(AZ55+AZ56+AZ59,2)</f>
        <v>0</v>
      </c>
      <c r="BA54" s="106">
        <f>ROUND(BA55+BA56+BA59,2)</f>
        <v>0</v>
      </c>
      <c r="BB54" s="106">
        <f>ROUND(BB55+BB56+BB59,2)</f>
        <v>0</v>
      </c>
      <c r="BC54" s="106">
        <f>ROUND(BC55+BC56+BC59,2)</f>
        <v>0</v>
      </c>
      <c r="BD54" s="108">
        <f>ROUND(BD55+BD56+BD59,2)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'a - Stavební část'!J30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'a - Stavební část'!P102</f>
        <v>0</v>
      </c>
      <c r="AV55" s="120">
        <f>'a - Stavební část'!J33</f>
        <v>0</v>
      </c>
      <c r="AW55" s="120">
        <f>'a - Stavební část'!J34</f>
        <v>0</v>
      </c>
      <c r="AX55" s="120">
        <f>'a - Stavební část'!J35</f>
        <v>0</v>
      </c>
      <c r="AY55" s="120">
        <f>'a - Stavební část'!J36</f>
        <v>0</v>
      </c>
      <c r="AZ55" s="120">
        <f>'a - Stavební část'!F33</f>
        <v>0</v>
      </c>
      <c r="BA55" s="120">
        <f>'a - Stavební část'!F34</f>
        <v>0</v>
      </c>
      <c r="BB55" s="120">
        <f>'a - Stavební část'!F35</f>
        <v>0</v>
      </c>
      <c r="BC55" s="120">
        <f>'a - Stavební část'!F36</f>
        <v>0</v>
      </c>
      <c r="BD55" s="122">
        <f>'a - Stavební část'!F37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7"/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24">
        <f>ROUND(SUM(AG57:AG58),2)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f>ROUND(SUM(AS57:AS58),2)</f>
        <v>0</v>
      </c>
      <c r="AT56" s="120">
        <f>ROUND(SUM(AV56:AW56),2)</f>
        <v>0</v>
      </c>
      <c r="AU56" s="121">
        <f>ROUND(SUM(AU57:AU58),5)</f>
        <v>0</v>
      </c>
      <c r="AV56" s="120">
        <f>ROUND(AZ56*L29,2)</f>
        <v>0</v>
      </c>
      <c r="AW56" s="120">
        <f>ROUND(BA56*L30,2)</f>
        <v>0</v>
      </c>
      <c r="AX56" s="120">
        <f>ROUND(BB56*L29,2)</f>
        <v>0</v>
      </c>
      <c r="AY56" s="120">
        <f>ROUND(BC56*L30,2)</f>
        <v>0</v>
      </c>
      <c r="AZ56" s="120">
        <f>ROUND(SUM(AZ57:AZ58),2)</f>
        <v>0</v>
      </c>
      <c r="BA56" s="120">
        <f>ROUND(SUM(BA57:BA58),2)</f>
        <v>0</v>
      </c>
      <c r="BB56" s="120">
        <f>ROUND(SUM(BB57:BB58),2)</f>
        <v>0</v>
      </c>
      <c r="BC56" s="120">
        <f>ROUND(SUM(BC57:BC58),2)</f>
        <v>0</v>
      </c>
      <c r="BD56" s="122">
        <f>ROUND(SUM(BD57:BD58),2)</f>
        <v>0</v>
      </c>
      <c r="BE56" s="7"/>
      <c r="BS56" s="123" t="s">
        <v>71</v>
      </c>
      <c r="BT56" s="123" t="s">
        <v>80</v>
      </c>
      <c r="BU56" s="123" t="s">
        <v>73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0" s="4" customFormat="1" ht="16.5" customHeight="1">
      <c r="A57" s="111" t="s">
        <v>76</v>
      </c>
      <c r="B57" s="63"/>
      <c r="C57" s="125"/>
      <c r="D57" s="125"/>
      <c r="E57" s="126" t="s">
        <v>86</v>
      </c>
      <c r="F57" s="126"/>
      <c r="G57" s="126"/>
      <c r="H57" s="126"/>
      <c r="I57" s="126"/>
      <c r="J57" s="125"/>
      <c r="K57" s="126" t="s">
        <v>87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'b1 - materiál'!J32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88</v>
      </c>
      <c r="AR57" s="65"/>
      <c r="AS57" s="129">
        <v>0</v>
      </c>
      <c r="AT57" s="130">
        <f>ROUND(SUM(AV57:AW57),2)</f>
        <v>0</v>
      </c>
      <c r="AU57" s="131">
        <f>'b1 - materiál'!P91</f>
        <v>0</v>
      </c>
      <c r="AV57" s="130">
        <f>'b1 - materiál'!J35</f>
        <v>0</v>
      </c>
      <c r="AW57" s="130">
        <f>'b1 - materiál'!J36</f>
        <v>0</v>
      </c>
      <c r="AX57" s="130">
        <f>'b1 - materiál'!J37</f>
        <v>0</v>
      </c>
      <c r="AY57" s="130">
        <f>'b1 - materiál'!J38</f>
        <v>0</v>
      </c>
      <c r="AZ57" s="130">
        <f>'b1 - materiál'!F35</f>
        <v>0</v>
      </c>
      <c r="BA57" s="130">
        <f>'b1 - materiál'!F36</f>
        <v>0</v>
      </c>
      <c r="BB57" s="130">
        <f>'b1 - materiál'!F37</f>
        <v>0</v>
      </c>
      <c r="BC57" s="130">
        <f>'b1 - materiál'!F38</f>
        <v>0</v>
      </c>
      <c r="BD57" s="132">
        <f>'b1 - materiál'!F39</f>
        <v>0</v>
      </c>
      <c r="BE57" s="4"/>
      <c r="BT57" s="133" t="s">
        <v>82</v>
      </c>
      <c r="BV57" s="133" t="s">
        <v>74</v>
      </c>
      <c r="BW57" s="133" t="s">
        <v>89</v>
      </c>
      <c r="BX57" s="133" t="s">
        <v>85</v>
      </c>
      <c r="CL57" s="133" t="s">
        <v>19</v>
      </c>
    </row>
    <row r="58" spans="1:90" s="4" customFormat="1" ht="16.5" customHeight="1">
      <c r="A58" s="111" t="s">
        <v>76</v>
      </c>
      <c r="B58" s="63"/>
      <c r="C58" s="125"/>
      <c r="D58" s="125"/>
      <c r="E58" s="126" t="s">
        <v>90</v>
      </c>
      <c r="F58" s="126"/>
      <c r="G58" s="126"/>
      <c r="H58" s="126"/>
      <c r="I58" s="126"/>
      <c r="J58" s="125"/>
      <c r="K58" s="126" t="s">
        <v>91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'b2 - montáž'!J32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88</v>
      </c>
      <c r="AR58" s="65"/>
      <c r="AS58" s="129">
        <v>0</v>
      </c>
      <c r="AT58" s="130">
        <f>ROUND(SUM(AV58:AW58),2)</f>
        <v>0</v>
      </c>
      <c r="AU58" s="131">
        <f>'b2 - montáž'!P91</f>
        <v>0</v>
      </c>
      <c r="AV58" s="130">
        <f>'b2 - montáž'!J35</f>
        <v>0</v>
      </c>
      <c r="AW58" s="130">
        <f>'b2 - montáž'!J36</f>
        <v>0</v>
      </c>
      <c r="AX58" s="130">
        <f>'b2 - montáž'!J37</f>
        <v>0</v>
      </c>
      <c r="AY58" s="130">
        <f>'b2 - montáž'!J38</f>
        <v>0</v>
      </c>
      <c r="AZ58" s="130">
        <f>'b2 - montáž'!F35</f>
        <v>0</v>
      </c>
      <c r="BA58" s="130">
        <f>'b2 - montáž'!F36</f>
        <v>0</v>
      </c>
      <c r="BB58" s="130">
        <f>'b2 - montáž'!F37</f>
        <v>0</v>
      </c>
      <c r="BC58" s="130">
        <f>'b2 - montáž'!F38</f>
        <v>0</v>
      </c>
      <c r="BD58" s="132">
        <f>'b2 - montáž'!F39</f>
        <v>0</v>
      </c>
      <c r="BE58" s="4"/>
      <c r="BT58" s="133" t="s">
        <v>82</v>
      </c>
      <c r="BV58" s="133" t="s">
        <v>74</v>
      </c>
      <c r="BW58" s="133" t="s">
        <v>92</v>
      </c>
      <c r="BX58" s="133" t="s">
        <v>85</v>
      </c>
      <c r="CL58" s="133" t="s">
        <v>19</v>
      </c>
    </row>
    <row r="59" spans="1:91" s="7" customFormat="1" ht="16.5" customHeight="1">
      <c r="A59" s="111" t="s">
        <v>76</v>
      </c>
      <c r="B59" s="112"/>
      <c r="C59" s="113"/>
      <c r="D59" s="114" t="s">
        <v>93</v>
      </c>
      <c r="E59" s="114"/>
      <c r="F59" s="114"/>
      <c r="G59" s="114"/>
      <c r="H59" s="114"/>
      <c r="I59" s="115"/>
      <c r="J59" s="114" t="s">
        <v>94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'x - VRN'!J30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79</v>
      </c>
      <c r="AR59" s="118"/>
      <c r="AS59" s="134">
        <v>0</v>
      </c>
      <c r="AT59" s="135">
        <f>ROUND(SUM(AV59:AW59),2)</f>
        <v>0</v>
      </c>
      <c r="AU59" s="136">
        <f>'x - VRN'!P87</f>
        <v>0</v>
      </c>
      <c r="AV59" s="135">
        <f>'x - VRN'!J33</f>
        <v>0</v>
      </c>
      <c r="AW59" s="135">
        <f>'x - VRN'!J34</f>
        <v>0</v>
      </c>
      <c r="AX59" s="135">
        <f>'x - VRN'!J35</f>
        <v>0</v>
      </c>
      <c r="AY59" s="135">
        <f>'x - VRN'!J36</f>
        <v>0</v>
      </c>
      <c r="AZ59" s="135">
        <f>'x - VRN'!F33</f>
        <v>0</v>
      </c>
      <c r="BA59" s="135">
        <f>'x - VRN'!F34</f>
        <v>0</v>
      </c>
      <c r="BB59" s="135">
        <f>'x - VRN'!F35</f>
        <v>0</v>
      </c>
      <c r="BC59" s="135">
        <f>'x - VRN'!F36</f>
        <v>0</v>
      </c>
      <c r="BD59" s="137">
        <f>'x - VRN'!F37</f>
        <v>0</v>
      </c>
      <c r="BE59" s="7"/>
      <c r="BT59" s="123" t="s">
        <v>80</v>
      </c>
      <c r="BV59" s="123" t="s">
        <v>74</v>
      </c>
      <c r="BW59" s="123" t="s">
        <v>95</v>
      </c>
      <c r="BX59" s="123" t="s">
        <v>5</v>
      </c>
      <c r="CL59" s="123" t="s">
        <v>19</v>
      </c>
      <c r="CM59" s="123" t="s">
        <v>82</v>
      </c>
    </row>
    <row r="60" spans="1:57" s="2" customFormat="1" ht="30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a - Stavební část'!C2" display="/"/>
    <hyperlink ref="A57" location="'b1 - materiál'!C2" display="/"/>
    <hyperlink ref="A58" location="'b2 - montáž'!C2" display="/"/>
    <hyperlink ref="A59" location="'x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96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ZU Kollárova 19, přístavba osobního výtahu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97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10. 5. 2023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tr">
        <f>IF('Rekapitulace stavby'!AN10="","",'Rekapitulace stavby'!AN10)</f>
        <v/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tr">
        <f>IF('Rekapitulace stavby'!E11="","",'Rekapitulace stavby'!E11)</f>
        <v xml:space="preserve"> </v>
      </c>
      <c r="F15" s="38"/>
      <c r="G15" s="38"/>
      <c r="H15" s="38"/>
      <c r="I15" s="142" t="s">
        <v>28</v>
      </c>
      <c r="J15" s="133" t="str">
        <f>IF('Rekapitulace stavby'!AN11="","",'Rekapitulace stavby'!AN11)</f>
        <v/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32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33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ROUND(J102,2)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ROUND((SUM(BE102:BE557)),2)</f>
        <v>0</v>
      </c>
      <c r="G33" s="38"/>
      <c r="H33" s="38"/>
      <c r="I33" s="157">
        <v>0.21</v>
      </c>
      <c r="J33" s="156">
        <f>ROUND(((SUM(BE102:BE557))*I33),2)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ROUND((SUM(BF102:BF557)),2)</f>
        <v>0</v>
      </c>
      <c r="G34" s="38"/>
      <c r="H34" s="38"/>
      <c r="I34" s="157">
        <v>0.15</v>
      </c>
      <c r="J34" s="156">
        <f>ROUND(((SUM(BF102:BF557))*I34),2)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ROUND((SUM(BG102:BG557)),2)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ROUND((SUM(BH102:BH557)),2)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ROUND((SUM(BI102:BI557)),2)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99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ZU Kollárova 19, přístavba osobního výtahu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97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a - Stavební část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Kollárova 19, Plzeň</v>
      </c>
      <c r="G52" s="40"/>
      <c r="H52" s="40"/>
      <c r="I52" s="32" t="s">
        <v>23</v>
      </c>
      <c r="J52" s="72" t="str">
        <f>IF(J12="","",J12)</f>
        <v>10. 5. 2023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HBH atelier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100</v>
      </c>
      <c r="D57" s="171"/>
      <c r="E57" s="171"/>
      <c r="F57" s="171"/>
      <c r="G57" s="171"/>
      <c r="H57" s="171"/>
      <c r="I57" s="171"/>
      <c r="J57" s="172" t="s">
        <v>101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J102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102</v>
      </c>
    </row>
    <row r="60" spans="1:31" s="9" customFormat="1" ht="24.95" customHeight="1" hidden="1">
      <c r="A60" s="9"/>
      <c r="B60" s="174"/>
      <c r="C60" s="175"/>
      <c r="D60" s="176" t="s">
        <v>103</v>
      </c>
      <c r="E60" s="177"/>
      <c r="F60" s="177"/>
      <c r="G60" s="177"/>
      <c r="H60" s="177"/>
      <c r="I60" s="177"/>
      <c r="J60" s="178">
        <f>J103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0"/>
      <c r="C61" s="125"/>
      <c r="D61" s="181" t="s">
        <v>104</v>
      </c>
      <c r="E61" s="182"/>
      <c r="F61" s="182"/>
      <c r="G61" s="182"/>
      <c r="H61" s="182"/>
      <c r="I61" s="182"/>
      <c r="J61" s="183">
        <f>J104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80"/>
      <c r="C62" s="125"/>
      <c r="D62" s="181" t="s">
        <v>105</v>
      </c>
      <c r="E62" s="182"/>
      <c r="F62" s="182"/>
      <c r="G62" s="182"/>
      <c r="H62" s="182"/>
      <c r="I62" s="182"/>
      <c r="J62" s="183">
        <f>J125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80"/>
      <c r="C63" s="125"/>
      <c r="D63" s="181" t="s">
        <v>106</v>
      </c>
      <c r="E63" s="182"/>
      <c r="F63" s="182"/>
      <c r="G63" s="182"/>
      <c r="H63" s="182"/>
      <c r="I63" s="182"/>
      <c r="J63" s="183">
        <f>J156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80"/>
      <c r="C64" s="125"/>
      <c r="D64" s="181" t="s">
        <v>107</v>
      </c>
      <c r="E64" s="182"/>
      <c r="F64" s="182"/>
      <c r="G64" s="182"/>
      <c r="H64" s="182"/>
      <c r="I64" s="182"/>
      <c r="J64" s="183">
        <f>J202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80"/>
      <c r="C65" s="125"/>
      <c r="D65" s="181" t="s">
        <v>108</v>
      </c>
      <c r="E65" s="182"/>
      <c r="F65" s="182"/>
      <c r="G65" s="182"/>
      <c r="H65" s="182"/>
      <c r="I65" s="182"/>
      <c r="J65" s="183">
        <f>J207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80"/>
      <c r="C66" s="125"/>
      <c r="D66" s="181" t="s">
        <v>109</v>
      </c>
      <c r="E66" s="182"/>
      <c r="F66" s="182"/>
      <c r="G66" s="182"/>
      <c r="H66" s="182"/>
      <c r="I66" s="182"/>
      <c r="J66" s="183">
        <f>J214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80"/>
      <c r="C67" s="125"/>
      <c r="D67" s="181" t="s">
        <v>110</v>
      </c>
      <c r="E67" s="182"/>
      <c r="F67" s="182"/>
      <c r="G67" s="182"/>
      <c r="H67" s="182"/>
      <c r="I67" s="182"/>
      <c r="J67" s="183">
        <f>J272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 hidden="1">
      <c r="A68" s="10"/>
      <c r="B68" s="180"/>
      <c r="C68" s="125"/>
      <c r="D68" s="181" t="s">
        <v>111</v>
      </c>
      <c r="E68" s="182"/>
      <c r="F68" s="182"/>
      <c r="G68" s="182"/>
      <c r="H68" s="182"/>
      <c r="I68" s="182"/>
      <c r="J68" s="183">
        <f>J358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 hidden="1">
      <c r="A69" s="10"/>
      <c r="B69" s="180"/>
      <c r="C69" s="125"/>
      <c r="D69" s="181" t="s">
        <v>112</v>
      </c>
      <c r="E69" s="182"/>
      <c r="F69" s="182"/>
      <c r="G69" s="182"/>
      <c r="H69" s="182"/>
      <c r="I69" s="182"/>
      <c r="J69" s="183">
        <f>J378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 hidden="1">
      <c r="A70" s="9"/>
      <c r="B70" s="174"/>
      <c r="C70" s="175"/>
      <c r="D70" s="176" t="s">
        <v>113</v>
      </c>
      <c r="E70" s="177"/>
      <c r="F70" s="177"/>
      <c r="G70" s="177"/>
      <c r="H70" s="177"/>
      <c r="I70" s="177"/>
      <c r="J70" s="178">
        <f>J381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 hidden="1">
      <c r="A71" s="10"/>
      <c r="B71" s="180"/>
      <c r="C71" s="125"/>
      <c r="D71" s="181" t="s">
        <v>114</v>
      </c>
      <c r="E71" s="182"/>
      <c r="F71" s="182"/>
      <c r="G71" s="182"/>
      <c r="H71" s="182"/>
      <c r="I71" s="182"/>
      <c r="J71" s="183">
        <f>J382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 hidden="1">
      <c r="A72" s="10"/>
      <c r="B72" s="180"/>
      <c r="C72" s="125"/>
      <c r="D72" s="181" t="s">
        <v>115</v>
      </c>
      <c r="E72" s="182"/>
      <c r="F72" s="182"/>
      <c r="G72" s="182"/>
      <c r="H72" s="182"/>
      <c r="I72" s="182"/>
      <c r="J72" s="183">
        <f>J423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 hidden="1">
      <c r="A73" s="10"/>
      <c r="B73" s="180"/>
      <c r="C73" s="125"/>
      <c r="D73" s="181" t="s">
        <v>116</v>
      </c>
      <c r="E73" s="182"/>
      <c r="F73" s="182"/>
      <c r="G73" s="182"/>
      <c r="H73" s="182"/>
      <c r="I73" s="182"/>
      <c r="J73" s="183">
        <f>J426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 hidden="1">
      <c r="A74" s="10"/>
      <c r="B74" s="180"/>
      <c r="C74" s="125"/>
      <c r="D74" s="181" t="s">
        <v>117</v>
      </c>
      <c r="E74" s="182"/>
      <c r="F74" s="182"/>
      <c r="G74" s="182"/>
      <c r="H74" s="182"/>
      <c r="I74" s="182"/>
      <c r="J74" s="183">
        <f>J433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 hidden="1">
      <c r="A75" s="10"/>
      <c r="B75" s="180"/>
      <c r="C75" s="125"/>
      <c r="D75" s="181" t="s">
        <v>118</v>
      </c>
      <c r="E75" s="182"/>
      <c r="F75" s="182"/>
      <c r="G75" s="182"/>
      <c r="H75" s="182"/>
      <c r="I75" s="182"/>
      <c r="J75" s="183">
        <f>J449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 hidden="1">
      <c r="A76" s="10"/>
      <c r="B76" s="180"/>
      <c r="C76" s="125"/>
      <c r="D76" s="181" t="s">
        <v>119</v>
      </c>
      <c r="E76" s="182"/>
      <c r="F76" s="182"/>
      <c r="G76" s="182"/>
      <c r="H76" s="182"/>
      <c r="I76" s="182"/>
      <c r="J76" s="183">
        <f>J474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 hidden="1">
      <c r="A77" s="10"/>
      <c r="B77" s="180"/>
      <c r="C77" s="125"/>
      <c r="D77" s="181" t="s">
        <v>120</v>
      </c>
      <c r="E77" s="182"/>
      <c r="F77" s="182"/>
      <c r="G77" s="182"/>
      <c r="H77" s="182"/>
      <c r="I77" s="182"/>
      <c r="J77" s="183">
        <f>J484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 hidden="1">
      <c r="A78" s="10"/>
      <c r="B78" s="180"/>
      <c r="C78" s="125"/>
      <c r="D78" s="181" t="s">
        <v>121</v>
      </c>
      <c r="E78" s="182"/>
      <c r="F78" s="182"/>
      <c r="G78" s="182"/>
      <c r="H78" s="182"/>
      <c r="I78" s="182"/>
      <c r="J78" s="183">
        <f>J497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 hidden="1">
      <c r="A79" s="10"/>
      <c r="B79" s="180"/>
      <c r="C79" s="125"/>
      <c r="D79" s="181" t="s">
        <v>122</v>
      </c>
      <c r="E79" s="182"/>
      <c r="F79" s="182"/>
      <c r="G79" s="182"/>
      <c r="H79" s="182"/>
      <c r="I79" s="182"/>
      <c r="J79" s="183">
        <f>J509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9" customFormat="1" ht="24.95" customHeight="1" hidden="1">
      <c r="A80" s="9"/>
      <c r="B80" s="174"/>
      <c r="C80" s="175"/>
      <c r="D80" s="176" t="s">
        <v>123</v>
      </c>
      <c r="E80" s="177"/>
      <c r="F80" s="177"/>
      <c r="G80" s="177"/>
      <c r="H80" s="177"/>
      <c r="I80" s="177"/>
      <c r="J80" s="178">
        <f>J523</f>
        <v>0</v>
      </c>
      <c r="K80" s="175"/>
      <c r="L80" s="17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10" customFormat="1" ht="19.9" customHeight="1" hidden="1">
      <c r="A81" s="10"/>
      <c r="B81" s="180"/>
      <c r="C81" s="125"/>
      <c r="D81" s="181" t="s">
        <v>124</v>
      </c>
      <c r="E81" s="182"/>
      <c r="F81" s="182"/>
      <c r="G81" s="182"/>
      <c r="H81" s="182"/>
      <c r="I81" s="182"/>
      <c r="J81" s="183">
        <f>J524</f>
        <v>0</v>
      </c>
      <c r="K81" s="125"/>
      <c r="L81" s="18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 hidden="1">
      <c r="A82" s="9"/>
      <c r="B82" s="174"/>
      <c r="C82" s="175"/>
      <c r="D82" s="176" t="s">
        <v>125</v>
      </c>
      <c r="E82" s="177"/>
      <c r="F82" s="177"/>
      <c r="G82" s="177"/>
      <c r="H82" s="177"/>
      <c r="I82" s="177"/>
      <c r="J82" s="178">
        <f>J527</f>
        <v>0</v>
      </c>
      <c r="K82" s="175"/>
      <c r="L82" s="17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2" customFormat="1" ht="21.8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 hidden="1">
      <c r="A84" s="38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t="12" hidden="1"/>
    <row r="86" ht="12" hidden="1"/>
    <row r="87" ht="12" hidden="1"/>
    <row r="88" spans="1:31" s="2" customFormat="1" ht="6.95" customHeight="1">
      <c r="A88" s="38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4.95" customHeight="1">
      <c r="A89" s="38"/>
      <c r="B89" s="39"/>
      <c r="C89" s="23" t="s">
        <v>126</v>
      </c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16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169" t="str">
        <f>E7</f>
        <v>ZU Kollárova 19, přístavba osobního výtahu</v>
      </c>
      <c r="F92" s="32"/>
      <c r="G92" s="32"/>
      <c r="H92" s="32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97</v>
      </c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6.5" customHeight="1">
      <c r="A94" s="38"/>
      <c r="B94" s="39"/>
      <c r="C94" s="40"/>
      <c r="D94" s="40"/>
      <c r="E94" s="69" t="str">
        <f>E9</f>
        <v>a - Stavební část</v>
      </c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2" customHeight="1">
      <c r="A96" s="38"/>
      <c r="B96" s="39"/>
      <c r="C96" s="32" t="s">
        <v>21</v>
      </c>
      <c r="D96" s="40"/>
      <c r="E96" s="40"/>
      <c r="F96" s="27" t="str">
        <f>F12</f>
        <v>Kollárova 19, Plzeň</v>
      </c>
      <c r="G96" s="40"/>
      <c r="H96" s="40"/>
      <c r="I96" s="32" t="s">
        <v>23</v>
      </c>
      <c r="J96" s="72" t="str">
        <f>IF(J12="","",J12)</f>
        <v>10. 5. 2023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6.95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5.15" customHeight="1">
      <c r="A98" s="38"/>
      <c r="B98" s="39"/>
      <c r="C98" s="32" t="s">
        <v>25</v>
      </c>
      <c r="D98" s="40"/>
      <c r="E98" s="40"/>
      <c r="F98" s="27" t="str">
        <f>E15</f>
        <v xml:space="preserve"> </v>
      </c>
      <c r="G98" s="40"/>
      <c r="H98" s="40"/>
      <c r="I98" s="32" t="s">
        <v>31</v>
      </c>
      <c r="J98" s="36" t="str">
        <f>E21</f>
        <v>HBH atelier s.r.o.</v>
      </c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5.15" customHeight="1">
      <c r="A99" s="38"/>
      <c r="B99" s="39"/>
      <c r="C99" s="32" t="s">
        <v>29</v>
      </c>
      <c r="D99" s="40"/>
      <c r="E99" s="40"/>
      <c r="F99" s="27" t="str">
        <f>IF(E18="","",E18)</f>
        <v>Vyplň údaj</v>
      </c>
      <c r="G99" s="40"/>
      <c r="H99" s="40"/>
      <c r="I99" s="32" t="s">
        <v>35</v>
      </c>
      <c r="J99" s="36" t="str">
        <f>E24</f>
        <v xml:space="preserve"> </v>
      </c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10.3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11" customFormat="1" ht="29.25" customHeight="1">
      <c r="A101" s="185"/>
      <c r="B101" s="186"/>
      <c r="C101" s="187" t="s">
        <v>127</v>
      </c>
      <c r="D101" s="188" t="s">
        <v>57</v>
      </c>
      <c r="E101" s="188" t="s">
        <v>53</v>
      </c>
      <c r="F101" s="188" t="s">
        <v>54</v>
      </c>
      <c r="G101" s="188" t="s">
        <v>128</v>
      </c>
      <c r="H101" s="188" t="s">
        <v>129</v>
      </c>
      <c r="I101" s="188" t="s">
        <v>130</v>
      </c>
      <c r="J101" s="188" t="s">
        <v>101</v>
      </c>
      <c r="K101" s="189" t="s">
        <v>131</v>
      </c>
      <c r="L101" s="190"/>
      <c r="M101" s="92" t="s">
        <v>19</v>
      </c>
      <c r="N101" s="93" t="s">
        <v>42</v>
      </c>
      <c r="O101" s="93" t="s">
        <v>132</v>
      </c>
      <c r="P101" s="93" t="s">
        <v>133</v>
      </c>
      <c r="Q101" s="93" t="s">
        <v>134</v>
      </c>
      <c r="R101" s="93" t="s">
        <v>135</v>
      </c>
      <c r="S101" s="93" t="s">
        <v>136</v>
      </c>
      <c r="T101" s="94" t="s">
        <v>137</v>
      </c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</row>
    <row r="102" spans="1:63" s="2" customFormat="1" ht="22.8" customHeight="1">
      <c r="A102" s="38"/>
      <c r="B102" s="39"/>
      <c r="C102" s="99" t="s">
        <v>138</v>
      </c>
      <c r="D102" s="40"/>
      <c r="E102" s="40"/>
      <c r="F102" s="40"/>
      <c r="G102" s="40"/>
      <c r="H102" s="40"/>
      <c r="I102" s="40"/>
      <c r="J102" s="191">
        <f>BK102</f>
        <v>0</v>
      </c>
      <c r="K102" s="40"/>
      <c r="L102" s="44"/>
      <c r="M102" s="95"/>
      <c r="N102" s="192"/>
      <c r="O102" s="96"/>
      <c r="P102" s="193">
        <f>P103+P381+P523+P527</f>
        <v>0</v>
      </c>
      <c r="Q102" s="96"/>
      <c r="R102" s="193">
        <f>R103+R381+R523+R527</f>
        <v>17.246152030000005</v>
      </c>
      <c r="S102" s="96"/>
      <c r="T102" s="194">
        <f>T103+T381+T523+T527</f>
        <v>10.1033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71</v>
      </c>
      <c r="AU102" s="17" t="s">
        <v>102</v>
      </c>
      <c r="BK102" s="195">
        <f>BK103+BK381+BK523+BK527</f>
        <v>0</v>
      </c>
    </row>
    <row r="103" spans="1:63" s="12" customFormat="1" ht="25.9" customHeight="1">
      <c r="A103" s="12"/>
      <c r="B103" s="196"/>
      <c r="C103" s="197"/>
      <c r="D103" s="198" t="s">
        <v>71</v>
      </c>
      <c r="E103" s="199" t="s">
        <v>139</v>
      </c>
      <c r="F103" s="199" t="s">
        <v>140</v>
      </c>
      <c r="G103" s="197"/>
      <c r="H103" s="197"/>
      <c r="I103" s="200"/>
      <c r="J103" s="201">
        <f>BK103</f>
        <v>0</v>
      </c>
      <c r="K103" s="197"/>
      <c r="L103" s="202"/>
      <c r="M103" s="203"/>
      <c r="N103" s="204"/>
      <c r="O103" s="204"/>
      <c r="P103" s="205">
        <f>P104+P125+P156+P202+P207+P214+P272+P358+P378</f>
        <v>0</v>
      </c>
      <c r="Q103" s="204"/>
      <c r="R103" s="205">
        <f>R104+R125+R156+R202+R207+R214+R272+R358+R378</f>
        <v>17.050672360000004</v>
      </c>
      <c r="S103" s="204"/>
      <c r="T103" s="206">
        <f>T104+T125+T156+T202+T207+T214+T272+T358+T378</f>
        <v>10.0625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80</v>
      </c>
      <c r="AT103" s="208" t="s">
        <v>71</v>
      </c>
      <c r="AU103" s="208" t="s">
        <v>72</v>
      </c>
      <c r="AY103" s="207" t="s">
        <v>141</v>
      </c>
      <c r="BK103" s="209">
        <f>BK104+BK125+BK156+BK202+BK207+BK214+BK272+BK358+BK378</f>
        <v>0</v>
      </c>
    </row>
    <row r="104" spans="1:63" s="12" customFormat="1" ht="22.8" customHeight="1">
      <c r="A104" s="12"/>
      <c r="B104" s="196"/>
      <c r="C104" s="197"/>
      <c r="D104" s="198" t="s">
        <v>71</v>
      </c>
      <c r="E104" s="210" t="s">
        <v>80</v>
      </c>
      <c r="F104" s="210" t="s">
        <v>142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SUM(P105:P124)</f>
        <v>0</v>
      </c>
      <c r="Q104" s="204"/>
      <c r="R104" s="205">
        <f>SUM(R105:R124)</f>
        <v>0</v>
      </c>
      <c r="S104" s="204"/>
      <c r="T104" s="206">
        <f>SUM(T105:T124)</f>
        <v>6.725250000000001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71</v>
      </c>
      <c r="AU104" s="208" t="s">
        <v>80</v>
      </c>
      <c r="AY104" s="207" t="s">
        <v>141</v>
      </c>
      <c r="BK104" s="209">
        <f>SUM(BK105:BK124)</f>
        <v>0</v>
      </c>
    </row>
    <row r="105" spans="1:65" s="2" customFormat="1" ht="55.5" customHeight="1">
      <c r="A105" s="38"/>
      <c r="B105" s="39"/>
      <c r="C105" s="212" t="s">
        <v>82</v>
      </c>
      <c r="D105" s="212" t="s">
        <v>143</v>
      </c>
      <c r="E105" s="213" t="s">
        <v>144</v>
      </c>
      <c r="F105" s="214" t="s">
        <v>145</v>
      </c>
      <c r="G105" s="215" t="s">
        <v>146</v>
      </c>
      <c r="H105" s="216">
        <v>10.675</v>
      </c>
      <c r="I105" s="217"/>
      <c r="J105" s="218">
        <f>ROUND(I105*H105,2)</f>
        <v>0</v>
      </c>
      <c r="K105" s="214" t="s">
        <v>147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0.63</v>
      </c>
      <c r="T105" s="222">
        <f>S105*H105</f>
        <v>6.725250000000001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148</v>
      </c>
      <c r="AT105" s="223" t="s">
        <v>143</v>
      </c>
      <c r="AU105" s="223" t="s">
        <v>82</v>
      </c>
      <c r="AY105" s="17" t="s">
        <v>141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148</v>
      </c>
      <c r="BM105" s="223" t="s">
        <v>149</v>
      </c>
    </row>
    <row r="106" spans="1:47" s="2" customFormat="1" ht="12">
      <c r="A106" s="38"/>
      <c r="B106" s="39"/>
      <c r="C106" s="40"/>
      <c r="D106" s="225" t="s">
        <v>150</v>
      </c>
      <c r="E106" s="40"/>
      <c r="F106" s="226" t="s">
        <v>151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150</v>
      </c>
      <c r="AU106" s="17" t="s">
        <v>82</v>
      </c>
    </row>
    <row r="107" spans="1:51" s="13" customFormat="1" ht="12">
      <c r="A107" s="13"/>
      <c r="B107" s="230"/>
      <c r="C107" s="231"/>
      <c r="D107" s="232" t="s">
        <v>152</v>
      </c>
      <c r="E107" s="233" t="s">
        <v>19</v>
      </c>
      <c r="F107" s="234" t="s">
        <v>153</v>
      </c>
      <c r="G107" s="231"/>
      <c r="H107" s="235">
        <v>10.675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152</v>
      </c>
      <c r="AU107" s="241" t="s">
        <v>82</v>
      </c>
      <c r="AV107" s="13" t="s">
        <v>82</v>
      </c>
      <c r="AW107" s="13" t="s">
        <v>34</v>
      </c>
      <c r="AX107" s="13" t="s">
        <v>80</v>
      </c>
      <c r="AY107" s="241" t="s">
        <v>141</v>
      </c>
    </row>
    <row r="108" spans="1:65" s="2" customFormat="1" ht="44.25" customHeight="1">
      <c r="A108" s="38"/>
      <c r="B108" s="39"/>
      <c r="C108" s="212" t="s">
        <v>154</v>
      </c>
      <c r="D108" s="212" t="s">
        <v>143</v>
      </c>
      <c r="E108" s="213" t="s">
        <v>155</v>
      </c>
      <c r="F108" s="214" t="s">
        <v>156</v>
      </c>
      <c r="G108" s="215" t="s">
        <v>157</v>
      </c>
      <c r="H108" s="216">
        <v>14.945</v>
      </c>
      <c r="I108" s="217"/>
      <c r="J108" s="218">
        <f>ROUND(I108*H108,2)</f>
        <v>0</v>
      </c>
      <c r="K108" s="214" t="s">
        <v>147</v>
      </c>
      <c r="L108" s="44"/>
      <c r="M108" s="219" t="s">
        <v>19</v>
      </c>
      <c r="N108" s="220" t="s">
        <v>43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148</v>
      </c>
      <c r="AT108" s="223" t="s">
        <v>143</v>
      </c>
      <c r="AU108" s="223" t="s">
        <v>82</v>
      </c>
      <c r="AY108" s="17" t="s">
        <v>141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148</v>
      </c>
      <c r="BM108" s="223" t="s">
        <v>158</v>
      </c>
    </row>
    <row r="109" spans="1:47" s="2" customFormat="1" ht="12">
      <c r="A109" s="38"/>
      <c r="B109" s="39"/>
      <c r="C109" s="40"/>
      <c r="D109" s="225" t="s">
        <v>150</v>
      </c>
      <c r="E109" s="40"/>
      <c r="F109" s="226" t="s">
        <v>159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150</v>
      </c>
      <c r="AU109" s="17" t="s">
        <v>82</v>
      </c>
    </row>
    <row r="110" spans="1:51" s="13" customFormat="1" ht="12">
      <c r="A110" s="13"/>
      <c r="B110" s="230"/>
      <c r="C110" s="231"/>
      <c r="D110" s="232" t="s">
        <v>152</v>
      </c>
      <c r="E110" s="233" t="s">
        <v>19</v>
      </c>
      <c r="F110" s="234" t="s">
        <v>160</v>
      </c>
      <c r="G110" s="231"/>
      <c r="H110" s="235">
        <v>14.945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152</v>
      </c>
      <c r="AU110" s="241" t="s">
        <v>82</v>
      </c>
      <c r="AV110" s="13" t="s">
        <v>82</v>
      </c>
      <c r="AW110" s="13" t="s">
        <v>34</v>
      </c>
      <c r="AX110" s="13" t="s">
        <v>80</v>
      </c>
      <c r="AY110" s="241" t="s">
        <v>141</v>
      </c>
    </row>
    <row r="111" spans="1:65" s="2" customFormat="1" ht="62.7" customHeight="1">
      <c r="A111" s="38"/>
      <c r="B111" s="39"/>
      <c r="C111" s="212" t="s">
        <v>161</v>
      </c>
      <c r="D111" s="212" t="s">
        <v>143</v>
      </c>
      <c r="E111" s="213" t="s">
        <v>162</v>
      </c>
      <c r="F111" s="214" t="s">
        <v>163</v>
      </c>
      <c r="G111" s="215" t="s">
        <v>157</v>
      </c>
      <c r="H111" s="216">
        <v>8.195</v>
      </c>
      <c r="I111" s="217"/>
      <c r="J111" s="218">
        <f>ROUND(I111*H111,2)</f>
        <v>0</v>
      </c>
      <c r="K111" s="214" t="s">
        <v>147</v>
      </c>
      <c r="L111" s="44"/>
      <c r="M111" s="219" t="s">
        <v>19</v>
      </c>
      <c r="N111" s="220" t="s">
        <v>43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148</v>
      </c>
      <c r="AT111" s="223" t="s">
        <v>143</v>
      </c>
      <c r="AU111" s="223" t="s">
        <v>82</v>
      </c>
      <c r="AY111" s="17" t="s">
        <v>141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148</v>
      </c>
      <c r="BM111" s="223" t="s">
        <v>164</v>
      </c>
    </row>
    <row r="112" spans="1:47" s="2" customFormat="1" ht="12">
      <c r="A112" s="38"/>
      <c r="B112" s="39"/>
      <c r="C112" s="40"/>
      <c r="D112" s="225" t="s">
        <v>150</v>
      </c>
      <c r="E112" s="40"/>
      <c r="F112" s="226" t="s">
        <v>165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150</v>
      </c>
      <c r="AU112" s="17" t="s">
        <v>82</v>
      </c>
    </row>
    <row r="113" spans="1:51" s="13" customFormat="1" ht="12">
      <c r="A113" s="13"/>
      <c r="B113" s="230"/>
      <c r="C113" s="231"/>
      <c r="D113" s="232" t="s">
        <v>152</v>
      </c>
      <c r="E113" s="233" t="s">
        <v>19</v>
      </c>
      <c r="F113" s="234" t="s">
        <v>166</v>
      </c>
      <c r="G113" s="231"/>
      <c r="H113" s="235">
        <v>8.195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152</v>
      </c>
      <c r="AU113" s="241" t="s">
        <v>82</v>
      </c>
      <c r="AV113" s="13" t="s">
        <v>82</v>
      </c>
      <c r="AW113" s="13" t="s">
        <v>34</v>
      </c>
      <c r="AX113" s="13" t="s">
        <v>80</v>
      </c>
      <c r="AY113" s="241" t="s">
        <v>141</v>
      </c>
    </row>
    <row r="114" spans="1:65" s="2" customFormat="1" ht="66.75" customHeight="1">
      <c r="A114" s="38"/>
      <c r="B114" s="39"/>
      <c r="C114" s="212" t="s">
        <v>167</v>
      </c>
      <c r="D114" s="212" t="s">
        <v>143</v>
      </c>
      <c r="E114" s="213" t="s">
        <v>168</v>
      </c>
      <c r="F114" s="214" t="s">
        <v>169</v>
      </c>
      <c r="G114" s="215" t="s">
        <v>157</v>
      </c>
      <c r="H114" s="216">
        <v>40.975</v>
      </c>
      <c r="I114" s="217"/>
      <c r="J114" s="218">
        <f>ROUND(I114*H114,2)</f>
        <v>0</v>
      </c>
      <c r="K114" s="214" t="s">
        <v>147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148</v>
      </c>
      <c r="AT114" s="223" t="s">
        <v>143</v>
      </c>
      <c r="AU114" s="223" t="s">
        <v>82</v>
      </c>
      <c r="AY114" s="17" t="s">
        <v>141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148</v>
      </c>
      <c r="BM114" s="223" t="s">
        <v>170</v>
      </c>
    </row>
    <row r="115" spans="1:47" s="2" customFormat="1" ht="12">
      <c r="A115" s="38"/>
      <c r="B115" s="39"/>
      <c r="C115" s="40"/>
      <c r="D115" s="225" t="s">
        <v>150</v>
      </c>
      <c r="E115" s="40"/>
      <c r="F115" s="226" t="s">
        <v>171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150</v>
      </c>
      <c r="AU115" s="17" t="s">
        <v>82</v>
      </c>
    </row>
    <row r="116" spans="1:51" s="13" customFormat="1" ht="12">
      <c r="A116" s="13"/>
      <c r="B116" s="230"/>
      <c r="C116" s="231"/>
      <c r="D116" s="232" t="s">
        <v>152</v>
      </c>
      <c r="E116" s="233" t="s">
        <v>19</v>
      </c>
      <c r="F116" s="234" t="s">
        <v>172</v>
      </c>
      <c r="G116" s="231"/>
      <c r="H116" s="235">
        <v>40.975</v>
      </c>
      <c r="I116" s="236"/>
      <c r="J116" s="231"/>
      <c r="K116" s="231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152</v>
      </c>
      <c r="AU116" s="241" t="s">
        <v>82</v>
      </c>
      <c r="AV116" s="13" t="s">
        <v>82</v>
      </c>
      <c r="AW116" s="13" t="s">
        <v>34</v>
      </c>
      <c r="AX116" s="13" t="s">
        <v>80</v>
      </c>
      <c r="AY116" s="241" t="s">
        <v>141</v>
      </c>
    </row>
    <row r="117" spans="1:65" s="2" customFormat="1" ht="44.25" customHeight="1">
      <c r="A117" s="38"/>
      <c r="B117" s="39"/>
      <c r="C117" s="212" t="s">
        <v>173</v>
      </c>
      <c r="D117" s="212" t="s">
        <v>143</v>
      </c>
      <c r="E117" s="213" t="s">
        <v>174</v>
      </c>
      <c r="F117" s="214" t="s">
        <v>175</v>
      </c>
      <c r="G117" s="215" t="s">
        <v>176</v>
      </c>
      <c r="H117" s="216">
        <v>16.39</v>
      </c>
      <c r="I117" s="217"/>
      <c r="J117" s="218">
        <f>ROUND(I117*H117,2)</f>
        <v>0</v>
      </c>
      <c r="K117" s="214" t="s">
        <v>147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148</v>
      </c>
      <c r="AT117" s="223" t="s">
        <v>143</v>
      </c>
      <c r="AU117" s="223" t="s">
        <v>82</v>
      </c>
      <c r="AY117" s="17" t="s">
        <v>141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148</v>
      </c>
      <c r="BM117" s="223" t="s">
        <v>177</v>
      </c>
    </row>
    <row r="118" spans="1:47" s="2" customFormat="1" ht="12">
      <c r="A118" s="38"/>
      <c r="B118" s="39"/>
      <c r="C118" s="40"/>
      <c r="D118" s="225" t="s">
        <v>150</v>
      </c>
      <c r="E118" s="40"/>
      <c r="F118" s="226" t="s">
        <v>178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150</v>
      </c>
      <c r="AU118" s="17" t="s">
        <v>82</v>
      </c>
    </row>
    <row r="119" spans="1:51" s="13" customFormat="1" ht="12">
      <c r="A119" s="13"/>
      <c r="B119" s="230"/>
      <c r="C119" s="231"/>
      <c r="D119" s="232" t="s">
        <v>152</v>
      </c>
      <c r="E119" s="233" t="s">
        <v>19</v>
      </c>
      <c r="F119" s="234" t="s">
        <v>179</v>
      </c>
      <c r="G119" s="231"/>
      <c r="H119" s="235">
        <v>16.39</v>
      </c>
      <c r="I119" s="236"/>
      <c r="J119" s="231"/>
      <c r="K119" s="231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152</v>
      </c>
      <c r="AU119" s="241" t="s">
        <v>82</v>
      </c>
      <c r="AV119" s="13" t="s">
        <v>82</v>
      </c>
      <c r="AW119" s="13" t="s">
        <v>34</v>
      </c>
      <c r="AX119" s="13" t="s">
        <v>80</v>
      </c>
      <c r="AY119" s="241" t="s">
        <v>141</v>
      </c>
    </row>
    <row r="120" spans="1:65" s="2" customFormat="1" ht="37.8" customHeight="1">
      <c r="A120" s="38"/>
      <c r="B120" s="39"/>
      <c r="C120" s="212" t="s">
        <v>180</v>
      </c>
      <c r="D120" s="212" t="s">
        <v>143</v>
      </c>
      <c r="E120" s="213" t="s">
        <v>181</v>
      </c>
      <c r="F120" s="214" t="s">
        <v>182</v>
      </c>
      <c r="G120" s="215" t="s">
        <v>157</v>
      </c>
      <c r="H120" s="216">
        <v>8.195</v>
      </c>
      <c r="I120" s="217"/>
      <c r="J120" s="218">
        <f>ROUND(I120*H120,2)</f>
        <v>0</v>
      </c>
      <c r="K120" s="214" t="s">
        <v>147</v>
      </c>
      <c r="L120" s="44"/>
      <c r="M120" s="219" t="s">
        <v>19</v>
      </c>
      <c r="N120" s="220" t="s">
        <v>43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148</v>
      </c>
      <c r="AT120" s="223" t="s">
        <v>143</v>
      </c>
      <c r="AU120" s="223" t="s">
        <v>82</v>
      </c>
      <c r="AY120" s="17" t="s">
        <v>141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148</v>
      </c>
      <c r="BM120" s="223" t="s">
        <v>183</v>
      </c>
    </row>
    <row r="121" spans="1:47" s="2" customFormat="1" ht="12">
      <c r="A121" s="38"/>
      <c r="B121" s="39"/>
      <c r="C121" s="40"/>
      <c r="D121" s="225" t="s">
        <v>150</v>
      </c>
      <c r="E121" s="40"/>
      <c r="F121" s="226" t="s">
        <v>184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150</v>
      </c>
      <c r="AU121" s="17" t="s">
        <v>82</v>
      </c>
    </row>
    <row r="122" spans="1:65" s="2" customFormat="1" ht="44.25" customHeight="1">
      <c r="A122" s="38"/>
      <c r="B122" s="39"/>
      <c r="C122" s="212" t="s">
        <v>185</v>
      </c>
      <c r="D122" s="212" t="s">
        <v>143</v>
      </c>
      <c r="E122" s="213" t="s">
        <v>186</v>
      </c>
      <c r="F122" s="214" t="s">
        <v>187</v>
      </c>
      <c r="G122" s="215" t="s">
        <v>157</v>
      </c>
      <c r="H122" s="216">
        <v>6.75</v>
      </c>
      <c r="I122" s="217"/>
      <c r="J122" s="218">
        <f>ROUND(I122*H122,2)</f>
        <v>0</v>
      </c>
      <c r="K122" s="214" t="s">
        <v>147</v>
      </c>
      <c r="L122" s="44"/>
      <c r="M122" s="219" t="s">
        <v>19</v>
      </c>
      <c r="N122" s="220" t="s">
        <v>43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148</v>
      </c>
      <c r="AT122" s="223" t="s">
        <v>143</v>
      </c>
      <c r="AU122" s="223" t="s">
        <v>82</v>
      </c>
      <c r="AY122" s="17" t="s">
        <v>141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148</v>
      </c>
      <c r="BM122" s="223" t="s">
        <v>188</v>
      </c>
    </row>
    <row r="123" spans="1:47" s="2" customFormat="1" ht="12">
      <c r="A123" s="38"/>
      <c r="B123" s="39"/>
      <c r="C123" s="40"/>
      <c r="D123" s="225" t="s">
        <v>150</v>
      </c>
      <c r="E123" s="40"/>
      <c r="F123" s="226" t="s">
        <v>189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150</v>
      </c>
      <c r="AU123" s="17" t="s">
        <v>82</v>
      </c>
    </row>
    <row r="124" spans="1:51" s="13" customFormat="1" ht="12">
      <c r="A124" s="13"/>
      <c r="B124" s="230"/>
      <c r="C124" s="231"/>
      <c r="D124" s="232" t="s">
        <v>152</v>
      </c>
      <c r="E124" s="233" t="s">
        <v>19</v>
      </c>
      <c r="F124" s="234" t="s">
        <v>190</v>
      </c>
      <c r="G124" s="231"/>
      <c r="H124" s="235">
        <v>6.75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152</v>
      </c>
      <c r="AU124" s="241" t="s">
        <v>82</v>
      </c>
      <c r="AV124" s="13" t="s">
        <v>82</v>
      </c>
      <c r="AW124" s="13" t="s">
        <v>34</v>
      </c>
      <c r="AX124" s="13" t="s">
        <v>80</v>
      </c>
      <c r="AY124" s="241" t="s">
        <v>141</v>
      </c>
    </row>
    <row r="125" spans="1:63" s="12" customFormat="1" ht="22.8" customHeight="1">
      <c r="A125" s="12"/>
      <c r="B125" s="196"/>
      <c r="C125" s="197"/>
      <c r="D125" s="198" t="s">
        <v>71</v>
      </c>
      <c r="E125" s="210" t="s">
        <v>82</v>
      </c>
      <c r="F125" s="210" t="s">
        <v>191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SUM(P126:P155)</f>
        <v>0</v>
      </c>
      <c r="Q125" s="204"/>
      <c r="R125" s="205">
        <f>SUM(R126:R155)</f>
        <v>10.282089110000001</v>
      </c>
      <c r="S125" s="204"/>
      <c r="T125" s="206">
        <f>SUM(T126:T155)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71</v>
      </c>
      <c r="AU125" s="208" t="s">
        <v>80</v>
      </c>
      <c r="AY125" s="207" t="s">
        <v>141</v>
      </c>
      <c r="BK125" s="209">
        <f>SUM(BK126:BK155)</f>
        <v>0</v>
      </c>
    </row>
    <row r="126" spans="1:65" s="2" customFormat="1" ht="37.8" customHeight="1">
      <c r="A126" s="38"/>
      <c r="B126" s="39"/>
      <c r="C126" s="212" t="s">
        <v>192</v>
      </c>
      <c r="D126" s="212" t="s">
        <v>143</v>
      </c>
      <c r="E126" s="213" t="s">
        <v>193</v>
      </c>
      <c r="F126" s="214" t="s">
        <v>194</v>
      </c>
      <c r="G126" s="215" t="s">
        <v>157</v>
      </c>
      <c r="H126" s="216">
        <v>0.575</v>
      </c>
      <c r="I126" s="217"/>
      <c r="J126" s="218">
        <f>ROUND(I126*H126,2)</f>
        <v>0</v>
      </c>
      <c r="K126" s="214" t="s">
        <v>147</v>
      </c>
      <c r="L126" s="44"/>
      <c r="M126" s="219" t="s">
        <v>19</v>
      </c>
      <c r="N126" s="220" t="s">
        <v>43</v>
      </c>
      <c r="O126" s="84"/>
      <c r="P126" s="221">
        <f>O126*H126</f>
        <v>0</v>
      </c>
      <c r="Q126" s="221">
        <v>2.16</v>
      </c>
      <c r="R126" s="221">
        <f>Q126*H126</f>
        <v>1.242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148</v>
      </c>
      <c r="AT126" s="223" t="s">
        <v>143</v>
      </c>
      <c r="AU126" s="223" t="s">
        <v>82</v>
      </c>
      <c r="AY126" s="17" t="s">
        <v>141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148</v>
      </c>
      <c r="BM126" s="223" t="s">
        <v>195</v>
      </c>
    </row>
    <row r="127" spans="1:47" s="2" customFormat="1" ht="12">
      <c r="A127" s="38"/>
      <c r="B127" s="39"/>
      <c r="C127" s="40"/>
      <c r="D127" s="225" t="s">
        <v>150</v>
      </c>
      <c r="E127" s="40"/>
      <c r="F127" s="226" t="s">
        <v>196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150</v>
      </c>
      <c r="AU127" s="17" t="s">
        <v>82</v>
      </c>
    </row>
    <row r="128" spans="1:51" s="13" customFormat="1" ht="12">
      <c r="A128" s="13"/>
      <c r="B128" s="230"/>
      <c r="C128" s="231"/>
      <c r="D128" s="232" t="s">
        <v>152</v>
      </c>
      <c r="E128" s="233" t="s">
        <v>19</v>
      </c>
      <c r="F128" s="234" t="s">
        <v>197</v>
      </c>
      <c r="G128" s="231"/>
      <c r="H128" s="235">
        <v>0.575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152</v>
      </c>
      <c r="AU128" s="241" t="s">
        <v>82</v>
      </c>
      <c r="AV128" s="13" t="s">
        <v>82</v>
      </c>
      <c r="AW128" s="13" t="s">
        <v>34</v>
      </c>
      <c r="AX128" s="13" t="s">
        <v>80</v>
      </c>
      <c r="AY128" s="241" t="s">
        <v>141</v>
      </c>
    </row>
    <row r="129" spans="1:65" s="2" customFormat="1" ht="33" customHeight="1">
      <c r="A129" s="38"/>
      <c r="B129" s="39"/>
      <c r="C129" s="212" t="s">
        <v>198</v>
      </c>
      <c r="D129" s="212" t="s">
        <v>143</v>
      </c>
      <c r="E129" s="213" t="s">
        <v>199</v>
      </c>
      <c r="F129" s="214" t="s">
        <v>200</v>
      </c>
      <c r="G129" s="215" t="s">
        <v>157</v>
      </c>
      <c r="H129" s="216">
        <v>0.575</v>
      </c>
      <c r="I129" s="217"/>
      <c r="J129" s="218">
        <f>ROUND(I129*H129,2)</f>
        <v>0</v>
      </c>
      <c r="K129" s="214" t="s">
        <v>147</v>
      </c>
      <c r="L129" s="44"/>
      <c r="M129" s="219" t="s">
        <v>19</v>
      </c>
      <c r="N129" s="220" t="s">
        <v>43</v>
      </c>
      <c r="O129" s="84"/>
      <c r="P129" s="221">
        <f>O129*H129</f>
        <v>0</v>
      </c>
      <c r="Q129" s="221">
        <v>2.30102</v>
      </c>
      <c r="R129" s="221">
        <f>Q129*H129</f>
        <v>1.3230864999999998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148</v>
      </c>
      <c r="AT129" s="223" t="s">
        <v>143</v>
      </c>
      <c r="AU129" s="223" t="s">
        <v>82</v>
      </c>
      <c r="AY129" s="17" t="s">
        <v>141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148</v>
      </c>
      <c r="BM129" s="223" t="s">
        <v>201</v>
      </c>
    </row>
    <row r="130" spans="1:47" s="2" customFormat="1" ht="12">
      <c r="A130" s="38"/>
      <c r="B130" s="39"/>
      <c r="C130" s="40"/>
      <c r="D130" s="225" t="s">
        <v>150</v>
      </c>
      <c r="E130" s="40"/>
      <c r="F130" s="226" t="s">
        <v>202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150</v>
      </c>
      <c r="AU130" s="17" t="s">
        <v>82</v>
      </c>
    </row>
    <row r="131" spans="1:51" s="14" customFormat="1" ht="12">
      <c r="A131" s="14"/>
      <c r="B131" s="242"/>
      <c r="C131" s="243"/>
      <c r="D131" s="232" t="s">
        <v>152</v>
      </c>
      <c r="E131" s="244" t="s">
        <v>19</v>
      </c>
      <c r="F131" s="245" t="s">
        <v>203</v>
      </c>
      <c r="G131" s="243"/>
      <c r="H131" s="244" t="s">
        <v>19</v>
      </c>
      <c r="I131" s="246"/>
      <c r="J131" s="243"/>
      <c r="K131" s="243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152</v>
      </c>
      <c r="AU131" s="251" t="s">
        <v>82</v>
      </c>
      <c r="AV131" s="14" t="s">
        <v>80</v>
      </c>
      <c r="AW131" s="14" t="s">
        <v>34</v>
      </c>
      <c r="AX131" s="14" t="s">
        <v>72</v>
      </c>
      <c r="AY131" s="251" t="s">
        <v>141</v>
      </c>
    </row>
    <row r="132" spans="1:51" s="13" customFormat="1" ht="12">
      <c r="A132" s="13"/>
      <c r="B132" s="230"/>
      <c r="C132" s="231"/>
      <c r="D132" s="232" t="s">
        <v>152</v>
      </c>
      <c r="E132" s="233" t="s">
        <v>19</v>
      </c>
      <c r="F132" s="234" t="s">
        <v>204</v>
      </c>
      <c r="G132" s="231"/>
      <c r="H132" s="235">
        <v>0.575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152</v>
      </c>
      <c r="AU132" s="241" t="s">
        <v>82</v>
      </c>
      <c r="AV132" s="13" t="s">
        <v>82</v>
      </c>
      <c r="AW132" s="13" t="s">
        <v>34</v>
      </c>
      <c r="AX132" s="13" t="s">
        <v>80</v>
      </c>
      <c r="AY132" s="241" t="s">
        <v>141</v>
      </c>
    </row>
    <row r="133" spans="1:65" s="2" customFormat="1" ht="24.15" customHeight="1">
      <c r="A133" s="38"/>
      <c r="B133" s="39"/>
      <c r="C133" s="212" t="s">
        <v>205</v>
      </c>
      <c r="D133" s="212" t="s">
        <v>143</v>
      </c>
      <c r="E133" s="213" t="s">
        <v>206</v>
      </c>
      <c r="F133" s="214" t="s">
        <v>207</v>
      </c>
      <c r="G133" s="215" t="s">
        <v>157</v>
      </c>
      <c r="H133" s="216">
        <v>1.498</v>
      </c>
      <c r="I133" s="217"/>
      <c r="J133" s="218">
        <f>ROUND(I133*H133,2)</f>
        <v>0</v>
      </c>
      <c r="K133" s="214" t="s">
        <v>147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2.52361</v>
      </c>
      <c r="R133" s="221">
        <f>Q133*H133</f>
        <v>3.78036778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148</v>
      </c>
      <c r="AT133" s="223" t="s">
        <v>143</v>
      </c>
      <c r="AU133" s="223" t="s">
        <v>82</v>
      </c>
      <c r="AY133" s="17" t="s">
        <v>141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148</v>
      </c>
      <c r="BM133" s="223" t="s">
        <v>208</v>
      </c>
    </row>
    <row r="134" spans="1:47" s="2" customFormat="1" ht="12">
      <c r="A134" s="38"/>
      <c r="B134" s="39"/>
      <c r="C134" s="40"/>
      <c r="D134" s="225" t="s">
        <v>150</v>
      </c>
      <c r="E134" s="40"/>
      <c r="F134" s="226" t="s">
        <v>209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150</v>
      </c>
      <c r="AU134" s="17" t="s">
        <v>82</v>
      </c>
    </row>
    <row r="135" spans="1:51" s="13" customFormat="1" ht="12">
      <c r="A135" s="13"/>
      <c r="B135" s="230"/>
      <c r="C135" s="231"/>
      <c r="D135" s="232" t="s">
        <v>152</v>
      </c>
      <c r="E135" s="233" t="s">
        <v>19</v>
      </c>
      <c r="F135" s="234" t="s">
        <v>210</v>
      </c>
      <c r="G135" s="231"/>
      <c r="H135" s="235">
        <v>1.498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152</v>
      </c>
      <c r="AU135" s="241" t="s">
        <v>82</v>
      </c>
      <c r="AV135" s="13" t="s">
        <v>82</v>
      </c>
      <c r="AW135" s="13" t="s">
        <v>34</v>
      </c>
      <c r="AX135" s="13" t="s">
        <v>80</v>
      </c>
      <c r="AY135" s="241" t="s">
        <v>141</v>
      </c>
    </row>
    <row r="136" spans="1:65" s="2" customFormat="1" ht="24.15" customHeight="1">
      <c r="A136" s="38"/>
      <c r="B136" s="39"/>
      <c r="C136" s="212" t="s">
        <v>8</v>
      </c>
      <c r="D136" s="212" t="s">
        <v>143</v>
      </c>
      <c r="E136" s="213" t="s">
        <v>211</v>
      </c>
      <c r="F136" s="214" t="s">
        <v>212</v>
      </c>
      <c r="G136" s="215" t="s">
        <v>176</v>
      </c>
      <c r="H136" s="216">
        <v>0.169</v>
      </c>
      <c r="I136" s="217"/>
      <c r="J136" s="218">
        <f>ROUND(I136*H136,2)</f>
        <v>0</v>
      </c>
      <c r="K136" s="214" t="s">
        <v>147</v>
      </c>
      <c r="L136" s="44"/>
      <c r="M136" s="219" t="s">
        <v>19</v>
      </c>
      <c r="N136" s="220" t="s">
        <v>43</v>
      </c>
      <c r="O136" s="84"/>
      <c r="P136" s="221">
        <f>O136*H136</f>
        <v>0</v>
      </c>
      <c r="Q136" s="221">
        <v>1.06277</v>
      </c>
      <c r="R136" s="221">
        <f>Q136*H136</f>
        <v>0.17960813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148</v>
      </c>
      <c r="AT136" s="223" t="s">
        <v>143</v>
      </c>
      <c r="AU136" s="223" t="s">
        <v>82</v>
      </c>
      <c r="AY136" s="17" t="s">
        <v>141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148</v>
      </c>
      <c r="BM136" s="223" t="s">
        <v>213</v>
      </c>
    </row>
    <row r="137" spans="1:47" s="2" customFormat="1" ht="12">
      <c r="A137" s="38"/>
      <c r="B137" s="39"/>
      <c r="C137" s="40"/>
      <c r="D137" s="225" t="s">
        <v>150</v>
      </c>
      <c r="E137" s="40"/>
      <c r="F137" s="226" t="s">
        <v>214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150</v>
      </c>
      <c r="AU137" s="17" t="s">
        <v>82</v>
      </c>
    </row>
    <row r="138" spans="1:51" s="14" customFormat="1" ht="12">
      <c r="A138" s="14"/>
      <c r="B138" s="242"/>
      <c r="C138" s="243"/>
      <c r="D138" s="232" t="s">
        <v>152</v>
      </c>
      <c r="E138" s="244" t="s">
        <v>19</v>
      </c>
      <c r="F138" s="245" t="s">
        <v>215</v>
      </c>
      <c r="G138" s="243"/>
      <c r="H138" s="244" t="s">
        <v>19</v>
      </c>
      <c r="I138" s="246"/>
      <c r="J138" s="243"/>
      <c r="K138" s="243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152</v>
      </c>
      <c r="AU138" s="251" t="s">
        <v>82</v>
      </c>
      <c r="AV138" s="14" t="s">
        <v>80</v>
      </c>
      <c r="AW138" s="14" t="s">
        <v>34</v>
      </c>
      <c r="AX138" s="14" t="s">
        <v>72</v>
      </c>
      <c r="AY138" s="251" t="s">
        <v>141</v>
      </c>
    </row>
    <row r="139" spans="1:51" s="13" customFormat="1" ht="12">
      <c r="A139" s="13"/>
      <c r="B139" s="230"/>
      <c r="C139" s="231"/>
      <c r="D139" s="232" t="s">
        <v>152</v>
      </c>
      <c r="E139" s="233" t="s">
        <v>19</v>
      </c>
      <c r="F139" s="234" t="s">
        <v>216</v>
      </c>
      <c r="G139" s="231"/>
      <c r="H139" s="235">
        <v>0.079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152</v>
      </c>
      <c r="AU139" s="241" t="s">
        <v>82</v>
      </c>
      <c r="AV139" s="13" t="s">
        <v>82</v>
      </c>
      <c r="AW139" s="13" t="s">
        <v>34</v>
      </c>
      <c r="AX139" s="13" t="s">
        <v>72</v>
      </c>
      <c r="AY139" s="241" t="s">
        <v>141</v>
      </c>
    </row>
    <row r="140" spans="1:51" s="14" customFormat="1" ht="12">
      <c r="A140" s="14"/>
      <c r="B140" s="242"/>
      <c r="C140" s="243"/>
      <c r="D140" s="232" t="s">
        <v>152</v>
      </c>
      <c r="E140" s="244" t="s">
        <v>19</v>
      </c>
      <c r="F140" s="245" t="s">
        <v>217</v>
      </c>
      <c r="G140" s="243"/>
      <c r="H140" s="244" t="s">
        <v>19</v>
      </c>
      <c r="I140" s="246"/>
      <c r="J140" s="243"/>
      <c r="K140" s="243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152</v>
      </c>
      <c r="AU140" s="251" t="s">
        <v>82</v>
      </c>
      <c r="AV140" s="14" t="s">
        <v>80</v>
      </c>
      <c r="AW140" s="14" t="s">
        <v>34</v>
      </c>
      <c r="AX140" s="14" t="s">
        <v>72</v>
      </c>
      <c r="AY140" s="251" t="s">
        <v>141</v>
      </c>
    </row>
    <row r="141" spans="1:51" s="13" customFormat="1" ht="12">
      <c r="A141" s="13"/>
      <c r="B141" s="230"/>
      <c r="C141" s="231"/>
      <c r="D141" s="232" t="s">
        <v>152</v>
      </c>
      <c r="E141" s="233" t="s">
        <v>19</v>
      </c>
      <c r="F141" s="234" t="s">
        <v>218</v>
      </c>
      <c r="G141" s="231"/>
      <c r="H141" s="235">
        <v>0.062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152</v>
      </c>
      <c r="AU141" s="241" t="s">
        <v>82</v>
      </c>
      <c r="AV141" s="13" t="s">
        <v>82</v>
      </c>
      <c r="AW141" s="13" t="s">
        <v>34</v>
      </c>
      <c r="AX141" s="13" t="s">
        <v>72</v>
      </c>
      <c r="AY141" s="241" t="s">
        <v>141</v>
      </c>
    </row>
    <row r="142" spans="1:51" s="15" customFormat="1" ht="12">
      <c r="A142" s="15"/>
      <c r="B142" s="252"/>
      <c r="C142" s="253"/>
      <c r="D142" s="232" t="s">
        <v>152</v>
      </c>
      <c r="E142" s="254" t="s">
        <v>19</v>
      </c>
      <c r="F142" s="255" t="s">
        <v>219</v>
      </c>
      <c r="G142" s="253"/>
      <c r="H142" s="256">
        <v>0.14100000000000001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2" t="s">
        <v>152</v>
      </c>
      <c r="AU142" s="262" t="s">
        <v>82</v>
      </c>
      <c r="AV142" s="15" t="s">
        <v>148</v>
      </c>
      <c r="AW142" s="15" t="s">
        <v>34</v>
      </c>
      <c r="AX142" s="15" t="s">
        <v>80</v>
      </c>
      <c r="AY142" s="262" t="s">
        <v>141</v>
      </c>
    </row>
    <row r="143" spans="1:51" s="13" customFormat="1" ht="12">
      <c r="A143" s="13"/>
      <c r="B143" s="230"/>
      <c r="C143" s="231"/>
      <c r="D143" s="232" t="s">
        <v>152</v>
      </c>
      <c r="E143" s="231"/>
      <c r="F143" s="234" t="s">
        <v>220</v>
      </c>
      <c r="G143" s="231"/>
      <c r="H143" s="235">
        <v>0.169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152</v>
      </c>
      <c r="AU143" s="241" t="s">
        <v>82</v>
      </c>
      <c r="AV143" s="13" t="s">
        <v>82</v>
      </c>
      <c r="AW143" s="13" t="s">
        <v>4</v>
      </c>
      <c r="AX143" s="13" t="s">
        <v>80</v>
      </c>
      <c r="AY143" s="241" t="s">
        <v>141</v>
      </c>
    </row>
    <row r="144" spans="1:65" s="2" customFormat="1" ht="24.15" customHeight="1">
      <c r="A144" s="38"/>
      <c r="B144" s="39"/>
      <c r="C144" s="212" t="s">
        <v>221</v>
      </c>
      <c r="D144" s="212" t="s">
        <v>143</v>
      </c>
      <c r="E144" s="213" t="s">
        <v>222</v>
      </c>
      <c r="F144" s="214" t="s">
        <v>223</v>
      </c>
      <c r="G144" s="215" t="s">
        <v>157</v>
      </c>
      <c r="H144" s="216">
        <v>1.403</v>
      </c>
      <c r="I144" s="217"/>
      <c r="J144" s="218">
        <f>ROUND(I144*H144,2)</f>
        <v>0</v>
      </c>
      <c r="K144" s="214" t="s">
        <v>147</v>
      </c>
      <c r="L144" s="44"/>
      <c r="M144" s="219" t="s">
        <v>19</v>
      </c>
      <c r="N144" s="220" t="s">
        <v>43</v>
      </c>
      <c r="O144" s="84"/>
      <c r="P144" s="221">
        <f>O144*H144</f>
        <v>0</v>
      </c>
      <c r="Q144" s="221">
        <v>2.5235</v>
      </c>
      <c r="R144" s="221">
        <f>Q144*H144</f>
        <v>3.5404705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148</v>
      </c>
      <c r="AT144" s="223" t="s">
        <v>143</v>
      </c>
      <c r="AU144" s="223" t="s">
        <v>82</v>
      </c>
      <c r="AY144" s="17" t="s">
        <v>141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148</v>
      </c>
      <c r="BM144" s="223" t="s">
        <v>224</v>
      </c>
    </row>
    <row r="145" spans="1:47" s="2" customFormat="1" ht="12">
      <c r="A145" s="38"/>
      <c r="B145" s="39"/>
      <c r="C145" s="40"/>
      <c r="D145" s="225" t="s">
        <v>150</v>
      </c>
      <c r="E145" s="40"/>
      <c r="F145" s="226" t="s">
        <v>225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150</v>
      </c>
      <c r="AU145" s="17" t="s">
        <v>82</v>
      </c>
    </row>
    <row r="146" spans="1:51" s="13" customFormat="1" ht="12">
      <c r="A146" s="13"/>
      <c r="B146" s="230"/>
      <c r="C146" s="231"/>
      <c r="D146" s="232" t="s">
        <v>152</v>
      </c>
      <c r="E146" s="233" t="s">
        <v>19</v>
      </c>
      <c r="F146" s="234" t="s">
        <v>226</v>
      </c>
      <c r="G146" s="231"/>
      <c r="H146" s="235">
        <v>1.403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152</v>
      </c>
      <c r="AU146" s="241" t="s">
        <v>82</v>
      </c>
      <c r="AV146" s="13" t="s">
        <v>82</v>
      </c>
      <c r="AW146" s="13" t="s">
        <v>34</v>
      </c>
      <c r="AX146" s="13" t="s">
        <v>80</v>
      </c>
      <c r="AY146" s="241" t="s">
        <v>141</v>
      </c>
    </row>
    <row r="147" spans="1:65" s="2" customFormat="1" ht="24.15" customHeight="1">
      <c r="A147" s="38"/>
      <c r="B147" s="39"/>
      <c r="C147" s="212" t="s">
        <v>227</v>
      </c>
      <c r="D147" s="212" t="s">
        <v>143</v>
      </c>
      <c r="E147" s="213" t="s">
        <v>228</v>
      </c>
      <c r="F147" s="214" t="s">
        <v>229</v>
      </c>
      <c r="G147" s="215" t="s">
        <v>146</v>
      </c>
      <c r="H147" s="216">
        <v>14.028</v>
      </c>
      <c r="I147" s="217"/>
      <c r="J147" s="218">
        <f>ROUND(I147*H147,2)</f>
        <v>0</v>
      </c>
      <c r="K147" s="214" t="s">
        <v>147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0.00275</v>
      </c>
      <c r="R147" s="221">
        <f>Q147*H147</f>
        <v>0.038577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148</v>
      </c>
      <c r="AT147" s="223" t="s">
        <v>143</v>
      </c>
      <c r="AU147" s="223" t="s">
        <v>82</v>
      </c>
      <c r="AY147" s="17" t="s">
        <v>141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148</v>
      </c>
      <c r="BM147" s="223" t="s">
        <v>230</v>
      </c>
    </row>
    <row r="148" spans="1:47" s="2" customFormat="1" ht="12">
      <c r="A148" s="38"/>
      <c r="B148" s="39"/>
      <c r="C148" s="40"/>
      <c r="D148" s="225" t="s">
        <v>150</v>
      </c>
      <c r="E148" s="40"/>
      <c r="F148" s="226" t="s">
        <v>231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150</v>
      </c>
      <c r="AU148" s="17" t="s">
        <v>82</v>
      </c>
    </row>
    <row r="149" spans="1:51" s="13" customFormat="1" ht="12">
      <c r="A149" s="13"/>
      <c r="B149" s="230"/>
      <c r="C149" s="231"/>
      <c r="D149" s="232" t="s">
        <v>152</v>
      </c>
      <c r="E149" s="233" t="s">
        <v>19</v>
      </c>
      <c r="F149" s="234" t="s">
        <v>232</v>
      </c>
      <c r="G149" s="231"/>
      <c r="H149" s="235">
        <v>14.028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152</v>
      </c>
      <c r="AU149" s="241" t="s">
        <v>82</v>
      </c>
      <c r="AV149" s="13" t="s">
        <v>82</v>
      </c>
      <c r="AW149" s="13" t="s">
        <v>34</v>
      </c>
      <c r="AX149" s="13" t="s">
        <v>80</v>
      </c>
      <c r="AY149" s="241" t="s">
        <v>141</v>
      </c>
    </row>
    <row r="150" spans="1:65" s="2" customFormat="1" ht="24.15" customHeight="1">
      <c r="A150" s="38"/>
      <c r="B150" s="39"/>
      <c r="C150" s="212" t="s">
        <v>233</v>
      </c>
      <c r="D150" s="212" t="s">
        <v>143</v>
      </c>
      <c r="E150" s="213" t="s">
        <v>234</v>
      </c>
      <c r="F150" s="214" t="s">
        <v>235</v>
      </c>
      <c r="G150" s="215" t="s">
        <v>146</v>
      </c>
      <c r="H150" s="216">
        <v>14.028</v>
      </c>
      <c r="I150" s="217"/>
      <c r="J150" s="218">
        <f>ROUND(I150*H150,2)</f>
        <v>0</v>
      </c>
      <c r="K150" s="214" t="s">
        <v>147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148</v>
      </c>
      <c r="AT150" s="223" t="s">
        <v>143</v>
      </c>
      <c r="AU150" s="223" t="s">
        <v>82</v>
      </c>
      <c r="AY150" s="17" t="s">
        <v>141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148</v>
      </c>
      <c r="BM150" s="223" t="s">
        <v>236</v>
      </c>
    </row>
    <row r="151" spans="1:47" s="2" customFormat="1" ht="12">
      <c r="A151" s="38"/>
      <c r="B151" s="39"/>
      <c r="C151" s="40"/>
      <c r="D151" s="225" t="s">
        <v>150</v>
      </c>
      <c r="E151" s="40"/>
      <c r="F151" s="226" t="s">
        <v>237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150</v>
      </c>
      <c r="AU151" s="17" t="s">
        <v>82</v>
      </c>
    </row>
    <row r="152" spans="1:65" s="2" customFormat="1" ht="55.5" customHeight="1">
      <c r="A152" s="38"/>
      <c r="B152" s="39"/>
      <c r="C152" s="212" t="s">
        <v>238</v>
      </c>
      <c r="D152" s="212" t="s">
        <v>143</v>
      </c>
      <c r="E152" s="213" t="s">
        <v>239</v>
      </c>
      <c r="F152" s="214" t="s">
        <v>240</v>
      </c>
      <c r="G152" s="215" t="s">
        <v>176</v>
      </c>
      <c r="H152" s="216">
        <v>0.168</v>
      </c>
      <c r="I152" s="217"/>
      <c r="J152" s="218">
        <f>ROUND(I152*H152,2)</f>
        <v>0</v>
      </c>
      <c r="K152" s="214" t="s">
        <v>147</v>
      </c>
      <c r="L152" s="44"/>
      <c r="M152" s="219" t="s">
        <v>19</v>
      </c>
      <c r="N152" s="220" t="s">
        <v>43</v>
      </c>
      <c r="O152" s="84"/>
      <c r="P152" s="221">
        <f>O152*H152</f>
        <v>0</v>
      </c>
      <c r="Q152" s="221">
        <v>1.0594</v>
      </c>
      <c r="R152" s="221">
        <f>Q152*H152</f>
        <v>0.1779792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148</v>
      </c>
      <c r="AT152" s="223" t="s">
        <v>143</v>
      </c>
      <c r="AU152" s="223" t="s">
        <v>82</v>
      </c>
      <c r="AY152" s="17" t="s">
        <v>141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148</v>
      </c>
      <c r="BM152" s="223" t="s">
        <v>241</v>
      </c>
    </row>
    <row r="153" spans="1:47" s="2" customFormat="1" ht="12">
      <c r="A153" s="38"/>
      <c r="B153" s="39"/>
      <c r="C153" s="40"/>
      <c r="D153" s="225" t="s">
        <v>150</v>
      </c>
      <c r="E153" s="40"/>
      <c r="F153" s="226" t="s">
        <v>242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150</v>
      </c>
      <c r="AU153" s="17" t="s">
        <v>82</v>
      </c>
    </row>
    <row r="154" spans="1:51" s="14" customFormat="1" ht="12">
      <c r="A154" s="14"/>
      <c r="B154" s="242"/>
      <c r="C154" s="243"/>
      <c r="D154" s="232" t="s">
        <v>152</v>
      </c>
      <c r="E154" s="244" t="s">
        <v>19</v>
      </c>
      <c r="F154" s="245" t="s">
        <v>243</v>
      </c>
      <c r="G154" s="243"/>
      <c r="H154" s="244" t="s">
        <v>19</v>
      </c>
      <c r="I154" s="246"/>
      <c r="J154" s="243"/>
      <c r="K154" s="243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152</v>
      </c>
      <c r="AU154" s="251" t="s">
        <v>82</v>
      </c>
      <c r="AV154" s="14" t="s">
        <v>80</v>
      </c>
      <c r="AW154" s="14" t="s">
        <v>34</v>
      </c>
      <c r="AX154" s="14" t="s">
        <v>72</v>
      </c>
      <c r="AY154" s="251" t="s">
        <v>141</v>
      </c>
    </row>
    <row r="155" spans="1:51" s="13" customFormat="1" ht="12">
      <c r="A155" s="13"/>
      <c r="B155" s="230"/>
      <c r="C155" s="231"/>
      <c r="D155" s="232" t="s">
        <v>152</v>
      </c>
      <c r="E155" s="233" t="s">
        <v>19</v>
      </c>
      <c r="F155" s="234" t="s">
        <v>244</v>
      </c>
      <c r="G155" s="231"/>
      <c r="H155" s="235">
        <v>0.168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152</v>
      </c>
      <c r="AU155" s="241" t="s">
        <v>82</v>
      </c>
      <c r="AV155" s="13" t="s">
        <v>82</v>
      </c>
      <c r="AW155" s="13" t="s">
        <v>34</v>
      </c>
      <c r="AX155" s="13" t="s">
        <v>80</v>
      </c>
      <c r="AY155" s="241" t="s">
        <v>141</v>
      </c>
    </row>
    <row r="156" spans="1:63" s="12" customFormat="1" ht="22.8" customHeight="1">
      <c r="A156" s="12"/>
      <c r="B156" s="196"/>
      <c r="C156" s="197"/>
      <c r="D156" s="198" t="s">
        <v>71</v>
      </c>
      <c r="E156" s="210" t="s">
        <v>154</v>
      </c>
      <c r="F156" s="210" t="s">
        <v>245</v>
      </c>
      <c r="G156" s="197"/>
      <c r="H156" s="197"/>
      <c r="I156" s="200"/>
      <c r="J156" s="211">
        <f>BK156</f>
        <v>0</v>
      </c>
      <c r="K156" s="197"/>
      <c r="L156" s="202"/>
      <c r="M156" s="203"/>
      <c r="N156" s="204"/>
      <c r="O156" s="204"/>
      <c r="P156" s="205">
        <f>SUM(P157:P201)</f>
        <v>0</v>
      </c>
      <c r="Q156" s="204"/>
      <c r="R156" s="205">
        <f>SUM(R157:R201)</f>
        <v>4.621974799999999</v>
      </c>
      <c r="S156" s="204"/>
      <c r="T156" s="206">
        <f>SUM(T157:T201)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7" t="s">
        <v>80</v>
      </c>
      <c r="AT156" s="208" t="s">
        <v>71</v>
      </c>
      <c r="AU156" s="208" t="s">
        <v>80</v>
      </c>
      <c r="AY156" s="207" t="s">
        <v>141</v>
      </c>
      <c r="BK156" s="209">
        <f>SUM(BK157:BK201)</f>
        <v>0</v>
      </c>
    </row>
    <row r="157" spans="1:65" s="2" customFormat="1" ht="37.8" customHeight="1">
      <c r="A157" s="38"/>
      <c r="B157" s="39"/>
      <c r="C157" s="212" t="s">
        <v>246</v>
      </c>
      <c r="D157" s="212" t="s">
        <v>143</v>
      </c>
      <c r="E157" s="213" t="s">
        <v>247</v>
      </c>
      <c r="F157" s="214" t="s">
        <v>248</v>
      </c>
      <c r="G157" s="215" t="s">
        <v>157</v>
      </c>
      <c r="H157" s="216">
        <v>0.616</v>
      </c>
      <c r="I157" s="217"/>
      <c r="J157" s="218">
        <f>ROUND(I157*H157,2)</f>
        <v>0</v>
      </c>
      <c r="K157" s="214" t="s">
        <v>147</v>
      </c>
      <c r="L157" s="44"/>
      <c r="M157" s="219" t="s">
        <v>19</v>
      </c>
      <c r="N157" s="220" t="s">
        <v>43</v>
      </c>
      <c r="O157" s="84"/>
      <c r="P157" s="221">
        <f>O157*H157</f>
        <v>0</v>
      </c>
      <c r="Q157" s="221">
        <v>1.8775</v>
      </c>
      <c r="R157" s="221">
        <f>Q157*H157</f>
        <v>1.15654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148</v>
      </c>
      <c r="AT157" s="223" t="s">
        <v>143</v>
      </c>
      <c r="AU157" s="223" t="s">
        <v>82</v>
      </c>
      <c r="AY157" s="17" t="s">
        <v>141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80</v>
      </c>
      <c r="BK157" s="224">
        <f>ROUND(I157*H157,2)</f>
        <v>0</v>
      </c>
      <c r="BL157" s="17" t="s">
        <v>148</v>
      </c>
      <c r="BM157" s="223" t="s">
        <v>249</v>
      </c>
    </row>
    <row r="158" spans="1:47" s="2" customFormat="1" ht="12">
      <c r="A158" s="38"/>
      <c r="B158" s="39"/>
      <c r="C158" s="40"/>
      <c r="D158" s="225" t="s">
        <v>150</v>
      </c>
      <c r="E158" s="40"/>
      <c r="F158" s="226" t="s">
        <v>250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150</v>
      </c>
      <c r="AU158" s="17" t="s">
        <v>82</v>
      </c>
    </row>
    <row r="159" spans="1:51" s="14" customFormat="1" ht="12">
      <c r="A159" s="14"/>
      <c r="B159" s="242"/>
      <c r="C159" s="243"/>
      <c r="D159" s="232" t="s">
        <v>152</v>
      </c>
      <c r="E159" s="244" t="s">
        <v>19</v>
      </c>
      <c r="F159" s="245" t="s">
        <v>251</v>
      </c>
      <c r="G159" s="243"/>
      <c r="H159" s="244" t="s">
        <v>19</v>
      </c>
      <c r="I159" s="246"/>
      <c r="J159" s="243"/>
      <c r="K159" s="243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152</v>
      </c>
      <c r="AU159" s="251" t="s">
        <v>82</v>
      </c>
      <c r="AV159" s="14" t="s">
        <v>80</v>
      </c>
      <c r="AW159" s="14" t="s">
        <v>34</v>
      </c>
      <c r="AX159" s="14" t="s">
        <v>72</v>
      </c>
      <c r="AY159" s="251" t="s">
        <v>141</v>
      </c>
    </row>
    <row r="160" spans="1:51" s="13" customFormat="1" ht="12">
      <c r="A160" s="13"/>
      <c r="B160" s="230"/>
      <c r="C160" s="231"/>
      <c r="D160" s="232" t="s">
        <v>152</v>
      </c>
      <c r="E160" s="233" t="s">
        <v>19</v>
      </c>
      <c r="F160" s="234" t="s">
        <v>252</v>
      </c>
      <c r="G160" s="231"/>
      <c r="H160" s="235">
        <v>0.308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152</v>
      </c>
      <c r="AU160" s="241" t="s">
        <v>82</v>
      </c>
      <c r="AV160" s="13" t="s">
        <v>82</v>
      </c>
      <c r="AW160" s="13" t="s">
        <v>34</v>
      </c>
      <c r="AX160" s="13" t="s">
        <v>72</v>
      </c>
      <c r="AY160" s="241" t="s">
        <v>141</v>
      </c>
    </row>
    <row r="161" spans="1:51" s="14" customFormat="1" ht="12">
      <c r="A161" s="14"/>
      <c r="B161" s="242"/>
      <c r="C161" s="243"/>
      <c r="D161" s="232" t="s">
        <v>152</v>
      </c>
      <c r="E161" s="244" t="s">
        <v>19</v>
      </c>
      <c r="F161" s="245" t="s">
        <v>253</v>
      </c>
      <c r="G161" s="243"/>
      <c r="H161" s="244" t="s">
        <v>19</v>
      </c>
      <c r="I161" s="246"/>
      <c r="J161" s="243"/>
      <c r="K161" s="243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152</v>
      </c>
      <c r="AU161" s="251" t="s">
        <v>82</v>
      </c>
      <c r="AV161" s="14" t="s">
        <v>80</v>
      </c>
      <c r="AW161" s="14" t="s">
        <v>34</v>
      </c>
      <c r="AX161" s="14" t="s">
        <v>72</v>
      </c>
      <c r="AY161" s="251" t="s">
        <v>141</v>
      </c>
    </row>
    <row r="162" spans="1:51" s="13" customFormat="1" ht="12">
      <c r="A162" s="13"/>
      <c r="B162" s="230"/>
      <c r="C162" s="231"/>
      <c r="D162" s="232" t="s">
        <v>152</v>
      </c>
      <c r="E162" s="233" t="s">
        <v>19</v>
      </c>
      <c r="F162" s="234" t="s">
        <v>252</v>
      </c>
      <c r="G162" s="231"/>
      <c r="H162" s="235">
        <v>0.308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152</v>
      </c>
      <c r="AU162" s="241" t="s">
        <v>82</v>
      </c>
      <c r="AV162" s="13" t="s">
        <v>82</v>
      </c>
      <c r="AW162" s="13" t="s">
        <v>34</v>
      </c>
      <c r="AX162" s="13" t="s">
        <v>72</v>
      </c>
      <c r="AY162" s="241" t="s">
        <v>141</v>
      </c>
    </row>
    <row r="163" spans="1:51" s="15" customFormat="1" ht="12">
      <c r="A163" s="15"/>
      <c r="B163" s="252"/>
      <c r="C163" s="253"/>
      <c r="D163" s="232" t="s">
        <v>152</v>
      </c>
      <c r="E163" s="254" t="s">
        <v>19</v>
      </c>
      <c r="F163" s="255" t="s">
        <v>219</v>
      </c>
      <c r="G163" s="253"/>
      <c r="H163" s="256">
        <v>0.616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2" t="s">
        <v>152</v>
      </c>
      <c r="AU163" s="262" t="s">
        <v>82</v>
      </c>
      <c r="AV163" s="15" t="s">
        <v>148</v>
      </c>
      <c r="AW163" s="15" t="s">
        <v>34</v>
      </c>
      <c r="AX163" s="15" t="s">
        <v>80</v>
      </c>
      <c r="AY163" s="262" t="s">
        <v>141</v>
      </c>
    </row>
    <row r="164" spans="1:65" s="2" customFormat="1" ht="37.8" customHeight="1">
      <c r="A164" s="38"/>
      <c r="B164" s="39"/>
      <c r="C164" s="212" t="s">
        <v>254</v>
      </c>
      <c r="D164" s="212" t="s">
        <v>143</v>
      </c>
      <c r="E164" s="213" t="s">
        <v>255</v>
      </c>
      <c r="F164" s="214" t="s">
        <v>256</v>
      </c>
      <c r="G164" s="215" t="s">
        <v>157</v>
      </c>
      <c r="H164" s="216">
        <v>1.38</v>
      </c>
      <c r="I164" s="217"/>
      <c r="J164" s="218">
        <f>ROUND(I164*H164,2)</f>
        <v>0</v>
      </c>
      <c r="K164" s="214" t="s">
        <v>147</v>
      </c>
      <c r="L164" s="44"/>
      <c r="M164" s="219" t="s">
        <v>19</v>
      </c>
      <c r="N164" s="220" t="s">
        <v>43</v>
      </c>
      <c r="O164" s="84"/>
      <c r="P164" s="221">
        <f>O164*H164</f>
        <v>0</v>
      </c>
      <c r="Q164" s="221">
        <v>1.8775</v>
      </c>
      <c r="R164" s="221">
        <f>Q164*H164</f>
        <v>2.59095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148</v>
      </c>
      <c r="AT164" s="223" t="s">
        <v>143</v>
      </c>
      <c r="AU164" s="223" t="s">
        <v>82</v>
      </c>
      <c r="AY164" s="17" t="s">
        <v>141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80</v>
      </c>
      <c r="BK164" s="224">
        <f>ROUND(I164*H164,2)</f>
        <v>0</v>
      </c>
      <c r="BL164" s="17" t="s">
        <v>148</v>
      </c>
      <c r="BM164" s="223" t="s">
        <v>257</v>
      </c>
    </row>
    <row r="165" spans="1:47" s="2" customFormat="1" ht="12">
      <c r="A165" s="38"/>
      <c r="B165" s="39"/>
      <c r="C165" s="40"/>
      <c r="D165" s="225" t="s">
        <v>150</v>
      </c>
      <c r="E165" s="40"/>
      <c r="F165" s="226" t="s">
        <v>258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150</v>
      </c>
      <c r="AU165" s="17" t="s">
        <v>82</v>
      </c>
    </row>
    <row r="166" spans="1:51" s="14" customFormat="1" ht="12">
      <c r="A166" s="14"/>
      <c r="B166" s="242"/>
      <c r="C166" s="243"/>
      <c r="D166" s="232" t="s">
        <v>152</v>
      </c>
      <c r="E166" s="244" t="s">
        <v>19</v>
      </c>
      <c r="F166" s="245" t="s">
        <v>251</v>
      </c>
      <c r="G166" s="243"/>
      <c r="H166" s="244" t="s">
        <v>19</v>
      </c>
      <c r="I166" s="246"/>
      <c r="J166" s="243"/>
      <c r="K166" s="243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152</v>
      </c>
      <c r="AU166" s="251" t="s">
        <v>82</v>
      </c>
      <c r="AV166" s="14" t="s">
        <v>80</v>
      </c>
      <c r="AW166" s="14" t="s">
        <v>34</v>
      </c>
      <c r="AX166" s="14" t="s">
        <v>72</v>
      </c>
      <c r="AY166" s="251" t="s">
        <v>141</v>
      </c>
    </row>
    <row r="167" spans="1:51" s="13" customFormat="1" ht="12">
      <c r="A167" s="13"/>
      <c r="B167" s="230"/>
      <c r="C167" s="231"/>
      <c r="D167" s="232" t="s">
        <v>152</v>
      </c>
      <c r="E167" s="233" t="s">
        <v>19</v>
      </c>
      <c r="F167" s="234" t="s">
        <v>259</v>
      </c>
      <c r="G167" s="231"/>
      <c r="H167" s="235">
        <v>0.69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152</v>
      </c>
      <c r="AU167" s="241" t="s">
        <v>82</v>
      </c>
      <c r="AV167" s="13" t="s">
        <v>82</v>
      </c>
      <c r="AW167" s="13" t="s">
        <v>34</v>
      </c>
      <c r="AX167" s="13" t="s">
        <v>72</v>
      </c>
      <c r="AY167" s="241" t="s">
        <v>141</v>
      </c>
    </row>
    <row r="168" spans="1:51" s="14" customFormat="1" ht="12">
      <c r="A168" s="14"/>
      <c r="B168" s="242"/>
      <c r="C168" s="243"/>
      <c r="D168" s="232" t="s">
        <v>152</v>
      </c>
      <c r="E168" s="244" t="s">
        <v>19</v>
      </c>
      <c r="F168" s="245" t="s">
        <v>253</v>
      </c>
      <c r="G168" s="243"/>
      <c r="H168" s="244" t="s">
        <v>19</v>
      </c>
      <c r="I168" s="246"/>
      <c r="J168" s="243"/>
      <c r="K168" s="243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152</v>
      </c>
      <c r="AU168" s="251" t="s">
        <v>82</v>
      </c>
      <c r="AV168" s="14" t="s">
        <v>80</v>
      </c>
      <c r="AW168" s="14" t="s">
        <v>34</v>
      </c>
      <c r="AX168" s="14" t="s">
        <v>72</v>
      </c>
      <c r="AY168" s="251" t="s">
        <v>141</v>
      </c>
    </row>
    <row r="169" spans="1:51" s="13" customFormat="1" ht="12">
      <c r="A169" s="13"/>
      <c r="B169" s="230"/>
      <c r="C169" s="231"/>
      <c r="D169" s="232" t="s">
        <v>152</v>
      </c>
      <c r="E169" s="233" t="s">
        <v>19</v>
      </c>
      <c r="F169" s="234" t="s">
        <v>259</v>
      </c>
      <c r="G169" s="231"/>
      <c r="H169" s="235">
        <v>0.69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152</v>
      </c>
      <c r="AU169" s="241" t="s">
        <v>82</v>
      </c>
      <c r="AV169" s="13" t="s">
        <v>82</v>
      </c>
      <c r="AW169" s="13" t="s">
        <v>34</v>
      </c>
      <c r="AX169" s="13" t="s">
        <v>72</v>
      </c>
      <c r="AY169" s="241" t="s">
        <v>141</v>
      </c>
    </row>
    <row r="170" spans="1:51" s="15" customFormat="1" ht="12">
      <c r="A170" s="15"/>
      <c r="B170" s="252"/>
      <c r="C170" s="253"/>
      <c r="D170" s="232" t="s">
        <v>152</v>
      </c>
      <c r="E170" s="254" t="s">
        <v>19</v>
      </c>
      <c r="F170" s="255" t="s">
        <v>219</v>
      </c>
      <c r="G170" s="253"/>
      <c r="H170" s="256">
        <v>1.38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2" t="s">
        <v>152</v>
      </c>
      <c r="AU170" s="262" t="s">
        <v>82</v>
      </c>
      <c r="AV170" s="15" t="s">
        <v>148</v>
      </c>
      <c r="AW170" s="15" t="s">
        <v>34</v>
      </c>
      <c r="AX170" s="15" t="s">
        <v>80</v>
      </c>
      <c r="AY170" s="262" t="s">
        <v>141</v>
      </c>
    </row>
    <row r="171" spans="1:65" s="2" customFormat="1" ht="44.25" customHeight="1">
      <c r="A171" s="38"/>
      <c r="B171" s="39"/>
      <c r="C171" s="212" t="s">
        <v>260</v>
      </c>
      <c r="D171" s="212" t="s">
        <v>143</v>
      </c>
      <c r="E171" s="213" t="s">
        <v>261</v>
      </c>
      <c r="F171" s="214" t="s">
        <v>262</v>
      </c>
      <c r="G171" s="215" t="s">
        <v>263</v>
      </c>
      <c r="H171" s="216">
        <v>1</v>
      </c>
      <c r="I171" s="217"/>
      <c r="J171" s="218">
        <f>ROUND(I171*H171,2)</f>
        <v>0</v>
      </c>
      <c r="K171" s="214" t="s">
        <v>147</v>
      </c>
      <c r="L171" s="44"/>
      <c r="M171" s="219" t="s">
        <v>19</v>
      </c>
      <c r="N171" s="220" t="s">
        <v>43</v>
      </c>
      <c r="O171" s="84"/>
      <c r="P171" s="221">
        <f>O171*H171</f>
        <v>0</v>
      </c>
      <c r="Q171" s="221">
        <v>0.03328</v>
      </c>
      <c r="R171" s="221">
        <f>Q171*H171</f>
        <v>0.03328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148</v>
      </c>
      <c r="AT171" s="223" t="s">
        <v>143</v>
      </c>
      <c r="AU171" s="223" t="s">
        <v>82</v>
      </c>
      <c r="AY171" s="17" t="s">
        <v>141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80</v>
      </c>
      <c r="BK171" s="224">
        <f>ROUND(I171*H171,2)</f>
        <v>0</v>
      </c>
      <c r="BL171" s="17" t="s">
        <v>148</v>
      </c>
      <c r="BM171" s="223" t="s">
        <v>264</v>
      </c>
    </row>
    <row r="172" spans="1:47" s="2" customFormat="1" ht="12">
      <c r="A172" s="38"/>
      <c r="B172" s="39"/>
      <c r="C172" s="40"/>
      <c r="D172" s="225" t="s">
        <v>150</v>
      </c>
      <c r="E172" s="40"/>
      <c r="F172" s="226" t="s">
        <v>265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150</v>
      </c>
      <c r="AU172" s="17" t="s">
        <v>82</v>
      </c>
    </row>
    <row r="173" spans="1:65" s="2" customFormat="1" ht="24.15" customHeight="1">
      <c r="A173" s="38"/>
      <c r="B173" s="39"/>
      <c r="C173" s="212" t="s">
        <v>266</v>
      </c>
      <c r="D173" s="212" t="s">
        <v>143</v>
      </c>
      <c r="E173" s="213" t="s">
        <v>267</v>
      </c>
      <c r="F173" s="214" t="s">
        <v>268</v>
      </c>
      <c r="G173" s="215" t="s">
        <v>176</v>
      </c>
      <c r="H173" s="216">
        <v>0.072</v>
      </c>
      <c r="I173" s="217"/>
      <c r="J173" s="218">
        <f>ROUND(I173*H173,2)</f>
        <v>0</v>
      </c>
      <c r="K173" s="214" t="s">
        <v>147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1.09</v>
      </c>
      <c r="R173" s="221">
        <f>Q173*H173</f>
        <v>0.07848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148</v>
      </c>
      <c r="AT173" s="223" t="s">
        <v>143</v>
      </c>
      <c r="AU173" s="223" t="s">
        <v>82</v>
      </c>
      <c r="AY173" s="17" t="s">
        <v>141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148</v>
      </c>
      <c r="BM173" s="223" t="s">
        <v>269</v>
      </c>
    </row>
    <row r="174" spans="1:47" s="2" customFormat="1" ht="12">
      <c r="A174" s="38"/>
      <c r="B174" s="39"/>
      <c r="C174" s="40"/>
      <c r="D174" s="225" t="s">
        <v>150</v>
      </c>
      <c r="E174" s="40"/>
      <c r="F174" s="226" t="s">
        <v>270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150</v>
      </c>
      <c r="AU174" s="17" t="s">
        <v>82</v>
      </c>
    </row>
    <row r="175" spans="1:51" s="14" customFormat="1" ht="12">
      <c r="A175" s="14"/>
      <c r="B175" s="242"/>
      <c r="C175" s="243"/>
      <c r="D175" s="232" t="s">
        <v>152</v>
      </c>
      <c r="E175" s="244" t="s">
        <v>19</v>
      </c>
      <c r="F175" s="245" t="s">
        <v>271</v>
      </c>
      <c r="G175" s="243"/>
      <c r="H175" s="244" t="s">
        <v>19</v>
      </c>
      <c r="I175" s="246"/>
      <c r="J175" s="243"/>
      <c r="K175" s="243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152</v>
      </c>
      <c r="AU175" s="251" t="s">
        <v>82</v>
      </c>
      <c r="AV175" s="14" t="s">
        <v>80</v>
      </c>
      <c r="AW175" s="14" t="s">
        <v>34</v>
      </c>
      <c r="AX175" s="14" t="s">
        <v>72</v>
      </c>
      <c r="AY175" s="251" t="s">
        <v>141</v>
      </c>
    </row>
    <row r="176" spans="1:51" s="14" customFormat="1" ht="12">
      <c r="A176" s="14"/>
      <c r="B176" s="242"/>
      <c r="C176" s="243"/>
      <c r="D176" s="232" t="s">
        <v>152</v>
      </c>
      <c r="E176" s="244" t="s">
        <v>19</v>
      </c>
      <c r="F176" s="245" t="s">
        <v>251</v>
      </c>
      <c r="G176" s="243"/>
      <c r="H176" s="244" t="s">
        <v>19</v>
      </c>
      <c r="I176" s="246"/>
      <c r="J176" s="243"/>
      <c r="K176" s="243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152</v>
      </c>
      <c r="AU176" s="251" t="s">
        <v>82</v>
      </c>
      <c r="AV176" s="14" t="s">
        <v>80</v>
      </c>
      <c r="AW176" s="14" t="s">
        <v>34</v>
      </c>
      <c r="AX176" s="14" t="s">
        <v>72</v>
      </c>
      <c r="AY176" s="251" t="s">
        <v>141</v>
      </c>
    </row>
    <row r="177" spans="1:51" s="13" customFormat="1" ht="12">
      <c r="A177" s="13"/>
      <c r="B177" s="230"/>
      <c r="C177" s="231"/>
      <c r="D177" s="232" t="s">
        <v>152</v>
      </c>
      <c r="E177" s="233" t="s">
        <v>19</v>
      </c>
      <c r="F177" s="234" t="s">
        <v>272</v>
      </c>
      <c r="G177" s="231"/>
      <c r="H177" s="235">
        <v>0.029</v>
      </c>
      <c r="I177" s="236"/>
      <c r="J177" s="231"/>
      <c r="K177" s="231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152</v>
      </c>
      <c r="AU177" s="241" t="s">
        <v>82</v>
      </c>
      <c r="AV177" s="13" t="s">
        <v>82</v>
      </c>
      <c r="AW177" s="13" t="s">
        <v>34</v>
      </c>
      <c r="AX177" s="13" t="s">
        <v>72</v>
      </c>
      <c r="AY177" s="241" t="s">
        <v>141</v>
      </c>
    </row>
    <row r="178" spans="1:51" s="14" customFormat="1" ht="12">
      <c r="A178" s="14"/>
      <c r="B178" s="242"/>
      <c r="C178" s="243"/>
      <c r="D178" s="232" t="s">
        <v>152</v>
      </c>
      <c r="E178" s="244" t="s">
        <v>19</v>
      </c>
      <c r="F178" s="245" t="s">
        <v>253</v>
      </c>
      <c r="G178" s="243"/>
      <c r="H178" s="244" t="s">
        <v>19</v>
      </c>
      <c r="I178" s="246"/>
      <c r="J178" s="243"/>
      <c r="K178" s="243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152</v>
      </c>
      <c r="AU178" s="251" t="s">
        <v>82</v>
      </c>
      <c r="AV178" s="14" t="s">
        <v>80</v>
      </c>
      <c r="AW178" s="14" t="s">
        <v>34</v>
      </c>
      <c r="AX178" s="14" t="s">
        <v>72</v>
      </c>
      <c r="AY178" s="251" t="s">
        <v>141</v>
      </c>
    </row>
    <row r="179" spans="1:51" s="13" customFormat="1" ht="12">
      <c r="A179" s="13"/>
      <c r="B179" s="230"/>
      <c r="C179" s="231"/>
      <c r="D179" s="232" t="s">
        <v>152</v>
      </c>
      <c r="E179" s="233" t="s">
        <v>19</v>
      </c>
      <c r="F179" s="234" t="s">
        <v>272</v>
      </c>
      <c r="G179" s="231"/>
      <c r="H179" s="235">
        <v>0.029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152</v>
      </c>
      <c r="AU179" s="241" t="s">
        <v>82</v>
      </c>
      <c r="AV179" s="13" t="s">
        <v>82</v>
      </c>
      <c r="AW179" s="13" t="s">
        <v>34</v>
      </c>
      <c r="AX179" s="13" t="s">
        <v>72</v>
      </c>
      <c r="AY179" s="241" t="s">
        <v>141</v>
      </c>
    </row>
    <row r="180" spans="1:51" s="14" customFormat="1" ht="12">
      <c r="A180" s="14"/>
      <c r="B180" s="242"/>
      <c r="C180" s="243"/>
      <c r="D180" s="232" t="s">
        <v>152</v>
      </c>
      <c r="E180" s="244" t="s">
        <v>19</v>
      </c>
      <c r="F180" s="245" t="s">
        <v>273</v>
      </c>
      <c r="G180" s="243"/>
      <c r="H180" s="244" t="s">
        <v>19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1" t="s">
        <v>152</v>
      </c>
      <c r="AU180" s="251" t="s">
        <v>82</v>
      </c>
      <c r="AV180" s="14" t="s">
        <v>80</v>
      </c>
      <c r="AW180" s="14" t="s">
        <v>34</v>
      </c>
      <c r="AX180" s="14" t="s">
        <v>72</v>
      </c>
      <c r="AY180" s="251" t="s">
        <v>141</v>
      </c>
    </row>
    <row r="181" spans="1:51" s="13" customFormat="1" ht="12">
      <c r="A181" s="13"/>
      <c r="B181" s="230"/>
      <c r="C181" s="231"/>
      <c r="D181" s="232" t="s">
        <v>152</v>
      </c>
      <c r="E181" s="233" t="s">
        <v>19</v>
      </c>
      <c r="F181" s="234" t="s">
        <v>274</v>
      </c>
      <c r="G181" s="231"/>
      <c r="H181" s="235">
        <v>0.014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152</v>
      </c>
      <c r="AU181" s="241" t="s">
        <v>82</v>
      </c>
      <c r="AV181" s="13" t="s">
        <v>82</v>
      </c>
      <c r="AW181" s="13" t="s">
        <v>34</v>
      </c>
      <c r="AX181" s="13" t="s">
        <v>72</v>
      </c>
      <c r="AY181" s="241" t="s">
        <v>141</v>
      </c>
    </row>
    <row r="182" spans="1:51" s="15" customFormat="1" ht="12">
      <c r="A182" s="15"/>
      <c r="B182" s="252"/>
      <c r="C182" s="253"/>
      <c r="D182" s="232" t="s">
        <v>152</v>
      </c>
      <c r="E182" s="254" t="s">
        <v>19</v>
      </c>
      <c r="F182" s="255" t="s">
        <v>219</v>
      </c>
      <c r="G182" s="253"/>
      <c r="H182" s="256">
        <v>0.07200000000000001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2" t="s">
        <v>152</v>
      </c>
      <c r="AU182" s="262" t="s">
        <v>82</v>
      </c>
      <c r="AV182" s="15" t="s">
        <v>148</v>
      </c>
      <c r="AW182" s="15" t="s">
        <v>34</v>
      </c>
      <c r="AX182" s="15" t="s">
        <v>80</v>
      </c>
      <c r="AY182" s="262" t="s">
        <v>141</v>
      </c>
    </row>
    <row r="183" spans="1:65" s="2" customFormat="1" ht="37.8" customHeight="1">
      <c r="A183" s="38"/>
      <c r="B183" s="39"/>
      <c r="C183" s="212" t="s">
        <v>275</v>
      </c>
      <c r="D183" s="212" t="s">
        <v>143</v>
      </c>
      <c r="E183" s="213" t="s">
        <v>276</v>
      </c>
      <c r="F183" s="214" t="s">
        <v>277</v>
      </c>
      <c r="G183" s="215" t="s">
        <v>278</v>
      </c>
      <c r="H183" s="216">
        <v>1.8</v>
      </c>
      <c r="I183" s="217"/>
      <c r="J183" s="218">
        <f>ROUND(I183*H183,2)</f>
        <v>0</v>
      </c>
      <c r="K183" s="214" t="s">
        <v>19</v>
      </c>
      <c r="L183" s="44"/>
      <c r="M183" s="219" t="s">
        <v>19</v>
      </c>
      <c r="N183" s="220" t="s">
        <v>43</v>
      </c>
      <c r="O183" s="84"/>
      <c r="P183" s="221">
        <f>O183*H183</f>
        <v>0</v>
      </c>
      <c r="Q183" s="221">
        <v>0.00029</v>
      </c>
      <c r="R183" s="221">
        <f>Q183*H183</f>
        <v>0.000522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148</v>
      </c>
      <c r="AT183" s="223" t="s">
        <v>143</v>
      </c>
      <c r="AU183" s="223" t="s">
        <v>82</v>
      </c>
      <c r="AY183" s="17" t="s">
        <v>141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80</v>
      </c>
      <c r="BK183" s="224">
        <f>ROUND(I183*H183,2)</f>
        <v>0</v>
      </c>
      <c r="BL183" s="17" t="s">
        <v>148</v>
      </c>
      <c r="BM183" s="223" t="s">
        <v>279</v>
      </c>
    </row>
    <row r="184" spans="1:51" s="14" customFormat="1" ht="12">
      <c r="A184" s="14"/>
      <c r="B184" s="242"/>
      <c r="C184" s="243"/>
      <c r="D184" s="232" t="s">
        <v>152</v>
      </c>
      <c r="E184" s="244" t="s">
        <v>19</v>
      </c>
      <c r="F184" s="245" t="s">
        <v>280</v>
      </c>
      <c r="G184" s="243"/>
      <c r="H184" s="244" t="s">
        <v>19</v>
      </c>
      <c r="I184" s="246"/>
      <c r="J184" s="243"/>
      <c r="K184" s="243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152</v>
      </c>
      <c r="AU184" s="251" t="s">
        <v>82</v>
      </c>
      <c r="AV184" s="14" t="s">
        <v>80</v>
      </c>
      <c r="AW184" s="14" t="s">
        <v>34</v>
      </c>
      <c r="AX184" s="14" t="s">
        <v>72</v>
      </c>
      <c r="AY184" s="251" t="s">
        <v>141</v>
      </c>
    </row>
    <row r="185" spans="1:51" s="13" customFormat="1" ht="12">
      <c r="A185" s="13"/>
      <c r="B185" s="230"/>
      <c r="C185" s="231"/>
      <c r="D185" s="232" t="s">
        <v>152</v>
      </c>
      <c r="E185" s="233" t="s">
        <v>19</v>
      </c>
      <c r="F185" s="234" t="s">
        <v>281</v>
      </c>
      <c r="G185" s="231"/>
      <c r="H185" s="235">
        <v>1.8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152</v>
      </c>
      <c r="AU185" s="241" t="s">
        <v>82</v>
      </c>
      <c r="AV185" s="13" t="s">
        <v>82</v>
      </c>
      <c r="AW185" s="13" t="s">
        <v>34</v>
      </c>
      <c r="AX185" s="13" t="s">
        <v>80</v>
      </c>
      <c r="AY185" s="241" t="s">
        <v>141</v>
      </c>
    </row>
    <row r="186" spans="1:65" s="2" customFormat="1" ht="37.8" customHeight="1">
      <c r="A186" s="38"/>
      <c r="B186" s="39"/>
      <c r="C186" s="212" t="s">
        <v>282</v>
      </c>
      <c r="D186" s="212" t="s">
        <v>143</v>
      </c>
      <c r="E186" s="213" t="s">
        <v>283</v>
      </c>
      <c r="F186" s="214" t="s">
        <v>284</v>
      </c>
      <c r="G186" s="215" t="s">
        <v>146</v>
      </c>
      <c r="H186" s="216">
        <v>8.18</v>
      </c>
      <c r="I186" s="217"/>
      <c r="J186" s="218">
        <f>ROUND(I186*H186,2)</f>
        <v>0</v>
      </c>
      <c r="K186" s="214" t="s">
        <v>147</v>
      </c>
      <c r="L186" s="44"/>
      <c r="M186" s="219" t="s">
        <v>19</v>
      </c>
      <c r="N186" s="220" t="s">
        <v>43</v>
      </c>
      <c r="O186" s="84"/>
      <c r="P186" s="221">
        <f>O186*H186</f>
        <v>0</v>
      </c>
      <c r="Q186" s="221">
        <v>0.06172</v>
      </c>
      <c r="R186" s="221">
        <f>Q186*H186</f>
        <v>0.5048695999999999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148</v>
      </c>
      <c r="AT186" s="223" t="s">
        <v>143</v>
      </c>
      <c r="AU186" s="223" t="s">
        <v>82</v>
      </c>
      <c r="AY186" s="17" t="s">
        <v>141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80</v>
      </c>
      <c r="BK186" s="224">
        <f>ROUND(I186*H186,2)</f>
        <v>0</v>
      </c>
      <c r="BL186" s="17" t="s">
        <v>148</v>
      </c>
      <c r="BM186" s="223" t="s">
        <v>285</v>
      </c>
    </row>
    <row r="187" spans="1:47" s="2" customFormat="1" ht="12">
      <c r="A187" s="38"/>
      <c r="B187" s="39"/>
      <c r="C187" s="40"/>
      <c r="D187" s="225" t="s">
        <v>150</v>
      </c>
      <c r="E187" s="40"/>
      <c r="F187" s="226" t="s">
        <v>286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150</v>
      </c>
      <c r="AU187" s="17" t="s">
        <v>82</v>
      </c>
    </row>
    <row r="188" spans="1:51" s="14" customFormat="1" ht="12">
      <c r="A188" s="14"/>
      <c r="B188" s="242"/>
      <c r="C188" s="243"/>
      <c r="D188" s="232" t="s">
        <v>152</v>
      </c>
      <c r="E188" s="244" t="s">
        <v>19</v>
      </c>
      <c r="F188" s="245" t="s">
        <v>287</v>
      </c>
      <c r="G188" s="243"/>
      <c r="H188" s="244" t="s">
        <v>19</v>
      </c>
      <c r="I188" s="246"/>
      <c r="J188" s="243"/>
      <c r="K188" s="243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152</v>
      </c>
      <c r="AU188" s="251" t="s">
        <v>82</v>
      </c>
      <c r="AV188" s="14" t="s">
        <v>80</v>
      </c>
      <c r="AW188" s="14" t="s">
        <v>34</v>
      </c>
      <c r="AX188" s="14" t="s">
        <v>72</v>
      </c>
      <c r="AY188" s="251" t="s">
        <v>141</v>
      </c>
    </row>
    <row r="189" spans="1:51" s="13" customFormat="1" ht="12">
      <c r="A189" s="13"/>
      <c r="B189" s="230"/>
      <c r="C189" s="231"/>
      <c r="D189" s="232" t="s">
        <v>152</v>
      </c>
      <c r="E189" s="233" t="s">
        <v>19</v>
      </c>
      <c r="F189" s="234" t="s">
        <v>288</v>
      </c>
      <c r="G189" s="231"/>
      <c r="H189" s="235">
        <v>8.18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152</v>
      </c>
      <c r="AU189" s="241" t="s">
        <v>82</v>
      </c>
      <c r="AV189" s="13" t="s">
        <v>82</v>
      </c>
      <c r="AW189" s="13" t="s">
        <v>34</v>
      </c>
      <c r="AX189" s="13" t="s">
        <v>80</v>
      </c>
      <c r="AY189" s="241" t="s">
        <v>141</v>
      </c>
    </row>
    <row r="190" spans="1:65" s="2" customFormat="1" ht="24.15" customHeight="1">
      <c r="A190" s="38"/>
      <c r="B190" s="39"/>
      <c r="C190" s="212" t="s">
        <v>289</v>
      </c>
      <c r="D190" s="212" t="s">
        <v>143</v>
      </c>
      <c r="E190" s="213" t="s">
        <v>290</v>
      </c>
      <c r="F190" s="214" t="s">
        <v>291</v>
      </c>
      <c r="G190" s="215" t="s">
        <v>278</v>
      </c>
      <c r="H190" s="216">
        <v>5.8</v>
      </c>
      <c r="I190" s="217"/>
      <c r="J190" s="218">
        <f>ROUND(I190*H190,2)</f>
        <v>0</v>
      </c>
      <c r="K190" s="214" t="s">
        <v>147</v>
      </c>
      <c r="L190" s="44"/>
      <c r="M190" s="219" t="s">
        <v>19</v>
      </c>
      <c r="N190" s="220" t="s">
        <v>43</v>
      </c>
      <c r="O190" s="84"/>
      <c r="P190" s="221">
        <f>O190*H190</f>
        <v>0</v>
      </c>
      <c r="Q190" s="221">
        <v>0.00013</v>
      </c>
      <c r="R190" s="221">
        <f>Q190*H190</f>
        <v>0.0007539999999999999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148</v>
      </c>
      <c r="AT190" s="223" t="s">
        <v>143</v>
      </c>
      <c r="AU190" s="223" t="s">
        <v>82</v>
      </c>
      <c r="AY190" s="17" t="s">
        <v>141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80</v>
      </c>
      <c r="BK190" s="224">
        <f>ROUND(I190*H190,2)</f>
        <v>0</v>
      </c>
      <c r="BL190" s="17" t="s">
        <v>148</v>
      </c>
      <c r="BM190" s="223" t="s">
        <v>292</v>
      </c>
    </row>
    <row r="191" spans="1:47" s="2" customFormat="1" ht="12">
      <c r="A191" s="38"/>
      <c r="B191" s="39"/>
      <c r="C191" s="40"/>
      <c r="D191" s="225" t="s">
        <v>150</v>
      </c>
      <c r="E191" s="40"/>
      <c r="F191" s="226" t="s">
        <v>293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150</v>
      </c>
      <c r="AU191" s="17" t="s">
        <v>82</v>
      </c>
    </row>
    <row r="192" spans="1:51" s="13" customFormat="1" ht="12">
      <c r="A192" s="13"/>
      <c r="B192" s="230"/>
      <c r="C192" s="231"/>
      <c r="D192" s="232" t="s">
        <v>152</v>
      </c>
      <c r="E192" s="233" t="s">
        <v>19</v>
      </c>
      <c r="F192" s="234" t="s">
        <v>294</v>
      </c>
      <c r="G192" s="231"/>
      <c r="H192" s="235">
        <v>5.8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152</v>
      </c>
      <c r="AU192" s="241" t="s">
        <v>82</v>
      </c>
      <c r="AV192" s="13" t="s">
        <v>82</v>
      </c>
      <c r="AW192" s="13" t="s">
        <v>34</v>
      </c>
      <c r="AX192" s="13" t="s">
        <v>80</v>
      </c>
      <c r="AY192" s="241" t="s">
        <v>141</v>
      </c>
    </row>
    <row r="193" spans="1:65" s="2" customFormat="1" ht="37.8" customHeight="1">
      <c r="A193" s="38"/>
      <c r="B193" s="39"/>
      <c r="C193" s="212" t="s">
        <v>295</v>
      </c>
      <c r="D193" s="212" t="s">
        <v>143</v>
      </c>
      <c r="E193" s="213" t="s">
        <v>296</v>
      </c>
      <c r="F193" s="214" t="s">
        <v>297</v>
      </c>
      <c r="G193" s="215" t="s">
        <v>146</v>
      </c>
      <c r="H193" s="216">
        <v>1.44</v>
      </c>
      <c r="I193" s="217"/>
      <c r="J193" s="218">
        <f>ROUND(I193*H193,2)</f>
        <v>0</v>
      </c>
      <c r="K193" s="214" t="s">
        <v>147</v>
      </c>
      <c r="L193" s="44"/>
      <c r="M193" s="219" t="s">
        <v>19</v>
      </c>
      <c r="N193" s="220" t="s">
        <v>43</v>
      </c>
      <c r="O193" s="84"/>
      <c r="P193" s="221">
        <f>O193*H193</f>
        <v>0</v>
      </c>
      <c r="Q193" s="221">
        <v>0.17818</v>
      </c>
      <c r="R193" s="221">
        <f>Q193*H193</f>
        <v>0.2565792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148</v>
      </c>
      <c r="AT193" s="223" t="s">
        <v>143</v>
      </c>
      <c r="AU193" s="223" t="s">
        <v>82</v>
      </c>
      <c r="AY193" s="17" t="s">
        <v>141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80</v>
      </c>
      <c r="BK193" s="224">
        <f>ROUND(I193*H193,2)</f>
        <v>0</v>
      </c>
      <c r="BL193" s="17" t="s">
        <v>148</v>
      </c>
      <c r="BM193" s="223" t="s">
        <v>298</v>
      </c>
    </row>
    <row r="194" spans="1:47" s="2" customFormat="1" ht="12">
      <c r="A194" s="38"/>
      <c r="B194" s="39"/>
      <c r="C194" s="40"/>
      <c r="D194" s="225" t="s">
        <v>150</v>
      </c>
      <c r="E194" s="40"/>
      <c r="F194" s="226" t="s">
        <v>299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150</v>
      </c>
      <c r="AU194" s="17" t="s">
        <v>82</v>
      </c>
    </row>
    <row r="195" spans="1:51" s="14" customFormat="1" ht="12">
      <c r="A195" s="14"/>
      <c r="B195" s="242"/>
      <c r="C195" s="243"/>
      <c r="D195" s="232" t="s">
        <v>152</v>
      </c>
      <c r="E195" s="244" t="s">
        <v>19</v>
      </c>
      <c r="F195" s="245" t="s">
        <v>271</v>
      </c>
      <c r="G195" s="243"/>
      <c r="H195" s="244" t="s">
        <v>19</v>
      </c>
      <c r="I195" s="246"/>
      <c r="J195" s="243"/>
      <c r="K195" s="243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152</v>
      </c>
      <c r="AU195" s="251" t="s">
        <v>82</v>
      </c>
      <c r="AV195" s="14" t="s">
        <v>80</v>
      </c>
      <c r="AW195" s="14" t="s">
        <v>34</v>
      </c>
      <c r="AX195" s="14" t="s">
        <v>72</v>
      </c>
      <c r="AY195" s="251" t="s">
        <v>141</v>
      </c>
    </row>
    <row r="196" spans="1:51" s="14" customFormat="1" ht="12">
      <c r="A196" s="14"/>
      <c r="B196" s="242"/>
      <c r="C196" s="243"/>
      <c r="D196" s="232" t="s">
        <v>152</v>
      </c>
      <c r="E196" s="244" t="s">
        <v>19</v>
      </c>
      <c r="F196" s="245" t="s">
        <v>251</v>
      </c>
      <c r="G196" s="243"/>
      <c r="H196" s="244" t="s">
        <v>19</v>
      </c>
      <c r="I196" s="246"/>
      <c r="J196" s="243"/>
      <c r="K196" s="243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152</v>
      </c>
      <c r="AU196" s="251" t="s">
        <v>82</v>
      </c>
      <c r="AV196" s="14" t="s">
        <v>80</v>
      </c>
      <c r="AW196" s="14" t="s">
        <v>34</v>
      </c>
      <c r="AX196" s="14" t="s">
        <v>72</v>
      </c>
      <c r="AY196" s="251" t="s">
        <v>141</v>
      </c>
    </row>
    <row r="197" spans="1:51" s="13" customFormat="1" ht="12">
      <c r="A197" s="13"/>
      <c r="B197" s="230"/>
      <c r="C197" s="231"/>
      <c r="D197" s="232" t="s">
        <v>152</v>
      </c>
      <c r="E197" s="233" t="s">
        <v>19</v>
      </c>
      <c r="F197" s="234" t="s">
        <v>300</v>
      </c>
      <c r="G197" s="231"/>
      <c r="H197" s="235">
        <v>0.72</v>
      </c>
      <c r="I197" s="236"/>
      <c r="J197" s="231"/>
      <c r="K197" s="231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152</v>
      </c>
      <c r="AU197" s="241" t="s">
        <v>82</v>
      </c>
      <c r="AV197" s="13" t="s">
        <v>82</v>
      </c>
      <c r="AW197" s="13" t="s">
        <v>34</v>
      </c>
      <c r="AX197" s="13" t="s">
        <v>72</v>
      </c>
      <c r="AY197" s="241" t="s">
        <v>141</v>
      </c>
    </row>
    <row r="198" spans="1:51" s="14" customFormat="1" ht="12">
      <c r="A198" s="14"/>
      <c r="B198" s="242"/>
      <c r="C198" s="243"/>
      <c r="D198" s="232" t="s">
        <v>152</v>
      </c>
      <c r="E198" s="244" t="s">
        <v>19</v>
      </c>
      <c r="F198" s="245" t="s">
        <v>253</v>
      </c>
      <c r="G198" s="243"/>
      <c r="H198" s="244" t="s">
        <v>19</v>
      </c>
      <c r="I198" s="246"/>
      <c r="J198" s="243"/>
      <c r="K198" s="243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152</v>
      </c>
      <c r="AU198" s="251" t="s">
        <v>82</v>
      </c>
      <c r="AV198" s="14" t="s">
        <v>80</v>
      </c>
      <c r="AW198" s="14" t="s">
        <v>34</v>
      </c>
      <c r="AX198" s="14" t="s">
        <v>72</v>
      </c>
      <c r="AY198" s="251" t="s">
        <v>141</v>
      </c>
    </row>
    <row r="199" spans="1:51" s="13" customFormat="1" ht="12">
      <c r="A199" s="13"/>
      <c r="B199" s="230"/>
      <c r="C199" s="231"/>
      <c r="D199" s="232" t="s">
        <v>152</v>
      </c>
      <c r="E199" s="233" t="s">
        <v>19</v>
      </c>
      <c r="F199" s="234" t="s">
        <v>300</v>
      </c>
      <c r="G199" s="231"/>
      <c r="H199" s="235">
        <v>0.72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1" t="s">
        <v>152</v>
      </c>
      <c r="AU199" s="241" t="s">
        <v>82</v>
      </c>
      <c r="AV199" s="13" t="s">
        <v>82</v>
      </c>
      <c r="AW199" s="13" t="s">
        <v>34</v>
      </c>
      <c r="AX199" s="13" t="s">
        <v>72</v>
      </c>
      <c r="AY199" s="241" t="s">
        <v>141</v>
      </c>
    </row>
    <row r="200" spans="1:51" s="15" customFormat="1" ht="12">
      <c r="A200" s="15"/>
      <c r="B200" s="252"/>
      <c r="C200" s="253"/>
      <c r="D200" s="232" t="s">
        <v>152</v>
      </c>
      <c r="E200" s="254" t="s">
        <v>19</v>
      </c>
      <c r="F200" s="255" t="s">
        <v>219</v>
      </c>
      <c r="G200" s="253"/>
      <c r="H200" s="256">
        <v>1.44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2" t="s">
        <v>152</v>
      </c>
      <c r="AU200" s="262" t="s">
        <v>82</v>
      </c>
      <c r="AV200" s="15" t="s">
        <v>148</v>
      </c>
      <c r="AW200" s="15" t="s">
        <v>34</v>
      </c>
      <c r="AX200" s="15" t="s">
        <v>80</v>
      </c>
      <c r="AY200" s="262" t="s">
        <v>141</v>
      </c>
    </row>
    <row r="201" spans="1:65" s="2" customFormat="1" ht="16.5" customHeight="1">
      <c r="A201" s="38"/>
      <c r="B201" s="39"/>
      <c r="C201" s="212" t="s">
        <v>301</v>
      </c>
      <c r="D201" s="212" t="s">
        <v>143</v>
      </c>
      <c r="E201" s="213" t="s">
        <v>302</v>
      </c>
      <c r="F201" s="214" t="s">
        <v>303</v>
      </c>
      <c r="G201" s="215" t="s">
        <v>304</v>
      </c>
      <c r="H201" s="216">
        <v>5</v>
      </c>
      <c r="I201" s="217"/>
      <c r="J201" s="218">
        <f>ROUND(I201*H201,2)</f>
        <v>0</v>
      </c>
      <c r="K201" s="214" t="s">
        <v>19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148</v>
      </c>
      <c r="AT201" s="223" t="s">
        <v>143</v>
      </c>
      <c r="AU201" s="223" t="s">
        <v>82</v>
      </c>
      <c r="AY201" s="17" t="s">
        <v>141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148</v>
      </c>
      <c r="BM201" s="223" t="s">
        <v>305</v>
      </c>
    </row>
    <row r="202" spans="1:63" s="12" customFormat="1" ht="22.8" customHeight="1">
      <c r="A202" s="12"/>
      <c r="B202" s="196"/>
      <c r="C202" s="197"/>
      <c r="D202" s="198" t="s">
        <v>71</v>
      </c>
      <c r="E202" s="210" t="s">
        <v>148</v>
      </c>
      <c r="F202" s="210" t="s">
        <v>306</v>
      </c>
      <c r="G202" s="197"/>
      <c r="H202" s="197"/>
      <c r="I202" s="200"/>
      <c r="J202" s="211">
        <f>BK202</f>
        <v>0</v>
      </c>
      <c r="K202" s="197"/>
      <c r="L202" s="202"/>
      <c r="M202" s="203"/>
      <c r="N202" s="204"/>
      <c r="O202" s="204"/>
      <c r="P202" s="205">
        <f>SUM(P203:P206)</f>
        <v>0</v>
      </c>
      <c r="Q202" s="204"/>
      <c r="R202" s="205">
        <f>SUM(R203:R206)</f>
        <v>0.13668000000000002</v>
      </c>
      <c r="S202" s="204"/>
      <c r="T202" s="206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7" t="s">
        <v>80</v>
      </c>
      <c r="AT202" s="208" t="s">
        <v>71</v>
      </c>
      <c r="AU202" s="208" t="s">
        <v>80</v>
      </c>
      <c r="AY202" s="207" t="s">
        <v>141</v>
      </c>
      <c r="BK202" s="209">
        <f>SUM(BK203:BK206)</f>
        <v>0</v>
      </c>
    </row>
    <row r="203" spans="1:65" s="2" customFormat="1" ht="37.8" customHeight="1">
      <c r="A203" s="38"/>
      <c r="B203" s="39"/>
      <c r="C203" s="212" t="s">
        <v>307</v>
      </c>
      <c r="D203" s="212" t="s">
        <v>143</v>
      </c>
      <c r="E203" s="213" t="s">
        <v>308</v>
      </c>
      <c r="F203" s="214" t="s">
        <v>309</v>
      </c>
      <c r="G203" s="215" t="s">
        <v>263</v>
      </c>
      <c r="H203" s="216">
        <v>6</v>
      </c>
      <c r="I203" s="217"/>
      <c r="J203" s="218">
        <f>ROUND(I203*H203,2)</f>
        <v>0</v>
      </c>
      <c r="K203" s="214" t="s">
        <v>147</v>
      </c>
      <c r="L203" s="44"/>
      <c r="M203" s="219" t="s">
        <v>19</v>
      </c>
      <c r="N203" s="220" t="s">
        <v>43</v>
      </c>
      <c r="O203" s="84"/>
      <c r="P203" s="221">
        <f>O203*H203</f>
        <v>0</v>
      </c>
      <c r="Q203" s="221">
        <v>0.02278</v>
      </c>
      <c r="R203" s="221">
        <f>Q203*H203</f>
        <v>0.13668000000000002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148</v>
      </c>
      <c r="AT203" s="223" t="s">
        <v>143</v>
      </c>
      <c r="AU203" s="223" t="s">
        <v>82</v>
      </c>
      <c r="AY203" s="17" t="s">
        <v>141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80</v>
      </c>
      <c r="BK203" s="224">
        <f>ROUND(I203*H203,2)</f>
        <v>0</v>
      </c>
      <c r="BL203" s="17" t="s">
        <v>148</v>
      </c>
      <c r="BM203" s="223" t="s">
        <v>310</v>
      </c>
    </row>
    <row r="204" spans="1:47" s="2" customFormat="1" ht="12">
      <c r="A204" s="38"/>
      <c r="B204" s="39"/>
      <c r="C204" s="40"/>
      <c r="D204" s="225" t="s">
        <v>150</v>
      </c>
      <c r="E204" s="40"/>
      <c r="F204" s="226" t="s">
        <v>311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150</v>
      </c>
      <c r="AU204" s="17" t="s">
        <v>82</v>
      </c>
    </row>
    <row r="205" spans="1:51" s="14" customFormat="1" ht="12">
      <c r="A205" s="14"/>
      <c r="B205" s="242"/>
      <c r="C205" s="243"/>
      <c r="D205" s="232" t="s">
        <v>152</v>
      </c>
      <c r="E205" s="244" t="s">
        <v>19</v>
      </c>
      <c r="F205" s="245" t="s">
        <v>271</v>
      </c>
      <c r="G205" s="243"/>
      <c r="H205" s="244" t="s">
        <v>19</v>
      </c>
      <c r="I205" s="246"/>
      <c r="J205" s="243"/>
      <c r="K205" s="243"/>
      <c r="L205" s="247"/>
      <c r="M205" s="248"/>
      <c r="N205" s="249"/>
      <c r="O205" s="249"/>
      <c r="P205" s="249"/>
      <c r="Q205" s="249"/>
      <c r="R205" s="249"/>
      <c r="S205" s="249"/>
      <c r="T205" s="25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1" t="s">
        <v>152</v>
      </c>
      <c r="AU205" s="251" t="s">
        <v>82</v>
      </c>
      <c r="AV205" s="14" t="s">
        <v>80</v>
      </c>
      <c r="AW205" s="14" t="s">
        <v>34</v>
      </c>
      <c r="AX205" s="14" t="s">
        <v>72</v>
      </c>
      <c r="AY205" s="251" t="s">
        <v>141</v>
      </c>
    </row>
    <row r="206" spans="1:51" s="13" customFormat="1" ht="12">
      <c r="A206" s="13"/>
      <c r="B206" s="230"/>
      <c r="C206" s="231"/>
      <c r="D206" s="232" t="s">
        <v>152</v>
      </c>
      <c r="E206" s="233" t="s">
        <v>19</v>
      </c>
      <c r="F206" s="234" t="s">
        <v>312</v>
      </c>
      <c r="G206" s="231"/>
      <c r="H206" s="235">
        <v>6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152</v>
      </c>
      <c r="AU206" s="241" t="s">
        <v>82</v>
      </c>
      <c r="AV206" s="13" t="s">
        <v>82</v>
      </c>
      <c r="AW206" s="13" t="s">
        <v>34</v>
      </c>
      <c r="AX206" s="13" t="s">
        <v>80</v>
      </c>
      <c r="AY206" s="241" t="s">
        <v>141</v>
      </c>
    </row>
    <row r="207" spans="1:63" s="12" customFormat="1" ht="22.8" customHeight="1">
      <c r="A207" s="12"/>
      <c r="B207" s="196"/>
      <c r="C207" s="197"/>
      <c r="D207" s="198" t="s">
        <v>71</v>
      </c>
      <c r="E207" s="210" t="s">
        <v>313</v>
      </c>
      <c r="F207" s="210" t="s">
        <v>314</v>
      </c>
      <c r="G207" s="197"/>
      <c r="H207" s="197"/>
      <c r="I207" s="200"/>
      <c r="J207" s="211">
        <f>BK207</f>
        <v>0</v>
      </c>
      <c r="K207" s="197"/>
      <c r="L207" s="202"/>
      <c r="M207" s="203"/>
      <c r="N207" s="204"/>
      <c r="O207" s="204"/>
      <c r="P207" s="205">
        <f>SUM(P208:P213)</f>
        <v>0</v>
      </c>
      <c r="Q207" s="204"/>
      <c r="R207" s="205">
        <f>SUM(R208:R213)</f>
        <v>0</v>
      </c>
      <c r="S207" s="204"/>
      <c r="T207" s="206">
        <f>SUM(T208:T213)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80</v>
      </c>
      <c r="AT207" s="208" t="s">
        <v>71</v>
      </c>
      <c r="AU207" s="208" t="s">
        <v>80</v>
      </c>
      <c r="AY207" s="207" t="s">
        <v>141</v>
      </c>
      <c r="BK207" s="209">
        <f>SUM(BK208:BK213)</f>
        <v>0</v>
      </c>
    </row>
    <row r="208" spans="1:65" s="2" customFormat="1" ht="33" customHeight="1">
      <c r="A208" s="38"/>
      <c r="B208" s="39"/>
      <c r="C208" s="212" t="s">
        <v>315</v>
      </c>
      <c r="D208" s="212" t="s">
        <v>143</v>
      </c>
      <c r="E208" s="213" t="s">
        <v>316</v>
      </c>
      <c r="F208" s="214" t="s">
        <v>317</v>
      </c>
      <c r="G208" s="215" t="s">
        <v>146</v>
      </c>
      <c r="H208" s="216">
        <v>5</v>
      </c>
      <c r="I208" s="217"/>
      <c r="J208" s="218">
        <f>ROUND(I208*H208,2)</f>
        <v>0</v>
      </c>
      <c r="K208" s="214" t="s">
        <v>147</v>
      </c>
      <c r="L208" s="44"/>
      <c r="M208" s="219" t="s">
        <v>19</v>
      </c>
      <c r="N208" s="220" t="s">
        <v>43</v>
      </c>
      <c r="O208" s="84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148</v>
      </c>
      <c r="AT208" s="223" t="s">
        <v>143</v>
      </c>
      <c r="AU208" s="223" t="s">
        <v>82</v>
      </c>
      <c r="AY208" s="17" t="s">
        <v>141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80</v>
      </c>
      <c r="BK208" s="224">
        <f>ROUND(I208*H208,2)</f>
        <v>0</v>
      </c>
      <c r="BL208" s="17" t="s">
        <v>148</v>
      </c>
      <c r="BM208" s="223" t="s">
        <v>318</v>
      </c>
    </row>
    <row r="209" spans="1:47" s="2" customFormat="1" ht="12">
      <c r="A209" s="38"/>
      <c r="B209" s="39"/>
      <c r="C209" s="40"/>
      <c r="D209" s="225" t="s">
        <v>150</v>
      </c>
      <c r="E209" s="40"/>
      <c r="F209" s="226" t="s">
        <v>319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150</v>
      </c>
      <c r="AU209" s="17" t="s">
        <v>82</v>
      </c>
    </row>
    <row r="210" spans="1:51" s="14" customFormat="1" ht="12">
      <c r="A210" s="14"/>
      <c r="B210" s="242"/>
      <c r="C210" s="243"/>
      <c r="D210" s="232" t="s">
        <v>152</v>
      </c>
      <c r="E210" s="244" t="s">
        <v>19</v>
      </c>
      <c r="F210" s="245" t="s">
        <v>320</v>
      </c>
      <c r="G210" s="243"/>
      <c r="H210" s="244" t="s">
        <v>19</v>
      </c>
      <c r="I210" s="246"/>
      <c r="J210" s="243"/>
      <c r="K210" s="243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152</v>
      </c>
      <c r="AU210" s="251" t="s">
        <v>82</v>
      </c>
      <c r="AV210" s="14" t="s">
        <v>80</v>
      </c>
      <c r="AW210" s="14" t="s">
        <v>34</v>
      </c>
      <c r="AX210" s="14" t="s">
        <v>72</v>
      </c>
      <c r="AY210" s="251" t="s">
        <v>141</v>
      </c>
    </row>
    <row r="211" spans="1:51" s="13" customFormat="1" ht="12">
      <c r="A211" s="13"/>
      <c r="B211" s="230"/>
      <c r="C211" s="231"/>
      <c r="D211" s="232" t="s">
        <v>152</v>
      </c>
      <c r="E211" s="233" t="s">
        <v>19</v>
      </c>
      <c r="F211" s="234" t="s">
        <v>313</v>
      </c>
      <c r="G211" s="231"/>
      <c r="H211" s="235">
        <v>5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152</v>
      </c>
      <c r="AU211" s="241" t="s">
        <v>82</v>
      </c>
      <c r="AV211" s="13" t="s">
        <v>82</v>
      </c>
      <c r="AW211" s="13" t="s">
        <v>34</v>
      </c>
      <c r="AX211" s="13" t="s">
        <v>80</v>
      </c>
      <c r="AY211" s="241" t="s">
        <v>141</v>
      </c>
    </row>
    <row r="212" spans="1:65" s="2" customFormat="1" ht="21.75" customHeight="1">
      <c r="A212" s="38"/>
      <c r="B212" s="39"/>
      <c r="C212" s="212" t="s">
        <v>321</v>
      </c>
      <c r="D212" s="212" t="s">
        <v>143</v>
      </c>
      <c r="E212" s="213" t="s">
        <v>322</v>
      </c>
      <c r="F212" s="214" t="s">
        <v>323</v>
      </c>
      <c r="G212" s="215" t="s">
        <v>146</v>
      </c>
      <c r="H212" s="216">
        <v>5</v>
      </c>
      <c r="I212" s="217"/>
      <c r="J212" s="218">
        <f>ROUND(I212*H212,2)</f>
        <v>0</v>
      </c>
      <c r="K212" s="214" t="s">
        <v>147</v>
      </c>
      <c r="L212" s="44"/>
      <c r="M212" s="219" t="s">
        <v>19</v>
      </c>
      <c r="N212" s="220" t="s">
        <v>43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148</v>
      </c>
      <c r="AT212" s="223" t="s">
        <v>143</v>
      </c>
      <c r="AU212" s="223" t="s">
        <v>82</v>
      </c>
      <c r="AY212" s="17" t="s">
        <v>141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80</v>
      </c>
      <c r="BK212" s="224">
        <f>ROUND(I212*H212,2)</f>
        <v>0</v>
      </c>
      <c r="BL212" s="17" t="s">
        <v>148</v>
      </c>
      <c r="BM212" s="223" t="s">
        <v>324</v>
      </c>
    </row>
    <row r="213" spans="1:47" s="2" customFormat="1" ht="12">
      <c r="A213" s="38"/>
      <c r="B213" s="39"/>
      <c r="C213" s="40"/>
      <c r="D213" s="225" t="s">
        <v>150</v>
      </c>
      <c r="E213" s="40"/>
      <c r="F213" s="226" t="s">
        <v>325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150</v>
      </c>
      <c r="AU213" s="17" t="s">
        <v>82</v>
      </c>
    </row>
    <row r="214" spans="1:63" s="12" customFormat="1" ht="22.8" customHeight="1">
      <c r="A214" s="12"/>
      <c r="B214" s="196"/>
      <c r="C214" s="197"/>
      <c r="D214" s="198" t="s">
        <v>71</v>
      </c>
      <c r="E214" s="210" t="s">
        <v>326</v>
      </c>
      <c r="F214" s="210" t="s">
        <v>327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SUM(P215:P271)</f>
        <v>0</v>
      </c>
      <c r="Q214" s="204"/>
      <c r="R214" s="205">
        <f>SUM(R215:R271)</f>
        <v>1.90337515</v>
      </c>
      <c r="S214" s="204"/>
      <c r="T214" s="206">
        <f>SUM(T215:T271)</f>
        <v>0.06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80</v>
      </c>
      <c r="AT214" s="208" t="s">
        <v>71</v>
      </c>
      <c r="AU214" s="208" t="s">
        <v>80</v>
      </c>
      <c r="AY214" s="207" t="s">
        <v>141</v>
      </c>
      <c r="BK214" s="209">
        <f>SUM(BK215:BK271)</f>
        <v>0</v>
      </c>
    </row>
    <row r="215" spans="1:65" s="2" customFormat="1" ht="24.15" customHeight="1">
      <c r="A215" s="38"/>
      <c r="B215" s="39"/>
      <c r="C215" s="212" t="s">
        <v>328</v>
      </c>
      <c r="D215" s="212" t="s">
        <v>143</v>
      </c>
      <c r="E215" s="213" t="s">
        <v>329</v>
      </c>
      <c r="F215" s="214" t="s">
        <v>330</v>
      </c>
      <c r="G215" s="215" t="s">
        <v>146</v>
      </c>
      <c r="H215" s="216">
        <v>16.36</v>
      </c>
      <c r="I215" s="217"/>
      <c r="J215" s="218">
        <f>ROUND(I215*H215,2)</f>
        <v>0</v>
      </c>
      <c r="K215" s="214" t="s">
        <v>147</v>
      </c>
      <c r="L215" s="44"/>
      <c r="M215" s="219" t="s">
        <v>19</v>
      </c>
      <c r="N215" s="220" t="s">
        <v>43</v>
      </c>
      <c r="O215" s="84"/>
      <c r="P215" s="221">
        <f>O215*H215</f>
        <v>0</v>
      </c>
      <c r="Q215" s="221">
        <v>0.00026</v>
      </c>
      <c r="R215" s="221">
        <f>Q215*H215</f>
        <v>0.0042536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148</v>
      </c>
      <c r="AT215" s="223" t="s">
        <v>143</v>
      </c>
      <c r="AU215" s="223" t="s">
        <v>82</v>
      </c>
      <c r="AY215" s="17" t="s">
        <v>141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80</v>
      </c>
      <c r="BK215" s="224">
        <f>ROUND(I215*H215,2)</f>
        <v>0</v>
      </c>
      <c r="BL215" s="17" t="s">
        <v>148</v>
      </c>
      <c r="BM215" s="223" t="s">
        <v>331</v>
      </c>
    </row>
    <row r="216" spans="1:47" s="2" customFormat="1" ht="12">
      <c r="A216" s="38"/>
      <c r="B216" s="39"/>
      <c r="C216" s="40"/>
      <c r="D216" s="225" t="s">
        <v>150</v>
      </c>
      <c r="E216" s="40"/>
      <c r="F216" s="226" t="s">
        <v>332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150</v>
      </c>
      <c r="AU216" s="17" t="s">
        <v>82</v>
      </c>
    </row>
    <row r="217" spans="1:51" s="14" customFormat="1" ht="12">
      <c r="A217" s="14"/>
      <c r="B217" s="242"/>
      <c r="C217" s="243"/>
      <c r="D217" s="232" t="s">
        <v>152</v>
      </c>
      <c r="E217" s="244" t="s">
        <v>19</v>
      </c>
      <c r="F217" s="245" t="s">
        <v>287</v>
      </c>
      <c r="G217" s="243"/>
      <c r="H217" s="244" t="s">
        <v>19</v>
      </c>
      <c r="I217" s="246"/>
      <c r="J217" s="243"/>
      <c r="K217" s="243"/>
      <c r="L217" s="247"/>
      <c r="M217" s="248"/>
      <c r="N217" s="249"/>
      <c r="O217" s="249"/>
      <c r="P217" s="249"/>
      <c r="Q217" s="249"/>
      <c r="R217" s="249"/>
      <c r="S217" s="249"/>
      <c r="T217" s="25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1" t="s">
        <v>152</v>
      </c>
      <c r="AU217" s="251" t="s">
        <v>82</v>
      </c>
      <c r="AV217" s="14" t="s">
        <v>80</v>
      </c>
      <c r="AW217" s="14" t="s">
        <v>34</v>
      </c>
      <c r="AX217" s="14" t="s">
        <v>72</v>
      </c>
      <c r="AY217" s="251" t="s">
        <v>141</v>
      </c>
    </row>
    <row r="218" spans="1:51" s="13" customFormat="1" ht="12">
      <c r="A218" s="13"/>
      <c r="B218" s="230"/>
      <c r="C218" s="231"/>
      <c r="D218" s="232" t="s">
        <v>152</v>
      </c>
      <c r="E218" s="233" t="s">
        <v>19</v>
      </c>
      <c r="F218" s="234" t="s">
        <v>333</v>
      </c>
      <c r="G218" s="231"/>
      <c r="H218" s="235">
        <v>16.36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152</v>
      </c>
      <c r="AU218" s="241" t="s">
        <v>82</v>
      </c>
      <c r="AV218" s="13" t="s">
        <v>82</v>
      </c>
      <c r="AW218" s="13" t="s">
        <v>34</v>
      </c>
      <c r="AX218" s="13" t="s">
        <v>80</v>
      </c>
      <c r="AY218" s="241" t="s">
        <v>141</v>
      </c>
    </row>
    <row r="219" spans="1:65" s="2" customFormat="1" ht="37.8" customHeight="1">
      <c r="A219" s="38"/>
      <c r="B219" s="39"/>
      <c r="C219" s="212" t="s">
        <v>334</v>
      </c>
      <c r="D219" s="212" t="s">
        <v>143</v>
      </c>
      <c r="E219" s="213" t="s">
        <v>335</v>
      </c>
      <c r="F219" s="214" t="s">
        <v>336</v>
      </c>
      <c r="G219" s="215" t="s">
        <v>146</v>
      </c>
      <c r="H219" s="216">
        <v>16.36</v>
      </c>
      <c r="I219" s="217"/>
      <c r="J219" s="218">
        <f>ROUND(I219*H219,2)</f>
        <v>0</v>
      </c>
      <c r="K219" s="214" t="s">
        <v>147</v>
      </c>
      <c r="L219" s="44"/>
      <c r="M219" s="219" t="s">
        <v>19</v>
      </c>
      <c r="N219" s="220" t="s">
        <v>43</v>
      </c>
      <c r="O219" s="84"/>
      <c r="P219" s="221">
        <f>O219*H219</f>
        <v>0</v>
      </c>
      <c r="Q219" s="221">
        <v>0.0154</v>
      </c>
      <c r="R219" s="221">
        <f>Q219*H219</f>
        <v>0.251944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148</v>
      </c>
      <c r="AT219" s="223" t="s">
        <v>143</v>
      </c>
      <c r="AU219" s="223" t="s">
        <v>82</v>
      </c>
      <c r="AY219" s="17" t="s">
        <v>141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80</v>
      </c>
      <c r="BK219" s="224">
        <f>ROUND(I219*H219,2)</f>
        <v>0</v>
      </c>
      <c r="BL219" s="17" t="s">
        <v>148</v>
      </c>
      <c r="BM219" s="223" t="s">
        <v>337</v>
      </c>
    </row>
    <row r="220" spans="1:47" s="2" customFormat="1" ht="12">
      <c r="A220" s="38"/>
      <c r="B220" s="39"/>
      <c r="C220" s="40"/>
      <c r="D220" s="225" t="s">
        <v>150</v>
      </c>
      <c r="E220" s="40"/>
      <c r="F220" s="226" t="s">
        <v>338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150</v>
      </c>
      <c r="AU220" s="17" t="s">
        <v>82</v>
      </c>
    </row>
    <row r="221" spans="1:65" s="2" customFormat="1" ht="24.15" customHeight="1">
      <c r="A221" s="38"/>
      <c r="B221" s="39"/>
      <c r="C221" s="212" t="s">
        <v>339</v>
      </c>
      <c r="D221" s="212" t="s">
        <v>143</v>
      </c>
      <c r="E221" s="213" t="s">
        <v>340</v>
      </c>
      <c r="F221" s="214" t="s">
        <v>341</v>
      </c>
      <c r="G221" s="215" t="s">
        <v>146</v>
      </c>
      <c r="H221" s="216">
        <v>13.68</v>
      </c>
      <c r="I221" s="217"/>
      <c r="J221" s="218">
        <f>ROUND(I221*H221,2)</f>
        <v>0</v>
      </c>
      <c r="K221" s="214" t="s">
        <v>147</v>
      </c>
      <c r="L221" s="44"/>
      <c r="M221" s="219" t="s">
        <v>19</v>
      </c>
      <c r="N221" s="220" t="s">
        <v>43</v>
      </c>
      <c r="O221" s="84"/>
      <c r="P221" s="221">
        <f>O221*H221</f>
        <v>0</v>
      </c>
      <c r="Q221" s="221">
        <v>0.03358</v>
      </c>
      <c r="R221" s="221">
        <f>Q221*H221</f>
        <v>0.45937439999999996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148</v>
      </c>
      <c r="AT221" s="223" t="s">
        <v>143</v>
      </c>
      <c r="AU221" s="223" t="s">
        <v>82</v>
      </c>
      <c r="AY221" s="17" t="s">
        <v>141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80</v>
      </c>
      <c r="BK221" s="224">
        <f>ROUND(I221*H221,2)</f>
        <v>0</v>
      </c>
      <c r="BL221" s="17" t="s">
        <v>148</v>
      </c>
      <c r="BM221" s="223" t="s">
        <v>342</v>
      </c>
    </row>
    <row r="222" spans="1:47" s="2" customFormat="1" ht="12">
      <c r="A222" s="38"/>
      <c r="B222" s="39"/>
      <c r="C222" s="40"/>
      <c r="D222" s="225" t="s">
        <v>150</v>
      </c>
      <c r="E222" s="40"/>
      <c r="F222" s="226" t="s">
        <v>343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150</v>
      </c>
      <c r="AU222" s="17" t="s">
        <v>82</v>
      </c>
    </row>
    <row r="223" spans="1:51" s="14" customFormat="1" ht="12">
      <c r="A223" s="14"/>
      <c r="B223" s="242"/>
      <c r="C223" s="243"/>
      <c r="D223" s="232" t="s">
        <v>152</v>
      </c>
      <c r="E223" s="244" t="s">
        <v>19</v>
      </c>
      <c r="F223" s="245" t="s">
        <v>251</v>
      </c>
      <c r="G223" s="243"/>
      <c r="H223" s="244" t="s">
        <v>19</v>
      </c>
      <c r="I223" s="246"/>
      <c r="J223" s="243"/>
      <c r="K223" s="243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152</v>
      </c>
      <c r="AU223" s="251" t="s">
        <v>82</v>
      </c>
      <c r="AV223" s="14" t="s">
        <v>80</v>
      </c>
      <c r="AW223" s="14" t="s">
        <v>34</v>
      </c>
      <c r="AX223" s="14" t="s">
        <v>72</v>
      </c>
      <c r="AY223" s="251" t="s">
        <v>141</v>
      </c>
    </row>
    <row r="224" spans="1:51" s="13" customFormat="1" ht="12">
      <c r="A224" s="13"/>
      <c r="B224" s="230"/>
      <c r="C224" s="231"/>
      <c r="D224" s="232" t="s">
        <v>152</v>
      </c>
      <c r="E224" s="233" t="s">
        <v>19</v>
      </c>
      <c r="F224" s="234" t="s">
        <v>344</v>
      </c>
      <c r="G224" s="231"/>
      <c r="H224" s="235">
        <v>2.55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152</v>
      </c>
      <c r="AU224" s="241" t="s">
        <v>82</v>
      </c>
      <c r="AV224" s="13" t="s">
        <v>82</v>
      </c>
      <c r="AW224" s="13" t="s">
        <v>34</v>
      </c>
      <c r="AX224" s="13" t="s">
        <v>72</v>
      </c>
      <c r="AY224" s="241" t="s">
        <v>141</v>
      </c>
    </row>
    <row r="225" spans="1:51" s="13" customFormat="1" ht="12">
      <c r="A225" s="13"/>
      <c r="B225" s="230"/>
      <c r="C225" s="231"/>
      <c r="D225" s="232" t="s">
        <v>152</v>
      </c>
      <c r="E225" s="233" t="s">
        <v>19</v>
      </c>
      <c r="F225" s="234" t="s">
        <v>345</v>
      </c>
      <c r="G225" s="231"/>
      <c r="H225" s="235">
        <v>2.01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152</v>
      </c>
      <c r="AU225" s="241" t="s">
        <v>82</v>
      </c>
      <c r="AV225" s="13" t="s">
        <v>82</v>
      </c>
      <c r="AW225" s="13" t="s">
        <v>34</v>
      </c>
      <c r="AX225" s="13" t="s">
        <v>72</v>
      </c>
      <c r="AY225" s="241" t="s">
        <v>141</v>
      </c>
    </row>
    <row r="226" spans="1:51" s="14" customFormat="1" ht="12">
      <c r="A226" s="14"/>
      <c r="B226" s="242"/>
      <c r="C226" s="243"/>
      <c r="D226" s="232" t="s">
        <v>152</v>
      </c>
      <c r="E226" s="244" t="s">
        <v>19</v>
      </c>
      <c r="F226" s="245" t="s">
        <v>346</v>
      </c>
      <c r="G226" s="243"/>
      <c r="H226" s="244" t="s">
        <v>19</v>
      </c>
      <c r="I226" s="246"/>
      <c r="J226" s="243"/>
      <c r="K226" s="243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152</v>
      </c>
      <c r="AU226" s="251" t="s">
        <v>82</v>
      </c>
      <c r="AV226" s="14" t="s">
        <v>80</v>
      </c>
      <c r="AW226" s="14" t="s">
        <v>34</v>
      </c>
      <c r="AX226" s="14" t="s">
        <v>72</v>
      </c>
      <c r="AY226" s="251" t="s">
        <v>141</v>
      </c>
    </row>
    <row r="227" spans="1:51" s="13" customFormat="1" ht="12">
      <c r="A227" s="13"/>
      <c r="B227" s="230"/>
      <c r="C227" s="231"/>
      <c r="D227" s="232" t="s">
        <v>152</v>
      </c>
      <c r="E227" s="233" t="s">
        <v>19</v>
      </c>
      <c r="F227" s="234" t="s">
        <v>347</v>
      </c>
      <c r="G227" s="231"/>
      <c r="H227" s="235">
        <v>4.56</v>
      </c>
      <c r="I227" s="236"/>
      <c r="J227" s="231"/>
      <c r="K227" s="231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152</v>
      </c>
      <c r="AU227" s="241" t="s">
        <v>82</v>
      </c>
      <c r="AV227" s="13" t="s">
        <v>82</v>
      </c>
      <c r="AW227" s="13" t="s">
        <v>34</v>
      </c>
      <c r="AX227" s="13" t="s">
        <v>72</v>
      </c>
      <c r="AY227" s="241" t="s">
        <v>141</v>
      </c>
    </row>
    <row r="228" spans="1:51" s="14" customFormat="1" ht="12">
      <c r="A228" s="14"/>
      <c r="B228" s="242"/>
      <c r="C228" s="243"/>
      <c r="D228" s="232" t="s">
        <v>152</v>
      </c>
      <c r="E228" s="244" t="s">
        <v>19</v>
      </c>
      <c r="F228" s="245" t="s">
        <v>348</v>
      </c>
      <c r="G228" s="243"/>
      <c r="H228" s="244" t="s">
        <v>19</v>
      </c>
      <c r="I228" s="246"/>
      <c r="J228" s="243"/>
      <c r="K228" s="243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152</v>
      </c>
      <c r="AU228" s="251" t="s">
        <v>82</v>
      </c>
      <c r="AV228" s="14" t="s">
        <v>80</v>
      </c>
      <c r="AW228" s="14" t="s">
        <v>34</v>
      </c>
      <c r="AX228" s="14" t="s">
        <v>72</v>
      </c>
      <c r="AY228" s="251" t="s">
        <v>141</v>
      </c>
    </row>
    <row r="229" spans="1:51" s="13" customFormat="1" ht="12">
      <c r="A229" s="13"/>
      <c r="B229" s="230"/>
      <c r="C229" s="231"/>
      <c r="D229" s="232" t="s">
        <v>152</v>
      </c>
      <c r="E229" s="233" t="s">
        <v>19</v>
      </c>
      <c r="F229" s="234" t="s">
        <v>347</v>
      </c>
      <c r="G229" s="231"/>
      <c r="H229" s="235">
        <v>4.56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152</v>
      </c>
      <c r="AU229" s="241" t="s">
        <v>82</v>
      </c>
      <c r="AV229" s="13" t="s">
        <v>82</v>
      </c>
      <c r="AW229" s="13" t="s">
        <v>34</v>
      </c>
      <c r="AX229" s="13" t="s">
        <v>72</v>
      </c>
      <c r="AY229" s="241" t="s">
        <v>141</v>
      </c>
    </row>
    <row r="230" spans="1:51" s="15" customFormat="1" ht="12">
      <c r="A230" s="15"/>
      <c r="B230" s="252"/>
      <c r="C230" s="253"/>
      <c r="D230" s="232" t="s">
        <v>152</v>
      </c>
      <c r="E230" s="254" t="s">
        <v>19</v>
      </c>
      <c r="F230" s="255" t="s">
        <v>219</v>
      </c>
      <c r="G230" s="253"/>
      <c r="H230" s="256">
        <v>13.68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2" t="s">
        <v>152</v>
      </c>
      <c r="AU230" s="262" t="s">
        <v>82</v>
      </c>
      <c r="AV230" s="15" t="s">
        <v>148</v>
      </c>
      <c r="AW230" s="15" t="s">
        <v>34</v>
      </c>
      <c r="AX230" s="15" t="s">
        <v>80</v>
      </c>
      <c r="AY230" s="262" t="s">
        <v>141</v>
      </c>
    </row>
    <row r="231" spans="1:65" s="2" customFormat="1" ht="37.8" customHeight="1">
      <c r="A231" s="38"/>
      <c r="B231" s="39"/>
      <c r="C231" s="212" t="s">
        <v>349</v>
      </c>
      <c r="D231" s="212" t="s">
        <v>143</v>
      </c>
      <c r="E231" s="213" t="s">
        <v>350</v>
      </c>
      <c r="F231" s="214" t="s">
        <v>351</v>
      </c>
      <c r="G231" s="215" t="s">
        <v>146</v>
      </c>
      <c r="H231" s="216">
        <v>30</v>
      </c>
      <c r="I231" s="217"/>
      <c r="J231" s="218">
        <f>ROUND(I231*H231,2)</f>
        <v>0</v>
      </c>
      <c r="K231" s="214" t="s">
        <v>147</v>
      </c>
      <c r="L231" s="44"/>
      <c r="M231" s="219" t="s">
        <v>19</v>
      </c>
      <c r="N231" s="220" t="s">
        <v>43</v>
      </c>
      <c r="O231" s="84"/>
      <c r="P231" s="221">
        <f>O231*H231</f>
        <v>0</v>
      </c>
      <c r="Q231" s="221">
        <v>0.00022</v>
      </c>
      <c r="R231" s="221">
        <f>Q231*H231</f>
        <v>0.0066</v>
      </c>
      <c r="S231" s="221">
        <v>0.002</v>
      </c>
      <c r="T231" s="222">
        <f>S231*H231</f>
        <v>0.06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3" t="s">
        <v>148</v>
      </c>
      <c r="AT231" s="223" t="s">
        <v>143</v>
      </c>
      <c r="AU231" s="223" t="s">
        <v>82</v>
      </c>
      <c r="AY231" s="17" t="s">
        <v>141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80</v>
      </c>
      <c r="BK231" s="224">
        <f>ROUND(I231*H231,2)</f>
        <v>0</v>
      </c>
      <c r="BL231" s="17" t="s">
        <v>148</v>
      </c>
      <c r="BM231" s="223" t="s">
        <v>352</v>
      </c>
    </row>
    <row r="232" spans="1:47" s="2" customFormat="1" ht="12">
      <c r="A232" s="38"/>
      <c r="B232" s="39"/>
      <c r="C232" s="40"/>
      <c r="D232" s="225" t="s">
        <v>150</v>
      </c>
      <c r="E232" s="40"/>
      <c r="F232" s="226" t="s">
        <v>353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150</v>
      </c>
      <c r="AU232" s="17" t="s">
        <v>82</v>
      </c>
    </row>
    <row r="233" spans="1:65" s="2" customFormat="1" ht="24.15" customHeight="1">
      <c r="A233" s="38"/>
      <c r="B233" s="39"/>
      <c r="C233" s="212" t="s">
        <v>313</v>
      </c>
      <c r="D233" s="212" t="s">
        <v>143</v>
      </c>
      <c r="E233" s="213" t="s">
        <v>354</v>
      </c>
      <c r="F233" s="214" t="s">
        <v>355</v>
      </c>
      <c r="G233" s="215" t="s">
        <v>146</v>
      </c>
      <c r="H233" s="216">
        <v>3.277</v>
      </c>
      <c r="I233" s="217"/>
      <c r="J233" s="218">
        <f>ROUND(I233*H233,2)</f>
        <v>0</v>
      </c>
      <c r="K233" s="214" t="s">
        <v>147</v>
      </c>
      <c r="L233" s="44"/>
      <c r="M233" s="219" t="s">
        <v>19</v>
      </c>
      <c r="N233" s="220" t="s">
        <v>43</v>
      </c>
      <c r="O233" s="84"/>
      <c r="P233" s="221">
        <f>O233*H233</f>
        <v>0</v>
      </c>
      <c r="Q233" s="221">
        <v>0.00026</v>
      </c>
      <c r="R233" s="221">
        <f>Q233*H233</f>
        <v>0.00085202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148</v>
      </c>
      <c r="AT233" s="223" t="s">
        <v>143</v>
      </c>
      <c r="AU233" s="223" t="s">
        <v>82</v>
      </c>
      <c r="AY233" s="17" t="s">
        <v>141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80</v>
      </c>
      <c r="BK233" s="224">
        <f>ROUND(I233*H233,2)</f>
        <v>0</v>
      </c>
      <c r="BL233" s="17" t="s">
        <v>148</v>
      </c>
      <c r="BM233" s="223" t="s">
        <v>356</v>
      </c>
    </row>
    <row r="234" spans="1:47" s="2" customFormat="1" ht="12">
      <c r="A234" s="38"/>
      <c r="B234" s="39"/>
      <c r="C234" s="40"/>
      <c r="D234" s="225" t="s">
        <v>150</v>
      </c>
      <c r="E234" s="40"/>
      <c r="F234" s="226" t="s">
        <v>357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150</v>
      </c>
      <c r="AU234" s="17" t="s">
        <v>82</v>
      </c>
    </row>
    <row r="235" spans="1:65" s="2" customFormat="1" ht="37.8" customHeight="1">
      <c r="A235" s="38"/>
      <c r="B235" s="39"/>
      <c r="C235" s="212" t="s">
        <v>358</v>
      </c>
      <c r="D235" s="212" t="s">
        <v>143</v>
      </c>
      <c r="E235" s="213" t="s">
        <v>359</v>
      </c>
      <c r="F235" s="214" t="s">
        <v>360</v>
      </c>
      <c r="G235" s="215" t="s">
        <v>146</v>
      </c>
      <c r="H235" s="216">
        <v>29.172</v>
      </c>
      <c r="I235" s="217"/>
      <c r="J235" s="218">
        <f>ROUND(I235*H235,2)</f>
        <v>0</v>
      </c>
      <c r="K235" s="214" t="s">
        <v>147</v>
      </c>
      <c r="L235" s="44"/>
      <c r="M235" s="219" t="s">
        <v>19</v>
      </c>
      <c r="N235" s="220" t="s">
        <v>43</v>
      </c>
      <c r="O235" s="84"/>
      <c r="P235" s="221">
        <f>O235*H235</f>
        <v>0</v>
      </c>
      <c r="Q235" s="221">
        <v>0.00438</v>
      </c>
      <c r="R235" s="221">
        <f>Q235*H235</f>
        <v>0.12777336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148</v>
      </c>
      <c r="AT235" s="223" t="s">
        <v>143</v>
      </c>
      <c r="AU235" s="223" t="s">
        <v>82</v>
      </c>
      <c r="AY235" s="17" t="s">
        <v>141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80</v>
      </c>
      <c r="BK235" s="224">
        <f>ROUND(I235*H235,2)</f>
        <v>0</v>
      </c>
      <c r="BL235" s="17" t="s">
        <v>148</v>
      </c>
      <c r="BM235" s="223" t="s">
        <v>361</v>
      </c>
    </row>
    <row r="236" spans="1:47" s="2" customFormat="1" ht="12">
      <c r="A236" s="38"/>
      <c r="B236" s="39"/>
      <c r="C236" s="40"/>
      <c r="D236" s="225" t="s">
        <v>150</v>
      </c>
      <c r="E236" s="40"/>
      <c r="F236" s="226" t="s">
        <v>362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150</v>
      </c>
      <c r="AU236" s="17" t="s">
        <v>82</v>
      </c>
    </row>
    <row r="237" spans="1:51" s="13" customFormat="1" ht="12">
      <c r="A237" s="13"/>
      <c r="B237" s="230"/>
      <c r="C237" s="231"/>
      <c r="D237" s="232" t="s">
        <v>152</v>
      </c>
      <c r="E237" s="233" t="s">
        <v>19</v>
      </c>
      <c r="F237" s="234" t="s">
        <v>363</v>
      </c>
      <c r="G237" s="231"/>
      <c r="H237" s="235">
        <v>14.586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152</v>
      </c>
      <c r="AU237" s="241" t="s">
        <v>82</v>
      </c>
      <c r="AV237" s="13" t="s">
        <v>82</v>
      </c>
      <c r="AW237" s="13" t="s">
        <v>34</v>
      </c>
      <c r="AX237" s="13" t="s">
        <v>80</v>
      </c>
      <c r="AY237" s="241" t="s">
        <v>141</v>
      </c>
    </row>
    <row r="238" spans="1:51" s="13" customFormat="1" ht="12">
      <c r="A238" s="13"/>
      <c r="B238" s="230"/>
      <c r="C238" s="231"/>
      <c r="D238" s="232" t="s">
        <v>152</v>
      </c>
      <c r="E238" s="231"/>
      <c r="F238" s="234" t="s">
        <v>364</v>
      </c>
      <c r="G238" s="231"/>
      <c r="H238" s="235">
        <v>29.172</v>
      </c>
      <c r="I238" s="236"/>
      <c r="J238" s="231"/>
      <c r="K238" s="231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152</v>
      </c>
      <c r="AU238" s="241" t="s">
        <v>82</v>
      </c>
      <c r="AV238" s="13" t="s">
        <v>82</v>
      </c>
      <c r="AW238" s="13" t="s">
        <v>4</v>
      </c>
      <c r="AX238" s="13" t="s">
        <v>80</v>
      </c>
      <c r="AY238" s="241" t="s">
        <v>141</v>
      </c>
    </row>
    <row r="239" spans="1:65" s="2" customFormat="1" ht="78" customHeight="1">
      <c r="A239" s="38"/>
      <c r="B239" s="39"/>
      <c r="C239" s="212" t="s">
        <v>365</v>
      </c>
      <c r="D239" s="212" t="s">
        <v>143</v>
      </c>
      <c r="E239" s="213" t="s">
        <v>366</v>
      </c>
      <c r="F239" s="214" t="s">
        <v>367</v>
      </c>
      <c r="G239" s="215" t="s">
        <v>146</v>
      </c>
      <c r="H239" s="216">
        <v>3.888</v>
      </c>
      <c r="I239" s="217"/>
      <c r="J239" s="218">
        <f>ROUND(I239*H239,2)</f>
        <v>0</v>
      </c>
      <c r="K239" s="214" t="s">
        <v>147</v>
      </c>
      <c r="L239" s="44"/>
      <c r="M239" s="219" t="s">
        <v>19</v>
      </c>
      <c r="N239" s="220" t="s">
        <v>43</v>
      </c>
      <c r="O239" s="84"/>
      <c r="P239" s="221">
        <f>O239*H239</f>
        <v>0</v>
      </c>
      <c r="Q239" s="221">
        <v>0.01135</v>
      </c>
      <c r="R239" s="221">
        <f>Q239*H239</f>
        <v>0.0441288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148</v>
      </c>
      <c r="AT239" s="223" t="s">
        <v>143</v>
      </c>
      <c r="AU239" s="223" t="s">
        <v>82</v>
      </c>
      <c r="AY239" s="17" t="s">
        <v>141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80</v>
      </c>
      <c r="BK239" s="224">
        <f>ROUND(I239*H239,2)</f>
        <v>0</v>
      </c>
      <c r="BL239" s="17" t="s">
        <v>148</v>
      </c>
      <c r="BM239" s="223" t="s">
        <v>368</v>
      </c>
    </row>
    <row r="240" spans="1:47" s="2" customFormat="1" ht="12">
      <c r="A240" s="38"/>
      <c r="B240" s="39"/>
      <c r="C240" s="40"/>
      <c r="D240" s="225" t="s">
        <v>150</v>
      </c>
      <c r="E240" s="40"/>
      <c r="F240" s="226" t="s">
        <v>369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150</v>
      </c>
      <c r="AU240" s="17" t="s">
        <v>82</v>
      </c>
    </row>
    <row r="241" spans="1:51" s="13" customFormat="1" ht="12">
      <c r="A241" s="13"/>
      <c r="B241" s="230"/>
      <c r="C241" s="231"/>
      <c r="D241" s="232" t="s">
        <v>152</v>
      </c>
      <c r="E241" s="233" t="s">
        <v>19</v>
      </c>
      <c r="F241" s="234" t="s">
        <v>370</v>
      </c>
      <c r="G241" s="231"/>
      <c r="H241" s="235">
        <v>2.888</v>
      </c>
      <c r="I241" s="236"/>
      <c r="J241" s="231"/>
      <c r="K241" s="231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152</v>
      </c>
      <c r="AU241" s="241" t="s">
        <v>82</v>
      </c>
      <c r="AV241" s="13" t="s">
        <v>82</v>
      </c>
      <c r="AW241" s="13" t="s">
        <v>34</v>
      </c>
      <c r="AX241" s="13" t="s">
        <v>72</v>
      </c>
      <c r="AY241" s="241" t="s">
        <v>141</v>
      </c>
    </row>
    <row r="242" spans="1:51" s="13" customFormat="1" ht="12">
      <c r="A242" s="13"/>
      <c r="B242" s="230"/>
      <c r="C242" s="231"/>
      <c r="D242" s="232" t="s">
        <v>152</v>
      </c>
      <c r="E242" s="233" t="s">
        <v>19</v>
      </c>
      <c r="F242" s="234" t="s">
        <v>80</v>
      </c>
      <c r="G242" s="231"/>
      <c r="H242" s="235">
        <v>1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152</v>
      </c>
      <c r="AU242" s="241" t="s">
        <v>82</v>
      </c>
      <c r="AV242" s="13" t="s">
        <v>82</v>
      </c>
      <c r="AW242" s="13" t="s">
        <v>34</v>
      </c>
      <c r="AX242" s="13" t="s">
        <v>72</v>
      </c>
      <c r="AY242" s="241" t="s">
        <v>141</v>
      </c>
    </row>
    <row r="243" spans="1:51" s="15" customFormat="1" ht="12">
      <c r="A243" s="15"/>
      <c r="B243" s="252"/>
      <c r="C243" s="253"/>
      <c r="D243" s="232" t="s">
        <v>152</v>
      </c>
      <c r="E243" s="254" t="s">
        <v>19</v>
      </c>
      <c r="F243" s="255" t="s">
        <v>219</v>
      </c>
      <c r="G243" s="253"/>
      <c r="H243" s="256">
        <v>3.888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2" t="s">
        <v>152</v>
      </c>
      <c r="AU243" s="262" t="s">
        <v>82</v>
      </c>
      <c r="AV243" s="15" t="s">
        <v>148</v>
      </c>
      <c r="AW243" s="15" t="s">
        <v>34</v>
      </c>
      <c r="AX243" s="15" t="s">
        <v>80</v>
      </c>
      <c r="AY243" s="262" t="s">
        <v>141</v>
      </c>
    </row>
    <row r="244" spans="1:65" s="2" customFormat="1" ht="24.15" customHeight="1">
      <c r="A244" s="38"/>
      <c r="B244" s="39"/>
      <c r="C244" s="263" t="s">
        <v>371</v>
      </c>
      <c r="D244" s="263" t="s">
        <v>372</v>
      </c>
      <c r="E244" s="264" t="s">
        <v>373</v>
      </c>
      <c r="F244" s="265" t="s">
        <v>374</v>
      </c>
      <c r="G244" s="266" t="s">
        <v>146</v>
      </c>
      <c r="H244" s="267">
        <v>4.082</v>
      </c>
      <c r="I244" s="268"/>
      <c r="J244" s="269">
        <f>ROUND(I244*H244,2)</f>
        <v>0</v>
      </c>
      <c r="K244" s="265" t="s">
        <v>147</v>
      </c>
      <c r="L244" s="270"/>
      <c r="M244" s="271" t="s">
        <v>19</v>
      </c>
      <c r="N244" s="272" t="s">
        <v>43</v>
      </c>
      <c r="O244" s="84"/>
      <c r="P244" s="221">
        <f>O244*H244</f>
        <v>0</v>
      </c>
      <c r="Q244" s="221">
        <v>0.00775</v>
      </c>
      <c r="R244" s="221">
        <f>Q244*H244</f>
        <v>0.0316355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375</v>
      </c>
      <c r="AT244" s="223" t="s">
        <v>372</v>
      </c>
      <c r="AU244" s="223" t="s">
        <v>82</v>
      </c>
      <c r="AY244" s="17" t="s">
        <v>141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80</v>
      </c>
      <c r="BK244" s="224">
        <f>ROUND(I244*H244,2)</f>
        <v>0</v>
      </c>
      <c r="BL244" s="17" t="s">
        <v>148</v>
      </c>
      <c r="BM244" s="223" t="s">
        <v>376</v>
      </c>
    </row>
    <row r="245" spans="1:51" s="13" customFormat="1" ht="12">
      <c r="A245" s="13"/>
      <c r="B245" s="230"/>
      <c r="C245" s="231"/>
      <c r="D245" s="232" t="s">
        <v>152</v>
      </c>
      <c r="E245" s="231"/>
      <c r="F245" s="234" t="s">
        <v>377</v>
      </c>
      <c r="G245" s="231"/>
      <c r="H245" s="235">
        <v>4.082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1" t="s">
        <v>152</v>
      </c>
      <c r="AU245" s="241" t="s">
        <v>82</v>
      </c>
      <c r="AV245" s="13" t="s">
        <v>82</v>
      </c>
      <c r="AW245" s="13" t="s">
        <v>4</v>
      </c>
      <c r="AX245" s="13" t="s">
        <v>80</v>
      </c>
      <c r="AY245" s="241" t="s">
        <v>141</v>
      </c>
    </row>
    <row r="246" spans="1:65" s="2" customFormat="1" ht="78" customHeight="1">
      <c r="A246" s="38"/>
      <c r="B246" s="39"/>
      <c r="C246" s="212" t="s">
        <v>378</v>
      </c>
      <c r="D246" s="212" t="s">
        <v>143</v>
      </c>
      <c r="E246" s="213" t="s">
        <v>379</v>
      </c>
      <c r="F246" s="214" t="s">
        <v>380</v>
      </c>
      <c r="G246" s="215" t="s">
        <v>146</v>
      </c>
      <c r="H246" s="216">
        <v>10.698</v>
      </c>
      <c r="I246" s="217"/>
      <c r="J246" s="218">
        <f>ROUND(I246*H246,2)</f>
        <v>0</v>
      </c>
      <c r="K246" s="214" t="s">
        <v>147</v>
      </c>
      <c r="L246" s="44"/>
      <c r="M246" s="219" t="s">
        <v>19</v>
      </c>
      <c r="N246" s="220" t="s">
        <v>43</v>
      </c>
      <c r="O246" s="84"/>
      <c r="P246" s="221">
        <f>O246*H246</f>
        <v>0</v>
      </c>
      <c r="Q246" s="221">
        <v>0.01152</v>
      </c>
      <c r="R246" s="221">
        <f>Q246*H246</f>
        <v>0.12324096000000001</v>
      </c>
      <c r="S246" s="221">
        <v>0</v>
      </c>
      <c r="T246" s="22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3" t="s">
        <v>148</v>
      </c>
      <c r="AT246" s="223" t="s">
        <v>143</v>
      </c>
      <c r="AU246" s="223" t="s">
        <v>82</v>
      </c>
      <c r="AY246" s="17" t="s">
        <v>141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80</v>
      </c>
      <c r="BK246" s="224">
        <f>ROUND(I246*H246,2)</f>
        <v>0</v>
      </c>
      <c r="BL246" s="17" t="s">
        <v>148</v>
      </c>
      <c r="BM246" s="223" t="s">
        <v>381</v>
      </c>
    </row>
    <row r="247" spans="1:47" s="2" customFormat="1" ht="12">
      <c r="A247" s="38"/>
      <c r="B247" s="39"/>
      <c r="C247" s="40"/>
      <c r="D247" s="225" t="s">
        <v>150</v>
      </c>
      <c r="E247" s="40"/>
      <c r="F247" s="226" t="s">
        <v>382</v>
      </c>
      <c r="G247" s="40"/>
      <c r="H247" s="40"/>
      <c r="I247" s="227"/>
      <c r="J247" s="40"/>
      <c r="K247" s="40"/>
      <c r="L247" s="44"/>
      <c r="M247" s="228"/>
      <c r="N247" s="229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150</v>
      </c>
      <c r="AU247" s="17" t="s">
        <v>82</v>
      </c>
    </row>
    <row r="248" spans="1:51" s="13" customFormat="1" ht="12">
      <c r="A248" s="13"/>
      <c r="B248" s="230"/>
      <c r="C248" s="231"/>
      <c r="D248" s="232" t="s">
        <v>152</v>
      </c>
      <c r="E248" s="233" t="s">
        <v>19</v>
      </c>
      <c r="F248" s="234" t="s">
        <v>383</v>
      </c>
      <c r="G248" s="231"/>
      <c r="H248" s="235">
        <v>16.368</v>
      </c>
      <c r="I248" s="236"/>
      <c r="J248" s="231"/>
      <c r="K248" s="231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152</v>
      </c>
      <c r="AU248" s="241" t="s">
        <v>82</v>
      </c>
      <c r="AV248" s="13" t="s">
        <v>82</v>
      </c>
      <c r="AW248" s="13" t="s">
        <v>34</v>
      </c>
      <c r="AX248" s="13" t="s">
        <v>72</v>
      </c>
      <c r="AY248" s="241" t="s">
        <v>141</v>
      </c>
    </row>
    <row r="249" spans="1:51" s="13" customFormat="1" ht="12">
      <c r="A249" s="13"/>
      <c r="B249" s="230"/>
      <c r="C249" s="231"/>
      <c r="D249" s="232" t="s">
        <v>152</v>
      </c>
      <c r="E249" s="233" t="s">
        <v>19</v>
      </c>
      <c r="F249" s="234" t="s">
        <v>384</v>
      </c>
      <c r="G249" s="231"/>
      <c r="H249" s="235">
        <v>-5.67</v>
      </c>
      <c r="I249" s="236"/>
      <c r="J249" s="231"/>
      <c r="K249" s="231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152</v>
      </c>
      <c r="AU249" s="241" t="s">
        <v>82</v>
      </c>
      <c r="AV249" s="13" t="s">
        <v>82</v>
      </c>
      <c r="AW249" s="13" t="s">
        <v>34</v>
      </c>
      <c r="AX249" s="13" t="s">
        <v>72</v>
      </c>
      <c r="AY249" s="241" t="s">
        <v>141</v>
      </c>
    </row>
    <row r="250" spans="1:51" s="15" customFormat="1" ht="12">
      <c r="A250" s="15"/>
      <c r="B250" s="252"/>
      <c r="C250" s="253"/>
      <c r="D250" s="232" t="s">
        <v>152</v>
      </c>
      <c r="E250" s="254" t="s">
        <v>19</v>
      </c>
      <c r="F250" s="255" t="s">
        <v>219</v>
      </c>
      <c r="G250" s="253"/>
      <c r="H250" s="256">
        <v>10.697999999999999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2" t="s">
        <v>152</v>
      </c>
      <c r="AU250" s="262" t="s">
        <v>82</v>
      </c>
      <c r="AV250" s="15" t="s">
        <v>148</v>
      </c>
      <c r="AW250" s="15" t="s">
        <v>34</v>
      </c>
      <c r="AX250" s="15" t="s">
        <v>80</v>
      </c>
      <c r="AY250" s="262" t="s">
        <v>141</v>
      </c>
    </row>
    <row r="251" spans="1:65" s="2" customFormat="1" ht="24.15" customHeight="1">
      <c r="A251" s="38"/>
      <c r="B251" s="39"/>
      <c r="C251" s="263" t="s">
        <v>385</v>
      </c>
      <c r="D251" s="263" t="s">
        <v>372</v>
      </c>
      <c r="E251" s="264" t="s">
        <v>386</v>
      </c>
      <c r="F251" s="265" t="s">
        <v>387</v>
      </c>
      <c r="G251" s="266" t="s">
        <v>146</v>
      </c>
      <c r="H251" s="267">
        <v>11.233</v>
      </c>
      <c r="I251" s="268"/>
      <c r="J251" s="269">
        <f>ROUND(I251*H251,2)</f>
        <v>0</v>
      </c>
      <c r="K251" s="265" t="s">
        <v>147</v>
      </c>
      <c r="L251" s="270"/>
      <c r="M251" s="271" t="s">
        <v>19</v>
      </c>
      <c r="N251" s="272" t="s">
        <v>43</v>
      </c>
      <c r="O251" s="84"/>
      <c r="P251" s="221">
        <f>O251*H251</f>
        <v>0</v>
      </c>
      <c r="Q251" s="221">
        <v>0.019</v>
      </c>
      <c r="R251" s="221">
        <f>Q251*H251</f>
        <v>0.213427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375</v>
      </c>
      <c r="AT251" s="223" t="s">
        <v>372</v>
      </c>
      <c r="AU251" s="223" t="s">
        <v>82</v>
      </c>
      <c r="AY251" s="17" t="s">
        <v>141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80</v>
      </c>
      <c r="BK251" s="224">
        <f>ROUND(I251*H251,2)</f>
        <v>0</v>
      </c>
      <c r="BL251" s="17" t="s">
        <v>148</v>
      </c>
      <c r="BM251" s="223" t="s">
        <v>388</v>
      </c>
    </row>
    <row r="252" spans="1:51" s="13" customFormat="1" ht="12">
      <c r="A252" s="13"/>
      <c r="B252" s="230"/>
      <c r="C252" s="231"/>
      <c r="D252" s="232" t="s">
        <v>152</v>
      </c>
      <c r="E252" s="231"/>
      <c r="F252" s="234" t="s">
        <v>389</v>
      </c>
      <c r="G252" s="231"/>
      <c r="H252" s="235">
        <v>11.233</v>
      </c>
      <c r="I252" s="236"/>
      <c r="J252" s="231"/>
      <c r="K252" s="231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152</v>
      </c>
      <c r="AU252" s="241" t="s">
        <v>82</v>
      </c>
      <c r="AV252" s="13" t="s">
        <v>82</v>
      </c>
      <c r="AW252" s="13" t="s">
        <v>4</v>
      </c>
      <c r="AX252" s="13" t="s">
        <v>80</v>
      </c>
      <c r="AY252" s="241" t="s">
        <v>141</v>
      </c>
    </row>
    <row r="253" spans="1:65" s="2" customFormat="1" ht="37.8" customHeight="1">
      <c r="A253" s="38"/>
      <c r="B253" s="39"/>
      <c r="C253" s="212" t="s">
        <v>326</v>
      </c>
      <c r="D253" s="212" t="s">
        <v>143</v>
      </c>
      <c r="E253" s="213" t="s">
        <v>390</v>
      </c>
      <c r="F253" s="214" t="s">
        <v>391</v>
      </c>
      <c r="G253" s="215" t="s">
        <v>146</v>
      </c>
      <c r="H253" s="216">
        <v>3.277</v>
      </c>
      <c r="I253" s="217"/>
      <c r="J253" s="218">
        <f>ROUND(I253*H253,2)</f>
        <v>0</v>
      </c>
      <c r="K253" s="214" t="s">
        <v>147</v>
      </c>
      <c r="L253" s="44"/>
      <c r="M253" s="219" t="s">
        <v>19</v>
      </c>
      <c r="N253" s="220" t="s">
        <v>43</v>
      </c>
      <c r="O253" s="84"/>
      <c r="P253" s="221">
        <f>O253*H253</f>
        <v>0</v>
      </c>
      <c r="Q253" s="221">
        <v>0.02363</v>
      </c>
      <c r="R253" s="221">
        <f>Q253*H253</f>
        <v>0.07743551000000001</v>
      </c>
      <c r="S253" s="221">
        <v>0</v>
      </c>
      <c r="T253" s="22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3" t="s">
        <v>148</v>
      </c>
      <c r="AT253" s="223" t="s">
        <v>143</v>
      </c>
      <c r="AU253" s="223" t="s">
        <v>82</v>
      </c>
      <c r="AY253" s="17" t="s">
        <v>141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80</v>
      </c>
      <c r="BK253" s="224">
        <f>ROUND(I253*H253,2)</f>
        <v>0</v>
      </c>
      <c r="BL253" s="17" t="s">
        <v>148</v>
      </c>
      <c r="BM253" s="223" t="s">
        <v>392</v>
      </c>
    </row>
    <row r="254" spans="1:47" s="2" customFormat="1" ht="12">
      <c r="A254" s="38"/>
      <c r="B254" s="39"/>
      <c r="C254" s="40"/>
      <c r="D254" s="225" t="s">
        <v>150</v>
      </c>
      <c r="E254" s="40"/>
      <c r="F254" s="226" t="s">
        <v>393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150</v>
      </c>
      <c r="AU254" s="17" t="s">
        <v>82</v>
      </c>
    </row>
    <row r="255" spans="1:65" s="2" customFormat="1" ht="33" customHeight="1">
      <c r="A255" s="38"/>
      <c r="B255" s="39"/>
      <c r="C255" s="212" t="s">
        <v>394</v>
      </c>
      <c r="D255" s="212" t="s">
        <v>143</v>
      </c>
      <c r="E255" s="213" t="s">
        <v>395</v>
      </c>
      <c r="F255" s="214" t="s">
        <v>396</v>
      </c>
      <c r="G255" s="215" t="s">
        <v>146</v>
      </c>
      <c r="H255" s="216">
        <v>1.5</v>
      </c>
      <c r="I255" s="217"/>
      <c r="J255" s="218">
        <f>ROUND(I255*H255,2)</f>
        <v>0</v>
      </c>
      <c r="K255" s="214" t="s">
        <v>147</v>
      </c>
      <c r="L255" s="44"/>
      <c r="M255" s="219" t="s">
        <v>19</v>
      </c>
      <c r="N255" s="220" t="s">
        <v>43</v>
      </c>
      <c r="O255" s="84"/>
      <c r="P255" s="221">
        <f>O255*H255</f>
        <v>0</v>
      </c>
      <c r="Q255" s="221">
        <v>0.063</v>
      </c>
      <c r="R255" s="221">
        <f>Q255*H255</f>
        <v>0.0945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148</v>
      </c>
      <c r="AT255" s="223" t="s">
        <v>143</v>
      </c>
      <c r="AU255" s="223" t="s">
        <v>82</v>
      </c>
      <c r="AY255" s="17" t="s">
        <v>141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80</v>
      </c>
      <c r="BK255" s="224">
        <f>ROUND(I255*H255,2)</f>
        <v>0</v>
      </c>
      <c r="BL255" s="17" t="s">
        <v>148</v>
      </c>
      <c r="BM255" s="223" t="s">
        <v>397</v>
      </c>
    </row>
    <row r="256" spans="1:47" s="2" customFormat="1" ht="12">
      <c r="A256" s="38"/>
      <c r="B256" s="39"/>
      <c r="C256" s="40"/>
      <c r="D256" s="225" t="s">
        <v>150</v>
      </c>
      <c r="E256" s="40"/>
      <c r="F256" s="226" t="s">
        <v>398</v>
      </c>
      <c r="G256" s="40"/>
      <c r="H256" s="40"/>
      <c r="I256" s="227"/>
      <c r="J256" s="40"/>
      <c r="K256" s="40"/>
      <c r="L256" s="44"/>
      <c r="M256" s="228"/>
      <c r="N256" s="229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150</v>
      </c>
      <c r="AU256" s="17" t="s">
        <v>82</v>
      </c>
    </row>
    <row r="257" spans="1:51" s="14" customFormat="1" ht="12">
      <c r="A257" s="14"/>
      <c r="B257" s="242"/>
      <c r="C257" s="243"/>
      <c r="D257" s="232" t="s">
        <v>152</v>
      </c>
      <c r="E257" s="244" t="s">
        <v>19</v>
      </c>
      <c r="F257" s="245" t="s">
        <v>399</v>
      </c>
      <c r="G257" s="243"/>
      <c r="H257" s="244" t="s">
        <v>19</v>
      </c>
      <c r="I257" s="246"/>
      <c r="J257" s="243"/>
      <c r="K257" s="243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152</v>
      </c>
      <c r="AU257" s="251" t="s">
        <v>82</v>
      </c>
      <c r="AV257" s="14" t="s">
        <v>80</v>
      </c>
      <c r="AW257" s="14" t="s">
        <v>34</v>
      </c>
      <c r="AX257" s="14" t="s">
        <v>72</v>
      </c>
      <c r="AY257" s="251" t="s">
        <v>141</v>
      </c>
    </row>
    <row r="258" spans="1:51" s="14" customFormat="1" ht="12">
      <c r="A258" s="14"/>
      <c r="B258" s="242"/>
      <c r="C258" s="243"/>
      <c r="D258" s="232" t="s">
        <v>152</v>
      </c>
      <c r="E258" s="244" t="s">
        <v>19</v>
      </c>
      <c r="F258" s="245" t="s">
        <v>251</v>
      </c>
      <c r="G258" s="243"/>
      <c r="H258" s="244" t="s">
        <v>19</v>
      </c>
      <c r="I258" s="246"/>
      <c r="J258" s="243"/>
      <c r="K258" s="243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152</v>
      </c>
      <c r="AU258" s="251" t="s">
        <v>82</v>
      </c>
      <c r="AV258" s="14" t="s">
        <v>80</v>
      </c>
      <c r="AW258" s="14" t="s">
        <v>34</v>
      </c>
      <c r="AX258" s="14" t="s">
        <v>72</v>
      </c>
      <c r="AY258" s="251" t="s">
        <v>141</v>
      </c>
    </row>
    <row r="259" spans="1:51" s="13" customFormat="1" ht="12">
      <c r="A259" s="13"/>
      <c r="B259" s="230"/>
      <c r="C259" s="231"/>
      <c r="D259" s="232" t="s">
        <v>152</v>
      </c>
      <c r="E259" s="233" t="s">
        <v>19</v>
      </c>
      <c r="F259" s="234" t="s">
        <v>400</v>
      </c>
      <c r="G259" s="231"/>
      <c r="H259" s="235">
        <v>0.5</v>
      </c>
      <c r="I259" s="236"/>
      <c r="J259" s="231"/>
      <c r="K259" s="231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152</v>
      </c>
      <c r="AU259" s="241" t="s">
        <v>82</v>
      </c>
      <c r="AV259" s="13" t="s">
        <v>82</v>
      </c>
      <c r="AW259" s="13" t="s">
        <v>34</v>
      </c>
      <c r="AX259" s="13" t="s">
        <v>72</v>
      </c>
      <c r="AY259" s="241" t="s">
        <v>141</v>
      </c>
    </row>
    <row r="260" spans="1:51" s="14" customFormat="1" ht="12">
      <c r="A260" s="14"/>
      <c r="B260" s="242"/>
      <c r="C260" s="243"/>
      <c r="D260" s="232" t="s">
        <v>152</v>
      </c>
      <c r="E260" s="244" t="s">
        <v>19</v>
      </c>
      <c r="F260" s="245" t="s">
        <v>253</v>
      </c>
      <c r="G260" s="243"/>
      <c r="H260" s="244" t="s">
        <v>19</v>
      </c>
      <c r="I260" s="246"/>
      <c r="J260" s="243"/>
      <c r="K260" s="243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152</v>
      </c>
      <c r="AU260" s="251" t="s">
        <v>82</v>
      </c>
      <c r="AV260" s="14" t="s">
        <v>80</v>
      </c>
      <c r="AW260" s="14" t="s">
        <v>34</v>
      </c>
      <c r="AX260" s="14" t="s">
        <v>72</v>
      </c>
      <c r="AY260" s="251" t="s">
        <v>141</v>
      </c>
    </row>
    <row r="261" spans="1:51" s="13" customFormat="1" ht="12">
      <c r="A261" s="13"/>
      <c r="B261" s="230"/>
      <c r="C261" s="231"/>
      <c r="D261" s="232" t="s">
        <v>152</v>
      </c>
      <c r="E261" s="233" t="s">
        <v>19</v>
      </c>
      <c r="F261" s="234" t="s">
        <v>400</v>
      </c>
      <c r="G261" s="231"/>
      <c r="H261" s="235">
        <v>0.5</v>
      </c>
      <c r="I261" s="236"/>
      <c r="J261" s="231"/>
      <c r="K261" s="231"/>
      <c r="L261" s="237"/>
      <c r="M261" s="238"/>
      <c r="N261" s="239"/>
      <c r="O261" s="239"/>
      <c r="P261" s="239"/>
      <c r="Q261" s="239"/>
      <c r="R261" s="239"/>
      <c r="S261" s="239"/>
      <c r="T261" s="24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1" t="s">
        <v>152</v>
      </c>
      <c r="AU261" s="241" t="s">
        <v>82</v>
      </c>
      <c r="AV261" s="13" t="s">
        <v>82</v>
      </c>
      <c r="AW261" s="13" t="s">
        <v>34</v>
      </c>
      <c r="AX261" s="13" t="s">
        <v>72</v>
      </c>
      <c r="AY261" s="241" t="s">
        <v>141</v>
      </c>
    </row>
    <row r="262" spans="1:51" s="14" customFormat="1" ht="12">
      <c r="A262" s="14"/>
      <c r="B262" s="242"/>
      <c r="C262" s="243"/>
      <c r="D262" s="232" t="s">
        <v>152</v>
      </c>
      <c r="E262" s="244" t="s">
        <v>19</v>
      </c>
      <c r="F262" s="245" t="s">
        <v>348</v>
      </c>
      <c r="G262" s="243"/>
      <c r="H262" s="244" t="s">
        <v>19</v>
      </c>
      <c r="I262" s="246"/>
      <c r="J262" s="243"/>
      <c r="K262" s="243"/>
      <c r="L262" s="247"/>
      <c r="M262" s="248"/>
      <c r="N262" s="249"/>
      <c r="O262" s="249"/>
      <c r="P262" s="249"/>
      <c r="Q262" s="249"/>
      <c r="R262" s="249"/>
      <c r="S262" s="249"/>
      <c r="T262" s="25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1" t="s">
        <v>152</v>
      </c>
      <c r="AU262" s="251" t="s">
        <v>82</v>
      </c>
      <c r="AV262" s="14" t="s">
        <v>80</v>
      </c>
      <c r="AW262" s="14" t="s">
        <v>34</v>
      </c>
      <c r="AX262" s="14" t="s">
        <v>72</v>
      </c>
      <c r="AY262" s="251" t="s">
        <v>141</v>
      </c>
    </row>
    <row r="263" spans="1:51" s="13" customFormat="1" ht="12">
      <c r="A263" s="13"/>
      <c r="B263" s="230"/>
      <c r="C263" s="231"/>
      <c r="D263" s="232" t="s">
        <v>152</v>
      </c>
      <c r="E263" s="233" t="s">
        <v>19</v>
      </c>
      <c r="F263" s="234" t="s">
        <v>400</v>
      </c>
      <c r="G263" s="231"/>
      <c r="H263" s="235">
        <v>0.5</v>
      </c>
      <c r="I263" s="236"/>
      <c r="J263" s="231"/>
      <c r="K263" s="231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152</v>
      </c>
      <c r="AU263" s="241" t="s">
        <v>82</v>
      </c>
      <c r="AV263" s="13" t="s">
        <v>82</v>
      </c>
      <c r="AW263" s="13" t="s">
        <v>34</v>
      </c>
      <c r="AX263" s="13" t="s">
        <v>72</v>
      </c>
      <c r="AY263" s="241" t="s">
        <v>141</v>
      </c>
    </row>
    <row r="264" spans="1:51" s="15" customFormat="1" ht="12">
      <c r="A264" s="15"/>
      <c r="B264" s="252"/>
      <c r="C264" s="253"/>
      <c r="D264" s="232" t="s">
        <v>152</v>
      </c>
      <c r="E264" s="254" t="s">
        <v>19</v>
      </c>
      <c r="F264" s="255" t="s">
        <v>219</v>
      </c>
      <c r="G264" s="253"/>
      <c r="H264" s="256">
        <v>1.5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2" t="s">
        <v>152</v>
      </c>
      <c r="AU264" s="262" t="s">
        <v>82</v>
      </c>
      <c r="AV264" s="15" t="s">
        <v>148</v>
      </c>
      <c r="AW264" s="15" t="s">
        <v>34</v>
      </c>
      <c r="AX264" s="15" t="s">
        <v>80</v>
      </c>
      <c r="AY264" s="262" t="s">
        <v>141</v>
      </c>
    </row>
    <row r="265" spans="1:65" s="2" customFormat="1" ht="24.15" customHeight="1">
      <c r="A265" s="38"/>
      <c r="B265" s="39"/>
      <c r="C265" s="212" t="s">
        <v>401</v>
      </c>
      <c r="D265" s="212" t="s">
        <v>143</v>
      </c>
      <c r="E265" s="213" t="s">
        <v>402</v>
      </c>
      <c r="F265" s="214" t="s">
        <v>403</v>
      </c>
      <c r="G265" s="215" t="s">
        <v>146</v>
      </c>
      <c r="H265" s="216">
        <v>1.3</v>
      </c>
      <c r="I265" s="217"/>
      <c r="J265" s="218">
        <f>ROUND(I265*H265,2)</f>
        <v>0</v>
      </c>
      <c r="K265" s="214" t="s">
        <v>147</v>
      </c>
      <c r="L265" s="44"/>
      <c r="M265" s="219" t="s">
        <v>19</v>
      </c>
      <c r="N265" s="220" t="s">
        <v>43</v>
      </c>
      <c r="O265" s="84"/>
      <c r="P265" s="221">
        <f>O265*H265</f>
        <v>0</v>
      </c>
      <c r="Q265" s="221">
        <v>0.0102</v>
      </c>
      <c r="R265" s="221">
        <f>Q265*H265</f>
        <v>0.013260000000000001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148</v>
      </c>
      <c r="AT265" s="223" t="s">
        <v>143</v>
      </c>
      <c r="AU265" s="223" t="s">
        <v>82</v>
      </c>
      <c r="AY265" s="17" t="s">
        <v>141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80</v>
      </c>
      <c r="BK265" s="224">
        <f>ROUND(I265*H265,2)</f>
        <v>0</v>
      </c>
      <c r="BL265" s="17" t="s">
        <v>148</v>
      </c>
      <c r="BM265" s="223" t="s">
        <v>404</v>
      </c>
    </row>
    <row r="266" spans="1:47" s="2" customFormat="1" ht="12">
      <c r="A266" s="38"/>
      <c r="B266" s="39"/>
      <c r="C266" s="40"/>
      <c r="D266" s="225" t="s">
        <v>150</v>
      </c>
      <c r="E266" s="40"/>
      <c r="F266" s="226" t="s">
        <v>405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150</v>
      </c>
      <c r="AU266" s="17" t="s">
        <v>82</v>
      </c>
    </row>
    <row r="267" spans="1:51" s="14" customFormat="1" ht="12">
      <c r="A267" s="14"/>
      <c r="B267" s="242"/>
      <c r="C267" s="243"/>
      <c r="D267" s="232" t="s">
        <v>152</v>
      </c>
      <c r="E267" s="244" t="s">
        <v>19</v>
      </c>
      <c r="F267" s="245" t="s">
        <v>287</v>
      </c>
      <c r="G267" s="243"/>
      <c r="H267" s="244" t="s">
        <v>19</v>
      </c>
      <c r="I267" s="246"/>
      <c r="J267" s="243"/>
      <c r="K267" s="243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152</v>
      </c>
      <c r="AU267" s="251" t="s">
        <v>82</v>
      </c>
      <c r="AV267" s="14" t="s">
        <v>80</v>
      </c>
      <c r="AW267" s="14" t="s">
        <v>34</v>
      </c>
      <c r="AX267" s="14" t="s">
        <v>72</v>
      </c>
      <c r="AY267" s="251" t="s">
        <v>141</v>
      </c>
    </row>
    <row r="268" spans="1:51" s="13" customFormat="1" ht="12">
      <c r="A268" s="13"/>
      <c r="B268" s="230"/>
      <c r="C268" s="231"/>
      <c r="D268" s="232" t="s">
        <v>152</v>
      </c>
      <c r="E268" s="233" t="s">
        <v>19</v>
      </c>
      <c r="F268" s="234" t="s">
        <v>406</v>
      </c>
      <c r="G268" s="231"/>
      <c r="H268" s="235">
        <v>1.3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152</v>
      </c>
      <c r="AU268" s="241" t="s">
        <v>82</v>
      </c>
      <c r="AV268" s="13" t="s">
        <v>82</v>
      </c>
      <c r="AW268" s="13" t="s">
        <v>34</v>
      </c>
      <c r="AX268" s="13" t="s">
        <v>80</v>
      </c>
      <c r="AY268" s="241" t="s">
        <v>141</v>
      </c>
    </row>
    <row r="269" spans="1:65" s="2" customFormat="1" ht="37.8" customHeight="1">
      <c r="A269" s="38"/>
      <c r="B269" s="39"/>
      <c r="C269" s="212" t="s">
        <v>407</v>
      </c>
      <c r="D269" s="212" t="s">
        <v>143</v>
      </c>
      <c r="E269" s="213" t="s">
        <v>408</v>
      </c>
      <c r="F269" s="214" t="s">
        <v>409</v>
      </c>
      <c r="G269" s="215" t="s">
        <v>263</v>
      </c>
      <c r="H269" s="216">
        <v>1</v>
      </c>
      <c r="I269" s="217"/>
      <c r="J269" s="218">
        <f>ROUND(I269*H269,2)</f>
        <v>0</v>
      </c>
      <c r="K269" s="214" t="s">
        <v>147</v>
      </c>
      <c r="L269" s="44"/>
      <c r="M269" s="219" t="s">
        <v>19</v>
      </c>
      <c r="N269" s="220" t="s">
        <v>43</v>
      </c>
      <c r="O269" s="84"/>
      <c r="P269" s="221">
        <f>O269*H269</f>
        <v>0</v>
      </c>
      <c r="Q269" s="221">
        <v>0.4417</v>
      </c>
      <c r="R269" s="221">
        <f>Q269*H269</f>
        <v>0.4417</v>
      </c>
      <c r="S269" s="221">
        <v>0</v>
      </c>
      <c r="T269" s="22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3" t="s">
        <v>148</v>
      </c>
      <c r="AT269" s="223" t="s">
        <v>143</v>
      </c>
      <c r="AU269" s="223" t="s">
        <v>82</v>
      </c>
      <c r="AY269" s="17" t="s">
        <v>141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80</v>
      </c>
      <c r="BK269" s="224">
        <f>ROUND(I269*H269,2)</f>
        <v>0</v>
      </c>
      <c r="BL269" s="17" t="s">
        <v>148</v>
      </c>
      <c r="BM269" s="223" t="s">
        <v>410</v>
      </c>
    </row>
    <row r="270" spans="1:47" s="2" customFormat="1" ht="12">
      <c r="A270" s="38"/>
      <c r="B270" s="39"/>
      <c r="C270" s="40"/>
      <c r="D270" s="225" t="s">
        <v>150</v>
      </c>
      <c r="E270" s="40"/>
      <c r="F270" s="226" t="s">
        <v>411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150</v>
      </c>
      <c r="AU270" s="17" t="s">
        <v>82</v>
      </c>
    </row>
    <row r="271" spans="1:65" s="2" customFormat="1" ht="37.8" customHeight="1">
      <c r="A271" s="38"/>
      <c r="B271" s="39"/>
      <c r="C271" s="263" t="s">
        <v>412</v>
      </c>
      <c r="D271" s="263" t="s">
        <v>372</v>
      </c>
      <c r="E271" s="264" t="s">
        <v>413</v>
      </c>
      <c r="F271" s="265" t="s">
        <v>414</v>
      </c>
      <c r="G271" s="266" t="s">
        <v>263</v>
      </c>
      <c r="H271" s="267">
        <v>1</v>
      </c>
      <c r="I271" s="268"/>
      <c r="J271" s="269">
        <f>ROUND(I271*H271,2)</f>
        <v>0</v>
      </c>
      <c r="K271" s="265" t="s">
        <v>19</v>
      </c>
      <c r="L271" s="270"/>
      <c r="M271" s="271" t="s">
        <v>19</v>
      </c>
      <c r="N271" s="272" t="s">
        <v>43</v>
      </c>
      <c r="O271" s="84"/>
      <c r="P271" s="221">
        <f>O271*H271</f>
        <v>0</v>
      </c>
      <c r="Q271" s="221">
        <v>0.01325</v>
      </c>
      <c r="R271" s="221">
        <f>Q271*H271</f>
        <v>0.01325</v>
      </c>
      <c r="S271" s="221">
        <v>0</v>
      </c>
      <c r="T271" s="22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3" t="s">
        <v>375</v>
      </c>
      <c r="AT271" s="223" t="s">
        <v>372</v>
      </c>
      <c r="AU271" s="223" t="s">
        <v>82</v>
      </c>
      <c r="AY271" s="17" t="s">
        <v>141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80</v>
      </c>
      <c r="BK271" s="224">
        <f>ROUND(I271*H271,2)</f>
        <v>0</v>
      </c>
      <c r="BL271" s="17" t="s">
        <v>148</v>
      </c>
      <c r="BM271" s="223" t="s">
        <v>415</v>
      </c>
    </row>
    <row r="272" spans="1:63" s="12" customFormat="1" ht="22.8" customHeight="1">
      <c r="A272" s="12"/>
      <c r="B272" s="196"/>
      <c r="C272" s="197"/>
      <c r="D272" s="198" t="s">
        <v>71</v>
      </c>
      <c r="E272" s="210" t="s">
        <v>192</v>
      </c>
      <c r="F272" s="210" t="s">
        <v>416</v>
      </c>
      <c r="G272" s="197"/>
      <c r="H272" s="197"/>
      <c r="I272" s="200"/>
      <c r="J272" s="211">
        <f>BK272</f>
        <v>0</v>
      </c>
      <c r="K272" s="197"/>
      <c r="L272" s="202"/>
      <c r="M272" s="203"/>
      <c r="N272" s="204"/>
      <c r="O272" s="204"/>
      <c r="P272" s="205">
        <f>SUM(P273:P357)</f>
        <v>0</v>
      </c>
      <c r="Q272" s="204"/>
      <c r="R272" s="205">
        <f>SUM(R273:R357)</f>
        <v>0.10655330000000002</v>
      </c>
      <c r="S272" s="204"/>
      <c r="T272" s="206">
        <f>SUM(T273:T357)</f>
        <v>3.27725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7" t="s">
        <v>80</v>
      </c>
      <c r="AT272" s="208" t="s">
        <v>71</v>
      </c>
      <c r="AU272" s="208" t="s">
        <v>80</v>
      </c>
      <c r="AY272" s="207" t="s">
        <v>141</v>
      </c>
      <c r="BK272" s="209">
        <f>SUM(BK273:BK357)</f>
        <v>0</v>
      </c>
    </row>
    <row r="273" spans="1:65" s="2" customFormat="1" ht="37.8" customHeight="1">
      <c r="A273" s="38"/>
      <c r="B273" s="39"/>
      <c r="C273" s="212" t="s">
        <v>417</v>
      </c>
      <c r="D273" s="212" t="s">
        <v>143</v>
      </c>
      <c r="E273" s="213" t="s">
        <v>418</v>
      </c>
      <c r="F273" s="214" t="s">
        <v>419</v>
      </c>
      <c r="G273" s="215" t="s">
        <v>278</v>
      </c>
      <c r="H273" s="216">
        <v>16.78</v>
      </c>
      <c r="I273" s="217"/>
      <c r="J273" s="218">
        <f>ROUND(I273*H273,2)</f>
        <v>0</v>
      </c>
      <c r="K273" s="214" t="s">
        <v>147</v>
      </c>
      <c r="L273" s="44"/>
      <c r="M273" s="219" t="s">
        <v>19</v>
      </c>
      <c r="N273" s="220" t="s">
        <v>43</v>
      </c>
      <c r="O273" s="84"/>
      <c r="P273" s="221">
        <f>O273*H273</f>
        <v>0</v>
      </c>
      <c r="Q273" s="221">
        <v>0.0043</v>
      </c>
      <c r="R273" s="221">
        <f>Q273*H273</f>
        <v>0.07215400000000001</v>
      </c>
      <c r="S273" s="221">
        <v>0</v>
      </c>
      <c r="T273" s="22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3" t="s">
        <v>148</v>
      </c>
      <c r="AT273" s="223" t="s">
        <v>143</v>
      </c>
      <c r="AU273" s="223" t="s">
        <v>82</v>
      </c>
      <c r="AY273" s="17" t="s">
        <v>141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7" t="s">
        <v>80</v>
      </c>
      <c r="BK273" s="224">
        <f>ROUND(I273*H273,2)</f>
        <v>0</v>
      </c>
      <c r="BL273" s="17" t="s">
        <v>148</v>
      </c>
      <c r="BM273" s="223" t="s">
        <v>420</v>
      </c>
    </row>
    <row r="274" spans="1:47" s="2" customFormat="1" ht="12">
      <c r="A274" s="38"/>
      <c r="B274" s="39"/>
      <c r="C274" s="40"/>
      <c r="D274" s="225" t="s">
        <v>150</v>
      </c>
      <c r="E274" s="40"/>
      <c r="F274" s="226" t="s">
        <v>421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150</v>
      </c>
      <c r="AU274" s="17" t="s">
        <v>82</v>
      </c>
    </row>
    <row r="275" spans="1:51" s="14" customFormat="1" ht="12">
      <c r="A275" s="14"/>
      <c r="B275" s="242"/>
      <c r="C275" s="243"/>
      <c r="D275" s="232" t="s">
        <v>152</v>
      </c>
      <c r="E275" s="244" t="s">
        <v>19</v>
      </c>
      <c r="F275" s="245" t="s">
        <v>422</v>
      </c>
      <c r="G275" s="243"/>
      <c r="H275" s="244" t="s">
        <v>19</v>
      </c>
      <c r="I275" s="246"/>
      <c r="J275" s="243"/>
      <c r="K275" s="243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152</v>
      </c>
      <c r="AU275" s="251" t="s">
        <v>82</v>
      </c>
      <c r="AV275" s="14" t="s">
        <v>80</v>
      </c>
      <c r="AW275" s="14" t="s">
        <v>34</v>
      </c>
      <c r="AX275" s="14" t="s">
        <v>72</v>
      </c>
      <c r="AY275" s="251" t="s">
        <v>141</v>
      </c>
    </row>
    <row r="276" spans="1:51" s="13" customFormat="1" ht="12">
      <c r="A276" s="13"/>
      <c r="B276" s="230"/>
      <c r="C276" s="231"/>
      <c r="D276" s="232" t="s">
        <v>152</v>
      </c>
      <c r="E276" s="233" t="s">
        <v>19</v>
      </c>
      <c r="F276" s="234" t="s">
        <v>423</v>
      </c>
      <c r="G276" s="231"/>
      <c r="H276" s="235">
        <v>9.6</v>
      </c>
      <c r="I276" s="236"/>
      <c r="J276" s="231"/>
      <c r="K276" s="231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152</v>
      </c>
      <c r="AU276" s="241" t="s">
        <v>82</v>
      </c>
      <c r="AV276" s="13" t="s">
        <v>82</v>
      </c>
      <c r="AW276" s="13" t="s">
        <v>34</v>
      </c>
      <c r="AX276" s="13" t="s">
        <v>72</v>
      </c>
      <c r="AY276" s="241" t="s">
        <v>141</v>
      </c>
    </row>
    <row r="277" spans="1:51" s="14" customFormat="1" ht="12">
      <c r="A277" s="14"/>
      <c r="B277" s="242"/>
      <c r="C277" s="243"/>
      <c r="D277" s="232" t="s">
        <v>152</v>
      </c>
      <c r="E277" s="244" t="s">
        <v>19</v>
      </c>
      <c r="F277" s="245" t="s">
        <v>424</v>
      </c>
      <c r="G277" s="243"/>
      <c r="H277" s="244" t="s">
        <v>19</v>
      </c>
      <c r="I277" s="246"/>
      <c r="J277" s="243"/>
      <c r="K277" s="243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152</v>
      </c>
      <c r="AU277" s="251" t="s">
        <v>82</v>
      </c>
      <c r="AV277" s="14" t="s">
        <v>80</v>
      </c>
      <c r="AW277" s="14" t="s">
        <v>34</v>
      </c>
      <c r="AX277" s="14" t="s">
        <v>72</v>
      </c>
      <c r="AY277" s="251" t="s">
        <v>141</v>
      </c>
    </row>
    <row r="278" spans="1:51" s="13" customFormat="1" ht="12">
      <c r="A278" s="13"/>
      <c r="B278" s="230"/>
      <c r="C278" s="231"/>
      <c r="D278" s="232" t="s">
        <v>152</v>
      </c>
      <c r="E278" s="233" t="s">
        <v>19</v>
      </c>
      <c r="F278" s="234" t="s">
        <v>425</v>
      </c>
      <c r="G278" s="231"/>
      <c r="H278" s="235">
        <v>7.18</v>
      </c>
      <c r="I278" s="236"/>
      <c r="J278" s="231"/>
      <c r="K278" s="231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152</v>
      </c>
      <c r="AU278" s="241" t="s">
        <v>82</v>
      </c>
      <c r="AV278" s="13" t="s">
        <v>82</v>
      </c>
      <c r="AW278" s="13" t="s">
        <v>34</v>
      </c>
      <c r="AX278" s="13" t="s">
        <v>72</v>
      </c>
      <c r="AY278" s="241" t="s">
        <v>141</v>
      </c>
    </row>
    <row r="279" spans="1:51" s="15" customFormat="1" ht="12">
      <c r="A279" s="15"/>
      <c r="B279" s="252"/>
      <c r="C279" s="253"/>
      <c r="D279" s="232" t="s">
        <v>152</v>
      </c>
      <c r="E279" s="254" t="s">
        <v>19</v>
      </c>
      <c r="F279" s="255" t="s">
        <v>219</v>
      </c>
      <c r="G279" s="253"/>
      <c r="H279" s="256">
        <v>16.78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2" t="s">
        <v>152</v>
      </c>
      <c r="AU279" s="262" t="s">
        <v>82</v>
      </c>
      <c r="AV279" s="15" t="s">
        <v>148</v>
      </c>
      <c r="AW279" s="15" t="s">
        <v>34</v>
      </c>
      <c r="AX279" s="15" t="s">
        <v>80</v>
      </c>
      <c r="AY279" s="262" t="s">
        <v>141</v>
      </c>
    </row>
    <row r="280" spans="1:65" s="2" customFormat="1" ht="24.15" customHeight="1">
      <c r="A280" s="38"/>
      <c r="B280" s="39"/>
      <c r="C280" s="212" t="s">
        <v>80</v>
      </c>
      <c r="D280" s="212" t="s">
        <v>143</v>
      </c>
      <c r="E280" s="213" t="s">
        <v>426</v>
      </c>
      <c r="F280" s="214" t="s">
        <v>427</v>
      </c>
      <c r="G280" s="215" t="s">
        <v>278</v>
      </c>
      <c r="H280" s="216">
        <v>9.6</v>
      </c>
      <c r="I280" s="217"/>
      <c r="J280" s="218">
        <f>ROUND(I280*H280,2)</f>
        <v>0</v>
      </c>
      <c r="K280" s="214" t="s">
        <v>147</v>
      </c>
      <c r="L280" s="44"/>
      <c r="M280" s="219" t="s">
        <v>19</v>
      </c>
      <c r="N280" s="220" t="s">
        <v>43</v>
      </c>
      <c r="O280" s="84"/>
      <c r="P280" s="221">
        <f>O280*H280</f>
        <v>0</v>
      </c>
      <c r="Q280" s="221">
        <v>8E-05</v>
      </c>
      <c r="R280" s="221">
        <f>Q280*H280</f>
        <v>0.000768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148</v>
      </c>
      <c r="AT280" s="223" t="s">
        <v>143</v>
      </c>
      <c r="AU280" s="223" t="s">
        <v>82</v>
      </c>
      <c r="AY280" s="17" t="s">
        <v>141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80</v>
      </c>
      <c r="BK280" s="224">
        <f>ROUND(I280*H280,2)</f>
        <v>0</v>
      </c>
      <c r="BL280" s="17" t="s">
        <v>148</v>
      </c>
      <c r="BM280" s="223" t="s">
        <v>428</v>
      </c>
    </row>
    <row r="281" spans="1:47" s="2" customFormat="1" ht="12">
      <c r="A281" s="38"/>
      <c r="B281" s="39"/>
      <c r="C281" s="40"/>
      <c r="D281" s="225" t="s">
        <v>150</v>
      </c>
      <c r="E281" s="40"/>
      <c r="F281" s="226" t="s">
        <v>429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150</v>
      </c>
      <c r="AU281" s="17" t="s">
        <v>82</v>
      </c>
    </row>
    <row r="282" spans="1:51" s="13" customFormat="1" ht="12">
      <c r="A282" s="13"/>
      <c r="B282" s="230"/>
      <c r="C282" s="231"/>
      <c r="D282" s="232" t="s">
        <v>152</v>
      </c>
      <c r="E282" s="233" t="s">
        <v>19</v>
      </c>
      <c r="F282" s="234" t="s">
        <v>430</v>
      </c>
      <c r="G282" s="231"/>
      <c r="H282" s="235">
        <v>9.6</v>
      </c>
      <c r="I282" s="236"/>
      <c r="J282" s="231"/>
      <c r="K282" s="231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152</v>
      </c>
      <c r="AU282" s="241" t="s">
        <v>82</v>
      </c>
      <c r="AV282" s="13" t="s">
        <v>82</v>
      </c>
      <c r="AW282" s="13" t="s">
        <v>34</v>
      </c>
      <c r="AX282" s="13" t="s">
        <v>80</v>
      </c>
      <c r="AY282" s="241" t="s">
        <v>141</v>
      </c>
    </row>
    <row r="283" spans="1:65" s="2" customFormat="1" ht="49.05" customHeight="1">
      <c r="A283" s="38"/>
      <c r="B283" s="39"/>
      <c r="C283" s="212" t="s">
        <v>431</v>
      </c>
      <c r="D283" s="212" t="s">
        <v>143</v>
      </c>
      <c r="E283" s="213" t="s">
        <v>432</v>
      </c>
      <c r="F283" s="214" t="s">
        <v>433</v>
      </c>
      <c r="G283" s="215" t="s">
        <v>146</v>
      </c>
      <c r="H283" s="216">
        <v>35</v>
      </c>
      <c r="I283" s="217"/>
      <c r="J283" s="218">
        <f>ROUND(I283*H283,2)</f>
        <v>0</v>
      </c>
      <c r="K283" s="214" t="s">
        <v>147</v>
      </c>
      <c r="L283" s="44"/>
      <c r="M283" s="219" t="s">
        <v>19</v>
      </c>
      <c r="N283" s="220" t="s">
        <v>43</v>
      </c>
      <c r="O283" s="84"/>
      <c r="P283" s="221">
        <f>O283*H283</f>
        <v>0</v>
      </c>
      <c r="Q283" s="221">
        <v>0</v>
      </c>
      <c r="R283" s="221">
        <f>Q283*H283</f>
        <v>0</v>
      </c>
      <c r="S283" s="221">
        <v>0</v>
      </c>
      <c r="T283" s="22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3" t="s">
        <v>148</v>
      </c>
      <c r="AT283" s="223" t="s">
        <v>143</v>
      </c>
      <c r="AU283" s="223" t="s">
        <v>82</v>
      </c>
      <c r="AY283" s="17" t="s">
        <v>141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80</v>
      </c>
      <c r="BK283" s="224">
        <f>ROUND(I283*H283,2)</f>
        <v>0</v>
      </c>
      <c r="BL283" s="17" t="s">
        <v>148</v>
      </c>
      <c r="BM283" s="223" t="s">
        <v>434</v>
      </c>
    </row>
    <row r="284" spans="1:47" s="2" customFormat="1" ht="12">
      <c r="A284" s="38"/>
      <c r="B284" s="39"/>
      <c r="C284" s="40"/>
      <c r="D284" s="225" t="s">
        <v>150</v>
      </c>
      <c r="E284" s="40"/>
      <c r="F284" s="226" t="s">
        <v>435</v>
      </c>
      <c r="G284" s="40"/>
      <c r="H284" s="40"/>
      <c r="I284" s="227"/>
      <c r="J284" s="40"/>
      <c r="K284" s="40"/>
      <c r="L284" s="44"/>
      <c r="M284" s="228"/>
      <c r="N284" s="229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150</v>
      </c>
      <c r="AU284" s="17" t="s">
        <v>82</v>
      </c>
    </row>
    <row r="285" spans="1:51" s="13" customFormat="1" ht="12">
      <c r="A285" s="13"/>
      <c r="B285" s="230"/>
      <c r="C285" s="231"/>
      <c r="D285" s="232" t="s">
        <v>152</v>
      </c>
      <c r="E285" s="233" t="s">
        <v>19</v>
      </c>
      <c r="F285" s="234" t="s">
        <v>436</v>
      </c>
      <c r="G285" s="231"/>
      <c r="H285" s="235">
        <v>35</v>
      </c>
      <c r="I285" s="236"/>
      <c r="J285" s="231"/>
      <c r="K285" s="231"/>
      <c r="L285" s="237"/>
      <c r="M285" s="238"/>
      <c r="N285" s="239"/>
      <c r="O285" s="239"/>
      <c r="P285" s="239"/>
      <c r="Q285" s="239"/>
      <c r="R285" s="239"/>
      <c r="S285" s="239"/>
      <c r="T285" s="24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1" t="s">
        <v>152</v>
      </c>
      <c r="AU285" s="241" t="s">
        <v>82</v>
      </c>
      <c r="AV285" s="13" t="s">
        <v>82</v>
      </c>
      <c r="AW285" s="13" t="s">
        <v>34</v>
      </c>
      <c r="AX285" s="13" t="s">
        <v>80</v>
      </c>
      <c r="AY285" s="241" t="s">
        <v>141</v>
      </c>
    </row>
    <row r="286" spans="1:65" s="2" customFormat="1" ht="55.5" customHeight="1">
      <c r="A286" s="38"/>
      <c r="B286" s="39"/>
      <c r="C286" s="212" t="s">
        <v>437</v>
      </c>
      <c r="D286" s="212" t="s">
        <v>143</v>
      </c>
      <c r="E286" s="213" t="s">
        <v>438</v>
      </c>
      <c r="F286" s="214" t="s">
        <v>439</v>
      </c>
      <c r="G286" s="215" t="s">
        <v>146</v>
      </c>
      <c r="H286" s="216">
        <v>2100</v>
      </c>
      <c r="I286" s="217"/>
      <c r="J286" s="218">
        <f>ROUND(I286*H286,2)</f>
        <v>0</v>
      </c>
      <c r="K286" s="214" t="s">
        <v>147</v>
      </c>
      <c r="L286" s="44"/>
      <c r="M286" s="219" t="s">
        <v>19</v>
      </c>
      <c r="N286" s="220" t="s">
        <v>43</v>
      </c>
      <c r="O286" s="84"/>
      <c r="P286" s="221">
        <f>O286*H286</f>
        <v>0</v>
      </c>
      <c r="Q286" s="221">
        <v>0</v>
      </c>
      <c r="R286" s="221">
        <f>Q286*H286</f>
        <v>0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148</v>
      </c>
      <c r="AT286" s="223" t="s">
        <v>143</v>
      </c>
      <c r="AU286" s="223" t="s">
        <v>82</v>
      </c>
      <c r="AY286" s="17" t="s">
        <v>141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80</v>
      </c>
      <c r="BK286" s="224">
        <f>ROUND(I286*H286,2)</f>
        <v>0</v>
      </c>
      <c r="BL286" s="17" t="s">
        <v>148</v>
      </c>
      <c r="BM286" s="223" t="s">
        <v>440</v>
      </c>
    </row>
    <row r="287" spans="1:47" s="2" customFormat="1" ht="12">
      <c r="A287" s="38"/>
      <c r="B287" s="39"/>
      <c r="C287" s="40"/>
      <c r="D287" s="225" t="s">
        <v>150</v>
      </c>
      <c r="E287" s="40"/>
      <c r="F287" s="226" t="s">
        <v>441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150</v>
      </c>
      <c r="AU287" s="17" t="s">
        <v>82</v>
      </c>
    </row>
    <row r="288" spans="1:51" s="13" customFormat="1" ht="12">
      <c r="A288" s="13"/>
      <c r="B288" s="230"/>
      <c r="C288" s="231"/>
      <c r="D288" s="232" t="s">
        <v>152</v>
      </c>
      <c r="E288" s="233" t="s">
        <v>19</v>
      </c>
      <c r="F288" s="234" t="s">
        <v>442</v>
      </c>
      <c r="G288" s="231"/>
      <c r="H288" s="235">
        <v>2100</v>
      </c>
      <c r="I288" s="236"/>
      <c r="J288" s="231"/>
      <c r="K288" s="231"/>
      <c r="L288" s="237"/>
      <c r="M288" s="238"/>
      <c r="N288" s="239"/>
      <c r="O288" s="239"/>
      <c r="P288" s="239"/>
      <c r="Q288" s="239"/>
      <c r="R288" s="239"/>
      <c r="S288" s="239"/>
      <c r="T288" s="24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1" t="s">
        <v>152</v>
      </c>
      <c r="AU288" s="241" t="s">
        <v>82</v>
      </c>
      <c r="AV288" s="13" t="s">
        <v>82</v>
      </c>
      <c r="AW288" s="13" t="s">
        <v>34</v>
      </c>
      <c r="AX288" s="13" t="s">
        <v>80</v>
      </c>
      <c r="AY288" s="241" t="s">
        <v>141</v>
      </c>
    </row>
    <row r="289" spans="1:65" s="2" customFormat="1" ht="49.05" customHeight="1">
      <c r="A289" s="38"/>
      <c r="B289" s="39"/>
      <c r="C289" s="212" t="s">
        <v>443</v>
      </c>
      <c r="D289" s="212" t="s">
        <v>143</v>
      </c>
      <c r="E289" s="213" t="s">
        <v>444</v>
      </c>
      <c r="F289" s="214" t="s">
        <v>445</v>
      </c>
      <c r="G289" s="215" t="s">
        <v>146</v>
      </c>
      <c r="H289" s="216">
        <v>35</v>
      </c>
      <c r="I289" s="217"/>
      <c r="J289" s="218">
        <f>ROUND(I289*H289,2)</f>
        <v>0</v>
      </c>
      <c r="K289" s="214" t="s">
        <v>147</v>
      </c>
      <c r="L289" s="44"/>
      <c r="M289" s="219" t="s">
        <v>19</v>
      </c>
      <c r="N289" s="220" t="s">
        <v>43</v>
      </c>
      <c r="O289" s="84"/>
      <c r="P289" s="221">
        <f>O289*H289</f>
        <v>0</v>
      </c>
      <c r="Q289" s="221">
        <v>0</v>
      </c>
      <c r="R289" s="221">
        <f>Q289*H289</f>
        <v>0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148</v>
      </c>
      <c r="AT289" s="223" t="s">
        <v>143</v>
      </c>
      <c r="AU289" s="223" t="s">
        <v>82</v>
      </c>
      <c r="AY289" s="17" t="s">
        <v>141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80</v>
      </c>
      <c r="BK289" s="224">
        <f>ROUND(I289*H289,2)</f>
        <v>0</v>
      </c>
      <c r="BL289" s="17" t="s">
        <v>148</v>
      </c>
      <c r="BM289" s="223" t="s">
        <v>446</v>
      </c>
    </row>
    <row r="290" spans="1:47" s="2" customFormat="1" ht="12">
      <c r="A290" s="38"/>
      <c r="B290" s="39"/>
      <c r="C290" s="40"/>
      <c r="D290" s="225" t="s">
        <v>150</v>
      </c>
      <c r="E290" s="40"/>
      <c r="F290" s="226" t="s">
        <v>447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150</v>
      </c>
      <c r="AU290" s="17" t="s">
        <v>82</v>
      </c>
    </row>
    <row r="291" spans="1:65" s="2" customFormat="1" ht="24.15" customHeight="1">
      <c r="A291" s="38"/>
      <c r="B291" s="39"/>
      <c r="C291" s="212" t="s">
        <v>448</v>
      </c>
      <c r="D291" s="212" t="s">
        <v>143</v>
      </c>
      <c r="E291" s="213" t="s">
        <v>449</v>
      </c>
      <c r="F291" s="214" t="s">
        <v>450</v>
      </c>
      <c r="G291" s="215" t="s">
        <v>146</v>
      </c>
      <c r="H291" s="216">
        <v>35</v>
      </c>
      <c r="I291" s="217"/>
      <c r="J291" s="218">
        <f>ROUND(I291*H291,2)</f>
        <v>0</v>
      </c>
      <c r="K291" s="214" t="s">
        <v>147</v>
      </c>
      <c r="L291" s="44"/>
      <c r="M291" s="219" t="s">
        <v>19</v>
      </c>
      <c r="N291" s="220" t="s">
        <v>43</v>
      </c>
      <c r="O291" s="84"/>
      <c r="P291" s="221">
        <f>O291*H291</f>
        <v>0</v>
      </c>
      <c r="Q291" s="221">
        <v>0</v>
      </c>
      <c r="R291" s="221">
        <f>Q291*H291</f>
        <v>0</v>
      </c>
      <c r="S291" s="221">
        <v>0</v>
      </c>
      <c r="T291" s="22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148</v>
      </c>
      <c r="AT291" s="223" t="s">
        <v>143</v>
      </c>
      <c r="AU291" s="223" t="s">
        <v>82</v>
      </c>
      <c r="AY291" s="17" t="s">
        <v>141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80</v>
      </c>
      <c r="BK291" s="224">
        <f>ROUND(I291*H291,2)</f>
        <v>0</v>
      </c>
      <c r="BL291" s="17" t="s">
        <v>148</v>
      </c>
      <c r="BM291" s="223" t="s">
        <v>451</v>
      </c>
    </row>
    <row r="292" spans="1:47" s="2" customFormat="1" ht="12">
      <c r="A292" s="38"/>
      <c r="B292" s="39"/>
      <c r="C292" s="40"/>
      <c r="D292" s="225" t="s">
        <v>150</v>
      </c>
      <c r="E292" s="40"/>
      <c r="F292" s="226" t="s">
        <v>452</v>
      </c>
      <c r="G292" s="40"/>
      <c r="H292" s="40"/>
      <c r="I292" s="227"/>
      <c r="J292" s="40"/>
      <c r="K292" s="40"/>
      <c r="L292" s="44"/>
      <c r="M292" s="228"/>
      <c r="N292" s="229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150</v>
      </c>
      <c r="AU292" s="17" t="s">
        <v>82</v>
      </c>
    </row>
    <row r="293" spans="1:65" s="2" customFormat="1" ht="24.15" customHeight="1">
      <c r="A293" s="38"/>
      <c r="B293" s="39"/>
      <c r="C293" s="212" t="s">
        <v>453</v>
      </c>
      <c r="D293" s="212" t="s">
        <v>143</v>
      </c>
      <c r="E293" s="213" t="s">
        <v>454</v>
      </c>
      <c r="F293" s="214" t="s">
        <v>455</v>
      </c>
      <c r="G293" s="215" t="s">
        <v>146</v>
      </c>
      <c r="H293" s="216">
        <v>2100</v>
      </c>
      <c r="I293" s="217"/>
      <c r="J293" s="218">
        <f>ROUND(I293*H293,2)</f>
        <v>0</v>
      </c>
      <c r="K293" s="214" t="s">
        <v>147</v>
      </c>
      <c r="L293" s="44"/>
      <c r="M293" s="219" t="s">
        <v>19</v>
      </c>
      <c r="N293" s="220" t="s">
        <v>43</v>
      </c>
      <c r="O293" s="84"/>
      <c r="P293" s="221">
        <f>O293*H293</f>
        <v>0</v>
      </c>
      <c r="Q293" s="221">
        <v>0</v>
      </c>
      <c r="R293" s="221">
        <f>Q293*H293</f>
        <v>0</v>
      </c>
      <c r="S293" s="221">
        <v>0</v>
      </c>
      <c r="T293" s="222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3" t="s">
        <v>148</v>
      </c>
      <c r="AT293" s="223" t="s">
        <v>143</v>
      </c>
      <c r="AU293" s="223" t="s">
        <v>82</v>
      </c>
      <c r="AY293" s="17" t="s">
        <v>141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80</v>
      </c>
      <c r="BK293" s="224">
        <f>ROUND(I293*H293,2)</f>
        <v>0</v>
      </c>
      <c r="BL293" s="17" t="s">
        <v>148</v>
      </c>
      <c r="BM293" s="223" t="s">
        <v>456</v>
      </c>
    </row>
    <row r="294" spans="1:47" s="2" customFormat="1" ht="12">
      <c r="A294" s="38"/>
      <c r="B294" s="39"/>
      <c r="C294" s="40"/>
      <c r="D294" s="225" t="s">
        <v>150</v>
      </c>
      <c r="E294" s="40"/>
      <c r="F294" s="226" t="s">
        <v>457</v>
      </c>
      <c r="G294" s="40"/>
      <c r="H294" s="40"/>
      <c r="I294" s="227"/>
      <c r="J294" s="40"/>
      <c r="K294" s="40"/>
      <c r="L294" s="44"/>
      <c r="M294" s="228"/>
      <c r="N294" s="229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150</v>
      </c>
      <c r="AU294" s="17" t="s">
        <v>82</v>
      </c>
    </row>
    <row r="295" spans="1:51" s="13" customFormat="1" ht="12">
      <c r="A295" s="13"/>
      <c r="B295" s="230"/>
      <c r="C295" s="231"/>
      <c r="D295" s="232" t="s">
        <v>152</v>
      </c>
      <c r="E295" s="233" t="s">
        <v>19</v>
      </c>
      <c r="F295" s="234" t="s">
        <v>458</v>
      </c>
      <c r="G295" s="231"/>
      <c r="H295" s="235">
        <v>2100</v>
      </c>
      <c r="I295" s="236"/>
      <c r="J295" s="231"/>
      <c r="K295" s="231"/>
      <c r="L295" s="237"/>
      <c r="M295" s="238"/>
      <c r="N295" s="239"/>
      <c r="O295" s="239"/>
      <c r="P295" s="239"/>
      <c r="Q295" s="239"/>
      <c r="R295" s="239"/>
      <c r="S295" s="239"/>
      <c r="T295" s="24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1" t="s">
        <v>152</v>
      </c>
      <c r="AU295" s="241" t="s">
        <v>82</v>
      </c>
      <c r="AV295" s="13" t="s">
        <v>82</v>
      </c>
      <c r="AW295" s="13" t="s">
        <v>34</v>
      </c>
      <c r="AX295" s="13" t="s">
        <v>80</v>
      </c>
      <c r="AY295" s="241" t="s">
        <v>141</v>
      </c>
    </row>
    <row r="296" spans="1:65" s="2" customFormat="1" ht="24.15" customHeight="1">
      <c r="A296" s="38"/>
      <c r="B296" s="39"/>
      <c r="C296" s="212" t="s">
        <v>459</v>
      </c>
      <c r="D296" s="212" t="s">
        <v>143</v>
      </c>
      <c r="E296" s="213" t="s">
        <v>460</v>
      </c>
      <c r="F296" s="214" t="s">
        <v>461</v>
      </c>
      <c r="G296" s="215" t="s">
        <v>146</v>
      </c>
      <c r="H296" s="216">
        <v>35</v>
      </c>
      <c r="I296" s="217"/>
      <c r="J296" s="218">
        <f>ROUND(I296*H296,2)</f>
        <v>0</v>
      </c>
      <c r="K296" s="214" t="s">
        <v>147</v>
      </c>
      <c r="L296" s="44"/>
      <c r="M296" s="219" t="s">
        <v>19</v>
      </c>
      <c r="N296" s="220" t="s">
        <v>43</v>
      </c>
      <c r="O296" s="84"/>
      <c r="P296" s="221">
        <f>O296*H296</f>
        <v>0</v>
      </c>
      <c r="Q296" s="221">
        <v>0</v>
      </c>
      <c r="R296" s="221">
        <f>Q296*H296</f>
        <v>0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148</v>
      </c>
      <c r="AT296" s="223" t="s">
        <v>143</v>
      </c>
      <c r="AU296" s="223" t="s">
        <v>82</v>
      </c>
      <c r="AY296" s="17" t="s">
        <v>141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80</v>
      </c>
      <c r="BK296" s="224">
        <f>ROUND(I296*H296,2)</f>
        <v>0</v>
      </c>
      <c r="BL296" s="17" t="s">
        <v>148</v>
      </c>
      <c r="BM296" s="223" t="s">
        <v>462</v>
      </c>
    </row>
    <row r="297" spans="1:47" s="2" customFormat="1" ht="12">
      <c r="A297" s="38"/>
      <c r="B297" s="39"/>
      <c r="C297" s="40"/>
      <c r="D297" s="225" t="s">
        <v>150</v>
      </c>
      <c r="E297" s="40"/>
      <c r="F297" s="226" t="s">
        <v>463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150</v>
      </c>
      <c r="AU297" s="17" t="s">
        <v>82</v>
      </c>
    </row>
    <row r="298" spans="1:65" s="2" customFormat="1" ht="37.8" customHeight="1">
      <c r="A298" s="38"/>
      <c r="B298" s="39"/>
      <c r="C298" s="212" t="s">
        <v>464</v>
      </c>
      <c r="D298" s="212" t="s">
        <v>143</v>
      </c>
      <c r="E298" s="213" t="s">
        <v>465</v>
      </c>
      <c r="F298" s="214" t="s">
        <v>466</v>
      </c>
      <c r="G298" s="215" t="s">
        <v>146</v>
      </c>
      <c r="H298" s="216">
        <v>30</v>
      </c>
      <c r="I298" s="217"/>
      <c r="J298" s="218">
        <f>ROUND(I298*H298,2)</f>
        <v>0</v>
      </c>
      <c r="K298" s="214" t="s">
        <v>147</v>
      </c>
      <c r="L298" s="44"/>
      <c r="M298" s="219" t="s">
        <v>19</v>
      </c>
      <c r="N298" s="220" t="s">
        <v>43</v>
      </c>
      <c r="O298" s="84"/>
      <c r="P298" s="221">
        <f>O298*H298</f>
        <v>0</v>
      </c>
      <c r="Q298" s="221">
        <v>0.00013</v>
      </c>
      <c r="R298" s="221">
        <f>Q298*H298</f>
        <v>0.0039</v>
      </c>
      <c r="S298" s="221">
        <v>0</v>
      </c>
      <c r="T298" s="22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3" t="s">
        <v>148</v>
      </c>
      <c r="AT298" s="223" t="s">
        <v>143</v>
      </c>
      <c r="AU298" s="223" t="s">
        <v>82</v>
      </c>
      <c r="AY298" s="17" t="s">
        <v>141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80</v>
      </c>
      <c r="BK298" s="224">
        <f>ROUND(I298*H298,2)</f>
        <v>0</v>
      </c>
      <c r="BL298" s="17" t="s">
        <v>148</v>
      </c>
      <c r="BM298" s="223" t="s">
        <v>467</v>
      </c>
    </row>
    <row r="299" spans="1:47" s="2" customFormat="1" ht="12">
      <c r="A299" s="38"/>
      <c r="B299" s="39"/>
      <c r="C299" s="40"/>
      <c r="D299" s="225" t="s">
        <v>150</v>
      </c>
      <c r="E299" s="40"/>
      <c r="F299" s="226" t="s">
        <v>468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150</v>
      </c>
      <c r="AU299" s="17" t="s">
        <v>82</v>
      </c>
    </row>
    <row r="300" spans="1:65" s="2" customFormat="1" ht="37.8" customHeight="1">
      <c r="A300" s="38"/>
      <c r="B300" s="39"/>
      <c r="C300" s="212" t="s">
        <v>469</v>
      </c>
      <c r="D300" s="212" t="s">
        <v>143</v>
      </c>
      <c r="E300" s="213" t="s">
        <v>470</v>
      </c>
      <c r="F300" s="214" t="s">
        <v>471</v>
      </c>
      <c r="G300" s="215" t="s">
        <v>146</v>
      </c>
      <c r="H300" s="216">
        <v>50</v>
      </c>
      <c r="I300" s="217"/>
      <c r="J300" s="218">
        <f>ROUND(I300*H300,2)</f>
        <v>0</v>
      </c>
      <c r="K300" s="214" t="s">
        <v>147</v>
      </c>
      <c r="L300" s="44"/>
      <c r="M300" s="219" t="s">
        <v>19</v>
      </c>
      <c r="N300" s="220" t="s">
        <v>43</v>
      </c>
      <c r="O300" s="84"/>
      <c r="P300" s="221">
        <f>O300*H300</f>
        <v>0</v>
      </c>
      <c r="Q300" s="221">
        <v>4E-05</v>
      </c>
      <c r="R300" s="221">
        <f>Q300*H300</f>
        <v>0.002</v>
      </c>
      <c r="S300" s="221">
        <v>0</v>
      </c>
      <c r="T300" s="222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3" t="s">
        <v>148</v>
      </c>
      <c r="AT300" s="223" t="s">
        <v>143</v>
      </c>
      <c r="AU300" s="223" t="s">
        <v>82</v>
      </c>
      <c r="AY300" s="17" t="s">
        <v>141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80</v>
      </c>
      <c r="BK300" s="224">
        <f>ROUND(I300*H300,2)</f>
        <v>0</v>
      </c>
      <c r="BL300" s="17" t="s">
        <v>148</v>
      </c>
      <c r="BM300" s="223" t="s">
        <v>472</v>
      </c>
    </row>
    <row r="301" spans="1:47" s="2" customFormat="1" ht="12">
      <c r="A301" s="38"/>
      <c r="B301" s="39"/>
      <c r="C301" s="40"/>
      <c r="D301" s="225" t="s">
        <v>150</v>
      </c>
      <c r="E301" s="40"/>
      <c r="F301" s="226" t="s">
        <v>473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150</v>
      </c>
      <c r="AU301" s="17" t="s">
        <v>82</v>
      </c>
    </row>
    <row r="302" spans="1:65" s="2" customFormat="1" ht="24.15" customHeight="1">
      <c r="A302" s="38"/>
      <c r="B302" s="39"/>
      <c r="C302" s="212" t="s">
        <v>7</v>
      </c>
      <c r="D302" s="212" t="s">
        <v>143</v>
      </c>
      <c r="E302" s="213" t="s">
        <v>474</v>
      </c>
      <c r="F302" s="214" t="s">
        <v>475</v>
      </c>
      <c r="G302" s="215" t="s">
        <v>278</v>
      </c>
      <c r="H302" s="216">
        <v>12.34</v>
      </c>
      <c r="I302" s="217"/>
      <c r="J302" s="218">
        <f>ROUND(I302*H302,2)</f>
        <v>0</v>
      </c>
      <c r="K302" s="214" t="s">
        <v>147</v>
      </c>
      <c r="L302" s="44"/>
      <c r="M302" s="219" t="s">
        <v>19</v>
      </c>
      <c r="N302" s="220" t="s">
        <v>43</v>
      </c>
      <c r="O302" s="84"/>
      <c r="P302" s="221">
        <f>O302*H302</f>
        <v>0</v>
      </c>
      <c r="Q302" s="221">
        <v>0.00137</v>
      </c>
      <c r="R302" s="221">
        <f>Q302*H302</f>
        <v>0.0169058</v>
      </c>
      <c r="S302" s="221">
        <v>0</v>
      </c>
      <c r="T302" s="222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3" t="s">
        <v>148</v>
      </c>
      <c r="AT302" s="223" t="s">
        <v>143</v>
      </c>
      <c r="AU302" s="223" t="s">
        <v>82</v>
      </c>
      <c r="AY302" s="17" t="s">
        <v>141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80</v>
      </c>
      <c r="BK302" s="224">
        <f>ROUND(I302*H302,2)</f>
        <v>0</v>
      </c>
      <c r="BL302" s="17" t="s">
        <v>148</v>
      </c>
      <c r="BM302" s="223" t="s">
        <v>476</v>
      </c>
    </row>
    <row r="303" spans="1:47" s="2" customFormat="1" ht="12">
      <c r="A303" s="38"/>
      <c r="B303" s="39"/>
      <c r="C303" s="40"/>
      <c r="D303" s="225" t="s">
        <v>150</v>
      </c>
      <c r="E303" s="40"/>
      <c r="F303" s="226" t="s">
        <v>477</v>
      </c>
      <c r="G303" s="40"/>
      <c r="H303" s="40"/>
      <c r="I303" s="227"/>
      <c r="J303" s="40"/>
      <c r="K303" s="40"/>
      <c r="L303" s="44"/>
      <c r="M303" s="228"/>
      <c r="N303" s="229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150</v>
      </c>
      <c r="AU303" s="17" t="s">
        <v>82</v>
      </c>
    </row>
    <row r="304" spans="1:51" s="13" customFormat="1" ht="12">
      <c r="A304" s="13"/>
      <c r="B304" s="230"/>
      <c r="C304" s="231"/>
      <c r="D304" s="232" t="s">
        <v>152</v>
      </c>
      <c r="E304" s="233" t="s">
        <v>19</v>
      </c>
      <c r="F304" s="234" t="s">
        <v>478</v>
      </c>
      <c r="G304" s="231"/>
      <c r="H304" s="235">
        <v>12.34</v>
      </c>
      <c r="I304" s="236"/>
      <c r="J304" s="231"/>
      <c r="K304" s="231"/>
      <c r="L304" s="237"/>
      <c r="M304" s="238"/>
      <c r="N304" s="239"/>
      <c r="O304" s="239"/>
      <c r="P304" s="239"/>
      <c r="Q304" s="239"/>
      <c r="R304" s="239"/>
      <c r="S304" s="239"/>
      <c r="T304" s="24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1" t="s">
        <v>152</v>
      </c>
      <c r="AU304" s="241" t="s">
        <v>82</v>
      </c>
      <c r="AV304" s="13" t="s">
        <v>82</v>
      </c>
      <c r="AW304" s="13" t="s">
        <v>34</v>
      </c>
      <c r="AX304" s="13" t="s">
        <v>80</v>
      </c>
      <c r="AY304" s="241" t="s">
        <v>141</v>
      </c>
    </row>
    <row r="305" spans="1:65" s="2" customFormat="1" ht="24.15" customHeight="1">
      <c r="A305" s="38"/>
      <c r="B305" s="39"/>
      <c r="C305" s="212" t="s">
        <v>479</v>
      </c>
      <c r="D305" s="212" t="s">
        <v>143</v>
      </c>
      <c r="E305" s="213" t="s">
        <v>480</v>
      </c>
      <c r="F305" s="214" t="s">
        <v>481</v>
      </c>
      <c r="G305" s="215" t="s">
        <v>263</v>
      </c>
      <c r="H305" s="216">
        <v>1</v>
      </c>
      <c r="I305" s="217"/>
      <c r="J305" s="218">
        <f>ROUND(I305*H305,2)</f>
        <v>0</v>
      </c>
      <c r="K305" s="214" t="s">
        <v>147</v>
      </c>
      <c r="L305" s="44"/>
      <c r="M305" s="219" t="s">
        <v>19</v>
      </c>
      <c r="N305" s="220" t="s">
        <v>43</v>
      </c>
      <c r="O305" s="84"/>
      <c r="P305" s="221">
        <f>O305*H305</f>
        <v>0</v>
      </c>
      <c r="Q305" s="221">
        <v>0.00018</v>
      </c>
      <c r="R305" s="221">
        <f>Q305*H305</f>
        <v>0.00018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148</v>
      </c>
      <c r="AT305" s="223" t="s">
        <v>143</v>
      </c>
      <c r="AU305" s="223" t="s">
        <v>82</v>
      </c>
      <c r="AY305" s="17" t="s">
        <v>141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80</v>
      </c>
      <c r="BK305" s="224">
        <f>ROUND(I305*H305,2)</f>
        <v>0</v>
      </c>
      <c r="BL305" s="17" t="s">
        <v>148</v>
      </c>
      <c r="BM305" s="223" t="s">
        <v>482</v>
      </c>
    </row>
    <row r="306" spans="1:47" s="2" customFormat="1" ht="12">
      <c r="A306" s="38"/>
      <c r="B306" s="39"/>
      <c r="C306" s="40"/>
      <c r="D306" s="225" t="s">
        <v>150</v>
      </c>
      <c r="E306" s="40"/>
      <c r="F306" s="226" t="s">
        <v>483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150</v>
      </c>
      <c r="AU306" s="17" t="s">
        <v>82</v>
      </c>
    </row>
    <row r="307" spans="1:65" s="2" customFormat="1" ht="16.5" customHeight="1">
      <c r="A307" s="38"/>
      <c r="B307" s="39"/>
      <c r="C307" s="263" t="s">
        <v>484</v>
      </c>
      <c r="D307" s="263" t="s">
        <v>372</v>
      </c>
      <c r="E307" s="264" t="s">
        <v>485</v>
      </c>
      <c r="F307" s="265" t="s">
        <v>486</v>
      </c>
      <c r="G307" s="266" t="s">
        <v>263</v>
      </c>
      <c r="H307" s="267">
        <v>1</v>
      </c>
      <c r="I307" s="268"/>
      <c r="J307" s="269">
        <f>ROUND(I307*H307,2)</f>
        <v>0</v>
      </c>
      <c r="K307" s="265" t="s">
        <v>147</v>
      </c>
      <c r="L307" s="270"/>
      <c r="M307" s="271" t="s">
        <v>19</v>
      </c>
      <c r="N307" s="272" t="s">
        <v>43</v>
      </c>
      <c r="O307" s="84"/>
      <c r="P307" s="221">
        <f>O307*H307</f>
        <v>0</v>
      </c>
      <c r="Q307" s="221">
        <v>0.009</v>
      </c>
      <c r="R307" s="221">
        <f>Q307*H307</f>
        <v>0.009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375</v>
      </c>
      <c r="AT307" s="223" t="s">
        <v>372</v>
      </c>
      <c r="AU307" s="223" t="s">
        <v>82</v>
      </c>
      <c r="AY307" s="17" t="s">
        <v>141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80</v>
      </c>
      <c r="BK307" s="224">
        <f>ROUND(I307*H307,2)</f>
        <v>0</v>
      </c>
      <c r="BL307" s="17" t="s">
        <v>148</v>
      </c>
      <c r="BM307" s="223" t="s">
        <v>487</v>
      </c>
    </row>
    <row r="308" spans="1:65" s="2" customFormat="1" ht="44.25" customHeight="1">
      <c r="A308" s="38"/>
      <c r="B308" s="39"/>
      <c r="C308" s="212" t="s">
        <v>488</v>
      </c>
      <c r="D308" s="212" t="s">
        <v>143</v>
      </c>
      <c r="E308" s="213" t="s">
        <v>489</v>
      </c>
      <c r="F308" s="214" t="s">
        <v>490</v>
      </c>
      <c r="G308" s="215" t="s">
        <v>157</v>
      </c>
      <c r="H308" s="216">
        <v>1.485</v>
      </c>
      <c r="I308" s="217"/>
      <c r="J308" s="218">
        <f>ROUND(I308*H308,2)</f>
        <v>0</v>
      </c>
      <c r="K308" s="214" t="s">
        <v>147</v>
      </c>
      <c r="L308" s="44"/>
      <c r="M308" s="219" t="s">
        <v>19</v>
      </c>
      <c r="N308" s="220" t="s">
        <v>43</v>
      </c>
      <c r="O308" s="84"/>
      <c r="P308" s="221">
        <f>O308*H308</f>
        <v>0</v>
      </c>
      <c r="Q308" s="221">
        <v>0</v>
      </c>
      <c r="R308" s="221">
        <f>Q308*H308</f>
        <v>0</v>
      </c>
      <c r="S308" s="221">
        <v>1.8</v>
      </c>
      <c r="T308" s="222">
        <f>S308*H308</f>
        <v>2.673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3" t="s">
        <v>148</v>
      </c>
      <c r="AT308" s="223" t="s">
        <v>143</v>
      </c>
      <c r="AU308" s="223" t="s">
        <v>82</v>
      </c>
      <c r="AY308" s="17" t="s">
        <v>141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80</v>
      </c>
      <c r="BK308" s="224">
        <f>ROUND(I308*H308,2)</f>
        <v>0</v>
      </c>
      <c r="BL308" s="17" t="s">
        <v>148</v>
      </c>
      <c r="BM308" s="223" t="s">
        <v>491</v>
      </c>
    </row>
    <row r="309" spans="1:47" s="2" customFormat="1" ht="12">
      <c r="A309" s="38"/>
      <c r="B309" s="39"/>
      <c r="C309" s="40"/>
      <c r="D309" s="225" t="s">
        <v>150</v>
      </c>
      <c r="E309" s="40"/>
      <c r="F309" s="226" t="s">
        <v>492</v>
      </c>
      <c r="G309" s="40"/>
      <c r="H309" s="40"/>
      <c r="I309" s="227"/>
      <c r="J309" s="40"/>
      <c r="K309" s="40"/>
      <c r="L309" s="44"/>
      <c r="M309" s="228"/>
      <c r="N309" s="229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150</v>
      </c>
      <c r="AU309" s="17" t="s">
        <v>82</v>
      </c>
    </row>
    <row r="310" spans="1:51" s="14" customFormat="1" ht="12">
      <c r="A310" s="14"/>
      <c r="B310" s="242"/>
      <c r="C310" s="243"/>
      <c r="D310" s="232" t="s">
        <v>152</v>
      </c>
      <c r="E310" s="244" t="s">
        <v>19</v>
      </c>
      <c r="F310" s="245" t="s">
        <v>251</v>
      </c>
      <c r="G310" s="243"/>
      <c r="H310" s="244" t="s">
        <v>19</v>
      </c>
      <c r="I310" s="246"/>
      <c r="J310" s="243"/>
      <c r="K310" s="243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152</v>
      </c>
      <c r="AU310" s="251" t="s">
        <v>82</v>
      </c>
      <c r="AV310" s="14" t="s">
        <v>80</v>
      </c>
      <c r="AW310" s="14" t="s">
        <v>34</v>
      </c>
      <c r="AX310" s="14" t="s">
        <v>72</v>
      </c>
      <c r="AY310" s="251" t="s">
        <v>141</v>
      </c>
    </row>
    <row r="311" spans="1:51" s="13" customFormat="1" ht="12">
      <c r="A311" s="13"/>
      <c r="B311" s="230"/>
      <c r="C311" s="231"/>
      <c r="D311" s="232" t="s">
        <v>152</v>
      </c>
      <c r="E311" s="233" t="s">
        <v>19</v>
      </c>
      <c r="F311" s="234" t="s">
        <v>493</v>
      </c>
      <c r="G311" s="231"/>
      <c r="H311" s="235">
        <v>0.54</v>
      </c>
      <c r="I311" s="236"/>
      <c r="J311" s="231"/>
      <c r="K311" s="231"/>
      <c r="L311" s="237"/>
      <c r="M311" s="238"/>
      <c r="N311" s="239"/>
      <c r="O311" s="239"/>
      <c r="P311" s="239"/>
      <c r="Q311" s="239"/>
      <c r="R311" s="239"/>
      <c r="S311" s="239"/>
      <c r="T311" s="24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1" t="s">
        <v>152</v>
      </c>
      <c r="AU311" s="241" t="s">
        <v>82</v>
      </c>
      <c r="AV311" s="13" t="s">
        <v>82</v>
      </c>
      <c r="AW311" s="13" t="s">
        <v>34</v>
      </c>
      <c r="AX311" s="13" t="s">
        <v>72</v>
      </c>
      <c r="AY311" s="241" t="s">
        <v>141</v>
      </c>
    </row>
    <row r="312" spans="1:51" s="14" customFormat="1" ht="12">
      <c r="A312" s="14"/>
      <c r="B312" s="242"/>
      <c r="C312" s="243"/>
      <c r="D312" s="232" t="s">
        <v>152</v>
      </c>
      <c r="E312" s="244" t="s">
        <v>19</v>
      </c>
      <c r="F312" s="245" t="s">
        <v>253</v>
      </c>
      <c r="G312" s="243"/>
      <c r="H312" s="244" t="s">
        <v>19</v>
      </c>
      <c r="I312" s="246"/>
      <c r="J312" s="243"/>
      <c r="K312" s="243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152</v>
      </c>
      <c r="AU312" s="251" t="s">
        <v>82</v>
      </c>
      <c r="AV312" s="14" t="s">
        <v>80</v>
      </c>
      <c r="AW312" s="14" t="s">
        <v>34</v>
      </c>
      <c r="AX312" s="14" t="s">
        <v>72</v>
      </c>
      <c r="AY312" s="251" t="s">
        <v>141</v>
      </c>
    </row>
    <row r="313" spans="1:51" s="13" customFormat="1" ht="12">
      <c r="A313" s="13"/>
      <c r="B313" s="230"/>
      <c r="C313" s="231"/>
      <c r="D313" s="232" t="s">
        <v>152</v>
      </c>
      <c r="E313" s="233" t="s">
        <v>19</v>
      </c>
      <c r="F313" s="234" t="s">
        <v>493</v>
      </c>
      <c r="G313" s="231"/>
      <c r="H313" s="235">
        <v>0.54</v>
      </c>
      <c r="I313" s="236"/>
      <c r="J313" s="231"/>
      <c r="K313" s="231"/>
      <c r="L313" s="237"/>
      <c r="M313" s="238"/>
      <c r="N313" s="239"/>
      <c r="O313" s="239"/>
      <c r="P313" s="239"/>
      <c r="Q313" s="239"/>
      <c r="R313" s="239"/>
      <c r="S313" s="239"/>
      <c r="T313" s="24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1" t="s">
        <v>152</v>
      </c>
      <c r="AU313" s="241" t="s">
        <v>82</v>
      </c>
      <c r="AV313" s="13" t="s">
        <v>82</v>
      </c>
      <c r="AW313" s="13" t="s">
        <v>34</v>
      </c>
      <c r="AX313" s="13" t="s">
        <v>72</v>
      </c>
      <c r="AY313" s="241" t="s">
        <v>141</v>
      </c>
    </row>
    <row r="314" spans="1:51" s="14" customFormat="1" ht="12">
      <c r="A314" s="14"/>
      <c r="B314" s="242"/>
      <c r="C314" s="243"/>
      <c r="D314" s="232" t="s">
        <v>152</v>
      </c>
      <c r="E314" s="244" t="s">
        <v>19</v>
      </c>
      <c r="F314" s="245" t="s">
        <v>348</v>
      </c>
      <c r="G314" s="243"/>
      <c r="H314" s="244" t="s">
        <v>19</v>
      </c>
      <c r="I314" s="246"/>
      <c r="J314" s="243"/>
      <c r="K314" s="243"/>
      <c r="L314" s="247"/>
      <c r="M314" s="248"/>
      <c r="N314" s="249"/>
      <c r="O314" s="249"/>
      <c r="P314" s="249"/>
      <c r="Q314" s="249"/>
      <c r="R314" s="249"/>
      <c r="S314" s="249"/>
      <c r="T314" s="25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1" t="s">
        <v>152</v>
      </c>
      <c r="AU314" s="251" t="s">
        <v>82</v>
      </c>
      <c r="AV314" s="14" t="s">
        <v>80</v>
      </c>
      <c r="AW314" s="14" t="s">
        <v>34</v>
      </c>
      <c r="AX314" s="14" t="s">
        <v>72</v>
      </c>
      <c r="AY314" s="251" t="s">
        <v>141</v>
      </c>
    </row>
    <row r="315" spans="1:51" s="13" customFormat="1" ht="12">
      <c r="A315" s="13"/>
      <c r="B315" s="230"/>
      <c r="C315" s="231"/>
      <c r="D315" s="232" t="s">
        <v>152</v>
      </c>
      <c r="E315" s="233" t="s">
        <v>19</v>
      </c>
      <c r="F315" s="234" t="s">
        <v>494</v>
      </c>
      <c r="G315" s="231"/>
      <c r="H315" s="235">
        <v>0.405</v>
      </c>
      <c r="I315" s="236"/>
      <c r="J315" s="231"/>
      <c r="K315" s="231"/>
      <c r="L315" s="237"/>
      <c r="M315" s="238"/>
      <c r="N315" s="239"/>
      <c r="O315" s="239"/>
      <c r="P315" s="239"/>
      <c r="Q315" s="239"/>
      <c r="R315" s="239"/>
      <c r="S315" s="239"/>
      <c r="T315" s="24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1" t="s">
        <v>152</v>
      </c>
      <c r="AU315" s="241" t="s">
        <v>82</v>
      </c>
      <c r="AV315" s="13" t="s">
        <v>82</v>
      </c>
      <c r="AW315" s="13" t="s">
        <v>34</v>
      </c>
      <c r="AX315" s="13" t="s">
        <v>72</v>
      </c>
      <c r="AY315" s="241" t="s">
        <v>141</v>
      </c>
    </row>
    <row r="316" spans="1:51" s="15" customFormat="1" ht="12">
      <c r="A316" s="15"/>
      <c r="B316" s="252"/>
      <c r="C316" s="253"/>
      <c r="D316" s="232" t="s">
        <v>152</v>
      </c>
      <c r="E316" s="254" t="s">
        <v>19</v>
      </c>
      <c r="F316" s="255" t="s">
        <v>219</v>
      </c>
      <c r="G316" s="253"/>
      <c r="H316" s="256">
        <v>1.485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2" t="s">
        <v>152</v>
      </c>
      <c r="AU316" s="262" t="s">
        <v>82</v>
      </c>
      <c r="AV316" s="15" t="s">
        <v>148</v>
      </c>
      <c r="AW316" s="15" t="s">
        <v>34</v>
      </c>
      <c r="AX316" s="15" t="s">
        <v>80</v>
      </c>
      <c r="AY316" s="262" t="s">
        <v>141</v>
      </c>
    </row>
    <row r="317" spans="1:65" s="2" customFormat="1" ht="33" customHeight="1">
      <c r="A317" s="38"/>
      <c r="B317" s="39"/>
      <c r="C317" s="212" t="s">
        <v>495</v>
      </c>
      <c r="D317" s="212" t="s">
        <v>143</v>
      </c>
      <c r="E317" s="213" t="s">
        <v>496</v>
      </c>
      <c r="F317" s="214" t="s">
        <v>497</v>
      </c>
      <c r="G317" s="215" t="s">
        <v>146</v>
      </c>
      <c r="H317" s="216">
        <v>0.81</v>
      </c>
      <c r="I317" s="217"/>
      <c r="J317" s="218">
        <f>ROUND(I317*H317,2)</f>
        <v>0</v>
      </c>
      <c r="K317" s="214" t="s">
        <v>147</v>
      </c>
      <c r="L317" s="44"/>
      <c r="M317" s="219" t="s">
        <v>19</v>
      </c>
      <c r="N317" s="220" t="s">
        <v>43</v>
      </c>
      <c r="O317" s="84"/>
      <c r="P317" s="221">
        <f>O317*H317</f>
        <v>0</v>
      </c>
      <c r="Q317" s="221">
        <v>0</v>
      </c>
      <c r="R317" s="221">
        <f>Q317*H317</f>
        <v>0</v>
      </c>
      <c r="S317" s="221">
        <v>0.073</v>
      </c>
      <c r="T317" s="222">
        <f>S317*H317</f>
        <v>0.05913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3" t="s">
        <v>148</v>
      </c>
      <c r="AT317" s="223" t="s">
        <v>143</v>
      </c>
      <c r="AU317" s="223" t="s">
        <v>82</v>
      </c>
      <c r="AY317" s="17" t="s">
        <v>141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80</v>
      </c>
      <c r="BK317" s="224">
        <f>ROUND(I317*H317,2)</f>
        <v>0</v>
      </c>
      <c r="BL317" s="17" t="s">
        <v>148</v>
      </c>
      <c r="BM317" s="223" t="s">
        <v>498</v>
      </c>
    </row>
    <row r="318" spans="1:47" s="2" customFormat="1" ht="12">
      <c r="A318" s="38"/>
      <c r="B318" s="39"/>
      <c r="C318" s="40"/>
      <c r="D318" s="225" t="s">
        <v>150</v>
      </c>
      <c r="E318" s="40"/>
      <c r="F318" s="226" t="s">
        <v>499</v>
      </c>
      <c r="G318" s="40"/>
      <c r="H318" s="40"/>
      <c r="I318" s="227"/>
      <c r="J318" s="40"/>
      <c r="K318" s="40"/>
      <c r="L318" s="44"/>
      <c r="M318" s="228"/>
      <c r="N318" s="229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150</v>
      </c>
      <c r="AU318" s="17" t="s">
        <v>82</v>
      </c>
    </row>
    <row r="319" spans="1:51" s="14" customFormat="1" ht="12">
      <c r="A319" s="14"/>
      <c r="B319" s="242"/>
      <c r="C319" s="243"/>
      <c r="D319" s="232" t="s">
        <v>152</v>
      </c>
      <c r="E319" s="244" t="s">
        <v>19</v>
      </c>
      <c r="F319" s="245" t="s">
        <v>348</v>
      </c>
      <c r="G319" s="243"/>
      <c r="H319" s="244" t="s">
        <v>19</v>
      </c>
      <c r="I319" s="246"/>
      <c r="J319" s="243"/>
      <c r="K319" s="243"/>
      <c r="L319" s="247"/>
      <c r="M319" s="248"/>
      <c r="N319" s="249"/>
      <c r="O319" s="249"/>
      <c r="P319" s="249"/>
      <c r="Q319" s="249"/>
      <c r="R319" s="249"/>
      <c r="S319" s="249"/>
      <c r="T319" s="25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1" t="s">
        <v>152</v>
      </c>
      <c r="AU319" s="251" t="s">
        <v>82</v>
      </c>
      <c r="AV319" s="14" t="s">
        <v>80</v>
      </c>
      <c r="AW319" s="14" t="s">
        <v>34</v>
      </c>
      <c r="AX319" s="14" t="s">
        <v>72</v>
      </c>
      <c r="AY319" s="251" t="s">
        <v>141</v>
      </c>
    </row>
    <row r="320" spans="1:51" s="13" customFormat="1" ht="12">
      <c r="A320" s="13"/>
      <c r="B320" s="230"/>
      <c r="C320" s="231"/>
      <c r="D320" s="232" t="s">
        <v>152</v>
      </c>
      <c r="E320" s="233" t="s">
        <v>19</v>
      </c>
      <c r="F320" s="234" t="s">
        <v>500</v>
      </c>
      <c r="G320" s="231"/>
      <c r="H320" s="235">
        <v>0.81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1" t="s">
        <v>152</v>
      </c>
      <c r="AU320" s="241" t="s">
        <v>82</v>
      </c>
      <c r="AV320" s="13" t="s">
        <v>82</v>
      </c>
      <c r="AW320" s="13" t="s">
        <v>34</v>
      </c>
      <c r="AX320" s="13" t="s">
        <v>80</v>
      </c>
      <c r="AY320" s="241" t="s">
        <v>141</v>
      </c>
    </row>
    <row r="321" spans="1:65" s="2" customFormat="1" ht="33" customHeight="1">
      <c r="A321" s="38"/>
      <c r="B321" s="39"/>
      <c r="C321" s="212" t="s">
        <v>501</v>
      </c>
      <c r="D321" s="212" t="s">
        <v>143</v>
      </c>
      <c r="E321" s="213" t="s">
        <v>502</v>
      </c>
      <c r="F321" s="214" t="s">
        <v>503</v>
      </c>
      <c r="G321" s="215" t="s">
        <v>146</v>
      </c>
      <c r="H321" s="216">
        <v>4.92</v>
      </c>
      <c r="I321" s="217"/>
      <c r="J321" s="218">
        <f>ROUND(I321*H321,2)</f>
        <v>0</v>
      </c>
      <c r="K321" s="214" t="s">
        <v>147</v>
      </c>
      <c r="L321" s="44"/>
      <c r="M321" s="219" t="s">
        <v>19</v>
      </c>
      <c r="N321" s="220" t="s">
        <v>43</v>
      </c>
      <c r="O321" s="84"/>
      <c r="P321" s="221">
        <f>O321*H321</f>
        <v>0</v>
      </c>
      <c r="Q321" s="221">
        <v>0</v>
      </c>
      <c r="R321" s="221">
        <f>Q321*H321</f>
        <v>0</v>
      </c>
      <c r="S321" s="221">
        <v>0.051</v>
      </c>
      <c r="T321" s="222">
        <f>S321*H321</f>
        <v>0.25092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3" t="s">
        <v>148</v>
      </c>
      <c r="AT321" s="223" t="s">
        <v>143</v>
      </c>
      <c r="AU321" s="223" t="s">
        <v>82</v>
      </c>
      <c r="AY321" s="17" t="s">
        <v>141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80</v>
      </c>
      <c r="BK321" s="224">
        <f>ROUND(I321*H321,2)</f>
        <v>0</v>
      </c>
      <c r="BL321" s="17" t="s">
        <v>148</v>
      </c>
      <c r="BM321" s="223" t="s">
        <v>504</v>
      </c>
    </row>
    <row r="322" spans="1:47" s="2" customFormat="1" ht="12">
      <c r="A322" s="38"/>
      <c r="B322" s="39"/>
      <c r="C322" s="40"/>
      <c r="D322" s="225" t="s">
        <v>150</v>
      </c>
      <c r="E322" s="40"/>
      <c r="F322" s="226" t="s">
        <v>505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150</v>
      </c>
      <c r="AU322" s="17" t="s">
        <v>82</v>
      </c>
    </row>
    <row r="323" spans="1:51" s="14" customFormat="1" ht="12">
      <c r="A323" s="14"/>
      <c r="B323" s="242"/>
      <c r="C323" s="243"/>
      <c r="D323" s="232" t="s">
        <v>152</v>
      </c>
      <c r="E323" s="244" t="s">
        <v>19</v>
      </c>
      <c r="F323" s="245" t="s">
        <v>251</v>
      </c>
      <c r="G323" s="243"/>
      <c r="H323" s="244" t="s">
        <v>19</v>
      </c>
      <c r="I323" s="246"/>
      <c r="J323" s="243"/>
      <c r="K323" s="243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152</v>
      </c>
      <c r="AU323" s="251" t="s">
        <v>82</v>
      </c>
      <c r="AV323" s="14" t="s">
        <v>80</v>
      </c>
      <c r="AW323" s="14" t="s">
        <v>34</v>
      </c>
      <c r="AX323" s="14" t="s">
        <v>72</v>
      </c>
      <c r="AY323" s="251" t="s">
        <v>141</v>
      </c>
    </row>
    <row r="324" spans="1:51" s="13" customFormat="1" ht="12">
      <c r="A324" s="13"/>
      <c r="B324" s="230"/>
      <c r="C324" s="231"/>
      <c r="D324" s="232" t="s">
        <v>152</v>
      </c>
      <c r="E324" s="233" t="s">
        <v>19</v>
      </c>
      <c r="F324" s="234" t="s">
        <v>506</v>
      </c>
      <c r="G324" s="231"/>
      <c r="H324" s="235">
        <v>2.46</v>
      </c>
      <c r="I324" s="236"/>
      <c r="J324" s="231"/>
      <c r="K324" s="231"/>
      <c r="L324" s="237"/>
      <c r="M324" s="238"/>
      <c r="N324" s="239"/>
      <c r="O324" s="239"/>
      <c r="P324" s="239"/>
      <c r="Q324" s="239"/>
      <c r="R324" s="239"/>
      <c r="S324" s="239"/>
      <c r="T324" s="24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1" t="s">
        <v>152</v>
      </c>
      <c r="AU324" s="241" t="s">
        <v>82</v>
      </c>
      <c r="AV324" s="13" t="s">
        <v>82</v>
      </c>
      <c r="AW324" s="13" t="s">
        <v>34</v>
      </c>
      <c r="AX324" s="13" t="s">
        <v>72</v>
      </c>
      <c r="AY324" s="241" t="s">
        <v>141</v>
      </c>
    </row>
    <row r="325" spans="1:51" s="14" customFormat="1" ht="12">
      <c r="A325" s="14"/>
      <c r="B325" s="242"/>
      <c r="C325" s="243"/>
      <c r="D325" s="232" t="s">
        <v>152</v>
      </c>
      <c r="E325" s="244" t="s">
        <v>19</v>
      </c>
      <c r="F325" s="245" t="s">
        <v>253</v>
      </c>
      <c r="G325" s="243"/>
      <c r="H325" s="244" t="s">
        <v>19</v>
      </c>
      <c r="I325" s="246"/>
      <c r="J325" s="243"/>
      <c r="K325" s="243"/>
      <c r="L325" s="247"/>
      <c r="M325" s="248"/>
      <c r="N325" s="249"/>
      <c r="O325" s="249"/>
      <c r="P325" s="249"/>
      <c r="Q325" s="249"/>
      <c r="R325" s="249"/>
      <c r="S325" s="249"/>
      <c r="T325" s="25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1" t="s">
        <v>152</v>
      </c>
      <c r="AU325" s="251" t="s">
        <v>82</v>
      </c>
      <c r="AV325" s="14" t="s">
        <v>80</v>
      </c>
      <c r="AW325" s="14" t="s">
        <v>34</v>
      </c>
      <c r="AX325" s="14" t="s">
        <v>72</v>
      </c>
      <c r="AY325" s="251" t="s">
        <v>141</v>
      </c>
    </row>
    <row r="326" spans="1:51" s="13" customFormat="1" ht="12">
      <c r="A326" s="13"/>
      <c r="B326" s="230"/>
      <c r="C326" s="231"/>
      <c r="D326" s="232" t="s">
        <v>152</v>
      </c>
      <c r="E326" s="233" t="s">
        <v>19</v>
      </c>
      <c r="F326" s="234" t="s">
        <v>506</v>
      </c>
      <c r="G326" s="231"/>
      <c r="H326" s="235">
        <v>2.46</v>
      </c>
      <c r="I326" s="236"/>
      <c r="J326" s="231"/>
      <c r="K326" s="231"/>
      <c r="L326" s="237"/>
      <c r="M326" s="238"/>
      <c r="N326" s="239"/>
      <c r="O326" s="239"/>
      <c r="P326" s="239"/>
      <c r="Q326" s="239"/>
      <c r="R326" s="239"/>
      <c r="S326" s="239"/>
      <c r="T326" s="24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1" t="s">
        <v>152</v>
      </c>
      <c r="AU326" s="241" t="s">
        <v>82</v>
      </c>
      <c r="AV326" s="13" t="s">
        <v>82</v>
      </c>
      <c r="AW326" s="13" t="s">
        <v>34</v>
      </c>
      <c r="AX326" s="13" t="s">
        <v>72</v>
      </c>
      <c r="AY326" s="241" t="s">
        <v>141</v>
      </c>
    </row>
    <row r="327" spans="1:51" s="15" customFormat="1" ht="12">
      <c r="A327" s="15"/>
      <c r="B327" s="252"/>
      <c r="C327" s="253"/>
      <c r="D327" s="232" t="s">
        <v>152</v>
      </c>
      <c r="E327" s="254" t="s">
        <v>19</v>
      </c>
      <c r="F327" s="255" t="s">
        <v>219</v>
      </c>
      <c r="G327" s="253"/>
      <c r="H327" s="256">
        <v>4.92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2" t="s">
        <v>152</v>
      </c>
      <c r="AU327" s="262" t="s">
        <v>82</v>
      </c>
      <c r="AV327" s="15" t="s">
        <v>148</v>
      </c>
      <c r="AW327" s="15" t="s">
        <v>34</v>
      </c>
      <c r="AX327" s="15" t="s">
        <v>80</v>
      </c>
      <c r="AY327" s="262" t="s">
        <v>141</v>
      </c>
    </row>
    <row r="328" spans="1:65" s="2" customFormat="1" ht="37.8" customHeight="1">
      <c r="A328" s="38"/>
      <c r="B328" s="39"/>
      <c r="C328" s="212" t="s">
        <v>507</v>
      </c>
      <c r="D328" s="212" t="s">
        <v>143</v>
      </c>
      <c r="E328" s="213" t="s">
        <v>508</v>
      </c>
      <c r="F328" s="214" t="s">
        <v>509</v>
      </c>
      <c r="G328" s="215" t="s">
        <v>263</v>
      </c>
      <c r="H328" s="216">
        <v>6</v>
      </c>
      <c r="I328" s="217"/>
      <c r="J328" s="218">
        <f>ROUND(I328*H328,2)</f>
        <v>0</v>
      </c>
      <c r="K328" s="214" t="s">
        <v>147</v>
      </c>
      <c r="L328" s="44"/>
      <c r="M328" s="219" t="s">
        <v>19</v>
      </c>
      <c r="N328" s="220" t="s">
        <v>43</v>
      </c>
      <c r="O328" s="84"/>
      <c r="P328" s="221">
        <f>O328*H328</f>
        <v>0</v>
      </c>
      <c r="Q328" s="221">
        <v>0</v>
      </c>
      <c r="R328" s="221">
        <f>Q328*H328</f>
        <v>0</v>
      </c>
      <c r="S328" s="221">
        <v>0.015</v>
      </c>
      <c r="T328" s="222">
        <f>S328*H328</f>
        <v>0.09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3" t="s">
        <v>148</v>
      </c>
      <c r="AT328" s="223" t="s">
        <v>143</v>
      </c>
      <c r="AU328" s="223" t="s">
        <v>82</v>
      </c>
      <c r="AY328" s="17" t="s">
        <v>141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7" t="s">
        <v>80</v>
      </c>
      <c r="BK328" s="224">
        <f>ROUND(I328*H328,2)</f>
        <v>0</v>
      </c>
      <c r="BL328" s="17" t="s">
        <v>148</v>
      </c>
      <c r="BM328" s="223" t="s">
        <v>510</v>
      </c>
    </row>
    <row r="329" spans="1:47" s="2" customFormat="1" ht="12">
      <c r="A329" s="38"/>
      <c r="B329" s="39"/>
      <c r="C329" s="40"/>
      <c r="D329" s="225" t="s">
        <v>150</v>
      </c>
      <c r="E329" s="40"/>
      <c r="F329" s="226" t="s">
        <v>511</v>
      </c>
      <c r="G329" s="40"/>
      <c r="H329" s="40"/>
      <c r="I329" s="227"/>
      <c r="J329" s="40"/>
      <c r="K329" s="40"/>
      <c r="L329" s="44"/>
      <c r="M329" s="228"/>
      <c r="N329" s="229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150</v>
      </c>
      <c r="AU329" s="17" t="s">
        <v>82</v>
      </c>
    </row>
    <row r="330" spans="1:51" s="14" customFormat="1" ht="12">
      <c r="A330" s="14"/>
      <c r="B330" s="242"/>
      <c r="C330" s="243"/>
      <c r="D330" s="232" t="s">
        <v>152</v>
      </c>
      <c r="E330" s="244" t="s">
        <v>19</v>
      </c>
      <c r="F330" s="245" t="s">
        <v>512</v>
      </c>
      <c r="G330" s="243"/>
      <c r="H330" s="244" t="s">
        <v>19</v>
      </c>
      <c r="I330" s="246"/>
      <c r="J330" s="243"/>
      <c r="K330" s="243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152</v>
      </c>
      <c r="AU330" s="251" t="s">
        <v>82</v>
      </c>
      <c r="AV330" s="14" t="s">
        <v>80</v>
      </c>
      <c r="AW330" s="14" t="s">
        <v>34</v>
      </c>
      <c r="AX330" s="14" t="s">
        <v>72</v>
      </c>
      <c r="AY330" s="251" t="s">
        <v>141</v>
      </c>
    </row>
    <row r="331" spans="1:51" s="14" customFormat="1" ht="12">
      <c r="A331" s="14"/>
      <c r="B331" s="242"/>
      <c r="C331" s="243"/>
      <c r="D331" s="232" t="s">
        <v>152</v>
      </c>
      <c r="E331" s="244" t="s">
        <v>19</v>
      </c>
      <c r="F331" s="245" t="s">
        <v>251</v>
      </c>
      <c r="G331" s="243"/>
      <c r="H331" s="244" t="s">
        <v>19</v>
      </c>
      <c r="I331" s="246"/>
      <c r="J331" s="243"/>
      <c r="K331" s="243"/>
      <c r="L331" s="247"/>
      <c r="M331" s="248"/>
      <c r="N331" s="249"/>
      <c r="O331" s="249"/>
      <c r="P331" s="249"/>
      <c r="Q331" s="249"/>
      <c r="R331" s="249"/>
      <c r="S331" s="249"/>
      <c r="T331" s="25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1" t="s">
        <v>152</v>
      </c>
      <c r="AU331" s="251" t="s">
        <v>82</v>
      </c>
      <c r="AV331" s="14" t="s">
        <v>80</v>
      </c>
      <c r="AW331" s="14" t="s">
        <v>34</v>
      </c>
      <c r="AX331" s="14" t="s">
        <v>72</v>
      </c>
      <c r="AY331" s="251" t="s">
        <v>141</v>
      </c>
    </row>
    <row r="332" spans="1:51" s="13" customFormat="1" ht="12">
      <c r="A332" s="13"/>
      <c r="B332" s="230"/>
      <c r="C332" s="231"/>
      <c r="D332" s="232" t="s">
        <v>152</v>
      </c>
      <c r="E332" s="233" t="s">
        <v>19</v>
      </c>
      <c r="F332" s="234" t="s">
        <v>154</v>
      </c>
      <c r="G332" s="231"/>
      <c r="H332" s="235">
        <v>3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1" t="s">
        <v>152</v>
      </c>
      <c r="AU332" s="241" t="s">
        <v>82</v>
      </c>
      <c r="AV332" s="13" t="s">
        <v>82</v>
      </c>
      <c r="AW332" s="13" t="s">
        <v>34</v>
      </c>
      <c r="AX332" s="13" t="s">
        <v>72</v>
      </c>
      <c r="AY332" s="241" t="s">
        <v>141</v>
      </c>
    </row>
    <row r="333" spans="1:51" s="14" customFormat="1" ht="12">
      <c r="A333" s="14"/>
      <c r="B333" s="242"/>
      <c r="C333" s="243"/>
      <c r="D333" s="232" t="s">
        <v>152</v>
      </c>
      <c r="E333" s="244" t="s">
        <v>19</v>
      </c>
      <c r="F333" s="245" t="s">
        <v>253</v>
      </c>
      <c r="G333" s="243"/>
      <c r="H333" s="244" t="s">
        <v>19</v>
      </c>
      <c r="I333" s="246"/>
      <c r="J333" s="243"/>
      <c r="K333" s="243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152</v>
      </c>
      <c r="AU333" s="251" t="s">
        <v>82</v>
      </c>
      <c r="AV333" s="14" t="s">
        <v>80</v>
      </c>
      <c r="AW333" s="14" t="s">
        <v>34</v>
      </c>
      <c r="AX333" s="14" t="s">
        <v>72</v>
      </c>
      <c r="AY333" s="251" t="s">
        <v>141</v>
      </c>
    </row>
    <row r="334" spans="1:51" s="13" customFormat="1" ht="12">
      <c r="A334" s="13"/>
      <c r="B334" s="230"/>
      <c r="C334" s="231"/>
      <c r="D334" s="232" t="s">
        <v>152</v>
      </c>
      <c r="E334" s="233" t="s">
        <v>19</v>
      </c>
      <c r="F334" s="234" t="s">
        <v>154</v>
      </c>
      <c r="G334" s="231"/>
      <c r="H334" s="235">
        <v>3</v>
      </c>
      <c r="I334" s="236"/>
      <c r="J334" s="231"/>
      <c r="K334" s="231"/>
      <c r="L334" s="237"/>
      <c r="M334" s="238"/>
      <c r="N334" s="239"/>
      <c r="O334" s="239"/>
      <c r="P334" s="239"/>
      <c r="Q334" s="239"/>
      <c r="R334" s="239"/>
      <c r="S334" s="239"/>
      <c r="T334" s="24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1" t="s">
        <v>152</v>
      </c>
      <c r="AU334" s="241" t="s">
        <v>82</v>
      </c>
      <c r="AV334" s="13" t="s">
        <v>82</v>
      </c>
      <c r="AW334" s="13" t="s">
        <v>34</v>
      </c>
      <c r="AX334" s="13" t="s">
        <v>72</v>
      </c>
      <c r="AY334" s="241" t="s">
        <v>141</v>
      </c>
    </row>
    <row r="335" spans="1:51" s="15" customFormat="1" ht="12">
      <c r="A335" s="15"/>
      <c r="B335" s="252"/>
      <c r="C335" s="253"/>
      <c r="D335" s="232" t="s">
        <v>152</v>
      </c>
      <c r="E335" s="254" t="s">
        <v>19</v>
      </c>
      <c r="F335" s="255" t="s">
        <v>219</v>
      </c>
      <c r="G335" s="253"/>
      <c r="H335" s="256">
        <v>6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2" t="s">
        <v>152</v>
      </c>
      <c r="AU335" s="262" t="s">
        <v>82</v>
      </c>
      <c r="AV335" s="15" t="s">
        <v>148</v>
      </c>
      <c r="AW335" s="15" t="s">
        <v>34</v>
      </c>
      <c r="AX335" s="15" t="s">
        <v>80</v>
      </c>
      <c r="AY335" s="262" t="s">
        <v>141</v>
      </c>
    </row>
    <row r="336" spans="1:65" s="2" customFormat="1" ht="37.8" customHeight="1">
      <c r="A336" s="38"/>
      <c r="B336" s="39"/>
      <c r="C336" s="212" t="s">
        <v>513</v>
      </c>
      <c r="D336" s="212" t="s">
        <v>143</v>
      </c>
      <c r="E336" s="213" t="s">
        <v>514</v>
      </c>
      <c r="F336" s="214" t="s">
        <v>515</v>
      </c>
      <c r="G336" s="215" t="s">
        <v>278</v>
      </c>
      <c r="H336" s="216">
        <v>2</v>
      </c>
      <c r="I336" s="217"/>
      <c r="J336" s="218">
        <f>ROUND(I336*H336,2)</f>
        <v>0</v>
      </c>
      <c r="K336" s="214" t="s">
        <v>147</v>
      </c>
      <c r="L336" s="44"/>
      <c r="M336" s="219" t="s">
        <v>19</v>
      </c>
      <c r="N336" s="220" t="s">
        <v>43</v>
      </c>
      <c r="O336" s="84"/>
      <c r="P336" s="221">
        <f>O336*H336</f>
        <v>0</v>
      </c>
      <c r="Q336" s="221">
        <v>0</v>
      </c>
      <c r="R336" s="221">
        <f>Q336*H336</f>
        <v>0</v>
      </c>
      <c r="S336" s="221">
        <v>0</v>
      </c>
      <c r="T336" s="22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3" t="s">
        <v>148</v>
      </c>
      <c r="AT336" s="223" t="s">
        <v>143</v>
      </c>
      <c r="AU336" s="223" t="s">
        <v>82</v>
      </c>
      <c r="AY336" s="17" t="s">
        <v>141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80</v>
      </c>
      <c r="BK336" s="224">
        <f>ROUND(I336*H336,2)</f>
        <v>0</v>
      </c>
      <c r="BL336" s="17" t="s">
        <v>148</v>
      </c>
      <c r="BM336" s="223" t="s">
        <v>516</v>
      </c>
    </row>
    <row r="337" spans="1:47" s="2" customFormat="1" ht="12">
      <c r="A337" s="38"/>
      <c r="B337" s="39"/>
      <c r="C337" s="40"/>
      <c r="D337" s="225" t="s">
        <v>150</v>
      </c>
      <c r="E337" s="40"/>
      <c r="F337" s="226" t="s">
        <v>517</v>
      </c>
      <c r="G337" s="40"/>
      <c r="H337" s="40"/>
      <c r="I337" s="227"/>
      <c r="J337" s="40"/>
      <c r="K337" s="40"/>
      <c r="L337" s="44"/>
      <c r="M337" s="228"/>
      <c r="N337" s="229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150</v>
      </c>
      <c r="AU337" s="17" t="s">
        <v>82</v>
      </c>
    </row>
    <row r="338" spans="1:65" s="2" customFormat="1" ht="49.05" customHeight="1">
      <c r="A338" s="38"/>
      <c r="B338" s="39"/>
      <c r="C338" s="212" t="s">
        <v>518</v>
      </c>
      <c r="D338" s="212" t="s">
        <v>143</v>
      </c>
      <c r="E338" s="213" t="s">
        <v>519</v>
      </c>
      <c r="F338" s="214" t="s">
        <v>520</v>
      </c>
      <c r="G338" s="215" t="s">
        <v>278</v>
      </c>
      <c r="H338" s="216">
        <v>10</v>
      </c>
      <c r="I338" s="217"/>
      <c r="J338" s="218">
        <f>ROUND(I338*H338,2)</f>
        <v>0</v>
      </c>
      <c r="K338" s="214" t="s">
        <v>147</v>
      </c>
      <c r="L338" s="44"/>
      <c r="M338" s="219" t="s">
        <v>19</v>
      </c>
      <c r="N338" s="220" t="s">
        <v>43</v>
      </c>
      <c r="O338" s="84"/>
      <c r="P338" s="221">
        <f>O338*H338</f>
        <v>0</v>
      </c>
      <c r="Q338" s="221">
        <v>0</v>
      </c>
      <c r="R338" s="221">
        <f>Q338*H338</f>
        <v>0</v>
      </c>
      <c r="S338" s="221">
        <v>0</v>
      </c>
      <c r="T338" s="222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3" t="s">
        <v>148</v>
      </c>
      <c r="AT338" s="223" t="s">
        <v>143</v>
      </c>
      <c r="AU338" s="223" t="s">
        <v>82</v>
      </c>
      <c r="AY338" s="17" t="s">
        <v>141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80</v>
      </c>
      <c r="BK338" s="224">
        <f>ROUND(I338*H338,2)</f>
        <v>0</v>
      </c>
      <c r="BL338" s="17" t="s">
        <v>148</v>
      </c>
      <c r="BM338" s="223" t="s">
        <v>521</v>
      </c>
    </row>
    <row r="339" spans="1:47" s="2" customFormat="1" ht="12">
      <c r="A339" s="38"/>
      <c r="B339" s="39"/>
      <c r="C339" s="40"/>
      <c r="D339" s="225" t="s">
        <v>150</v>
      </c>
      <c r="E339" s="40"/>
      <c r="F339" s="226" t="s">
        <v>522</v>
      </c>
      <c r="G339" s="40"/>
      <c r="H339" s="40"/>
      <c r="I339" s="227"/>
      <c r="J339" s="40"/>
      <c r="K339" s="40"/>
      <c r="L339" s="44"/>
      <c r="M339" s="228"/>
      <c r="N339" s="229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150</v>
      </c>
      <c r="AU339" s="17" t="s">
        <v>82</v>
      </c>
    </row>
    <row r="340" spans="1:51" s="13" customFormat="1" ht="12">
      <c r="A340" s="13"/>
      <c r="B340" s="230"/>
      <c r="C340" s="231"/>
      <c r="D340" s="232" t="s">
        <v>152</v>
      </c>
      <c r="E340" s="233" t="s">
        <v>19</v>
      </c>
      <c r="F340" s="234" t="s">
        <v>523</v>
      </c>
      <c r="G340" s="231"/>
      <c r="H340" s="235">
        <v>10</v>
      </c>
      <c r="I340" s="236"/>
      <c r="J340" s="231"/>
      <c r="K340" s="231"/>
      <c r="L340" s="237"/>
      <c r="M340" s="238"/>
      <c r="N340" s="239"/>
      <c r="O340" s="239"/>
      <c r="P340" s="239"/>
      <c r="Q340" s="239"/>
      <c r="R340" s="239"/>
      <c r="S340" s="239"/>
      <c r="T340" s="24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1" t="s">
        <v>152</v>
      </c>
      <c r="AU340" s="241" t="s">
        <v>82</v>
      </c>
      <c r="AV340" s="13" t="s">
        <v>82</v>
      </c>
      <c r="AW340" s="13" t="s">
        <v>34</v>
      </c>
      <c r="AX340" s="13" t="s">
        <v>80</v>
      </c>
      <c r="AY340" s="241" t="s">
        <v>141</v>
      </c>
    </row>
    <row r="341" spans="1:65" s="2" customFormat="1" ht="37.8" customHeight="1">
      <c r="A341" s="38"/>
      <c r="B341" s="39"/>
      <c r="C341" s="212" t="s">
        <v>524</v>
      </c>
      <c r="D341" s="212" t="s">
        <v>143</v>
      </c>
      <c r="E341" s="213" t="s">
        <v>525</v>
      </c>
      <c r="F341" s="214" t="s">
        <v>526</v>
      </c>
      <c r="G341" s="215" t="s">
        <v>278</v>
      </c>
      <c r="H341" s="216">
        <v>2</v>
      </c>
      <c r="I341" s="217"/>
      <c r="J341" s="218">
        <f>ROUND(I341*H341,2)</f>
        <v>0</v>
      </c>
      <c r="K341" s="214" t="s">
        <v>147</v>
      </c>
      <c r="L341" s="44"/>
      <c r="M341" s="219" t="s">
        <v>19</v>
      </c>
      <c r="N341" s="220" t="s">
        <v>43</v>
      </c>
      <c r="O341" s="84"/>
      <c r="P341" s="221">
        <f>O341*H341</f>
        <v>0</v>
      </c>
      <c r="Q341" s="221">
        <v>0</v>
      </c>
      <c r="R341" s="221">
        <f>Q341*H341</f>
        <v>0</v>
      </c>
      <c r="S341" s="221">
        <v>0</v>
      </c>
      <c r="T341" s="222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3" t="s">
        <v>148</v>
      </c>
      <c r="AT341" s="223" t="s">
        <v>143</v>
      </c>
      <c r="AU341" s="223" t="s">
        <v>82</v>
      </c>
      <c r="AY341" s="17" t="s">
        <v>141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80</v>
      </c>
      <c r="BK341" s="224">
        <f>ROUND(I341*H341,2)</f>
        <v>0</v>
      </c>
      <c r="BL341" s="17" t="s">
        <v>148</v>
      </c>
      <c r="BM341" s="223" t="s">
        <v>527</v>
      </c>
    </row>
    <row r="342" spans="1:47" s="2" customFormat="1" ht="12">
      <c r="A342" s="38"/>
      <c r="B342" s="39"/>
      <c r="C342" s="40"/>
      <c r="D342" s="225" t="s">
        <v>150</v>
      </c>
      <c r="E342" s="40"/>
      <c r="F342" s="226" t="s">
        <v>528</v>
      </c>
      <c r="G342" s="40"/>
      <c r="H342" s="40"/>
      <c r="I342" s="227"/>
      <c r="J342" s="40"/>
      <c r="K342" s="40"/>
      <c r="L342" s="44"/>
      <c r="M342" s="228"/>
      <c r="N342" s="229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150</v>
      </c>
      <c r="AU342" s="17" t="s">
        <v>82</v>
      </c>
    </row>
    <row r="343" spans="1:65" s="2" customFormat="1" ht="44.25" customHeight="1">
      <c r="A343" s="38"/>
      <c r="B343" s="39"/>
      <c r="C343" s="212" t="s">
        <v>529</v>
      </c>
      <c r="D343" s="212" t="s">
        <v>143</v>
      </c>
      <c r="E343" s="213" t="s">
        <v>530</v>
      </c>
      <c r="F343" s="214" t="s">
        <v>531</v>
      </c>
      <c r="G343" s="215" t="s">
        <v>278</v>
      </c>
      <c r="H343" s="216">
        <v>0.45</v>
      </c>
      <c r="I343" s="217"/>
      <c r="J343" s="218">
        <f>ROUND(I343*H343,2)</f>
        <v>0</v>
      </c>
      <c r="K343" s="214" t="s">
        <v>147</v>
      </c>
      <c r="L343" s="44"/>
      <c r="M343" s="219" t="s">
        <v>19</v>
      </c>
      <c r="N343" s="220" t="s">
        <v>43</v>
      </c>
      <c r="O343" s="84"/>
      <c r="P343" s="221">
        <f>O343*H343</f>
        <v>0</v>
      </c>
      <c r="Q343" s="221">
        <v>0.00137</v>
      </c>
      <c r="R343" s="221">
        <f>Q343*H343</f>
        <v>0.0006165</v>
      </c>
      <c r="S343" s="221">
        <v>0.029</v>
      </c>
      <c r="T343" s="222">
        <f>S343*H343</f>
        <v>0.01305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3" t="s">
        <v>148</v>
      </c>
      <c r="AT343" s="223" t="s">
        <v>143</v>
      </c>
      <c r="AU343" s="223" t="s">
        <v>82</v>
      </c>
      <c r="AY343" s="17" t="s">
        <v>141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80</v>
      </c>
      <c r="BK343" s="224">
        <f>ROUND(I343*H343,2)</f>
        <v>0</v>
      </c>
      <c r="BL343" s="17" t="s">
        <v>148</v>
      </c>
      <c r="BM343" s="223" t="s">
        <v>532</v>
      </c>
    </row>
    <row r="344" spans="1:47" s="2" customFormat="1" ht="12">
      <c r="A344" s="38"/>
      <c r="B344" s="39"/>
      <c r="C344" s="40"/>
      <c r="D344" s="225" t="s">
        <v>150</v>
      </c>
      <c r="E344" s="40"/>
      <c r="F344" s="226" t="s">
        <v>533</v>
      </c>
      <c r="G344" s="40"/>
      <c r="H344" s="40"/>
      <c r="I344" s="227"/>
      <c r="J344" s="40"/>
      <c r="K344" s="40"/>
      <c r="L344" s="44"/>
      <c r="M344" s="228"/>
      <c r="N344" s="229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150</v>
      </c>
      <c r="AU344" s="17" t="s">
        <v>82</v>
      </c>
    </row>
    <row r="345" spans="1:51" s="14" customFormat="1" ht="12">
      <c r="A345" s="14"/>
      <c r="B345" s="242"/>
      <c r="C345" s="243"/>
      <c r="D345" s="232" t="s">
        <v>152</v>
      </c>
      <c r="E345" s="244" t="s">
        <v>19</v>
      </c>
      <c r="F345" s="245" t="s">
        <v>348</v>
      </c>
      <c r="G345" s="243"/>
      <c r="H345" s="244" t="s">
        <v>19</v>
      </c>
      <c r="I345" s="246"/>
      <c r="J345" s="243"/>
      <c r="K345" s="243"/>
      <c r="L345" s="247"/>
      <c r="M345" s="248"/>
      <c r="N345" s="249"/>
      <c r="O345" s="249"/>
      <c r="P345" s="249"/>
      <c r="Q345" s="249"/>
      <c r="R345" s="249"/>
      <c r="S345" s="249"/>
      <c r="T345" s="25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1" t="s">
        <v>152</v>
      </c>
      <c r="AU345" s="251" t="s">
        <v>82</v>
      </c>
      <c r="AV345" s="14" t="s">
        <v>80</v>
      </c>
      <c r="AW345" s="14" t="s">
        <v>34</v>
      </c>
      <c r="AX345" s="14" t="s">
        <v>72</v>
      </c>
      <c r="AY345" s="251" t="s">
        <v>141</v>
      </c>
    </row>
    <row r="346" spans="1:51" s="13" customFormat="1" ht="12">
      <c r="A346" s="13"/>
      <c r="B346" s="230"/>
      <c r="C346" s="231"/>
      <c r="D346" s="232" t="s">
        <v>152</v>
      </c>
      <c r="E346" s="233" t="s">
        <v>19</v>
      </c>
      <c r="F346" s="234" t="s">
        <v>534</v>
      </c>
      <c r="G346" s="231"/>
      <c r="H346" s="235">
        <v>0.45</v>
      </c>
      <c r="I346" s="236"/>
      <c r="J346" s="231"/>
      <c r="K346" s="231"/>
      <c r="L346" s="237"/>
      <c r="M346" s="238"/>
      <c r="N346" s="239"/>
      <c r="O346" s="239"/>
      <c r="P346" s="239"/>
      <c r="Q346" s="239"/>
      <c r="R346" s="239"/>
      <c r="S346" s="239"/>
      <c r="T346" s="24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1" t="s">
        <v>152</v>
      </c>
      <c r="AU346" s="241" t="s">
        <v>82</v>
      </c>
      <c r="AV346" s="13" t="s">
        <v>82</v>
      </c>
      <c r="AW346" s="13" t="s">
        <v>34</v>
      </c>
      <c r="AX346" s="13" t="s">
        <v>80</v>
      </c>
      <c r="AY346" s="241" t="s">
        <v>141</v>
      </c>
    </row>
    <row r="347" spans="1:65" s="2" customFormat="1" ht="44.25" customHeight="1">
      <c r="A347" s="38"/>
      <c r="B347" s="39"/>
      <c r="C347" s="212" t="s">
        <v>535</v>
      </c>
      <c r="D347" s="212" t="s">
        <v>143</v>
      </c>
      <c r="E347" s="213" t="s">
        <v>536</v>
      </c>
      <c r="F347" s="214" t="s">
        <v>537</v>
      </c>
      <c r="G347" s="215" t="s">
        <v>278</v>
      </c>
      <c r="H347" s="216">
        <v>0.7</v>
      </c>
      <c r="I347" s="217"/>
      <c r="J347" s="218">
        <f>ROUND(I347*H347,2)</f>
        <v>0</v>
      </c>
      <c r="K347" s="214" t="s">
        <v>147</v>
      </c>
      <c r="L347" s="44"/>
      <c r="M347" s="219" t="s">
        <v>19</v>
      </c>
      <c r="N347" s="220" t="s">
        <v>43</v>
      </c>
      <c r="O347" s="84"/>
      <c r="P347" s="221">
        <f>O347*H347</f>
        <v>0</v>
      </c>
      <c r="Q347" s="221">
        <v>0.00147</v>
      </c>
      <c r="R347" s="221">
        <f>Q347*H347</f>
        <v>0.001029</v>
      </c>
      <c r="S347" s="221">
        <v>0.039</v>
      </c>
      <c r="T347" s="222">
        <f>S347*H347</f>
        <v>0.027299999999999998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3" t="s">
        <v>148</v>
      </c>
      <c r="AT347" s="223" t="s">
        <v>143</v>
      </c>
      <c r="AU347" s="223" t="s">
        <v>82</v>
      </c>
      <c r="AY347" s="17" t="s">
        <v>141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80</v>
      </c>
      <c r="BK347" s="224">
        <f>ROUND(I347*H347,2)</f>
        <v>0</v>
      </c>
      <c r="BL347" s="17" t="s">
        <v>148</v>
      </c>
      <c r="BM347" s="223" t="s">
        <v>538</v>
      </c>
    </row>
    <row r="348" spans="1:47" s="2" customFormat="1" ht="12">
      <c r="A348" s="38"/>
      <c r="B348" s="39"/>
      <c r="C348" s="40"/>
      <c r="D348" s="225" t="s">
        <v>150</v>
      </c>
      <c r="E348" s="40"/>
      <c r="F348" s="226" t="s">
        <v>539</v>
      </c>
      <c r="G348" s="40"/>
      <c r="H348" s="40"/>
      <c r="I348" s="227"/>
      <c r="J348" s="40"/>
      <c r="K348" s="40"/>
      <c r="L348" s="44"/>
      <c r="M348" s="228"/>
      <c r="N348" s="229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150</v>
      </c>
      <c r="AU348" s="17" t="s">
        <v>82</v>
      </c>
    </row>
    <row r="349" spans="1:65" s="2" customFormat="1" ht="37.8" customHeight="1">
      <c r="A349" s="38"/>
      <c r="B349" s="39"/>
      <c r="C349" s="212" t="s">
        <v>148</v>
      </c>
      <c r="D349" s="212" t="s">
        <v>143</v>
      </c>
      <c r="E349" s="213" t="s">
        <v>540</v>
      </c>
      <c r="F349" s="214" t="s">
        <v>541</v>
      </c>
      <c r="G349" s="215" t="s">
        <v>146</v>
      </c>
      <c r="H349" s="216">
        <v>3.277</v>
      </c>
      <c r="I349" s="217"/>
      <c r="J349" s="218">
        <f>ROUND(I349*H349,2)</f>
        <v>0</v>
      </c>
      <c r="K349" s="214" t="s">
        <v>147</v>
      </c>
      <c r="L349" s="44"/>
      <c r="M349" s="219" t="s">
        <v>19</v>
      </c>
      <c r="N349" s="220" t="s">
        <v>43</v>
      </c>
      <c r="O349" s="84"/>
      <c r="P349" s="221">
        <f>O349*H349</f>
        <v>0</v>
      </c>
      <c r="Q349" s="221">
        <v>0</v>
      </c>
      <c r="R349" s="221">
        <f>Q349*H349</f>
        <v>0</v>
      </c>
      <c r="S349" s="221">
        <v>0.05</v>
      </c>
      <c r="T349" s="222">
        <f>S349*H349</f>
        <v>0.16385000000000002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3" t="s">
        <v>148</v>
      </c>
      <c r="AT349" s="223" t="s">
        <v>143</v>
      </c>
      <c r="AU349" s="223" t="s">
        <v>82</v>
      </c>
      <c r="AY349" s="17" t="s">
        <v>141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7" t="s">
        <v>80</v>
      </c>
      <c r="BK349" s="224">
        <f>ROUND(I349*H349,2)</f>
        <v>0</v>
      </c>
      <c r="BL349" s="17" t="s">
        <v>148</v>
      </c>
      <c r="BM349" s="223" t="s">
        <v>542</v>
      </c>
    </row>
    <row r="350" spans="1:47" s="2" customFormat="1" ht="12">
      <c r="A350" s="38"/>
      <c r="B350" s="39"/>
      <c r="C350" s="40"/>
      <c r="D350" s="225" t="s">
        <v>150</v>
      </c>
      <c r="E350" s="40"/>
      <c r="F350" s="226" t="s">
        <v>543</v>
      </c>
      <c r="G350" s="40"/>
      <c r="H350" s="40"/>
      <c r="I350" s="227"/>
      <c r="J350" s="40"/>
      <c r="K350" s="40"/>
      <c r="L350" s="44"/>
      <c r="M350" s="228"/>
      <c r="N350" s="229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150</v>
      </c>
      <c r="AU350" s="17" t="s">
        <v>82</v>
      </c>
    </row>
    <row r="351" spans="1:51" s="13" customFormat="1" ht="12">
      <c r="A351" s="13"/>
      <c r="B351" s="230"/>
      <c r="C351" s="231"/>
      <c r="D351" s="232" t="s">
        <v>152</v>
      </c>
      <c r="E351" s="233" t="s">
        <v>19</v>
      </c>
      <c r="F351" s="234" t="s">
        <v>544</v>
      </c>
      <c r="G351" s="231"/>
      <c r="H351" s="235">
        <v>3.277</v>
      </c>
      <c r="I351" s="236"/>
      <c r="J351" s="231"/>
      <c r="K351" s="231"/>
      <c r="L351" s="237"/>
      <c r="M351" s="238"/>
      <c r="N351" s="239"/>
      <c r="O351" s="239"/>
      <c r="P351" s="239"/>
      <c r="Q351" s="239"/>
      <c r="R351" s="239"/>
      <c r="S351" s="239"/>
      <c r="T351" s="24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1" t="s">
        <v>152</v>
      </c>
      <c r="AU351" s="241" t="s">
        <v>82</v>
      </c>
      <c r="AV351" s="13" t="s">
        <v>82</v>
      </c>
      <c r="AW351" s="13" t="s">
        <v>34</v>
      </c>
      <c r="AX351" s="13" t="s">
        <v>80</v>
      </c>
      <c r="AY351" s="241" t="s">
        <v>141</v>
      </c>
    </row>
    <row r="352" spans="1:65" s="2" customFormat="1" ht="16.5" customHeight="1">
      <c r="A352" s="38"/>
      <c r="B352" s="39"/>
      <c r="C352" s="212" t="s">
        <v>545</v>
      </c>
      <c r="D352" s="212" t="s">
        <v>143</v>
      </c>
      <c r="E352" s="213" t="s">
        <v>546</v>
      </c>
      <c r="F352" s="214" t="s">
        <v>547</v>
      </c>
      <c r="G352" s="215" t="s">
        <v>304</v>
      </c>
      <c r="H352" s="216">
        <v>1</v>
      </c>
      <c r="I352" s="217"/>
      <c r="J352" s="218">
        <f>ROUND(I352*H352,2)</f>
        <v>0</v>
      </c>
      <c r="K352" s="214" t="s">
        <v>19</v>
      </c>
      <c r="L352" s="44"/>
      <c r="M352" s="219" t="s">
        <v>19</v>
      </c>
      <c r="N352" s="220" t="s">
        <v>43</v>
      </c>
      <c r="O352" s="84"/>
      <c r="P352" s="221">
        <f>O352*H352</f>
        <v>0</v>
      </c>
      <c r="Q352" s="221">
        <v>0</v>
      </c>
      <c r="R352" s="221">
        <f>Q352*H352</f>
        <v>0</v>
      </c>
      <c r="S352" s="221">
        <v>0</v>
      </c>
      <c r="T352" s="222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3" t="s">
        <v>148</v>
      </c>
      <c r="AT352" s="223" t="s">
        <v>143</v>
      </c>
      <c r="AU352" s="223" t="s">
        <v>82</v>
      </c>
      <c r="AY352" s="17" t="s">
        <v>141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80</v>
      </c>
      <c r="BK352" s="224">
        <f>ROUND(I352*H352,2)</f>
        <v>0</v>
      </c>
      <c r="BL352" s="17" t="s">
        <v>148</v>
      </c>
      <c r="BM352" s="223" t="s">
        <v>548</v>
      </c>
    </row>
    <row r="353" spans="1:65" s="2" customFormat="1" ht="24.15" customHeight="1">
      <c r="A353" s="38"/>
      <c r="B353" s="39"/>
      <c r="C353" s="212" t="s">
        <v>549</v>
      </c>
      <c r="D353" s="212" t="s">
        <v>143</v>
      </c>
      <c r="E353" s="213" t="s">
        <v>550</v>
      </c>
      <c r="F353" s="214" t="s">
        <v>551</v>
      </c>
      <c r="G353" s="215" t="s">
        <v>146</v>
      </c>
      <c r="H353" s="216">
        <v>35</v>
      </c>
      <c r="I353" s="217"/>
      <c r="J353" s="218">
        <f>ROUND(I353*H353,2)</f>
        <v>0</v>
      </c>
      <c r="K353" s="214" t="s">
        <v>147</v>
      </c>
      <c r="L353" s="44"/>
      <c r="M353" s="219" t="s">
        <v>19</v>
      </c>
      <c r="N353" s="220" t="s">
        <v>43</v>
      </c>
      <c r="O353" s="84"/>
      <c r="P353" s="221">
        <f>O353*H353</f>
        <v>0</v>
      </c>
      <c r="Q353" s="221">
        <v>0</v>
      </c>
      <c r="R353" s="221">
        <f>Q353*H353</f>
        <v>0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148</v>
      </c>
      <c r="AT353" s="223" t="s">
        <v>143</v>
      </c>
      <c r="AU353" s="223" t="s">
        <v>82</v>
      </c>
      <c r="AY353" s="17" t="s">
        <v>141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80</v>
      </c>
      <c r="BK353" s="224">
        <f>ROUND(I353*H353,2)</f>
        <v>0</v>
      </c>
      <c r="BL353" s="17" t="s">
        <v>148</v>
      </c>
      <c r="BM353" s="223" t="s">
        <v>552</v>
      </c>
    </row>
    <row r="354" spans="1:47" s="2" customFormat="1" ht="12">
      <c r="A354" s="38"/>
      <c r="B354" s="39"/>
      <c r="C354" s="40"/>
      <c r="D354" s="225" t="s">
        <v>150</v>
      </c>
      <c r="E354" s="40"/>
      <c r="F354" s="226" t="s">
        <v>553</v>
      </c>
      <c r="G354" s="40"/>
      <c r="H354" s="40"/>
      <c r="I354" s="227"/>
      <c r="J354" s="40"/>
      <c r="K354" s="40"/>
      <c r="L354" s="44"/>
      <c r="M354" s="228"/>
      <c r="N354" s="229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150</v>
      </c>
      <c r="AU354" s="17" t="s">
        <v>82</v>
      </c>
    </row>
    <row r="355" spans="1:65" s="2" customFormat="1" ht="44.25" customHeight="1">
      <c r="A355" s="38"/>
      <c r="B355" s="39"/>
      <c r="C355" s="212" t="s">
        <v>554</v>
      </c>
      <c r="D355" s="212" t="s">
        <v>143</v>
      </c>
      <c r="E355" s="213" t="s">
        <v>555</v>
      </c>
      <c r="F355" s="214" t="s">
        <v>556</v>
      </c>
      <c r="G355" s="215" t="s">
        <v>146</v>
      </c>
      <c r="H355" s="216">
        <v>35</v>
      </c>
      <c r="I355" s="217"/>
      <c r="J355" s="218">
        <f>ROUND(I355*H355,2)</f>
        <v>0</v>
      </c>
      <c r="K355" s="214" t="s">
        <v>147</v>
      </c>
      <c r="L355" s="44"/>
      <c r="M355" s="219" t="s">
        <v>19</v>
      </c>
      <c r="N355" s="220" t="s">
        <v>43</v>
      </c>
      <c r="O355" s="84"/>
      <c r="P355" s="221">
        <f>O355*H355</f>
        <v>0</v>
      </c>
      <c r="Q355" s="221">
        <v>0</v>
      </c>
      <c r="R355" s="221">
        <f>Q355*H355</f>
        <v>0</v>
      </c>
      <c r="S355" s="221">
        <v>0</v>
      </c>
      <c r="T355" s="22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3" t="s">
        <v>148</v>
      </c>
      <c r="AT355" s="223" t="s">
        <v>143</v>
      </c>
      <c r="AU355" s="223" t="s">
        <v>82</v>
      </c>
      <c r="AY355" s="17" t="s">
        <v>141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80</v>
      </c>
      <c r="BK355" s="224">
        <f>ROUND(I355*H355,2)</f>
        <v>0</v>
      </c>
      <c r="BL355" s="17" t="s">
        <v>148</v>
      </c>
      <c r="BM355" s="223" t="s">
        <v>557</v>
      </c>
    </row>
    <row r="356" spans="1:47" s="2" customFormat="1" ht="12">
      <c r="A356" s="38"/>
      <c r="B356" s="39"/>
      <c r="C356" s="40"/>
      <c r="D356" s="225" t="s">
        <v>150</v>
      </c>
      <c r="E356" s="40"/>
      <c r="F356" s="226" t="s">
        <v>558</v>
      </c>
      <c r="G356" s="40"/>
      <c r="H356" s="40"/>
      <c r="I356" s="227"/>
      <c r="J356" s="40"/>
      <c r="K356" s="40"/>
      <c r="L356" s="44"/>
      <c r="M356" s="228"/>
      <c r="N356" s="229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150</v>
      </c>
      <c r="AU356" s="17" t="s">
        <v>82</v>
      </c>
    </row>
    <row r="357" spans="1:51" s="13" customFormat="1" ht="12">
      <c r="A357" s="13"/>
      <c r="B357" s="230"/>
      <c r="C357" s="231"/>
      <c r="D357" s="232" t="s">
        <v>152</v>
      </c>
      <c r="E357" s="233" t="s">
        <v>19</v>
      </c>
      <c r="F357" s="234" t="s">
        <v>559</v>
      </c>
      <c r="G357" s="231"/>
      <c r="H357" s="235">
        <v>35</v>
      </c>
      <c r="I357" s="236"/>
      <c r="J357" s="231"/>
      <c r="K357" s="231"/>
      <c r="L357" s="237"/>
      <c r="M357" s="238"/>
      <c r="N357" s="239"/>
      <c r="O357" s="239"/>
      <c r="P357" s="239"/>
      <c r="Q357" s="239"/>
      <c r="R357" s="239"/>
      <c r="S357" s="239"/>
      <c r="T357" s="24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1" t="s">
        <v>152</v>
      </c>
      <c r="AU357" s="241" t="s">
        <v>82</v>
      </c>
      <c r="AV357" s="13" t="s">
        <v>82</v>
      </c>
      <c r="AW357" s="13" t="s">
        <v>34</v>
      </c>
      <c r="AX357" s="13" t="s">
        <v>80</v>
      </c>
      <c r="AY357" s="241" t="s">
        <v>141</v>
      </c>
    </row>
    <row r="358" spans="1:63" s="12" customFormat="1" ht="22.8" customHeight="1">
      <c r="A358" s="12"/>
      <c r="B358" s="196"/>
      <c r="C358" s="197"/>
      <c r="D358" s="198" t="s">
        <v>71</v>
      </c>
      <c r="E358" s="210" t="s">
        <v>560</v>
      </c>
      <c r="F358" s="210" t="s">
        <v>561</v>
      </c>
      <c r="G358" s="197"/>
      <c r="H358" s="197"/>
      <c r="I358" s="200"/>
      <c r="J358" s="211">
        <f>BK358</f>
        <v>0</v>
      </c>
      <c r="K358" s="197"/>
      <c r="L358" s="202"/>
      <c r="M358" s="203"/>
      <c r="N358" s="204"/>
      <c r="O358" s="204"/>
      <c r="P358" s="205">
        <f>SUM(P359:P377)</f>
        <v>0</v>
      </c>
      <c r="Q358" s="204"/>
      <c r="R358" s="205">
        <f>SUM(R359:R377)</f>
        <v>0</v>
      </c>
      <c r="S358" s="204"/>
      <c r="T358" s="206">
        <f>SUM(T359:T377)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7" t="s">
        <v>80</v>
      </c>
      <c r="AT358" s="208" t="s">
        <v>71</v>
      </c>
      <c r="AU358" s="208" t="s">
        <v>80</v>
      </c>
      <c r="AY358" s="207" t="s">
        <v>141</v>
      </c>
      <c r="BK358" s="209">
        <f>SUM(BK359:BK377)</f>
        <v>0</v>
      </c>
    </row>
    <row r="359" spans="1:65" s="2" customFormat="1" ht="37.8" customHeight="1">
      <c r="A359" s="38"/>
      <c r="B359" s="39"/>
      <c r="C359" s="212" t="s">
        <v>562</v>
      </c>
      <c r="D359" s="212" t="s">
        <v>143</v>
      </c>
      <c r="E359" s="213" t="s">
        <v>563</v>
      </c>
      <c r="F359" s="214" t="s">
        <v>564</v>
      </c>
      <c r="G359" s="215" t="s">
        <v>176</v>
      </c>
      <c r="H359" s="216">
        <v>3.318</v>
      </c>
      <c r="I359" s="217"/>
      <c r="J359" s="218">
        <f>ROUND(I359*H359,2)</f>
        <v>0</v>
      </c>
      <c r="K359" s="214" t="s">
        <v>147</v>
      </c>
      <c r="L359" s="44"/>
      <c r="M359" s="219" t="s">
        <v>19</v>
      </c>
      <c r="N359" s="220" t="s">
        <v>43</v>
      </c>
      <c r="O359" s="84"/>
      <c r="P359" s="221">
        <f>O359*H359</f>
        <v>0</v>
      </c>
      <c r="Q359" s="221">
        <v>0</v>
      </c>
      <c r="R359" s="221">
        <f>Q359*H359</f>
        <v>0</v>
      </c>
      <c r="S359" s="221">
        <v>0</v>
      </c>
      <c r="T359" s="22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3" t="s">
        <v>148</v>
      </c>
      <c r="AT359" s="223" t="s">
        <v>143</v>
      </c>
      <c r="AU359" s="223" t="s">
        <v>82</v>
      </c>
      <c r="AY359" s="17" t="s">
        <v>141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80</v>
      </c>
      <c r="BK359" s="224">
        <f>ROUND(I359*H359,2)</f>
        <v>0</v>
      </c>
      <c r="BL359" s="17" t="s">
        <v>148</v>
      </c>
      <c r="BM359" s="223" t="s">
        <v>565</v>
      </c>
    </row>
    <row r="360" spans="1:47" s="2" customFormat="1" ht="12">
      <c r="A360" s="38"/>
      <c r="B360" s="39"/>
      <c r="C360" s="40"/>
      <c r="D360" s="225" t="s">
        <v>150</v>
      </c>
      <c r="E360" s="40"/>
      <c r="F360" s="226" t="s">
        <v>566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150</v>
      </c>
      <c r="AU360" s="17" t="s">
        <v>82</v>
      </c>
    </row>
    <row r="361" spans="1:51" s="13" customFormat="1" ht="12">
      <c r="A361" s="13"/>
      <c r="B361" s="230"/>
      <c r="C361" s="231"/>
      <c r="D361" s="232" t="s">
        <v>152</v>
      </c>
      <c r="E361" s="233" t="s">
        <v>19</v>
      </c>
      <c r="F361" s="234" t="s">
        <v>567</v>
      </c>
      <c r="G361" s="231"/>
      <c r="H361" s="235">
        <v>3.318</v>
      </c>
      <c r="I361" s="236"/>
      <c r="J361" s="231"/>
      <c r="K361" s="231"/>
      <c r="L361" s="237"/>
      <c r="M361" s="238"/>
      <c r="N361" s="239"/>
      <c r="O361" s="239"/>
      <c r="P361" s="239"/>
      <c r="Q361" s="239"/>
      <c r="R361" s="239"/>
      <c r="S361" s="239"/>
      <c r="T361" s="24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1" t="s">
        <v>152</v>
      </c>
      <c r="AU361" s="241" t="s">
        <v>82</v>
      </c>
      <c r="AV361" s="13" t="s">
        <v>82</v>
      </c>
      <c r="AW361" s="13" t="s">
        <v>34</v>
      </c>
      <c r="AX361" s="13" t="s">
        <v>80</v>
      </c>
      <c r="AY361" s="241" t="s">
        <v>141</v>
      </c>
    </row>
    <row r="362" spans="1:65" s="2" customFormat="1" ht="44.25" customHeight="1">
      <c r="A362" s="38"/>
      <c r="B362" s="39"/>
      <c r="C362" s="212" t="s">
        <v>568</v>
      </c>
      <c r="D362" s="212" t="s">
        <v>143</v>
      </c>
      <c r="E362" s="213" t="s">
        <v>569</v>
      </c>
      <c r="F362" s="214" t="s">
        <v>570</v>
      </c>
      <c r="G362" s="215" t="s">
        <v>176</v>
      </c>
      <c r="H362" s="216">
        <v>46.452</v>
      </c>
      <c r="I362" s="217"/>
      <c r="J362" s="218">
        <f>ROUND(I362*H362,2)</f>
        <v>0</v>
      </c>
      <c r="K362" s="214" t="s">
        <v>147</v>
      </c>
      <c r="L362" s="44"/>
      <c r="M362" s="219" t="s">
        <v>19</v>
      </c>
      <c r="N362" s="220" t="s">
        <v>43</v>
      </c>
      <c r="O362" s="84"/>
      <c r="P362" s="221">
        <f>O362*H362</f>
        <v>0</v>
      </c>
      <c r="Q362" s="221">
        <v>0</v>
      </c>
      <c r="R362" s="221">
        <f>Q362*H362</f>
        <v>0</v>
      </c>
      <c r="S362" s="221">
        <v>0</v>
      </c>
      <c r="T362" s="222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3" t="s">
        <v>148</v>
      </c>
      <c r="AT362" s="223" t="s">
        <v>143</v>
      </c>
      <c r="AU362" s="223" t="s">
        <v>82</v>
      </c>
      <c r="AY362" s="17" t="s">
        <v>141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7" t="s">
        <v>80</v>
      </c>
      <c r="BK362" s="224">
        <f>ROUND(I362*H362,2)</f>
        <v>0</v>
      </c>
      <c r="BL362" s="17" t="s">
        <v>148</v>
      </c>
      <c r="BM362" s="223" t="s">
        <v>571</v>
      </c>
    </row>
    <row r="363" spans="1:47" s="2" customFormat="1" ht="12">
      <c r="A363" s="38"/>
      <c r="B363" s="39"/>
      <c r="C363" s="40"/>
      <c r="D363" s="225" t="s">
        <v>150</v>
      </c>
      <c r="E363" s="40"/>
      <c r="F363" s="226" t="s">
        <v>572</v>
      </c>
      <c r="G363" s="40"/>
      <c r="H363" s="40"/>
      <c r="I363" s="227"/>
      <c r="J363" s="40"/>
      <c r="K363" s="40"/>
      <c r="L363" s="44"/>
      <c r="M363" s="228"/>
      <c r="N363" s="229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150</v>
      </c>
      <c r="AU363" s="17" t="s">
        <v>82</v>
      </c>
    </row>
    <row r="364" spans="1:51" s="13" customFormat="1" ht="12">
      <c r="A364" s="13"/>
      <c r="B364" s="230"/>
      <c r="C364" s="231"/>
      <c r="D364" s="232" t="s">
        <v>152</v>
      </c>
      <c r="E364" s="233" t="s">
        <v>19</v>
      </c>
      <c r="F364" s="234" t="s">
        <v>573</v>
      </c>
      <c r="G364" s="231"/>
      <c r="H364" s="235">
        <v>46.452</v>
      </c>
      <c r="I364" s="236"/>
      <c r="J364" s="231"/>
      <c r="K364" s="231"/>
      <c r="L364" s="237"/>
      <c r="M364" s="238"/>
      <c r="N364" s="239"/>
      <c r="O364" s="239"/>
      <c r="P364" s="239"/>
      <c r="Q364" s="239"/>
      <c r="R364" s="239"/>
      <c r="S364" s="239"/>
      <c r="T364" s="24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1" t="s">
        <v>152</v>
      </c>
      <c r="AU364" s="241" t="s">
        <v>82</v>
      </c>
      <c r="AV364" s="13" t="s">
        <v>82</v>
      </c>
      <c r="AW364" s="13" t="s">
        <v>34</v>
      </c>
      <c r="AX364" s="13" t="s">
        <v>80</v>
      </c>
      <c r="AY364" s="241" t="s">
        <v>141</v>
      </c>
    </row>
    <row r="365" spans="1:65" s="2" customFormat="1" ht="37.8" customHeight="1">
      <c r="A365" s="38"/>
      <c r="B365" s="39"/>
      <c r="C365" s="212" t="s">
        <v>574</v>
      </c>
      <c r="D365" s="212" t="s">
        <v>143</v>
      </c>
      <c r="E365" s="213" t="s">
        <v>575</v>
      </c>
      <c r="F365" s="214" t="s">
        <v>576</v>
      </c>
      <c r="G365" s="215" t="s">
        <v>176</v>
      </c>
      <c r="H365" s="216">
        <v>3.318</v>
      </c>
      <c r="I365" s="217"/>
      <c r="J365" s="218">
        <f>ROUND(I365*H365,2)</f>
        <v>0</v>
      </c>
      <c r="K365" s="214" t="s">
        <v>147</v>
      </c>
      <c r="L365" s="44"/>
      <c r="M365" s="219" t="s">
        <v>19</v>
      </c>
      <c r="N365" s="220" t="s">
        <v>43</v>
      </c>
      <c r="O365" s="84"/>
      <c r="P365" s="221">
        <f>O365*H365</f>
        <v>0</v>
      </c>
      <c r="Q365" s="221">
        <v>0</v>
      </c>
      <c r="R365" s="221">
        <f>Q365*H365</f>
        <v>0</v>
      </c>
      <c r="S365" s="221">
        <v>0</v>
      </c>
      <c r="T365" s="222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3" t="s">
        <v>148</v>
      </c>
      <c r="AT365" s="223" t="s">
        <v>143</v>
      </c>
      <c r="AU365" s="223" t="s">
        <v>82</v>
      </c>
      <c r="AY365" s="17" t="s">
        <v>141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80</v>
      </c>
      <c r="BK365" s="224">
        <f>ROUND(I365*H365,2)</f>
        <v>0</v>
      </c>
      <c r="BL365" s="17" t="s">
        <v>148</v>
      </c>
      <c r="BM365" s="223" t="s">
        <v>577</v>
      </c>
    </row>
    <row r="366" spans="1:47" s="2" customFormat="1" ht="12">
      <c r="A366" s="38"/>
      <c r="B366" s="39"/>
      <c r="C366" s="40"/>
      <c r="D366" s="225" t="s">
        <v>150</v>
      </c>
      <c r="E366" s="40"/>
      <c r="F366" s="226" t="s">
        <v>578</v>
      </c>
      <c r="G366" s="40"/>
      <c r="H366" s="40"/>
      <c r="I366" s="227"/>
      <c r="J366" s="40"/>
      <c r="K366" s="40"/>
      <c r="L366" s="44"/>
      <c r="M366" s="228"/>
      <c r="N366" s="229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150</v>
      </c>
      <c r="AU366" s="17" t="s">
        <v>82</v>
      </c>
    </row>
    <row r="367" spans="1:65" s="2" customFormat="1" ht="44.25" customHeight="1">
      <c r="A367" s="38"/>
      <c r="B367" s="39"/>
      <c r="C367" s="212" t="s">
        <v>579</v>
      </c>
      <c r="D367" s="212" t="s">
        <v>143</v>
      </c>
      <c r="E367" s="213" t="s">
        <v>580</v>
      </c>
      <c r="F367" s="214" t="s">
        <v>581</v>
      </c>
      <c r="G367" s="215" t="s">
        <v>176</v>
      </c>
      <c r="H367" s="216">
        <v>3.318</v>
      </c>
      <c r="I367" s="217"/>
      <c r="J367" s="218">
        <f>ROUND(I367*H367,2)</f>
        <v>0</v>
      </c>
      <c r="K367" s="214" t="s">
        <v>147</v>
      </c>
      <c r="L367" s="44"/>
      <c r="M367" s="219" t="s">
        <v>19</v>
      </c>
      <c r="N367" s="220" t="s">
        <v>43</v>
      </c>
      <c r="O367" s="84"/>
      <c r="P367" s="221">
        <f>O367*H367</f>
        <v>0</v>
      </c>
      <c r="Q367" s="221">
        <v>0</v>
      </c>
      <c r="R367" s="221">
        <f>Q367*H367</f>
        <v>0</v>
      </c>
      <c r="S367" s="221">
        <v>0</v>
      </c>
      <c r="T367" s="22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3" t="s">
        <v>148</v>
      </c>
      <c r="AT367" s="223" t="s">
        <v>143</v>
      </c>
      <c r="AU367" s="223" t="s">
        <v>82</v>
      </c>
      <c r="AY367" s="17" t="s">
        <v>141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80</v>
      </c>
      <c r="BK367" s="224">
        <f>ROUND(I367*H367,2)</f>
        <v>0</v>
      </c>
      <c r="BL367" s="17" t="s">
        <v>148</v>
      </c>
      <c r="BM367" s="223" t="s">
        <v>582</v>
      </c>
    </row>
    <row r="368" spans="1:47" s="2" customFormat="1" ht="12">
      <c r="A368" s="38"/>
      <c r="B368" s="39"/>
      <c r="C368" s="40"/>
      <c r="D368" s="225" t="s">
        <v>150</v>
      </c>
      <c r="E368" s="40"/>
      <c r="F368" s="226" t="s">
        <v>583</v>
      </c>
      <c r="G368" s="40"/>
      <c r="H368" s="40"/>
      <c r="I368" s="227"/>
      <c r="J368" s="40"/>
      <c r="K368" s="40"/>
      <c r="L368" s="44"/>
      <c r="M368" s="228"/>
      <c r="N368" s="229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150</v>
      </c>
      <c r="AU368" s="17" t="s">
        <v>82</v>
      </c>
    </row>
    <row r="369" spans="1:65" s="2" customFormat="1" ht="37.8" customHeight="1">
      <c r="A369" s="38"/>
      <c r="B369" s="39"/>
      <c r="C369" s="212" t="s">
        <v>584</v>
      </c>
      <c r="D369" s="212" t="s">
        <v>143</v>
      </c>
      <c r="E369" s="213" t="s">
        <v>585</v>
      </c>
      <c r="F369" s="214" t="s">
        <v>586</v>
      </c>
      <c r="G369" s="215" t="s">
        <v>176</v>
      </c>
      <c r="H369" s="216">
        <v>6.725</v>
      </c>
      <c r="I369" s="217"/>
      <c r="J369" s="218">
        <f>ROUND(I369*H369,2)</f>
        <v>0</v>
      </c>
      <c r="K369" s="214" t="s">
        <v>147</v>
      </c>
      <c r="L369" s="44"/>
      <c r="M369" s="219" t="s">
        <v>19</v>
      </c>
      <c r="N369" s="220" t="s">
        <v>43</v>
      </c>
      <c r="O369" s="84"/>
      <c r="P369" s="221">
        <f>O369*H369</f>
        <v>0</v>
      </c>
      <c r="Q369" s="221">
        <v>0</v>
      </c>
      <c r="R369" s="221">
        <f>Q369*H369</f>
        <v>0</v>
      </c>
      <c r="S369" s="221">
        <v>0</v>
      </c>
      <c r="T369" s="222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3" t="s">
        <v>148</v>
      </c>
      <c r="AT369" s="223" t="s">
        <v>143</v>
      </c>
      <c r="AU369" s="223" t="s">
        <v>82</v>
      </c>
      <c r="AY369" s="17" t="s">
        <v>141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7" t="s">
        <v>80</v>
      </c>
      <c r="BK369" s="224">
        <f>ROUND(I369*H369,2)</f>
        <v>0</v>
      </c>
      <c r="BL369" s="17" t="s">
        <v>148</v>
      </c>
      <c r="BM369" s="223" t="s">
        <v>587</v>
      </c>
    </row>
    <row r="370" spans="1:47" s="2" customFormat="1" ht="12">
      <c r="A370" s="38"/>
      <c r="B370" s="39"/>
      <c r="C370" s="40"/>
      <c r="D370" s="225" t="s">
        <v>150</v>
      </c>
      <c r="E370" s="40"/>
      <c r="F370" s="226" t="s">
        <v>588</v>
      </c>
      <c r="G370" s="40"/>
      <c r="H370" s="40"/>
      <c r="I370" s="227"/>
      <c r="J370" s="40"/>
      <c r="K370" s="40"/>
      <c r="L370" s="44"/>
      <c r="M370" s="228"/>
      <c r="N370" s="229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150</v>
      </c>
      <c r="AU370" s="17" t="s">
        <v>82</v>
      </c>
    </row>
    <row r="371" spans="1:65" s="2" customFormat="1" ht="49.05" customHeight="1">
      <c r="A371" s="38"/>
      <c r="B371" s="39"/>
      <c r="C371" s="212" t="s">
        <v>589</v>
      </c>
      <c r="D371" s="212" t="s">
        <v>143</v>
      </c>
      <c r="E371" s="213" t="s">
        <v>590</v>
      </c>
      <c r="F371" s="214" t="s">
        <v>591</v>
      </c>
      <c r="G371" s="215" t="s">
        <v>176</v>
      </c>
      <c r="H371" s="216">
        <v>94.15</v>
      </c>
      <c r="I371" s="217"/>
      <c r="J371" s="218">
        <f>ROUND(I371*H371,2)</f>
        <v>0</v>
      </c>
      <c r="K371" s="214" t="s">
        <v>147</v>
      </c>
      <c r="L371" s="44"/>
      <c r="M371" s="219" t="s">
        <v>19</v>
      </c>
      <c r="N371" s="220" t="s">
        <v>43</v>
      </c>
      <c r="O371" s="84"/>
      <c r="P371" s="221">
        <f>O371*H371</f>
        <v>0</v>
      </c>
      <c r="Q371" s="221">
        <v>0</v>
      </c>
      <c r="R371" s="221">
        <f>Q371*H371</f>
        <v>0</v>
      </c>
      <c r="S371" s="221">
        <v>0</v>
      </c>
      <c r="T371" s="22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3" t="s">
        <v>148</v>
      </c>
      <c r="AT371" s="223" t="s">
        <v>143</v>
      </c>
      <c r="AU371" s="223" t="s">
        <v>82</v>
      </c>
      <c r="AY371" s="17" t="s">
        <v>141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7" t="s">
        <v>80</v>
      </c>
      <c r="BK371" s="224">
        <f>ROUND(I371*H371,2)</f>
        <v>0</v>
      </c>
      <c r="BL371" s="17" t="s">
        <v>148</v>
      </c>
      <c r="BM371" s="223" t="s">
        <v>592</v>
      </c>
    </row>
    <row r="372" spans="1:47" s="2" customFormat="1" ht="12">
      <c r="A372" s="38"/>
      <c r="B372" s="39"/>
      <c r="C372" s="40"/>
      <c r="D372" s="225" t="s">
        <v>150</v>
      </c>
      <c r="E372" s="40"/>
      <c r="F372" s="226" t="s">
        <v>593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150</v>
      </c>
      <c r="AU372" s="17" t="s">
        <v>82</v>
      </c>
    </row>
    <row r="373" spans="1:51" s="13" customFormat="1" ht="12">
      <c r="A373" s="13"/>
      <c r="B373" s="230"/>
      <c r="C373" s="231"/>
      <c r="D373" s="232" t="s">
        <v>152</v>
      </c>
      <c r="E373" s="233" t="s">
        <v>19</v>
      </c>
      <c r="F373" s="234" t="s">
        <v>594</v>
      </c>
      <c r="G373" s="231"/>
      <c r="H373" s="235">
        <v>94.15</v>
      </c>
      <c r="I373" s="236"/>
      <c r="J373" s="231"/>
      <c r="K373" s="231"/>
      <c r="L373" s="237"/>
      <c r="M373" s="238"/>
      <c r="N373" s="239"/>
      <c r="O373" s="239"/>
      <c r="P373" s="239"/>
      <c r="Q373" s="239"/>
      <c r="R373" s="239"/>
      <c r="S373" s="239"/>
      <c r="T373" s="24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1" t="s">
        <v>152</v>
      </c>
      <c r="AU373" s="241" t="s">
        <v>82</v>
      </c>
      <c r="AV373" s="13" t="s">
        <v>82</v>
      </c>
      <c r="AW373" s="13" t="s">
        <v>34</v>
      </c>
      <c r="AX373" s="13" t="s">
        <v>80</v>
      </c>
      <c r="AY373" s="241" t="s">
        <v>141</v>
      </c>
    </row>
    <row r="374" spans="1:65" s="2" customFormat="1" ht="24.15" customHeight="1">
      <c r="A374" s="38"/>
      <c r="B374" s="39"/>
      <c r="C374" s="212" t="s">
        <v>595</v>
      </c>
      <c r="D374" s="212" t="s">
        <v>143</v>
      </c>
      <c r="E374" s="213" t="s">
        <v>596</v>
      </c>
      <c r="F374" s="214" t="s">
        <v>597</v>
      </c>
      <c r="G374" s="215" t="s">
        <v>176</v>
      </c>
      <c r="H374" s="216">
        <v>6.725</v>
      </c>
      <c r="I374" s="217"/>
      <c r="J374" s="218">
        <f>ROUND(I374*H374,2)</f>
        <v>0</v>
      </c>
      <c r="K374" s="214" t="s">
        <v>147</v>
      </c>
      <c r="L374" s="44"/>
      <c r="M374" s="219" t="s">
        <v>19</v>
      </c>
      <c r="N374" s="220" t="s">
        <v>43</v>
      </c>
      <c r="O374" s="84"/>
      <c r="P374" s="221">
        <f>O374*H374</f>
        <v>0</v>
      </c>
      <c r="Q374" s="221">
        <v>0</v>
      </c>
      <c r="R374" s="221">
        <f>Q374*H374</f>
        <v>0</v>
      </c>
      <c r="S374" s="221">
        <v>0</v>
      </c>
      <c r="T374" s="222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3" t="s">
        <v>148</v>
      </c>
      <c r="AT374" s="223" t="s">
        <v>143</v>
      </c>
      <c r="AU374" s="223" t="s">
        <v>82</v>
      </c>
      <c r="AY374" s="17" t="s">
        <v>141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7" t="s">
        <v>80</v>
      </c>
      <c r="BK374" s="224">
        <f>ROUND(I374*H374,2)</f>
        <v>0</v>
      </c>
      <c r="BL374" s="17" t="s">
        <v>148</v>
      </c>
      <c r="BM374" s="223" t="s">
        <v>598</v>
      </c>
    </row>
    <row r="375" spans="1:47" s="2" customFormat="1" ht="12">
      <c r="A375" s="38"/>
      <c r="B375" s="39"/>
      <c r="C375" s="40"/>
      <c r="D375" s="225" t="s">
        <v>150</v>
      </c>
      <c r="E375" s="40"/>
      <c r="F375" s="226" t="s">
        <v>599</v>
      </c>
      <c r="G375" s="40"/>
      <c r="H375" s="40"/>
      <c r="I375" s="227"/>
      <c r="J375" s="40"/>
      <c r="K375" s="40"/>
      <c r="L375" s="44"/>
      <c r="M375" s="228"/>
      <c r="N375" s="229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150</v>
      </c>
      <c r="AU375" s="17" t="s">
        <v>82</v>
      </c>
    </row>
    <row r="376" spans="1:65" s="2" customFormat="1" ht="44.25" customHeight="1">
      <c r="A376" s="38"/>
      <c r="B376" s="39"/>
      <c r="C376" s="212" t="s">
        <v>600</v>
      </c>
      <c r="D376" s="212" t="s">
        <v>143</v>
      </c>
      <c r="E376" s="213" t="s">
        <v>601</v>
      </c>
      <c r="F376" s="214" t="s">
        <v>602</v>
      </c>
      <c r="G376" s="215" t="s">
        <v>176</v>
      </c>
      <c r="H376" s="216">
        <v>6.725</v>
      </c>
      <c r="I376" s="217"/>
      <c r="J376" s="218">
        <f>ROUND(I376*H376,2)</f>
        <v>0</v>
      </c>
      <c r="K376" s="214" t="s">
        <v>147</v>
      </c>
      <c r="L376" s="44"/>
      <c r="M376" s="219" t="s">
        <v>19</v>
      </c>
      <c r="N376" s="220" t="s">
        <v>43</v>
      </c>
      <c r="O376" s="84"/>
      <c r="P376" s="221">
        <f>O376*H376</f>
        <v>0</v>
      </c>
      <c r="Q376" s="221">
        <v>0</v>
      </c>
      <c r="R376" s="221">
        <f>Q376*H376</f>
        <v>0</v>
      </c>
      <c r="S376" s="221">
        <v>0</v>
      </c>
      <c r="T376" s="222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3" t="s">
        <v>148</v>
      </c>
      <c r="AT376" s="223" t="s">
        <v>143</v>
      </c>
      <c r="AU376" s="223" t="s">
        <v>82</v>
      </c>
      <c r="AY376" s="17" t="s">
        <v>141</v>
      </c>
      <c r="BE376" s="224">
        <f>IF(N376="základní",J376,0)</f>
        <v>0</v>
      </c>
      <c r="BF376" s="224">
        <f>IF(N376="snížená",J376,0)</f>
        <v>0</v>
      </c>
      <c r="BG376" s="224">
        <f>IF(N376="zákl. přenesená",J376,0)</f>
        <v>0</v>
      </c>
      <c r="BH376" s="224">
        <f>IF(N376="sníž. přenesená",J376,0)</f>
        <v>0</v>
      </c>
      <c r="BI376" s="224">
        <f>IF(N376="nulová",J376,0)</f>
        <v>0</v>
      </c>
      <c r="BJ376" s="17" t="s">
        <v>80</v>
      </c>
      <c r="BK376" s="224">
        <f>ROUND(I376*H376,2)</f>
        <v>0</v>
      </c>
      <c r="BL376" s="17" t="s">
        <v>148</v>
      </c>
      <c r="BM376" s="223" t="s">
        <v>603</v>
      </c>
    </row>
    <row r="377" spans="1:47" s="2" customFormat="1" ht="12">
      <c r="A377" s="38"/>
      <c r="B377" s="39"/>
      <c r="C377" s="40"/>
      <c r="D377" s="225" t="s">
        <v>150</v>
      </c>
      <c r="E377" s="40"/>
      <c r="F377" s="226" t="s">
        <v>604</v>
      </c>
      <c r="G377" s="40"/>
      <c r="H377" s="40"/>
      <c r="I377" s="227"/>
      <c r="J377" s="40"/>
      <c r="K377" s="40"/>
      <c r="L377" s="44"/>
      <c r="M377" s="228"/>
      <c r="N377" s="229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150</v>
      </c>
      <c r="AU377" s="17" t="s">
        <v>82</v>
      </c>
    </row>
    <row r="378" spans="1:63" s="12" customFormat="1" ht="22.8" customHeight="1">
      <c r="A378" s="12"/>
      <c r="B378" s="196"/>
      <c r="C378" s="197"/>
      <c r="D378" s="198" t="s">
        <v>71</v>
      </c>
      <c r="E378" s="210" t="s">
        <v>605</v>
      </c>
      <c r="F378" s="210" t="s">
        <v>606</v>
      </c>
      <c r="G378" s="197"/>
      <c r="H378" s="197"/>
      <c r="I378" s="200"/>
      <c r="J378" s="211">
        <f>BK378</f>
        <v>0</v>
      </c>
      <c r="K378" s="197"/>
      <c r="L378" s="202"/>
      <c r="M378" s="203"/>
      <c r="N378" s="204"/>
      <c r="O378" s="204"/>
      <c r="P378" s="205">
        <f>SUM(P379:P380)</f>
        <v>0</v>
      </c>
      <c r="Q378" s="204"/>
      <c r="R378" s="205">
        <f>SUM(R379:R380)</f>
        <v>0</v>
      </c>
      <c r="S378" s="204"/>
      <c r="T378" s="206">
        <f>SUM(T379:T380)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7" t="s">
        <v>80</v>
      </c>
      <c r="AT378" s="208" t="s">
        <v>71</v>
      </c>
      <c r="AU378" s="208" t="s">
        <v>80</v>
      </c>
      <c r="AY378" s="207" t="s">
        <v>141</v>
      </c>
      <c r="BK378" s="209">
        <f>SUM(BK379:BK380)</f>
        <v>0</v>
      </c>
    </row>
    <row r="379" spans="1:65" s="2" customFormat="1" ht="55.5" customHeight="1">
      <c r="A379" s="38"/>
      <c r="B379" s="39"/>
      <c r="C379" s="212" t="s">
        <v>607</v>
      </c>
      <c r="D379" s="212" t="s">
        <v>143</v>
      </c>
      <c r="E379" s="213" t="s">
        <v>608</v>
      </c>
      <c r="F379" s="214" t="s">
        <v>609</v>
      </c>
      <c r="G379" s="215" t="s">
        <v>176</v>
      </c>
      <c r="H379" s="216">
        <v>17.051</v>
      </c>
      <c r="I379" s="217"/>
      <c r="J379" s="218">
        <f>ROUND(I379*H379,2)</f>
        <v>0</v>
      </c>
      <c r="K379" s="214" t="s">
        <v>147</v>
      </c>
      <c r="L379" s="44"/>
      <c r="M379" s="219" t="s">
        <v>19</v>
      </c>
      <c r="N379" s="220" t="s">
        <v>43</v>
      </c>
      <c r="O379" s="84"/>
      <c r="P379" s="221">
        <f>O379*H379</f>
        <v>0</v>
      </c>
      <c r="Q379" s="221">
        <v>0</v>
      </c>
      <c r="R379" s="221">
        <f>Q379*H379</f>
        <v>0</v>
      </c>
      <c r="S379" s="221">
        <v>0</v>
      </c>
      <c r="T379" s="222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3" t="s">
        <v>148</v>
      </c>
      <c r="AT379" s="223" t="s">
        <v>143</v>
      </c>
      <c r="AU379" s="223" t="s">
        <v>82</v>
      </c>
      <c r="AY379" s="17" t="s">
        <v>141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7" t="s">
        <v>80</v>
      </c>
      <c r="BK379" s="224">
        <f>ROUND(I379*H379,2)</f>
        <v>0</v>
      </c>
      <c r="BL379" s="17" t="s">
        <v>148</v>
      </c>
      <c r="BM379" s="223" t="s">
        <v>610</v>
      </c>
    </row>
    <row r="380" spans="1:47" s="2" customFormat="1" ht="12">
      <c r="A380" s="38"/>
      <c r="B380" s="39"/>
      <c r="C380" s="40"/>
      <c r="D380" s="225" t="s">
        <v>150</v>
      </c>
      <c r="E380" s="40"/>
      <c r="F380" s="226" t="s">
        <v>611</v>
      </c>
      <c r="G380" s="40"/>
      <c r="H380" s="40"/>
      <c r="I380" s="227"/>
      <c r="J380" s="40"/>
      <c r="K380" s="40"/>
      <c r="L380" s="44"/>
      <c r="M380" s="228"/>
      <c r="N380" s="229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150</v>
      </c>
      <c r="AU380" s="17" t="s">
        <v>82</v>
      </c>
    </row>
    <row r="381" spans="1:63" s="12" customFormat="1" ht="25.9" customHeight="1">
      <c r="A381" s="12"/>
      <c r="B381" s="196"/>
      <c r="C381" s="197"/>
      <c r="D381" s="198" t="s">
        <v>71</v>
      </c>
      <c r="E381" s="199" t="s">
        <v>612</v>
      </c>
      <c r="F381" s="199" t="s">
        <v>613</v>
      </c>
      <c r="G381" s="197"/>
      <c r="H381" s="197"/>
      <c r="I381" s="200"/>
      <c r="J381" s="201">
        <f>BK381</f>
        <v>0</v>
      </c>
      <c r="K381" s="197"/>
      <c r="L381" s="202"/>
      <c r="M381" s="203"/>
      <c r="N381" s="204"/>
      <c r="O381" s="204"/>
      <c r="P381" s="205">
        <f>P382+P423+P426+P433+P449+P474+P484+P497+P509</f>
        <v>0</v>
      </c>
      <c r="Q381" s="204"/>
      <c r="R381" s="205">
        <f>R382+R423+R426+R433+R449+R474+R484+R497+R509</f>
        <v>0.19547967000000005</v>
      </c>
      <c r="S381" s="204"/>
      <c r="T381" s="206">
        <f>T382+T423+T426+T433+T449+T474+T484+T497+T509</f>
        <v>0.0408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7" t="s">
        <v>82</v>
      </c>
      <c r="AT381" s="208" t="s">
        <v>71</v>
      </c>
      <c r="AU381" s="208" t="s">
        <v>72</v>
      </c>
      <c r="AY381" s="207" t="s">
        <v>141</v>
      </c>
      <c r="BK381" s="209">
        <f>BK382+BK423+BK426+BK433+BK449+BK474+BK484+BK497+BK509</f>
        <v>0</v>
      </c>
    </row>
    <row r="382" spans="1:63" s="12" customFormat="1" ht="22.8" customHeight="1">
      <c r="A382" s="12"/>
      <c r="B382" s="196"/>
      <c r="C382" s="197"/>
      <c r="D382" s="198" t="s">
        <v>71</v>
      </c>
      <c r="E382" s="210" t="s">
        <v>614</v>
      </c>
      <c r="F382" s="210" t="s">
        <v>615</v>
      </c>
      <c r="G382" s="197"/>
      <c r="H382" s="197"/>
      <c r="I382" s="200"/>
      <c r="J382" s="211">
        <f>BK382</f>
        <v>0</v>
      </c>
      <c r="K382" s="197"/>
      <c r="L382" s="202"/>
      <c r="M382" s="203"/>
      <c r="N382" s="204"/>
      <c r="O382" s="204"/>
      <c r="P382" s="205">
        <f>SUM(P383:P422)</f>
        <v>0</v>
      </c>
      <c r="Q382" s="204"/>
      <c r="R382" s="205">
        <f>SUM(R383:R422)</f>
        <v>0.06969260000000002</v>
      </c>
      <c r="S382" s="204"/>
      <c r="T382" s="206">
        <f>SUM(T383:T422)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7" t="s">
        <v>82</v>
      </c>
      <c r="AT382" s="208" t="s">
        <v>71</v>
      </c>
      <c r="AU382" s="208" t="s">
        <v>80</v>
      </c>
      <c r="AY382" s="207" t="s">
        <v>141</v>
      </c>
      <c r="BK382" s="209">
        <f>SUM(BK383:BK422)</f>
        <v>0</v>
      </c>
    </row>
    <row r="383" spans="1:65" s="2" customFormat="1" ht="37.8" customHeight="1">
      <c r="A383" s="38"/>
      <c r="B383" s="39"/>
      <c r="C383" s="212" t="s">
        <v>616</v>
      </c>
      <c r="D383" s="212" t="s">
        <v>143</v>
      </c>
      <c r="E383" s="213" t="s">
        <v>617</v>
      </c>
      <c r="F383" s="214" t="s">
        <v>618</v>
      </c>
      <c r="G383" s="215" t="s">
        <v>146</v>
      </c>
      <c r="H383" s="216">
        <v>5.75</v>
      </c>
      <c r="I383" s="217"/>
      <c r="J383" s="218">
        <f>ROUND(I383*H383,2)</f>
        <v>0</v>
      </c>
      <c r="K383" s="214" t="s">
        <v>147</v>
      </c>
      <c r="L383" s="44"/>
      <c r="M383" s="219" t="s">
        <v>19</v>
      </c>
      <c r="N383" s="220" t="s">
        <v>43</v>
      </c>
      <c r="O383" s="84"/>
      <c r="P383" s="221">
        <f>O383*H383</f>
        <v>0</v>
      </c>
      <c r="Q383" s="221">
        <v>0</v>
      </c>
      <c r="R383" s="221">
        <f>Q383*H383</f>
        <v>0</v>
      </c>
      <c r="S383" s="221">
        <v>0</v>
      </c>
      <c r="T383" s="222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3" t="s">
        <v>205</v>
      </c>
      <c r="AT383" s="223" t="s">
        <v>143</v>
      </c>
      <c r="AU383" s="223" t="s">
        <v>82</v>
      </c>
      <c r="AY383" s="17" t="s">
        <v>141</v>
      </c>
      <c r="BE383" s="224">
        <f>IF(N383="základní",J383,0)</f>
        <v>0</v>
      </c>
      <c r="BF383" s="224">
        <f>IF(N383="snížená",J383,0)</f>
        <v>0</v>
      </c>
      <c r="BG383" s="224">
        <f>IF(N383="zákl. přenesená",J383,0)</f>
        <v>0</v>
      </c>
      <c r="BH383" s="224">
        <f>IF(N383="sníž. přenesená",J383,0)</f>
        <v>0</v>
      </c>
      <c r="BI383" s="224">
        <f>IF(N383="nulová",J383,0)</f>
        <v>0</v>
      </c>
      <c r="BJ383" s="17" t="s">
        <v>80</v>
      </c>
      <c r="BK383" s="224">
        <f>ROUND(I383*H383,2)</f>
        <v>0</v>
      </c>
      <c r="BL383" s="17" t="s">
        <v>205</v>
      </c>
      <c r="BM383" s="223" t="s">
        <v>619</v>
      </c>
    </row>
    <row r="384" spans="1:47" s="2" customFormat="1" ht="12">
      <c r="A384" s="38"/>
      <c r="B384" s="39"/>
      <c r="C384" s="40"/>
      <c r="D384" s="225" t="s">
        <v>150</v>
      </c>
      <c r="E384" s="40"/>
      <c r="F384" s="226" t="s">
        <v>620</v>
      </c>
      <c r="G384" s="40"/>
      <c r="H384" s="40"/>
      <c r="I384" s="227"/>
      <c r="J384" s="40"/>
      <c r="K384" s="40"/>
      <c r="L384" s="44"/>
      <c r="M384" s="228"/>
      <c r="N384" s="229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150</v>
      </c>
      <c r="AU384" s="17" t="s">
        <v>82</v>
      </c>
    </row>
    <row r="385" spans="1:51" s="14" customFormat="1" ht="12">
      <c r="A385" s="14"/>
      <c r="B385" s="242"/>
      <c r="C385" s="243"/>
      <c r="D385" s="232" t="s">
        <v>152</v>
      </c>
      <c r="E385" s="244" t="s">
        <v>19</v>
      </c>
      <c r="F385" s="245" t="s">
        <v>203</v>
      </c>
      <c r="G385" s="243"/>
      <c r="H385" s="244" t="s">
        <v>19</v>
      </c>
      <c r="I385" s="246"/>
      <c r="J385" s="243"/>
      <c r="K385" s="243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152</v>
      </c>
      <c r="AU385" s="251" t="s">
        <v>82</v>
      </c>
      <c r="AV385" s="14" t="s">
        <v>80</v>
      </c>
      <c r="AW385" s="14" t="s">
        <v>34</v>
      </c>
      <c r="AX385" s="14" t="s">
        <v>72</v>
      </c>
      <c r="AY385" s="251" t="s">
        <v>141</v>
      </c>
    </row>
    <row r="386" spans="1:51" s="13" customFormat="1" ht="12">
      <c r="A386" s="13"/>
      <c r="B386" s="230"/>
      <c r="C386" s="231"/>
      <c r="D386" s="232" t="s">
        <v>152</v>
      </c>
      <c r="E386" s="233" t="s">
        <v>19</v>
      </c>
      <c r="F386" s="234" t="s">
        <v>621</v>
      </c>
      <c r="G386" s="231"/>
      <c r="H386" s="235">
        <v>5.75</v>
      </c>
      <c r="I386" s="236"/>
      <c r="J386" s="231"/>
      <c r="K386" s="231"/>
      <c r="L386" s="237"/>
      <c r="M386" s="238"/>
      <c r="N386" s="239"/>
      <c r="O386" s="239"/>
      <c r="P386" s="239"/>
      <c r="Q386" s="239"/>
      <c r="R386" s="239"/>
      <c r="S386" s="239"/>
      <c r="T386" s="24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1" t="s">
        <v>152</v>
      </c>
      <c r="AU386" s="241" t="s">
        <v>82</v>
      </c>
      <c r="AV386" s="13" t="s">
        <v>82</v>
      </c>
      <c r="AW386" s="13" t="s">
        <v>34</v>
      </c>
      <c r="AX386" s="13" t="s">
        <v>80</v>
      </c>
      <c r="AY386" s="241" t="s">
        <v>141</v>
      </c>
    </row>
    <row r="387" spans="1:65" s="2" customFormat="1" ht="16.5" customHeight="1">
      <c r="A387" s="38"/>
      <c r="B387" s="39"/>
      <c r="C387" s="263" t="s">
        <v>622</v>
      </c>
      <c r="D387" s="263" t="s">
        <v>372</v>
      </c>
      <c r="E387" s="264" t="s">
        <v>623</v>
      </c>
      <c r="F387" s="265" t="s">
        <v>624</v>
      </c>
      <c r="G387" s="266" t="s">
        <v>176</v>
      </c>
      <c r="H387" s="267">
        <v>0.002</v>
      </c>
      <c r="I387" s="268"/>
      <c r="J387" s="269">
        <f>ROUND(I387*H387,2)</f>
        <v>0</v>
      </c>
      <c r="K387" s="265" t="s">
        <v>147</v>
      </c>
      <c r="L387" s="270"/>
      <c r="M387" s="271" t="s">
        <v>19</v>
      </c>
      <c r="N387" s="272" t="s">
        <v>43</v>
      </c>
      <c r="O387" s="84"/>
      <c r="P387" s="221">
        <f>O387*H387</f>
        <v>0</v>
      </c>
      <c r="Q387" s="221">
        <v>1</v>
      </c>
      <c r="R387" s="221">
        <f>Q387*H387</f>
        <v>0.002</v>
      </c>
      <c r="S387" s="221">
        <v>0</v>
      </c>
      <c r="T387" s="222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3" t="s">
        <v>321</v>
      </c>
      <c r="AT387" s="223" t="s">
        <v>372</v>
      </c>
      <c r="AU387" s="223" t="s">
        <v>82</v>
      </c>
      <c r="AY387" s="17" t="s">
        <v>141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7" t="s">
        <v>80</v>
      </c>
      <c r="BK387" s="224">
        <f>ROUND(I387*H387,2)</f>
        <v>0</v>
      </c>
      <c r="BL387" s="17" t="s">
        <v>205</v>
      </c>
      <c r="BM387" s="223" t="s">
        <v>625</v>
      </c>
    </row>
    <row r="388" spans="1:51" s="13" customFormat="1" ht="12">
      <c r="A388" s="13"/>
      <c r="B388" s="230"/>
      <c r="C388" s="231"/>
      <c r="D388" s="232" t="s">
        <v>152</v>
      </c>
      <c r="E388" s="231"/>
      <c r="F388" s="234" t="s">
        <v>626</v>
      </c>
      <c r="G388" s="231"/>
      <c r="H388" s="235">
        <v>0.002</v>
      </c>
      <c r="I388" s="236"/>
      <c r="J388" s="231"/>
      <c r="K388" s="231"/>
      <c r="L388" s="237"/>
      <c r="M388" s="238"/>
      <c r="N388" s="239"/>
      <c r="O388" s="239"/>
      <c r="P388" s="239"/>
      <c r="Q388" s="239"/>
      <c r="R388" s="239"/>
      <c r="S388" s="239"/>
      <c r="T388" s="24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1" t="s">
        <v>152</v>
      </c>
      <c r="AU388" s="241" t="s">
        <v>82</v>
      </c>
      <c r="AV388" s="13" t="s">
        <v>82</v>
      </c>
      <c r="AW388" s="13" t="s">
        <v>4</v>
      </c>
      <c r="AX388" s="13" t="s">
        <v>80</v>
      </c>
      <c r="AY388" s="241" t="s">
        <v>141</v>
      </c>
    </row>
    <row r="389" spans="1:65" s="2" customFormat="1" ht="37.8" customHeight="1">
      <c r="A389" s="38"/>
      <c r="B389" s="39"/>
      <c r="C389" s="212" t="s">
        <v>627</v>
      </c>
      <c r="D389" s="212" t="s">
        <v>143</v>
      </c>
      <c r="E389" s="213" t="s">
        <v>628</v>
      </c>
      <c r="F389" s="214" t="s">
        <v>629</v>
      </c>
      <c r="G389" s="215" t="s">
        <v>146</v>
      </c>
      <c r="H389" s="216">
        <v>23.54</v>
      </c>
      <c r="I389" s="217"/>
      <c r="J389" s="218">
        <f>ROUND(I389*H389,2)</f>
        <v>0</v>
      </c>
      <c r="K389" s="214" t="s">
        <v>147</v>
      </c>
      <c r="L389" s="44"/>
      <c r="M389" s="219" t="s">
        <v>19</v>
      </c>
      <c r="N389" s="220" t="s">
        <v>43</v>
      </c>
      <c r="O389" s="84"/>
      <c r="P389" s="221">
        <f>O389*H389</f>
        <v>0</v>
      </c>
      <c r="Q389" s="221">
        <v>0</v>
      </c>
      <c r="R389" s="221">
        <f>Q389*H389</f>
        <v>0</v>
      </c>
      <c r="S389" s="221">
        <v>0</v>
      </c>
      <c r="T389" s="222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3" t="s">
        <v>205</v>
      </c>
      <c r="AT389" s="223" t="s">
        <v>143</v>
      </c>
      <c r="AU389" s="223" t="s">
        <v>82</v>
      </c>
      <c r="AY389" s="17" t="s">
        <v>141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7" t="s">
        <v>80</v>
      </c>
      <c r="BK389" s="224">
        <f>ROUND(I389*H389,2)</f>
        <v>0</v>
      </c>
      <c r="BL389" s="17" t="s">
        <v>205</v>
      </c>
      <c r="BM389" s="223" t="s">
        <v>630</v>
      </c>
    </row>
    <row r="390" spans="1:47" s="2" customFormat="1" ht="12">
      <c r="A390" s="38"/>
      <c r="B390" s="39"/>
      <c r="C390" s="40"/>
      <c r="D390" s="225" t="s">
        <v>150</v>
      </c>
      <c r="E390" s="40"/>
      <c r="F390" s="226" t="s">
        <v>631</v>
      </c>
      <c r="G390" s="40"/>
      <c r="H390" s="40"/>
      <c r="I390" s="227"/>
      <c r="J390" s="40"/>
      <c r="K390" s="40"/>
      <c r="L390" s="44"/>
      <c r="M390" s="228"/>
      <c r="N390" s="229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150</v>
      </c>
      <c r="AU390" s="17" t="s">
        <v>82</v>
      </c>
    </row>
    <row r="391" spans="1:51" s="14" customFormat="1" ht="12">
      <c r="A391" s="14"/>
      <c r="B391" s="242"/>
      <c r="C391" s="243"/>
      <c r="D391" s="232" t="s">
        <v>152</v>
      </c>
      <c r="E391" s="244" t="s">
        <v>19</v>
      </c>
      <c r="F391" s="245" t="s">
        <v>632</v>
      </c>
      <c r="G391" s="243"/>
      <c r="H391" s="244" t="s">
        <v>19</v>
      </c>
      <c r="I391" s="246"/>
      <c r="J391" s="243"/>
      <c r="K391" s="243"/>
      <c r="L391" s="247"/>
      <c r="M391" s="248"/>
      <c r="N391" s="249"/>
      <c r="O391" s="249"/>
      <c r="P391" s="249"/>
      <c r="Q391" s="249"/>
      <c r="R391" s="249"/>
      <c r="S391" s="249"/>
      <c r="T391" s="25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1" t="s">
        <v>152</v>
      </c>
      <c r="AU391" s="251" t="s">
        <v>82</v>
      </c>
      <c r="AV391" s="14" t="s">
        <v>80</v>
      </c>
      <c r="AW391" s="14" t="s">
        <v>34</v>
      </c>
      <c r="AX391" s="14" t="s">
        <v>72</v>
      </c>
      <c r="AY391" s="251" t="s">
        <v>141</v>
      </c>
    </row>
    <row r="392" spans="1:51" s="13" customFormat="1" ht="12">
      <c r="A392" s="13"/>
      <c r="B392" s="230"/>
      <c r="C392" s="231"/>
      <c r="D392" s="232" t="s">
        <v>152</v>
      </c>
      <c r="E392" s="233" t="s">
        <v>19</v>
      </c>
      <c r="F392" s="234" t="s">
        <v>633</v>
      </c>
      <c r="G392" s="231"/>
      <c r="H392" s="235">
        <v>3.277</v>
      </c>
      <c r="I392" s="236"/>
      <c r="J392" s="231"/>
      <c r="K392" s="231"/>
      <c r="L392" s="237"/>
      <c r="M392" s="238"/>
      <c r="N392" s="239"/>
      <c r="O392" s="239"/>
      <c r="P392" s="239"/>
      <c r="Q392" s="239"/>
      <c r="R392" s="239"/>
      <c r="S392" s="239"/>
      <c r="T392" s="24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1" t="s">
        <v>152</v>
      </c>
      <c r="AU392" s="241" t="s">
        <v>82</v>
      </c>
      <c r="AV392" s="13" t="s">
        <v>82</v>
      </c>
      <c r="AW392" s="13" t="s">
        <v>34</v>
      </c>
      <c r="AX392" s="13" t="s">
        <v>72</v>
      </c>
      <c r="AY392" s="241" t="s">
        <v>141</v>
      </c>
    </row>
    <row r="393" spans="1:51" s="14" customFormat="1" ht="12">
      <c r="A393" s="14"/>
      <c r="B393" s="242"/>
      <c r="C393" s="243"/>
      <c r="D393" s="232" t="s">
        <v>152</v>
      </c>
      <c r="E393" s="244" t="s">
        <v>19</v>
      </c>
      <c r="F393" s="245" t="s">
        <v>634</v>
      </c>
      <c r="G393" s="243"/>
      <c r="H393" s="244" t="s">
        <v>19</v>
      </c>
      <c r="I393" s="246"/>
      <c r="J393" s="243"/>
      <c r="K393" s="243"/>
      <c r="L393" s="247"/>
      <c r="M393" s="248"/>
      <c r="N393" s="249"/>
      <c r="O393" s="249"/>
      <c r="P393" s="249"/>
      <c r="Q393" s="249"/>
      <c r="R393" s="249"/>
      <c r="S393" s="249"/>
      <c r="T393" s="25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1" t="s">
        <v>152</v>
      </c>
      <c r="AU393" s="251" t="s">
        <v>82</v>
      </c>
      <c r="AV393" s="14" t="s">
        <v>80</v>
      </c>
      <c r="AW393" s="14" t="s">
        <v>34</v>
      </c>
      <c r="AX393" s="14" t="s">
        <v>72</v>
      </c>
      <c r="AY393" s="251" t="s">
        <v>141</v>
      </c>
    </row>
    <row r="394" spans="1:51" s="13" customFormat="1" ht="12">
      <c r="A394" s="13"/>
      <c r="B394" s="230"/>
      <c r="C394" s="231"/>
      <c r="D394" s="232" t="s">
        <v>152</v>
      </c>
      <c r="E394" s="233" t="s">
        <v>19</v>
      </c>
      <c r="F394" s="234" t="s">
        <v>635</v>
      </c>
      <c r="G394" s="231"/>
      <c r="H394" s="235">
        <v>6.507</v>
      </c>
      <c r="I394" s="236"/>
      <c r="J394" s="231"/>
      <c r="K394" s="231"/>
      <c r="L394" s="237"/>
      <c r="M394" s="238"/>
      <c r="N394" s="239"/>
      <c r="O394" s="239"/>
      <c r="P394" s="239"/>
      <c r="Q394" s="239"/>
      <c r="R394" s="239"/>
      <c r="S394" s="239"/>
      <c r="T394" s="24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1" t="s">
        <v>152</v>
      </c>
      <c r="AU394" s="241" t="s">
        <v>82</v>
      </c>
      <c r="AV394" s="13" t="s">
        <v>82</v>
      </c>
      <c r="AW394" s="13" t="s">
        <v>34</v>
      </c>
      <c r="AX394" s="13" t="s">
        <v>72</v>
      </c>
      <c r="AY394" s="241" t="s">
        <v>141</v>
      </c>
    </row>
    <row r="395" spans="1:51" s="13" customFormat="1" ht="12">
      <c r="A395" s="13"/>
      <c r="B395" s="230"/>
      <c r="C395" s="231"/>
      <c r="D395" s="232" t="s">
        <v>152</v>
      </c>
      <c r="E395" s="233" t="s">
        <v>19</v>
      </c>
      <c r="F395" s="234" t="s">
        <v>636</v>
      </c>
      <c r="G395" s="231"/>
      <c r="H395" s="235">
        <v>3.051</v>
      </c>
      <c r="I395" s="236"/>
      <c r="J395" s="231"/>
      <c r="K395" s="231"/>
      <c r="L395" s="237"/>
      <c r="M395" s="238"/>
      <c r="N395" s="239"/>
      <c r="O395" s="239"/>
      <c r="P395" s="239"/>
      <c r="Q395" s="239"/>
      <c r="R395" s="239"/>
      <c r="S395" s="239"/>
      <c r="T395" s="24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1" t="s">
        <v>152</v>
      </c>
      <c r="AU395" s="241" t="s">
        <v>82</v>
      </c>
      <c r="AV395" s="13" t="s">
        <v>82</v>
      </c>
      <c r="AW395" s="13" t="s">
        <v>34</v>
      </c>
      <c r="AX395" s="13" t="s">
        <v>72</v>
      </c>
      <c r="AY395" s="241" t="s">
        <v>141</v>
      </c>
    </row>
    <row r="396" spans="1:51" s="14" customFormat="1" ht="12">
      <c r="A396" s="14"/>
      <c r="B396" s="242"/>
      <c r="C396" s="243"/>
      <c r="D396" s="232" t="s">
        <v>152</v>
      </c>
      <c r="E396" s="244" t="s">
        <v>19</v>
      </c>
      <c r="F396" s="245" t="s">
        <v>637</v>
      </c>
      <c r="G396" s="243"/>
      <c r="H396" s="244" t="s">
        <v>19</v>
      </c>
      <c r="I396" s="246"/>
      <c r="J396" s="243"/>
      <c r="K396" s="243"/>
      <c r="L396" s="247"/>
      <c r="M396" s="248"/>
      <c r="N396" s="249"/>
      <c r="O396" s="249"/>
      <c r="P396" s="249"/>
      <c r="Q396" s="249"/>
      <c r="R396" s="249"/>
      <c r="S396" s="249"/>
      <c r="T396" s="25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1" t="s">
        <v>152</v>
      </c>
      <c r="AU396" s="251" t="s">
        <v>82</v>
      </c>
      <c r="AV396" s="14" t="s">
        <v>80</v>
      </c>
      <c r="AW396" s="14" t="s">
        <v>34</v>
      </c>
      <c r="AX396" s="14" t="s">
        <v>72</v>
      </c>
      <c r="AY396" s="251" t="s">
        <v>141</v>
      </c>
    </row>
    <row r="397" spans="1:51" s="13" customFormat="1" ht="12">
      <c r="A397" s="13"/>
      <c r="B397" s="230"/>
      <c r="C397" s="231"/>
      <c r="D397" s="232" t="s">
        <v>152</v>
      </c>
      <c r="E397" s="233" t="s">
        <v>19</v>
      </c>
      <c r="F397" s="234" t="s">
        <v>638</v>
      </c>
      <c r="G397" s="231"/>
      <c r="H397" s="235">
        <v>4.641</v>
      </c>
      <c r="I397" s="236"/>
      <c r="J397" s="231"/>
      <c r="K397" s="231"/>
      <c r="L397" s="237"/>
      <c r="M397" s="238"/>
      <c r="N397" s="239"/>
      <c r="O397" s="239"/>
      <c r="P397" s="239"/>
      <c r="Q397" s="239"/>
      <c r="R397" s="239"/>
      <c r="S397" s="239"/>
      <c r="T397" s="24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1" t="s">
        <v>152</v>
      </c>
      <c r="AU397" s="241" t="s">
        <v>82</v>
      </c>
      <c r="AV397" s="13" t="s">
        <v>82</v>
      </c>
      <c r="AW397" s="13" t="s">
        <v>34</v>
      </c>
      <c r="AX397" s="13" t="s">
        <v>72</v>
      </c>
      <c r="AY397" s="241" t="s">
        <v>141</v>
      </c>
    </row>
    <row r="398" spans="1:51" s="13" customFormat="1" ht="12">
      <c r="A398" s="13"/>
      <c r="B398" s="230"/>
      <c r="C398" s="231"/>
      <c r="D398" s="232" t="s">
        <v>152</v>
      </c>
      <c r="E398" s="233" t="s">
        <v>19</v>
      </c>
      <c r="F398" s="234" t="s">
        <v>639</v>
      </c>
      <c r="G398" s="231"/>
      <c r="H398" s="235">
        <v>1.953</v>
      </c>
      <c r="I398" s="236"/>
      <c r="J398" s="231"/>
      <c r="K398" s="231"/>
      <c r="L398" s="237"/>
      <c r="M398" s="238"/>
      <c r="N398" s="239"/>
      <c r="O398" s="239"/>
      <c r="P398" s="239"/>
      <c r="Q398" s="239"/>
      <c r="R398" s="239"/>
      <c r="S398" s="239"/>
      <c r="T398" s="24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1" t="s">
        <v>152</v>
      </c>
      <c r="AU398" s="241" t="s">
        <v>82</v>
      </c>
      <c r="AV398" s="13" t="s">
        <v>82</v>
      </c>
      <c r="AW398" s="13" t="s">
        <v>34</v>
      </c>
      <c r="AX398" s="13" t="s">
        <v>72</v>
      </c>
      <c r="AY398" s="241" t="s">
        <v>141</v>
      </c>
    </row>
    <row r="399" spans="1:51" s="13" customFormat="1" ht="12">
      <c r="A399" s="13"/>
      <c r="B399" s="230"/>
      <c r="C399" s="231"/>
      <c r="D399" s="232" t="s">
        <v>152</v>
      </c>
      <c r="E399" s="233" t="s">
        <v>19</v>
      </c>
      <c r="F399" s="234" t="s">
        <v>640</v>
      </c>
      <c r="G399" s="231"/>
      <c r="H399" s="235">
        <v>4.111</v>
      </c>
      <c r="I399" s="236"/>
      <c r="J399" s="231"/>
      <c r="K399" s="231"/>
      <c r="L399" s="237"/>
      <c r="M399" s="238"/>
      <c r="N399" s="239"/>
      <c r="O399" s="239"/>
      <c r="P399" s="239"/>
      <c r="Q399" s="239"/>
      <c r="R399" s="239"/>
      <c r="S399" s="239"/>
      <c r="T399" s="24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1" t="s">
        <v>152</v>
      </c>
      <c r="AU399" s="241" t="s">
        <v>82</v>
      </c>
      <c r="AV399" s="13" t="s">
        <v>82</v>
      </c>
      <c r="AW399" s="13" t="s">
        <v>34</v>
      </c>
      <c r="AX399" s="13" t="s">
        <v>72</v>
      </c>
      <c r="AY399" s="241" t="s">
        <v>141</v>
      </c>
    </row>
    <row r="400" spans="1:51" s="15" customFormat="1" ht="12">
      <c r="A400" s="15"/>
      <c r="B400" s="252"/>
      <c r="C400" s="253"/>
      <c r="D400" s="232" t="s">
        <v>152</v>
      </c>
      <c r="E400" s="254" t="s">
        <v>19</v>
      </c>
      <c r="F400" s="255" t="s">
        <v>219</v>
      </c>
      <c r="G400" s="253"/>
      <c r="H400" s="256">
        <v>23.54</v>
      </c>
      <c r="I400" s="257"/>
      <c r="J400" s="253"/>
      <c r="K400" s="253"/>
      <c r="L400" s="258"/>
      <c r="M400" s="259"/>
      <c r="N400" s="260"/>
      <c r="O400" s="260"/>
      <c r="P400" s="260"/>
      <c r="Q400" s="260"/>
      <c r="R400" s="260"/>
      <c r="S400" s="260"/>
      <c r="T400" s="261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2" t="s">
        <v>152</v>
      </c>
      <c r="AU400" s="262" t="s">
        <v>82</v>
      </c>
      <c r="AV400" s="15" t="s">
        <v>148</v>
      </c>
      <c r="AW400" s="15" t="s">
        <v>34</v>
      </c>
      <c r="AX400" s="15" t="s">
        <v>80</v>
      </c>
      <c r="AY400" s="262" t="s">
        <v>141</v>
      </c>
    </row>
    <row r="401" spans="1:65" s="2" customFormat="1" ht="24.15" customHeight="1">
      <c r="A401" s="38"/>
      <c r="B401" s="39"/>
      <c r="C401" s="263" t="s">
        <v>375</v>
      </c>
      <c r="D401" s="263" t="s">
        <v>372</v>
      </c>
      <c r="E401" s="264" t="s">
        <v>641</v>
      </c>
      <c r="F401" s="265" t="s">
        <v>642</v>
      </c>
      <c r="G401" s="266" t="s">
        <v>643</v>
      </c>
      <c r="H401" s="267">
        <v>35.31</v>
      </c>
      <c r="I401" s="268"/>
      <c r="J401" s="269">
        <f>ROUND(I401*H401,2)</f>
        <v>0</v>
      </c>
      <c r="K401" s="265" t="s">
        <v>147</v>
      </c>
      <c r="L401" s="270"/>
      <c r="M401" s="271" t="s">
        <v>19</v>
      </c>
      <c r="N401" s="272" t="s">
        <v>43</v>
      </c>
      <c r="O401" s="84"/>
      <c r="P401" s="221">
        <f>O401*H401</f>
        <v>0</v>
      </c>
      <c r="Q401" s="221">
        <v>0.001</v>
      </c>
      <c r="R401" s="221">
        <f>Q401*H401</f>
        <v>0.03531</v>
      </c>
      <c r="S401" s="221">
        <v>0</v>
      </c>
      <c r="T401" s="222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3" t="s">
        <v>321</v>
      </c>
      <c r="AT401" s="223" t="s">
        <v>372</v>
      </c>
      <c r="AU401" s="223" t="s">
        <v>82</v>
      </c>
      <c r="AY401" s="17" t="s">
        <v>141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7" t="s">
        <v>80</v>
      </c>
      <c r="BK401" s="224">
        <f>ROUND(I401*H401,2)</f>
        <v>0</v>
      </c>
      <c r="BL401" s="17" t="s">
        <v>205</v>
      </c>
      <c r="BM401" s="223" t="s">
        <v>644</v>
      </c>
    </row>
    <row r="402" spans="1:51" s="13" customFormat="1" ht="12">
      <c r="A402" s="13"/>
      <c r="B402" s="230"/>
      <c r="C402" s="231"/>
      <c r="D402" s="232" t="s">
        <v>152</v>
      </c>
      <c r="E402" s="231"/>
      <c r="F402" s="234" t="s">
        <v>645</v>
      </c>
      <c r="G402" s="231"/>
      <c r="H402" s="235">
        <v>35.31</v>
      </c>
      <c r="I402" s="236"/>
      <c r="J402" s="231"/>
      <c r="K402" s="231"/>
      <c r="L402" s="237"/>
      <c r="M402" s="238"/>
      <c r="N402" s="239"/>
      <c r="O402" s="239"/>
      <c r="P402" s="239"/>
      <c r="Q402" s="239"/>
      <c r="R402" s="239"/>
      <c r="S402" s="239"/>
      <c r="T402" s="24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1" t="s">
        <v>152</v>
      </c>
      <c r="AU402" s="241" t="s">
        <v>82</v>
      </c>
      <c r="AV402" s="13" t="s">
        <v>82</v>
      </c>
      <c r="AW402" s="13" t="s">
        <v>4</v>
      </c>
      <c r="AX402" s="13" t="s">
        <v>80</v>
      </c>
      <c r="AY402" s="241" t="s">
        <v>141</v>
      </c>
    </row>
    <row r="403" spans="1:65" s="2" customFormat="1" ht="24.15" customHeight="1">
      <c r="A403" s="38"/>
      <c r="B403" s="39"/>
      <c r="C403" s="212" t="s">
        <v>646</v>
      </c>
      <c r="D403" s="212" t="s">
        <v>143</v>
      </c>
      <c r="E403" s="213" t="s">
        <v>647</v>
      </c>
      <c r="F403" s="214" t="s">
        <v>648</v>
      </c>
      <c r="G403" s="215" t="s">
        <v>146</v>
      </c>
      <c r="H403" s="216">
        <v>5.75</v>
      </c>
      <c r="I403" s="217"/>
      <c r="J403" s="218">
        <f>ROUND(I403*H403,2)</f>
        <v>0</v>
      </c>
      <c r="K403" s="214" t="s">
        <v>147</v>
      </c>
      <c r="L403" s="44"/>
      <c r="M403" s="219" t="s">
        <v>19</v>
      </c>
      <c r="N403" s="220" t="s">
        <v>43</v>
      </c>
      <c r="O403" s="84"/>
      <c r="P403" s="221">
        <f>O403*H403</f>
        <v>0</v>
      </c>
      <c r="Q403" s="221">
        <v>0.0004</v>
      </c>
      <c r="R403" s="221">
        <f>Q403*H403</f>
        <v>0.0023</v>
      </c>
      <c r="S403" s="221">
        <v>0</v>
      </c>
      <c r="T403" s="222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3" t="s">
        <v>205</v>
      </c>
      <c r="AT403" s="223" t="s">
        <v>143</v>
      </c>
      <c r="AU403" s="223" t="s">
        <v>82</v>
      </c>
      <c r="AY403" s="17" t="s">
        <v>141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80</v>
      </c>
      <c r="BK403" s="224">
        <f>ROUND(I403*H403,2)</f>
        <v>0</v>
      </c>
      <c r="BL403" s="17" t="s">
        <v>205</v>
      </c>
      <c r="BM403" s="223" t="s">
        <v>649</v>
      </c>
    </row>
    <row r="404" spans="1:47" s="2" customFormat="1" ht="12">
      <c r="A404" s="38"/>
      <c r="B404" s="39"/>
      <c r="C404" s="40"/>
      <c r="D404" s="225" t="s">
        <v>150</v>
      </c>
      <c r="E404" s="40"/>
      <c r="F404" s="226" t="s">
        <v>650</v>
      </c>
      <c r="G404" s="40"/>
      <c r="H404" s="40"/>
      <c r="I404" s="227"/>
      <c r="J404" s="40"/>
      <c r="K404" s="40"/>
      <c r="L404" s="44"/>
      <c r="M404" s="228"/>
      <c r="N404" s="229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150</v>
      </c>
      <c r="AU404" s="17" t="s">
        <v>82</v>
      </c>
    </row>
    <row r="405" spans="1:51" s="14" customFormat="1" ht="12">
      <c r="A405" s="14"/>
      <c r="B405" s="242"/>
      <c r="C405" s="243"/>
      <c r="D405" s="232" t="s">
        <v>152</v>
      </c>
      <c r="E405" s="244" t="s">
        <v>19</v>
      </c>
      <c r="F405" s="245" t="s">
        <v>203</v>
      </c>
      <c r="G405" s="243"/>
      <c r="H405" s="244" t="s">
        <v>19</v>
      </c>
      <c r="I405" s="246"/>
      <c r="J405" s="243"/>
      <c r="K405" s="243"/>
      <c r="L405" s="247"/>
      <c r="M405" s="248"/>
      <c r="N405" s="249"/>
      <c r="O405" s="249"/>
      <c r="P405" s="249"/>
      <c r="Q405" s="249"/>
      <c r="R405" s="249"/>
      <c r="S405" s="249"/>
      <c r="T405" s="25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1" t="s">
        <v>152</v>
      </c>
      <c r="AU405" s="251" t="s">
        <v>82</v>
      </c>
      <c r="AV405" s="14" t="s">
        <v>80</v>
      </c>
      <c r="AW405" s="14" t="s">
        <v>34</v>
      </c>
      <c r="AX405" s="14" t="s">
        <v>72</v>
      </c>
      <c r="AY405" s="251" t="s">
        <v>141</v>
      </c>
    </row>
    <row r="406" spans="1:51" s="13" customFormat="1" ht="12">
      <c r="A406" s="13"/>
      <c r="B406" s="230"/>
      <c r="C406" s="231"/>
      <c r="D406" s="232" t="s">
        <v>152</v>
      </c>
      <c r="E406" s="233" t="s">
        <v>19</v>
      </c>
      <c r="F406" s="234" t="s">
        <v>621</v>
      </c>
      <c r="G406" s="231"/>
      <c r="H406" s="235">
        <v>5.75</v>
      </c>
      <c r="I406" s="236"/>
      <c r="J406" s="231"/>
      <c r="K406" s="231"/>
      <c r="L406" s="237"/>
      <c r="M406" s="238"/>
      <c r="N406" s="239"/>
      <c r="O406" s="239"/>
      <c r="P406" s="239"/>
      <c r="Q406" s="239"/>
      <c r="R406" s="239"/>
      <c r="S406" s="239"/>
      <c r="T406" s="24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1" t="s">
        <v>152</v>
      </c>
      <c r="AU406" s="241" t="s">
        <v>82</v>
      </c>
      <c r="AV406" s="13" t="s">
        <v>82</v>
      </c>
      <c r="AW406" s="13" t="s">
        <v>34</v>
      </c>
      <c r="AX406" s="13" t="s">
        <v>80</v>
      </c>
      <c r="AY406" s="241" t="s">
        <v>141</v>
      </c>
    </row>
    <row r="407" spans="1:65" s="2" customFormat="1" ht="44.25" customHeight="1">
      <c r="A407" s="38"/>
      <c r="B407" s="39"/>
      <c r="C407" s="263" t="s">
        <v>651</v>
      </c>
      <c r="D407" s="263" t="s">
        <v>372</v>
      </c>
      <c r="E407" s="264" t="s">
        <v>652</v>
      </c>
      <c r="F407" s="265" t="s">
        <v>653</v>
      </c>
      <c r="G407" s="266" t="s">
        <v>146</v>
      </c>
      <c r="H407" s="267">
        <v>6.702</v>
      </c>
      <c r="I407" s="268"/>
      <c r="J407" s="269">
        <f>ROUND(I407*H407,2)</f>
        <v>0</v>
      </c>
      <c r="K407" s="265" t="s">
        <v>147</v>
      </c>
      <c r="L407" s="270"/>
      <c r="M407" s="271" t="s">
        <v>19</v>
      </c>
      <c r="N407" s="272" t="s">
        <v>43</v>
      </c>
      <c r="O407" s="84"/>
      <c r="P407" s="221">
        <f>O407*H407</f>
        <v>0</v>
      </c>
      <c r="Q407" s="221">
        <v>0.0044</v>
      </c>
      <c r="R407" s="221">
        <f>Q407*H407</f>
        <v>0.029488800000000003</v>
      </c>
      <c r="S407" s="221">
        <v>0</v>
      </c>
      <c r="T407" s="222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3" t="s">
        <v>321</v>
      </c>
      <c r="AT407" s="223" t="s">
        <v>372</v>
      </c>
      <c r="AU407" s="223" t="s">
        <v>82</v>
      </c>
      <c r="AY407" s="17" t="s">
        <v>141</v>
      </c>
      <c r="BE407" s="224">
        <f>IF(N407="základní",J407,0)</f>
        <v>0</v>
      </c>
      <c r="BF407" s="224">
        <f>IF(N407="snížená",J407,0)</f>
        <v>0</v>
      </c>
      <c r="BG407" s="224">
        <f>IF(N407="zákl. přenesená",J407,0)</f>
        <v>0</v>
      </c>
      <c r="BH407" s="224">
        <f>IF(N407="sníž. přenesená",J407,0)</f>
        <v>0</v>
      </c>
      <c r="BI407" s="224">
        <f>IF(N407="nulová",J407,0)</f>
        <v>0</v>
      </c>
      <c r="BJ407" s="17" t="s">
        <v>80</v>
      </c>
      <c r="BK407" s="224">
        <f>ROUND(I407*H407,2)</f>
        <v>0</v>
      </c>
      <c r="BL407" s="17" t="s">
        <v>205</v>
      </c>
      <c r="BM407" s="223" t="s">
        <v>654</v>
      </c>
    </row>
    <row r="408" spans="1:51" s="13" customFormat="1" ht="12">
      <c r="A408" s="13"/>
      <c r="B408" s="230"/>
      <c r="C408" s="231"/>
      <c r="D408" s="232" t="s">
        <v>152</v>
      </c>
      <c r="E408" s="231"/>
      <c r="F408" s="234" t="s">
        <v>655</v>
      </c>
      <c r="G408" s="231"/>
      <c r="H408" s="235">
        <v>6.702</v>
      </c>
      <c r="I408" s="236"/>
      <c r="J408" s="231"/>
      <c r="K408" s="231"/>
      <c r="L408" s="237"/>
      <c r="M408" s="238"/>
      <c r="N408" s="239"/>
      <c r="O408" s="239"/>
      <c r="P408" s="239"/>
      <c r="Q408" s="239"/>
      <c r="R408" s="239"/>
      <c r="S408" s="239"/>
      <c r="T408" s="24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1" t="s">
        <v>152</v>
      </c>
      <c r="AU408" s="241" t="s">
        <v>82</v>
      </c>
      <c r="AV408" s="13" t="s">
        <v>82</v>
      </c>
      <c r="AW408" s="13" t="s">
        <v>4</v>
      </c>
      <c r="AX408" s="13" t="s">
        <v>80</v>
      </c>
      <c r="AY408" s="241" t="s">
        <v>141</v>
      </c>
    </row>
    <row r="409" spans="1:65" s="2" customFormat="1" ht="24.15" customHeight="1">
      <c r="A409" s="38"/>
      <c r="B409" s="39"/>
      <c r="C409" s="212" t="s">
        <v>656</v>
      </c>
      <c r="D409" s="212" t="s">
        <v>143</v>
      </c>
      <c r="E409" s="213" t="s">
        <v>657</v>
      </c>
      <c r="F409" s="214" t="s">
        <v>658</v>
      </c>
      <c r="G409" s="215" t="s">
        <v>146</v>
      </c>
      <c r="H409" s="216">
        <v>1.3</v>
      </c>
      <c r="I409" s="217"/>
      <c r="J409" s="218">
        <f>ROUND(I409*H409,2)</f>
        <v>0</v>
      </c>
      <c r="K409" s="214" t="s">
        <v>147</v>
      </c>
      <c r="L409" s="44"/>
      <c r="M409" s="219" t="s">
        <v>19</v>
      </c>
      <c r="N409" s="220" t="s">
        <v>43</v>
      </c>
      <c r="O409" s="84"/>
      <c r="P409" s="221">
        <f>O409*H409</f>
        <v>0</v>
      </c>
      <c r="Q409" s="221">
        <v>0</v>
      </c>
      <c r="R409" s="221">
        <f>Q409*H409</f>
        <v>0</v>
      </c>
      <c r="S409" s="221">
        <v>0</v>
      </c>
      <c r="T409" s="222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3" t="s">
        <v>205</v>
      </c>
      <c r="AT409" s="223" t="s">
        <v>143</v>
      </c>
      <c r="AU409" s="223" t="s">
        <v>82</v>
      </c>
      <c r="AY409" s="17" t="s">
        <v>141</v>
      </c>
      <c r="BE409" s="224">
        <f>IF(N409="základní",J409,0)</f>
        <v>0</v>
      </c>
      <c r="BF409" s="224">
        <f>IF(N409="snížená",J409,0)</f>
        <v>0</v>
      </c>
      <c r="BG409" s="224">
        <f>IF(N409="zákl. přenesená",J409,0)</f>
        <v>0</v>
      </c>
      <c r="BH409" s="224">
        <f>IF(N409="sníž. přenesená",J409,0)</f>
        <v>0</v>
      </c>
      <c r="BI409" s="224">
        <f>IF(N409="nulová",J409,0)</f>
        <v>0</v>
      </c>
      <c r="BJ409" s="17" t="s">
        <v>80</v>
      </c>
      <c r="BK409" s="224">
        <f>ROUND(I409*H409,2)</f>
        <v>0</v>
      </c>
      <c r="BL409" s="17" t="s">
        <v>205</v>
      </c>
      <c r="BM409" s="223" t="s">
        <v>659</v>
      </c>
    </row>
    <row r="410" spans="1:47" s="2" customFormat="1" ht="12">
      <c r="A410" s="38"/>
      <c r="B410" s="39"/>
      <c r="C410" s="40"/>
      <c r="D410" s="225" t="s">
        <v>150</v>
      </c>
      <c r="E410" s="40"/>
      <c r="F410" s="226" t="s">
        <v>660</v>
      </c>
      <c r="G410" s="40"/>
      <c r="H410" s="40"/>
      <c r="I410" s="227"/>
      <c r="J410" s="40"/>
      <c r="K410" s="40"/>
      <c r="L410" s="44"/>
      <c r="M410" s="228"/>
      <c r="N410" s="229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150</v>
      </c>
      <c r="AU410" s="17" t="s">
        <v>82</v>
      </c>
    </row>
    <row r="411" spans="1:51" s="13" customFormat="1" ht="12">
      <c r="A411" s="13"/>
      <c r="B411" s="230"/>
      <c r="C411" s="231"/>
      <c r="D411" s="232" t="s">
        <v>152</v>
      </c>
      <c r="E411" s="233" t="s">
        <v>19</v>
      </c>
      <c r="F411" s="234" t="s">
        <v>661</v>
      </c>
      <c r="G411" s="231"/>
      <c r="H411" s="235">
        <v>1.3</v>
      </c>
      <c r="I411" s="236"/>
      <c r="J411" s="231"/>
      <c r="K411" s="231"/>
      <c r="L411" s="237"/>
      <c r="M411" s="238"/>
      <c r="N411" s="239"/>
      <c r="O411" s="239"/>
      <c r="P411" s="239"/>
      <c r="Q411" s="239"/>
      <c r="R411" s="239"/>
      <c r="S411" s="239"/>
      <c r="T411" s="240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1" t="s">
        <v>152</v>
      </c>
      <c r="AU411" s="241" t="s">
        <v>82</v>
      </c>
      <c r="AV411" s="13" t="s">
        <v>82</v>
      </c>
      <c r="AW411" s="13" t="s">
        <v>34</v>
      </c>
      <c r="AX411" s="13" t="s">
        <v>80</v>
      </c>
      <c r="AY411" s="241" t="s">
        <v>141</v>
      </c>
    </row>
    <row r="412" spans="1:65" s="2" customFormat="1" ht="21.75" customHeight="1">
      <c r="A412" s="38"/>
      <c r="B412" s="39"/>
      <c r="C412" s="263" t="s">
        <v>662</v>
      </c>
      <c r="D412" s="263" t="s">
        <v>372</v>
      </c>
      <c r="E412" s="264" t="s">
        <v>663</v>
      </c>
      <c r="F412" s="265" t="s">
        <v>664</v>
      </c>
      <c r="G412" s="266" t="s">
        <v>643</v>
      </c>
      <c r="H412" s="267">
        <v>0.157</v>
      </c>
      <c r="I412" s="268"/>
      <c r="J412" s="269">
        <f>ROUND(I412*H412,2)</f>
        <v>0</v>
      </c>
      <c r="K412" s="265" t="s">
        <v>147</v>
      </c>
      <c r="L412" s="270"/>
      <c r="M412" s="271" t="s">
        <v>19</v>
      </c>
      <c r="N412" s="272" t="s">
        <v>43</v>
      </c>
      <c r="O412" s="84"/>
      <c r="P412" s="221">
        <f>O412*H412</f>
        <v>0</v>
      </c>
      <c r="Q412" s="221">
        <v>0.001</v>
      </c>
      <c r="R412" s="221">
        <f>Q412*H412</f>
        <v>0.000157</v>
      </c>
      <c r="S412" s="221">
        <v>0</v>
      </c>
      <c r="T412" s="222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3" t="s">
        <v>321</v>
      </c>
      <c r="AT412" s="223" t="s">
        <v>372</v>
      </c>
      <c r="AU412" s="223" t="s">
        <v>82</v>
      </c>
      <c r="AY412" s="17" t="s">
        <v>141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80</v>
      </c>
      <c r="BK412" s="224">
        <f>ROUND(I412*H412,2)</f>
        <v>0</v>
      </c>
      <c r="BL412" s="17" t="s">
        <v>205</v>
      </c>
      <c r="BM412" s="223" t="s">
        <v>665</v>
      </c>
    </row>
    <row r="413" spans="1:51" s="13" customFormat="1" ht="12">
      <c r="A413" s="13"/>
      <c r="B413" s="230"/>
      <c r="C413" s="231"/>
      <c r="D413" s="232" t="s">
        <v>152</v>
      </c>
      <c r="E413" s="231"/>
      <c r="F413" s="234" t="s">
        <v>666</v>
      </c>
      <c r="G413" s="231"/>
      <c r="H413" s="235">
        <v>0.157</v>
      </c>
      <c r="I413" s="236"/>
      <c r="J413" s="231"/>
      <c r="K413" s="231"/>
      <c r="L413" s="237"/>
      <c r="M413" s="238"/>
      <c r="N413" s="239"/>
      <c r="O413" s="239"/>
      <c r="P413" s="239"/>
      <c r="Q413" s="239"/>
      <c r="R413" s="239"/>
      <c r="S413" s="239"/>
      <c r="T413" s="24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1" t="s">
        <v>152</v>
      </c>
      <c r="AU413" s="241" t="s">
        <v>82</v>
      </c>
      <c r="AV413" s="13" t="s">
        <v>82</v>
      </c>
      <c r="AW413" s="13" t="s">
        <v>4</v>
      </c>
      <c r="AX413" s="13" t="s">
        <v>80</v>
      </c>
      <c r="AY413" s="241" t="s">
        <v>141</v>
      </c>
    </row>
    <row r="414" spans="1:65" s="2" customFormat="1" ht="37.8" customHeight="1">
      <c r="A414" s="38"/>
      <c r="B414" s="39"/>
      <c r="C414" s="212" t="s">
        <v>667</v>
      </c>
      <c r="D414" s="212" t="s">
        <v>143</v>
      </c>
      <c r="E414" s="213" t="s">
        <v>668</v>
      </c>
      <c r="F414" s="214" t="s">
        <v>669</v>
      </c>
      <c r="G414" s="215" t="s">
        <v>278</v>
      </c>
      <c r="H414" s="216">
        <v>5.2</v>
      </c>
      <c r="I414" s="217"/>
      <c r="J414" s="218">
        <f>ROUND(I414*H414,2)</f>
        <v>0</v>
      </c>
      <c r="K414" s="214" t="s">
        <v>147</v>
      </c>
      <c r="L414" s="44"/>
      <c r="M414" s="219" t="s">
        <v>19</v>
      </c>
      <c r="N414" s="220" t="s">
        <v>43</v>
      </c>
      <c r="O414" s="84"/>
      <c r="P414" s="221">
        <f>O414*H414</f>
        <v>0</v>
      </c>
      <c r="Q414" s="221">
        <v>0</v>
      </c>
      <c r="R414" s="221">
        <f>Q414*H414</f>
        <v>0</v>
      </c>
      <c r="S414" s="221">
        <v>0</v>
      </c>
      <c r="T414" s="222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3" t="s">
        <v>205</v>
      </c>
      <c r="AT414" s="223" t="s">
        <v>143</v>
      </c>
      <c r="AU414" s="223" t="s">
        <v>82</v>
      </c>
      <c r="AY414" s="17" t="s">
        <v>141</v>
      </c>
      <c r="BE414" s="224">
        <f>IF(N414="základní",J414,0)</f>
        <v>0</v>
      </c>
      <c r="BF414" s="224">
        <f>IF(N414="snížená",J414,0)</f>
        <v>0</v>
      </c>
      <c r="BG414" s="224">
        <f>IF(N414="zákl. přenesená",J414,0)</f>
        <v>0</v>
      </c>
      <c r="BH414" s="224">
        <f>IF(N414="sníž. přenesená",J414,0)</f>
        <v>0</v>
      </c>
      <c r="BI414" s="224">
        <f>IF(N414="nulová",J414,0)</f>
        <v>0</v>
      </c>
      <c r="BJ414" s="17" t="s">
        <v>80</v>
      </c>
      <c r="BK414" s="224">
        <f>ROUND(I414*H414,2)</f>
        <v>0</v>
      </c>
      <c r="BL414" s="17" t="s">
        <v>205</v>
      </c>
      <c r="BM414" s="223" t="s">
        <v>670</v>
      </c>
    </row>
    <row r="415" spans="1:47" s="2" customFormat="1" ht="12">
      <c r="A415" s="38"/>
      <c r="B415" s="39"/>
      <c r="C415" s="40"/>
      <c r="D415" s="225" t="s">
        <v>150</v>
      </c>
      <c r="E415" s="40"/>
      <c r="F415" s="226" t="s">
        <v>671</v>
      </c>
      <c r="G415" s="40"/>
      <c r="H415" s="40"/>
      <c r="I415" s="227"/>
      <c r="J415" s="40"/>
      <c r="K415" s="40"/>
      <c r="L415" s="44"/>
      <c r="M415" s="228"/>
      <c r="N415" s="229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150</v>
      </c>
      <c r="AU415" s="17" t="s">
        <v>82</v>
      </c>
    </row>
    <row r="416" spans="1:51" s="13" customFormat="1" ht="12">
      <c r="A416" s="13"/>
      <c r="B416" s="230"/>
      <c r="C416" s="231"/>
      <c r="D416" s="232" t="s">
        <v>152</v>
      </c>
      <c r="E416" s="233" t="s">
        <v>19</v>
      </c>
      <c r="F416" s="234" t="s">
        <v>672</v>
      </c>
      <c r="G416" s="231"/>
      <c r="H416" s="235">
        <v>5.2</v>
      </c>
      <c r="I416" s="236"/>
      <c r="J416" s="231"/>
      <c r="K416" s="231"/>
      <c r="L416" s="237"/>
      <c r="M416" s="238"/>
      <c r="N416" s="239"/>
      <c r="O416" s="239"/>
      <c r="P416" s="239"/>
      <c r="Q416" s="239"/>
      <c r="R416" s="239"/>
      <c r="S416" s="239"/>
      <c r="T416" s="24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1" t="s">
        <v>152</v>
      </c>
      <c r="AU416" s="241" t="s">
        <v>82</v>
      </c>
      <c r="AV416" s="13" t="s">
        <v>82</v>
      </c>
      <c r="AW416" s="13" t="s">
        <v>34</v>
      </c>
      <c r="AX416" s="13" t="s">
        <v>80</v>
      </c>
      <c r="AY416" s="241" t="s">
        <v>141</v>
      </c>
    </row>
    <row r="417" spans="1:65" s="2" customFormat="1" ht="16.5" customHeight="1">
      <c r="A417" s="38"/>
      <c r="B417" s="39"/>
      <c r="C417" s="263" t="s">
        <v>673</v>
      </c>
      <c r="D417" s="263" t="s">
        <v>372</v>
      </c>
      <c r="E417" s="264" t="s">
        <v>674</v>
      </c>
      <c r="F417" s="265" t="s">
        <v>675</v>
      </c>
      <c r="G417" s="266" t="s">
        <v>278</v>
      </c>
      <c r="H417" s="267">
        <v>5.46</v>
      </c>
      <c r="I417" s="268"/>
      <c r="J417" s="269">
        <f>ROUND(I417*H417,2)</f>
        <v>0</v>
      </c>
      <c r="K417" s="265" t="s">
        <v>147</v>
      </c>
      <c r="L417" s="270"/>
      <c r="M417" s="271" t="s">
        <v>19</v>
      </c>
      <c r="N417" s="272" t="s">
        <v>43</v>
      </c>
      <c r="O417" s="84"/>
      <c r="P417" s="221">
        <f>O417*H417</f>
        <v>0</v>
      </c>
      <c r="Q417" s="221">
        <v>8E-05</v>
      </c>
      <c r="R417" s="221">
        <f>Q417*H417</f>
        <v>0.00043680000000000005</v>
      </c>
      <c r="S417" s="221">
        <v>0</v>
      </c>
      <c r="T417" s="222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3" t="s">
        <v>321</v>
      </c>
      <c r="AT417" s="223" t="s">
        <v>372</v>
      </c>
      <c r="AU417" s="223" t="s">
        <v>82</v>
      </c>
      <c r="AY417" s="17" t="s">
        <v>141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80</v>
      </c>
      <c r="BK417" s="224">
        <f>ROUND(I417*H417,2)</f>
        <v>0</v>
      </c>
      <c r="BL417" s="17" t="s">
        <v>205</v>
      </c>
      <c r="BM417" s="223" t="s">
        <v>676</v>
      </c>
    </row>
    <row r="418" spans="1:51" s="13" customFormat="1" ht="12">
      <c r="A418" s="13"/>
      <c r="B418" s="230"/>
      <c r="C418" s="231"/>
      <c r="D418" s="232" t="s">
        <v>152</v>
      </c>
      <c r="E418" s="231"/>
      <c r="F418" s="234" t="s">
        <v>677</v>
      </c>
      <c r="G418" s="231"/>
      <c r="H418" s="235">
        <v>5.46</v>
      </c>
      <c r="I418" s="236"/>
      <c r="J418" s="231"/>
      <c r="K418" s="231"/>
      <c r="L418" s="237"/>
      <c r="M418" s="238"/>
      <c r="N418" s="239"/>
      <c r="O418" s="239"/>
      <c r="P418" s="239"/>
      <c r="Q418" s="239"/>
      <c r="R418" s="239"/>
      <c r="S418" s="239"/>
      <c r="T418" s="24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1" t="s">
        <v>152</v>
      </c>
      <c r="AU418" s="241" t="s">
        <v>82</v>
      </c>
      <c r="AV418" s="13" t="s">
        <v>82</v>
      </c>
      <c r="AW418" s="13" t="s">
        <v>4</v>
      </c>
      <c r="AX418" s="13" t="s">
        <v>80</v>
      </c>
      <c r="AY418" s="241" t="s">
        <v>141</v>
      </c>
    </row>
    <row r="419" spans="1:65" s="2" customFormat="1" ht="49.05" customHeight="1">
      <c r="A419" s="38"/>
      <c r="B419" s="39"/>
      <c r="C419" s="212" t="s">
        <v>678</v>
      </c>
      <c r="D419" s="212" t="s">
        <v>143</v>
      </c>
      <c r="E419" s="213" t="s">
        <v>679</v>
      </c>
      <c r="F419" s="214" t="s">
        <v>680</v>
      </c>
      <c r="G419" s="215" t="s">
        <v>176</v>
      </c>
      <c r="H419" s="216">
        <v>0.07</v>
      </c>
      <c r="I419" s="217"/>
      <c r="J419" s="218">
        <f>ROUND(I419*H419,2)</f>
        <v>0</v>
      </c>
      <c r="K419" s="214" t="s">
        <v>147</v>
      </c>
      <c r="L419" s="44"/>
      <c r="M419" s="219" t="s">
        <v>19</v>
      </c>
      <c r="N419" s="220" t="s">
        <v>43</v>
      </c>
      <c r="O419" s="84"/>
      <c r="P419" s="221">
        <f>O419*H419</f>
        <v>0</v>
      </c>
      <c r="Q419" s="221">
        <v>0</v>
      </c>
      <c r="R419" s="221">
        <f>Q419*H419</f>
        <v>0</v>
      </c>
      <c r="S419" s="221">
        <v>0</v>
      </c>
      <c r="T419" s="222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3" t="s">
        <v>205</v>
      </c>
      <c r="AT419" s="223" t="s">
        <v>143</v>
      </c>
      <c r="AU419" s="223" t="s">
        <v>82</v>
      </c>
      <c r="AY419" s="17" t="s">
        <v>141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80</v>
      </c>
      <c r="BK419" s="224">
        <f>ROUND(I419*H419,2)</f>
        <v>0</v>
      </c>
      <c r="BL419" s="17" t="s">
        <v>205</v>
      </c>
      <c r="BM419" s="223" t="s">
        <v>681</v>
      </c>
    </row>
    <row r="420" spans="1:47" s="2" customFormat="1" ht="12">
      <c r="A420" s="38"/>
      <c r="B420" s="39"/>
      <c r="C420" s="40"/>
      <c r="D420" s="225" t="s">
        <v>150</v>
      </c>
      <c r="E420" s="40"/>
      <c r="F420" s="226" t="s">
        <v>682</v>
      </c>
      <c r="G420" s="40"/>
      <c r="H420" s="40"/>
      <c r="I420" s="227"/>
      <c r="J420" s="40"/>
      <c r="K420" s="40"/>
      <c r="L420" s="44"/>
      <c r="M420" s="228"/>
      <c r="N420" s="229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150</v>
      </c>
      <c r="AU420" s="17" t="s">
        <v>82</v>
      </c>
    </row>
    <row r="421" spans="1:65" s="2" customFormat="1" ht="55.5" customHeight="1">
      <c r="A421" s="38"/>
      <c r="B421" s="39"/>
      <c r="C421" s="212" t="s">
        <v>683</v>
      </c>
      <c r="D421" s="212" t="s">
        <v>143</v>
      </c>
      <c r="E421" s="213" t="s">
        <v>684</v>
      </c>
      <c r="F421" s="214" t="s">
        <v>685</v>
      </c>
      <c r="G421" s="215" t="s">
        <v>176</v>
      </c>
      <c r="H421" s="216">
        <v>0.07</v>
      </c>
      <c r="I421" s="217"/>
      <c r="J421" s="218">
        <f>ROUND(I421*H421,2)</f>
        <v>0</v>
      </c>
      <c r="K421" s="214" t="s">
        <v>147</v>
      </c>
      <c r="L421" s="44"/>
      <c r="M421" s="219" t="s">
        <v>19</v>
      </c>
      <c r="N421" s="220" t="s">
        <v>43</v>
      </c>
      <c r="O421" s="84"/>
      <c r="P421" s="221">
        <f>O421*H421</f>
        <v>0</v>
      </c>
      <c r="Q421" s="221">
        <v>0</v>
      </c>
      <c r="R421" s="221">
        <f>Q421*H421</f>
        <v>0</v>
      </c>
      <c r="S421" s="221">
        <v>0</v>
      </c>
      <c r="T421" s="222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3" t="s">
        <v>205</v>
      </c>
      <c r="AT421" s="223" t="s">
        <v>143</v>
      </c>
      <c r="AU421" s="223" t="s">
        <v>82</v>
      </c>
      <c r="AY421" s="17" t="s">
        <v>141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80</v>
      </c>
      <c r="BK421" s="224">
        <f>ROUND(I421*H421,2)</f>
        <v>0</v>
      </c>
      <c r="BL421" s="17" t="s">
        <v>205</v>
      </c>
      <c r="BM421" s="223" t="s">
        <v>686</v>
      </c>
    </row>
    <row r="422" spans="1:47" s="2" customFormat="1" ht="12">
      <c r="A422" s="38"/>
      <c r="B422" s="39"/>
      <c r="C422" s="40"/>
      <c r="D422" s="225" t="s">
        <v>150</v>
      </c>
      <c r="E422" s="40"/>
      <c r="F422" s="226" t="s">
        <v>687</v>
      </c>
      <c r="G422" s="40"/>
      <c r="H422" s="40"/>
      <c r="I422" s="227"/>
      <c r="J422" s="40"/>
      <c r="K422" s="40"/>
      <c r="L422" s="44"/>
      <c r="M422" s="228"/>
      <c r="N422" s="229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150</v>
      </c>
      <c r="AU422" s="17" t="s">
        <v>82</v>
      </c>
    </row>
    <row r="423" spans="1:63" s="12" customFormat="1" ht="22.8" customHeight="1">
      <c r="A423" s="12"/>
      <c r="B423" s="196"/>
      <c r="C423" s="197"/>
      <c r="D423" s="198" t="s">
        <v>71</v>
      </c>
      <c r="E423" s="210" t="s">
        <v>688</v>
      </c>
      <c r="F423" s="210" t="s">
        <v>689</v>
      </c>
      <c r="G423" s="197"/>
      <c r="H423" s="197"/>
      <c r="I423" s="200"/>
      <c r="J423" s="211">
        <f>BK423</f>
        <v>0</v>
      </c>
      <c r="K423" s="197"/>
      <c r="L423" s="202"/>
      <c r="M423" s="203"/>
      <c r="N423" s="204"/>
      <c r="O423" s="204"/>
      <c r="P423" s="205">
        <f>SUM(P424:P425)</f>
        <v>0</v>
      </c>
      <c r="Q423" s="204"/>
      <c r="R423" s="205">
        <f>SUM(R424:R425)</f>
        <v>0</v>
      </c>
      <c r="S423" s="204"/>
      <c r="T423" s="206">
        <f>SUM(T424:T425)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07" t="s">
        <v>82</v>
      </c>
      <c r="AT423" s="208" t="s">
        <v>71</v>
      </c>
      <c r="AU423" s="208" t="s">
        <v>80</v>
      </c>
      <c r="AY423" s="207" t="s">
        <v>141</v>
      </c>
      <c r="BK423" s="209">
        <f>SUM(BK424:BK425)</f>
        <v>0</v>
      </c>
    </row>
    <row r="424" spans="1:65" s="2" customFormat="1" ht="24.15" customHeight="1">
      <c r="A424" s="38"/>
      <c r="B424" s="39"/>
      <c r="C424" s="212" t="s">
        <v>690</v>
      </c>
      <c r="D424" s="212" t="s">
        <v>143</v>
      </c>
      <c r="E424" s="213" t="s">
        <v>691</v>
      </c>
      <c r="F424" s="214" t="s">
        <v>692</v>
      </c>
      <c r="G424" s="215" t="s">
        <v>263</v>
      </c>
      <c r="H424" s="216">
        <v>2</v>
      </c>
      <c r="I424" s="217"/>
      <c r="J424" s="218">
        <f>ROUND(I424*H424,2)</f>
        <v>0</v>
      </c>
      <c r="K424" s="214" t="s">
        <v>19</v>
      </c>
      <c r="L424" s="44"/>
      <c r="M424" s="219" t="s">
        <v>19</v>
      </c>
      <c r="N424" s="220" t="s">
        <v>43</v>
      </c>
      <c r="O424" s="84"/>
      <c r="P424" s="221">
        <f>O424*H424</f>
        <v>0</v>
      </c>
      <c r="Q424" s="221">
        <v>0</v>
      </c>
      <c r="R424" s="221">
        <f>Q424*H424</f>
        <v>0</v>
      </c>
      <c r="S424" s="221">
        <v>0</v>
      </c>
      <c r="T424" s="222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3" t="s">
        <v>205</v>
      </c>
      <c r="AT424" s="223" t="s">
        <v>143</v>
      </c>
      <c r="AU424" s="223" t="s">
        <v>82</v>
      </c>
      <c r="AY424" s="17" t="s">
        <v>141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80</v>
      </c>
      <c r="BK424" s="224">
        <f>ROUND(I424*H424,2)</f>
        <v>0</v>
      </c>
      <c r="BL424" s="17" t="s">
        <v>205</v>
      </c>
      <c r="BM424" s="223" t="s">
        <v>693</v>
      </c>
    </row>
    <row r="425" spans="1:65" s="2" customFormat="1" ht="16.5" customHeight="1">
      <c r="A425" s="38"/>
      <c r="B425" s="39"/>
      <c r="C425" s="263" t="s">
        <v>694</v>
      </c>
      <c r="D425" s="263" t="s">
        <v>372</v>
      </c>
      <c r="E425" s="264" t="s">
        <v>695</v>
      </c>
      <c r="F425" s="265" t="s">
        <v>696</v>
      </c>
      <c r="G425" s="266" t="s">
        <v>304</v>
      </c>
      <c r="H425" s="267">
        <v>2</v>
      </c>
      <c r="I425" s="268"/>
      <c r="J425" s="269">
        <f>ROUND(I425*H425,2)</f>
        <v>0</v>
      </c>
      <c r="K425" s="265" t="s">
        <v>19</v>
      </c>
      <c r="L425" s="270"/>
      <c r="M425" s="271" t="s">
        <v>19</v>
      </c>
      <c r="N425" s="272" t="s">
        <v>43</v>
      </c>
      <c r="O425" s="84"/>
      <c r="P425" s="221">
        <f>O425*H425</f>
        <v>0</v>
      </c>
      <c r="Q425" s="221">
        <v>0</v>
      </c>
      <c r="R425" s="221">
        <f>Q425*H425</f>
        <v>0</v>
      </c>
      <c r="S425" s="221">
        <v>0</v>
      </c>
      <c r="T425" s="222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3" t="s">
        <v>321</v>
      </c>
      <c r="AT425" s="223" t="s">
        <v>372</v>
      </c>
      <c r="AU425" s="223" t="s">
        <v>82</v>
      </c>
      <c r="AY425" s="17" t="s">
        <v>141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80</v>
      </c>
      <c r="BK425" s="224">
        <f>ROUND(I425*H425,2)</f>
        <v>0</v>
      </c>
      <c r="BL425" s="17" t="s">
        <v>205</v>
      </c>
      <c r="BM425" s="223" t="s">
        <v>697</v>
      </c>
    </row>
    <row r="426" spans="1:63" s="12" customFormat="1" ht="22.8" customHeight="1">
      <c r="A426" s="12"/>
      <c r="B426" s="196"/>
      <c r="C426" s="197"/>
      <c r="D426" s="198" t="s">
        <v>71</v>
      </c>
      <c r="E426" s="210" t="s">
        <v>698</v>
      </c>
      <c r="F426" s="210" t="s">
        <v>699</v>
      </c>
      <c r="G426" s="197"/>
      <c r="H426" s="197"/>
      <c r="I426" s="200"/>
      <c r="J426" s="211">
        <f>BK426</f>
        <v>0</v>
      </c>
      <c r="K426" s="197"/>
      <c r="L426" s="202"/>
      <c r="M426" s="203"/>
      <c r="N426" s="204"/>
      <c r="O426" s="204"/>
      <c r="P426" s="205">
        <f>SUM(P427:P432)</f>
        <v>0</v>
      </c>
      <c r="Q426" s="204"/>
      <c r="R426" s="205">
        <f>SUM(R427:R432)</f>
        <v>0.018840000000000003</v>
      </c>
      <c r="S426" s="204"/>
      <c r="T426" s="206">
        <f>SUM(T427:T432)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7" t="s">
        <v>82</v>
      </c>
      <c r="AT426" s="208" t="s">
        <v>71</v>
      </c>
      <c r="AU426" s="208" t="s">
        <v>80</v>
      </c>
      <c r="AY426" s="207" t="s">
        <v>141</v>
      </c>
      <c r="BK426" s="209">
        <f>SUM(BK427:BK432)</f>
        <v>0</v>
      </c>
    </row>
    <row r="427" spans="1:65" s="2" customFormat="1" ht="49.05" customHeight="1">
      <c r="A427" s="38"/>
      <c r="B427" s="39"/>
      <c r="C427" s="212" t="s">
        <v>700</v>
      </c>
      <c r="D427" s="212" t="s">
        <v>143</v>
      </c>
      <c r="E427" s="213" t="s">
        <v>701</v>
      </c>
      <c r="F427" s="214" t="s">
        <v>702</v>
      </c>
      <c r="G427" s="215" t="s">
        <v>278</v>
      </c>
      <c r="H427" s="216">
        <v>0.8</v>
      </c>
      <c r="I427" s="217"/>
      <c r="J427" s="218">
        <f>ROUND(I427*H427,2)</f>
        <v>0</v>
      </c>
      <c r="K427" s="214" t="s">
        <v>147</v>
      </c>
      <c r="L427" s="44"/>
      <c r="M427" s="219" t="s">
        <v>19</v>
      </c>
      <c r="N427" s="220" t="s">
        <v>43</v>
      </c>
      <c r="O427" s="84"/>
      <c r="P427" s="221">
        <f>O427*H427</f>
        <v>0</v>
      </c>
      <c r="Q427" s="221">
        <v>0.02355</v>
      </c>
      <c r="R427" s="221">
        <f>Q427*H427</f>
        <v>0.018840000000000003</v>
      </c>
      <c r="S427" s="221">
        <v>0</v>
      </c>
      <c r="T427" s="222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3" t="s">
        <v>205</v>
      </c>
      <c r="AT427" s="223" t="s">
        <v>143</v>
      </c>
      <c r="AU427" s="223" t="s">
        <v>82</v>
      </c>
      <c r="AY427" s="17" t="s">
        <v>141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7" t="s">
        <v>80</v>
      </c>
      <c r="BK427" s="224">
        <f>ROUND(I427*H427,2)</f>
        <v>0</v>
      </c>
      <c r="BL427" s="17" t="s">
        <v>205</v>
      </c>
      <c r="BM427" s="223" t="s">
        <v>703</v>
      </c>
    </row>
    <row r="428" spans="1:47" s="2" customFormat="1" ht="12">
      <c r="A428" s="38"/>
      <c r="B428" s="39"/>
      <c r="C428" s="40"/>
      <c r="D428" s="225" t="s">
        <v>150</v>
      </c>
      <c r="E428" s="40"/>
      <c r="F428" s="226" t="s">
        <v>704</v>
      </c>
      <c r="G428" s="40"/>
      <c r="H428" s="40"/>
      <c r="I428" s="227"/>
      <c r="J428" s="40"/>
      <c r="K428" s="40"/>
      <c r="L428" s="44"/>
      <c r="M428" s="228"/>
      <c r="N428" s="229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150</v>
      </c>
      <c r="AU428" s="17" t="s">
        <v>82</v>
      </c>
    </row>
    <row r="429" spans="1:65" s="2" customFormat="1" ht="66.75" customHeight="1">
      <c r="A429" s="38"/>
      <c r="B429" s="39"/>
      <c r="C429" s="212" t="s">
        <v>705</v>
      </c>
      <c r="D429" s="212" t="s">
        <v>143</v>
      </c>
      <c r="E429" s="213" t="s">
        <v>706</v>
      </c>
      <c r="F429" s="214" t="s">
        <v>707</v>
      </c>
      <c r="G429" s="215" t="s">
        <v>176</v>
      </c>
      <c r="H429" s="216">
        <v>0.019</v>
      </c>
      <c r="I429" s="217"/>
      <c r="J429" s="218">
        <f>ROUND(I429*H429,2)</f>
        <v>0</v>
      </c>
      <c r="K429" s="214" t="s">
        <v>147</v>
      </c>
      <c r="L429" s="44"/>
      <c r="M429" s="219" t="s">
        <v>19</v>
      </c>
      <c r="N429" s="220" t="s">
        <v>43</v>
      </c>
      <c r="O429" s="84"/>
      <c r="P429" s="221">
        <f>O429*H429</f>
        <v>0</v>
      </c>
      <c r="Q429" s="221">
        <v>0</v>
      </c>
      <c r="R429" s="221">
        <f>Q429*H429</f>
        <v>0</v>
      </c>
      <c r="S429" s="221">
        <v>0</v>
      </c>
      <c r="T429" s="222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3" t="s">
        <v>205</v>
      </c>
      <c r="AT429" s="223" t="s">
        <v>143</v>
      </c>
      <c r="AU429" s="223" t="s">
        <v>82</v>
      </c>
      <c r="AY429" s="17" t="s">
        <v>141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80</v>
      </c>
      <c r="BK429" s="224">
        <f>ROUND(I429*H429,2)</f>
        <v>0</v>
      </c>
      <c r="BL429" s="17" t="s">
        <v>205</v>
      </c>
      <c r="BM429" s="223" t="s">
        <v>708</v>
      </c>
    </row>
    <row r="430" spans="1:47" s="2" customFormat="1" ht="12">
      <c r="A430" s="38"/>
      <c r="B430" s="39"/>
      <c r="C430" s="40"/>
      <c r="D430" s="225" t="s">
        <v>150</v>
      </c>
      <c r="E430" s="40"/>
      <c r="F430" s="226" t="s">
        <v>709</v>
      </c>
      <c r="G430" s="40"/>
      <c r="H430" s="40"/>
      <c r="I430" s="227"/>
      <c r="J430" s="40"/>
      <c r="K430" s="40"/>
      <c r="L430" s="44"/>
      <c r="M430" s="228"/>
      <c r="N430" s="229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150</v>
      </c>
      <c r="AU430" s="17" t="s">
        <v>82</v>
      </c>
    </row>
    <row r="431" spans="1:65" s="2" customFormat="1" ht="62.7" customHeight="1">
      <c r="A431" s="38"/>
      <c r="B431" s="39"/>
      <c r="C431" s="212" t="s">
        <v>710</v>
      </c>
      <c r="D431" s="212" t="s">
        <v>143</v>
      </c>
      <c r="E431" s="213" t="s">
        <v>711</v>
      </c>
      <c r="F431" s="214" t="s">
        <v>712</v>
      </c>
      <c r="G431" s="215" t="s">
        <v>176</v>
      </c>
      <c r="H431" s="216">
        <v>0.019</v>
      </c>
      <c r="I431" s="217"/>
      <c r="J431" s="218">
        <f>ROUND(I431*H431,2)</f>
        <v>0</v>
      </c>
      <c r="K431" s="214" t="s">
        <v>147</v>
      </c>
      <c r="L431" s="44"/>
      <c r="M431" s="219" t="s">
        <v>19</v>
      </c>
      <c r="N431" s="220" t="s">
        <v>43</v>
      </c>
      <c r="O431" s="84"/>
      <c r="P431" s="221">
        <f>O431*H431</f>
        <v>0</v>
      </c>
      <c r="Q431" s="221">
        <v>0</v>
      </c>
      <c r="R431" s="221">
        <f>Q431*H431</f>
        <v>0</v>
      </c>
      <c r="S431" s="221">
        <v>0</v>
      </c>
      <c r="T431" s="222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3" t="s">
        <v>205</v>
      </c>
      <c r="AT431" s="223" t="s">
        <v>143</v>
      </c>
      <c r="AU431" s="223" t="s">
        <v>82</v>
      </c>
      <c r="AY431" s="17" t="s">
        <v>141</v>
      </c>
      <c r="BE431" s="224">
        <f>IF(N431="základní",J431,0)</f>
        <v>0</v>
      </c>
      <c r="BF431" s="224">
        <f>IF(N431="snížená",J431,0)</f>
        <v>0</v>
      </c>
      <c r="BG431" s="224">
        <f>IF(N431="zákl. přenesená",J431,0)</f>
        <v>0</v>
      </c>
      <c r="BH431" s="224">
        <f>IF(N431="sníž. přenesená",J431,0)</f>
        <v>0</v>
      </c>
      <c r="BI431" s="224">
        <f>IF(N431="nulová",J431,0)</f>
        <v>0</v>
      </c>
      <c r="BJ431" s="17" t="s">
        <v>80</v>
      </c>
      <c r="BK431" s="224">
        <f>ROUND(I431*H431,2)</f>
        <v>0</v>
      </c>
      <c r="BL431" s="17" t="s">
        <v>205</v>
      </c>
      <c r="BM431" s="223" t="s">
        <v>713</v>
      </c>
    </row>
    <row r="432" spans="1:47" s="2" customFormat="1" ht="12">
      <c r="A432" s="38"/>
      <c r="B432" s="39"/>
      <c r="C432" s="40"/>
      <c r="D432" s="225" t="s">
        <v>150</v>
      </c>
      <c r="E432" s="40"/>
      <c r="F432" s="226" t="s">
        <v>714</v>
      </c>
      <c r="G432" s="40"/>
      <c r="H432" s="40"/>
      <c r="I432" s="227"/>
      <c r="J432" s="40"/>
      <c r="K432" s="40"/>
      <c r="L432" s="44"/>
      <c r="M432" s="228"/>
      <c r="N432" s="229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150</v>
      </c>
      <c r="AU432" s="17" t="s">
        <v>82</v>
      </c>
    </row>
    <row r="433" spans="1:63" s="12" customFormat="1" ht="22.8" customHeight="1">
      <c r="A433" s="12"/>
      <c r="B433" s="196"/>
      <c r="C433" s="197"/>
      <c r="D433" s="198" t="s">
        <v>71</v>
      </c>
      <c r="E433" s="210" t="s">
        <v>715</v>
      </c>
      <c r="F433" s="210" t="s">
        <v>716</v>
      </c>
      <c r="G433" s="197"/>
      <c r="H433" s="197"/>
      <c r="I433" s="200"/>
      <c r="J433" s="211">
        <f>BK433</f>
        <v>0</v>
      </c>
      <c r="K433" s="197"/>
      <c r="L433" s="202"/>
      <c r="M433" s="203"/>
      <c r="N433" s="204"/>
      <c r="O433" s="204"/>
      <c r="P433" s="205">
        <f>SUM(P434:P448)</f>
        <v>0</v>
      </c>
      <c r="Q433" s="204"/>
      <c r="R433" s="205">
        <f>SUM(R434:R448)</f>
        <v>0.0257</v>
      </c>
      <c r="S433" s="204"/>
      <c r="T433" s="206">
        <f>SUM(T434:T448)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07" t="s">
        <v>82</v>
      </c>
      <c r="AT433" s="208" t="s">
        <v>71</v>
      </c>
      <c r="AU433" s="208" t="s">
        <v>80</v>
      </c>
      <c r="AY433" s="207" t="s">
        <v>141</v>
      </c>
      <c r="BK433" s="209">
        <f>SUM(BK434:BK448)</f>
        <v>0</v>
      </c>
    </row>
    <row r="434" spans="1:65" s="2" customFormat="1" ht="37.8" customHeight="1">
      <c r="A434" s="38"/>
      <c r="B434" s="39"/>
      <c r="C434" s="212" t="s">
        <v>717</v>
      </c>
      <c r="D434" s="212" t="s">
        <v>143</v>
      </c>
      <c r="E434" s="213" t="s">
        <v>718</v>
      </c>
      <c r="F434" s="214" t="s">
        <v>719</v>
      </c>
      <c r="G434" s="215" t="s">
        <v>263</v>
      </c>
      <c r="H434" s="216">
        <v>1</v>
      </c>
      <c r="I434" s="217"/>
      <c r="J434" s="218">
        <f>ROUND(I434*H434,2)</f>
        <v>0</v>
      </c>
      <c r="K434" s="214" t="s">
        <v>147</v>
      </c>
      <c r="L434" s="44"/>
      <c r="M434" s="219" t="s">
        <v>19</v>
      </c>
      <c r="N434" s="220" t="s">
        <v>43</v>
      </c>
      <c r="O434" s="84"/>
      <c r="P434" s="221">
        <f>O434*H434</f>
        <v>0</v>
      </c>
      <c r="Q434" s="221">
        <v>0</v>
      </c>
      <c r="R434" s="221">
        <f>Q434*H434</f>
        <v>0</v>
      </c>
      <c r="S434" s="221">
        <v>0</v>
      </c>
      <c r="T434" s="222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3" t="s">
        <v>205</v>
      </c>
      <c r="AT434" s="223" t="s">
        <v>143</v>
      </c>
      <c r="AU434" s="223" t="s">
        <v>82</v>
      </c>
      <c r="AY434" s="17" t="s">
        <v>141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80</v>
      </c>
      <c r="BK434" s="224">
        <f>ROUND(I434*H434,2)</f>
        <v>0</v>
      </c>
      <c r="BL434" s="17" t="s">
        <v>205</v>
      </c>
      <c r="BM434" s="223" t="s">
        <v>720</v>
      </c>
    </row>
    <row r="435" spans="1:47" s="2" customFormat="1" ht="12">
      <c r="A435" s="38"/>
      <c r="B435" s="39"/>
      <c r="C435" s="40"/>
      <c r="D435" s="225" t="s">
        <v>150</v>
      </c>
      <c r="E435" s="40"/>
      <c r="F435" s="226" t="s">
        <v>721</v>
      </c>
      <c r="G435" s="40"/>
      <c r="H435" s="40"/>
      <c r="I435" s="227"/>
      <c r="J435" s="40"/>
      <c r="K435" s="40"/>
      <c r="L435" s="44"/>
      <c r="M435" s="228"/>
      <c r="N435" s="229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150</v>
      </c>
      <c r="AU435" s="17" t="s">
        <v>82</v>
      </c>
    </row>
    <row r="436" spans="1:65" s="2" customFormat="1" ht="33" customHeight="1">
      <c r="A436" s="38"/>
      <c r="B436" s="39"/>
      <c r="C436" s="263" t="s">
        <v>722</v>
      </c>
      <c r="D436" s="263" t="s">
        <v>372</v>
      </c>
      <c r="E436" s="264" t="s">
        <v>723</v>
      </c>
      <c r="F436" s="265" t="s">
        <v>724</v>
      </c>
      <c r="G436" s="266" t="s">
        <v>263</v>
      </c>
      <c r="H436" s="267">
        <v>1</v>
      </c>
      <c r="I436" s="268"/>
      <c r="J436" s="269">
        <f>ROUND(I436*H436,2)</f>
        <v>0</v>
      </c>
      <c r="K436" s="265" t="s">
        <v>147</v>
      </c>
      <c r="L436" s="270"/>
      <c r="M436" s="271" t="s">
        <v>19</v>
      </c>
      <c r="N436" s="272" t="s">
        <v>43</v>
      </c>
      <c r="O436" s="84"/>
      <c r="P436" s="221">
        <f>O436*H436</f>
        <v>0</v>
      </c>
      <c r="Q436" s="221">
        <v>0.0215</v>
      </c>
      <c r="R436" s="221">
        <f>Q436*H436</f>
        <v>0.0215</v>
      </c>
      <c r="S436" s="221">
        <v>0</v>
      </c>
      <c r="T436" s="222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3" t="s">
        <v>321</v>
      </c>
      <c r="AT436" s="223" t="s">
        <v>372</v>
      </c>
      <c r="AU436" s="223" t="s">
        <v>82</v>
      </c>
      <c r="AY436" s="17" t="s">
        <v>141</v>
      </c>
      <c r="BE436" s="224">
        <f>IF(N436="základní",J436,0)</f>
        <v>0</v>
      </c>
      <c r="BF436" s="224">
        <f>IF(N436="snížená",J436,0)</f>
        <v>0</v>
      </c>
      <c r="BG436" s="224">
        <f>IF(N436="zákl. přenesená",J436,0)</f>
        <v>0</v>
      </c>
      <c r="BH436" s="224">
        <f>IF(N436="sníž. přenesená",J436,0)</f>
        <v>0</v>
      </c>
      <c r="BI436" s="224">
        <f>IF(N436="nulová",J436,0)</f>
        <v>0</v>
      </c>
      <c r="BJ436" s="17" t="s">
        <v>80</v>
      </c>
      <c r="BK436" s="224">
        <f>ROUND(I436*H436,2)</f>
        <v>0</v>
      </c>
      <c r="BL436" s="17" t="s">
        <v>205</v>
      </c>
      <c r="BM436" s="223" t="s">
        <v>725</v>
      </c>
    </row>
    <row r="437" spans="1:65" s="2" customFormat="1" ht="24.15" customHeight="1">
      <c r="A437" s="38"/>
      <c r="B437" s="39"/>
      <c r="C437" s="212" t="s">
        <v>726</v>
      </c>
      <c r="D437" s="212" t="s">
        <v>143</v>
      </c>
      <c r="E437" s="213" t="s">
        <v>727</v>
      </c>
      <c r="F437" s="214" t="s">
        <v>728</v>
      </c>
      <c r="G437" s="215" t="s">
        <v>263</v>
      </c>
      <c r="H437" s="216">
        <v>1</v>
      </c>
      <c r="I437" s="217"/>
      <c r="J437" s="218">
        <f>ROUND(I437*H437,2)</f>
        <v>0</v>
      </c>
      <c r="K437" s="214" t="s">
        <v>147</v>
      </c>
      <c r="L437" s="44"/>
      <c r="M437" s="219" t="s">
        <v>19</v>
      </c>
      <c r="N437" s="220" t="s">
        <v>43</v>
      </c>
      <c r="O437" s="84"/>
      <c r="P437" s="221">
        <f>O437*H437</f>
        <v>0</v>
      </c>
      <c r="Q437" s="221">
        <v>0</v>
      </c>
      <c r="R437" s="221">
        <f>Q437*H437</f>
        <v>0</v>
      </c>
      <c r="S437" s="221">
        <v>0</v>
      </c>
      <c r="T437" s="222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3" t="s">
        <v>205</v>
      </c>
      <c r="AT437" s="223" t="s">
        <v>143</v>
      </c>
      <c r="AU437" s="223" t="s">
        <v>82</v>
      </c>
      <c r="AY437" s="17" t="s">
        <v>141</v>
      </c>
      <c r="BE437" s="224">
        <f>IF(N437="základní",J437,0)</f>
        <v>0</v>
      </c>
      <c r="BF437" s="224">
        <f>IF(N437="snížená",J437,0)</f>
        <v>0</v>
      </c>
      <c r="BG437" s="224">
        <f>IF(N437="zákl. přenesená",J437,0)</f>
        <v>0</v>
      </c>
      <c r="BH437" s="224">
        <f>IF(N437="sníž. přenesená",J437,0)</f>
        <v>0</v>
      </c>
      <c r="BI437" s="224">
        <f>IF(N437="nulová",J437,0)</f>
        <v>0</v>
      </c>
      <c r="BJ437" s="17" t="s">
        <v>80</v>
      </c>
      <c r="BK437" s="224">
        <f>ROUND(I437*H437,2)</f>
        <v>0</v>
      </c>
      <c r="BL437" s="17" t="s">
        <v>205</v>
      </c>
      <c r="BM437" s="223" t="s">
        <v>729</v>
      </c>
    </row>
    <row r="438" spans="1:47" s="2" customFormat="1" ht="12">
      <c r="A438" s="38"/>
      <c r="B438" s="39"/>
      <c r="C438" s="40"/>
      <c r="D438" s="225" t="s">
        <v>150</v>
      </c>
      <c r="E438" s="40"/>
      <c r="F438" s="226" t="s">
        <v>730</v>
      </c>
      <c r="G438" s="40"/>
      <c r="H438" s="40"/>
      <c r="I438" s="227"/>
      <c r="J438" s="40"/>
      <c r="K438" s="40"/>
      <c r="L438" s="44"/>
      <c r="M438" s="228"/>
      <c r="N438" s="229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150</v>
      </c>
      <c r="AU438" s="17" t="s">
        <v>82</v>
      </c>
    </row>
    <row r="439" spans="1:51" s="14" customFormat="1" ht="12">
      <c r="A439" s="14"/>
      <c r="B439" s="242"/>
      <c r="C439" s="243"/>
      <c r="D439" s="232" t="s">
        <v>152</v>
      </c>
      <c r="E439" s="244" t="s">
        <v>19</v>
      </c>
      <c r="F439" s="245" t="s">
        <v>348</v>
      </c>
      <c r="G439" s="243"/>
      <c r="H439" s="244" t="s">
        <v>19</v>
      </c>
      <c r="I439" s="246"/>
      <c r="J439" s="243"/>
      <c r="K439" s="243"/>
      <c r="L439" s="247"/>
      <c r="M439" s="248"/>
      <c r="N439" s="249"/>
      <c r="O439" s="249"/>
      <c r="P439" s="249"/>
      <c r="Q439" s="249"/>
      <c r="R439" s="249"/>
      <c r="S439" s="249"/>
      <c r="T439" s="25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1" t="s">
        <v>152</v>
      </c>
      <c r="AU439" s="251" t="s">
        <v>82</v>
      </c>
      <c r="AV439" s="14" t="s">
        <v>80</v>
      </c>
      <c r="AW439" s="14" t="s">
        <v>34</v>
      </c>
      <c r="AX439" s="14" t="s">
        <v>72</v>
      </c>
      <c r="AY439" s="251" t="s">
        <v>141</v>
      </c>
    </row>
    <row r="440" spans="1:51" s="13" customFormat="1" ht="12">
      <c r="A440" s="13"/>
      <c r="B440" s="230"/>
      <c r="C440" s="231"/>
      <c r="D440" s="232" t="s">
        <v>152</v>
      </c>
      <c r="E440" s="233" t="s">
        <v>19</v>
      </c>
      <c r="F440" s="234" t="s">
        <v>80</v>
      </c>
      <c r="G440" s="231"/>
      <c r="H440" s="235">
        <v>1</v>
      </c>
      <c r="I440" s="236"/>
      <c r="J440" s="231"/>
      <c r="K440" s="231"/>
      <c r="L440" s="237"/>
      <c r="M440" s="238"/>
      <c r="N440" s="239"/>
      <c r="O440" s="239"/>
      <c r="P440" s="239"/>
      <c r="Q440" s="239"/>
      <c r="R440" s="239"/>
      <c r="S440" s="239"/>
      <c r="T440" s="24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1" t="s">
        <v>152</v>
      </c>
      <c r="AU440" s="241" t="s">
        <v>82</v>
      </c>
      <c r="AV440" s="13" t="s">
        <v>82</v>
      </c>
      <c r="AW440" s="13" t="s">
        <v>34</v>
      </c>
      <c r="AX440" s="13" t="s">
        <v>80</v>
      </c>
      <c r="AY440" s="241" t="s">
        <v>141</v>
      </c>
    </row>
    <row r="441" spans="1:65" s="2" customFormat="1" ht="16.5" customHeight="1">
      <c r="A441" s="38"/>
      <c r="B441" s="39"/>
      <c r="C441" s="263" t="s">
        <v>731</v>
      </c>
      <c r="D441" s="263" t="s">
        <v>372</v>
      </c>
      <c r="E441" s="264" t="s">
        <v>732</v>
      </c>
      <c r="F441" s="265" t="s">
        <v>733</v>
      </c>
      <c r="G441" s="266" t="s">
        <v>263</v>
      </c>
      <c r="H441" s="267">
        <v>1</v>
      </c>
      <c r="I441" s="268"/>
      <c r="J441" s="269">
        <f>ROUND(I441*H441,2)</f>
        <v>0</v>
      </c>
      <c r="K441" s="265" t="s">
        <v>147</v>
      </c>
      <c r="L441" s="270"/>
      <c r="M441" s="271" t="s">
        <v>19</v>
      </c>
      <c r="N441" s="272" t="s">
        <v>43</v>
      </c>
      <c r="O441" s="84"/>
      <c r="P441" s="221">
        <f>O441*H441</f>
        <v>0</v>
      </c>
      <c r="Q441" s="221">
        <v>0.002</v>
      </c>
      <c r="R441" s="221">
        <f>Q441*H441</f>
        <v>0.002</v>
      </c>
      <c r="S441" s="221">
        <v>0</v>
      </c>
      <c r="T441" s="222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3" t="s">
        <v>321</v>
      </c>
      <c r="AT441" s="223" t="s">
        <v>372</v>
      </c>
      <c r="AU441" s="223" t="s">
        <v>82</v>
      </c>
      <c r="AY441" s="17" t="s">
        <v>141</v>
      </c>
      <c r="BE441" s="224">
        <f>IF(N441="základní",J441,0)</f>
        <v>0</v>
      </c>
      <c r="BF441" s="224">
        <f>IF(N441="snížená",J441,0)</f>
        <v>0</v>
      </c>
      <c r="BG441" s="224">
        <f>IF(N441="zákl. přenesená",J441,0)</f>
        <v>0</v>
      </c>
      <c r="BH441" s="224">
        <f>IF(N441="sníž. přenesená",J441,0)</f>
        <v>0</v>
      </c>
      <c r="BI441" s="224">
        <f>IF(N441="nulová",J441,0)</f>
        <v>0</v>
      </c>
      <c r="BJ441" s="17" t="s">
        <v>80</v>
      </c>
      <c r="BK441" s="224">
        <f>ROUND(I441*H441,2)</f>
        <v>0</v>
      </c>
      <c r="BL441" s="17" t="s">
        <v>205</v>
      </c>
      <c r="BM441" s="223" t="s">
        <v>734</v>
      </c>
    </row>
    <row r="442" spans="1:65" s="2" customFormat="1" ht="24.15" customHeight="1">
      <c r="A442" s="38"/>
      <c r="B442" s="39"/>
      <c r="C442" s="212" t="s">
        <v>735</v>
      </c>
      <c r="D442" s="212" t="s">
        <v>143</v>
      </c>
      <c r="E442" s="213" t="s">
        <v>736</v>
      </c>
      <c r="F442" s="214" t="s">
        <v>737</v>
      </c>
      <c r="G442" s="215" t="s">
        <v>263</v>
      </c>
      <c r="H442" s="216">
        <v>1</v>
      </c>
      <c r="I442" s="217"/>
      <c r="J442" s="218">
        <f>ROUND(I442*H442,2)</f>
        <v>0</v>
      </c>
      <c r="K442" s="214" t="s">
        <v>147</v>
      </c>
      <c r="L442" s="44"/>
      <c r="M442" s="219" t="s">
        <v>19</v>
      </c>
      <c r="N442" s="220" t="s">
        <v>43</v>
      </c>
      <c r="O442" s="84"/>
      <c r="P442" s="221">
        <f>O442*H442</f>
        <v>0</v>
      </c>
      <c r="Q442" s="221">
        <v>0</v>
      </c>
      <c r="R442" s="221">
        <f>Q442*H442</f>
        <v>0</v>
      </c>
      <c r="S442" s="221">
        <v>0</v>
      </c>
      <c r="T442" s="222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3" t="s">
        <v>205</v>
      </c>
      <c r="AT442" s="223" t="s">
        <v>143</v>
      </c>
      <c r="AU442" s="223" t="s">
        <v>82</v>
      </c>
      <c r="AY442" s="17" t="s">
        <v>141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17" t="s">
        <v>80</v>
      </c>
      <c r="BK442" s="224">
        <f>ROUND(I442*H442,2)</f>
        <v>0</v>
      </c>
      <c r="BL442" s="17" t="s">
        <v>205</v>
      </c>
      <c r="BM442" s="223" t="s">
        <v>738</v>
      </c>
    </row>
    <row r="443" spans="1:47" s="2" customFormat="1" ht="12">
      <c r="A443" s="38"/>
      <c r="B443" s="39"/>
      <c r="C443" s="40"/>
      <c r="D443" s="225" t="s">
        <v>150</v>
      </c>
      <c r="E443" s="40"/>
      <c r="F443" s="226" t="s">
        <v>739</v>
      </c>
      <c r="G443" s="40"/>
      <c r="H443" s="40"/>
      <c r="I443" s="227"/>
      <c r="J443" s="40"/>
      <c r="K443" s="40"/>
      <c r="L443" s="44"/>
      <c r="M443" s="228"/>
      <c r="N443" s="229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150</v>
      </c>
      <c r="AU443" s="17" t="s">
        <v>82</v>
      </c>
    </row>
    <row r="444" spans="1:65" s="2" customFormat="1" ht="16.5" customHeight="1">
      <c r="A444" s="38"/>
      <c r="B444" s="39"/>
      <c r="C444" s="263" t="s">
        <v>740</v>
      </c>
      <c r="D444" s="263" t="s">
        <v>372</v>
      </c>
      <c r="E444" s="264" t="s">
        <v>741</v>
      </c>
      <c r="F444" s="265" t="s">
        <v>742</v>
      </c>
      <c r="G444" s="266" t="s">
        <v>263</v>
      </c>
      <c r="H444" s="267">
        <v>1</v>
      </c>
      <c r="I444" s="268"/>
      <c r="J444" s="269">
        <f>ROUND(I444*H444,2)</f>
        <v>0</v>
      </c>
      <c r="K444" s="265" t="s">
        <v>147</v>
      </c>
      <c r="L444" s="270"/>
      <c r="M444" s="271" t="s">
        <v>19</v>
      </c>
      <c r="N444" s="272" t="s">
        <v>43</v>
      </c>
      <c r="O444" s="84"/>
      <c r="P444" s="221">
        <f>O444*H444</f>
        <v>0</v>
      </c>
      <c r="Q444" s="221">
        <v>0.0022</v>
      </c>
      <c r="R444" s="221">
        <f>Q444*H444</f>
        <v>0.0022</v>
      </c>
      <c r="S444" s="221">
        <v>0</v>
      </c>
      <c r="T444" s="222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3" t="s">
        <v>321</v>
      </c>
      <c r="AT444" s="223" t="s">
        <v>372</v>
      </c>
      <c r="AU444" s="223" t="s">
        <v>82</v>
      </c>
      <c r="AY444" s="17" t="s">
        <v>141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7" t="s">
        <v>80</v>
      </c>
      <c r="BK444" s="224">
        <f>ROUND(I444*H444,2)</f>
        <v>0</v>
      </c>
      <c r="BL444" s="17" t="s">
        <v>205</v>
      </c>
      <c r="BM444" s="223" t="s">
        <v>743</v>
      </c>
    </row>
    <row r="445" spans="1:65" s="2" customFormat="1" ht="49.05" customHeight="1">
      <c r="A445" s="38"/>
      <c r="B445" s="39"/>
      <c r="C445" s="212" t="s">
        <v>744</v>
      </c>
      <c r="D445" s="212" t="s">
        <v>143</v>
      </c>
      <c r="E445" s="213" t="s">
        <v>745</v>
      </c>
      <c r="F445" s="214" t="s">
        <v>746</v>
      </c>
      <c r="G445" s="215" t="s">
        <v>176</v>
      </c>
      <c r="H445" s="216">
        <v>0.026</v>
      </c>
      <c r="I445" s="217"/>
      <c r="J445" s="218">
        <f>ROUND(I445*H445,2)</f>
        <v>0</v>
      </c>
      <c r="K445" s="214" t="s">
        <v>147</v>
      </c>
      <c r="L445" s="44"/>
      <c r="M445" s="219" t="s">
        <v>19</v>
      </c>
      <c r="N445" s="220" t="s">
        <v>43</v>
      </c>
      <c r="O445" s="84"/>
      <c r="P445" s="221">
        <f>O445*H445</f>
        <v>0</v>
      </c>
      <c r="Q445" s="221">
        <v>0</v>
      </c>
      <c r="R445" s="221">
        <f>Q445*H445</f>
        <v>0</v>
      </c>
      <c r="S445" s="221">
        <v>0</v>
      </c>
      <c r="T445" s="222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3" t="s">
        <v>205</v>
      </c>
      <c r="AT445" s="223" t="s">
        <v>143</v>
      </c>
      <c r="AU445" s="223" t="s">
        <v>82</v>
      </c>
      <c r="AY445" s="17" t="s">
        <v>141</v>
      </c>
      <c r="BE445" s="224">
        <f>IF(N445="základní",J445,0)</f>
        <v>0</v>
      </c>
      <c r="BF445" s="224">
        <f>IF(N445="snížená",J445,0)</f>
        <v>0</v>
      </c>
      <c r="BG445" s="224">
        <f>IF(N445="zákl. přenesená",J445,0)</f>
        <v>0</v>
      </c>
      <c r="BH445" s="224">
        <f>IF(N445="sníž. přenesená",J445,0)</f>
        <v>0</v>
      </c>
      <c r="BI445" s="224">
        <f>IF(N445="nulová",J445,0)</f>
        <v>0</v>
      </c>
      <c r="BJ445" s="17" t="s">
        <v>80</v>
      </c>
      <c r="BK445" s="224">
        <f>ROUND(I445*H445,2)</f>
        <v>0</v>
      </c>
      <c r="BL445" s="17" t="s">
        <v>205</v>
      </c>
      <c r="BM445" s="223" t="s">
        <v>747</v>
      </c>
    </row>
    <row r="446" spans="1:47" s="2" customFormat="1" ht="12">
      <c r="A446" s="38"/>
      <c r="B446" s="39"/>
      <c r="C446" s="40"/>
      <c r="D446" s="225" t="s">
        <v>150</v>
      </c>
      <c r="E446" s="40"/>
      <c r="F446" s="226" t="s">
        <v>748</v>
      </c>
      <c r="G446" s="40"/>
      <c r="H446" s="40"/>
      <c r="I446" s="227"/>
      <c r="J446" s="40"/>
      <c r="K446" s="40"/>
      <c r="L446" s="44"/>
      <c r="M446" s="228"/>
      <c r="N446" s="229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150</v>
      </c>
      <c r="AU446" s="17" t="s">
        <v>82</v>
      </c>
    </row>
    <row r="447" spans="1:65" s="2" customFormat="1" ht="49.05" customHeight="1">
      <c r="A447" s="38"/>
      <c r="B447" s="39"/>
      <c r="C447" s="212" t="s">
        <v>749</v>
      </c>
      <c r="D447" s="212" t="s">
        <v>143</v>
      </c>
      <c r="E447" s="213" t="s">
        <v>750</v>
      </c>
      <c r="F447" s="214" t="s">
        <v>751</v>
      </c>
      <c r="G447" s="215" t="s">
        <v>176</v>
      </c>
      <c r="H447" s="216">
        <v>0.026</v>
      </c>
      <c r="I447" s="217"/>
      <c r="J447" s="218">
        <f>ROUND(I447*H447,2)</f>
        <v>0</v>
      </c>
      <c r="K447" s="214" t="s">
        <v>147</v>
      </c>
      <c r="L447" s="44"/>
      <c r="M447" s="219" t="s">
        <v>19</v>
      </c>
      <c r="N447" s="220" t="s">
        <v>43</v>
      </c>
      <c r="O447" s="84"/>
      <c r="P447" s="221">
        <f>O447*H447</f>
        <v>0</v>
      </c>
      <c r="Q447" s="221">
        <v>0</v>
      </c>
      <c r="R447" s="221">
        <f>Q447*H447</f>
        <v>0</v>
      </c>
      <c r="S447" s="221">
        <v>0</v>
      </c>
      <c r="T447" s="222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3" t="s">
        <v>205</v>
      </c>
      <c r="AT447" s="223" t="s">
        <v>143</v>
      </c>
      <c r="AU447" s="223" t="s">
        <v>82</v>
      </c>
      <c r="AY447" s="17" t="s">
        <v>141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7" t="s">
        <v>80</v>
      </c>
      <c r="BK447" s="224">
        <f>ROUND(I447*H447,2)</f>
        <v>0</v>
      </c>
      <c r="BL447" s="17" t="s">
        <v>205</v>
      </c>
      <c r="BM447" s="223" t="s">
        <v>752</v>
      </c>
    </row>
    <row r="448" spans="1:47" s="2" customFormat="1" ht="12">
      <c r="A448" s="38"/>
      <c r="B448" s="39"/>
      <c r="C448" s="40"/>
      <c r="D448" s="225" t="s">
        <v>150</v>
      </c>
      <c r="E448" s="40"/>
      <c r="F448" s="226" t="s">
        <v>753</v>
      </c>
      <c r="G448" s="40"/>
      <c r="H448" s="40"/>
      <c r="I448" s="227"/>
      <c r="J448" s="40"/>
      <c r="K448" s="40"/>
      <c r="L448" s="44"/>
      <c r="M448" s="228"/>
      <c r="N448" s="229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150</v>
      </c>
      <c r="AU448" s="17" t="s">
        <v>82</v>
      </c>
    </row>
    <row r="449" spans="1:63" s="12" customFormat="1" ht="22.8" customHeight="1">
      <c r="A449" s="12"/>
      <c r="B449" s="196"/>
      <c r="C449" s="197"/>
      <c r="D449" s="198" t="s">
        <v>71</v>
      </c>
      <c r="E449" s="210" t="s">
        <v>754</v>
      </c>
      <c r="F449" s="210" t="s">
        <v>755</v>
      </c>
      <c r="G449" s="197"/>
      <c r="H449" s="197"/>
      <c r="I449" s="200"/>
      <c r="J449" s="211">
        <f>BK449</f>
        <v>0</v>
      </c>
      <c r="K449" s="197"/>
      <c r="L449" s="202"/>
      <c r="M449" s="203"/>
      <c r="N449" s="204"/>
      <c r="O449" s="204"/>
      <c r="P449" s="205">
        <f>SUM(P450:P473)</f>
        <v>0</v>
      </c>
      <c r="Q449" s="204"/>
      <c r="R449" s="205">
        <f>SUM(R450:R473)</f>
        <v>0.033625</v>
      </c>
      <c r="S449" s="204"/>
      <c r="T449" s="206">
        <f>SUM(T450:T473)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07" t="s">
        <v>82</v>
      </c>
      <c r="AT449" s="208" t="s">
        <v>71</v>
      </c>
      <c r="AU449" s="208" t="s">
        <v>80</v>
      </c>
      <c r="AY449" s="207" t="s">
        <v>141</v>
      </c>
      <c r="BK449" s="209">
        <f>SUM(BK450:BK473)</f>
        <v>0</v>
      </c>
    </row>
    <row r="450" spans="1:65" s="2" customFormat="1" ht="24.15" customHeight="1">
      <c r="A450" s="38"/>
      <c r="B450" s="39"/>
      <c r="C450" s="212" t="s">
        <v>756</v>
      </c>
      <c r="D450" s="212" t="s">
        <v>143</v>
      </c>
      <c r="E450" s="213" t="s">
        <v>757</v>
      </c>
      <c r="F450" s="214" t="s">
        <v>758</v>
      </c>
      <c r="G450" s="215" t="s">
        <v>146</v>
      </c>
      <c r="H450" s="216">
        <v>1</v>
      </c>
      <c r="I450" s="217"/>
      <c r="J450" s="218">
        <f>ROUND(I450*H450,2)</f>
        <v>0</v>
      </c>
      <c r="K450" s="214" t="s">
        <v>147</v>
      </c>
      <c r="L450" s="44"/>
      <c r="M450" s="219" t="s">
        <v>19</v>
      </c>
      <c r="N450" s="220" t="s">
        <v>43</v>
      </c>
      <c r="O450" s="84"/>
      <c r="P450" s="221">
        <f>O450*H450</f>
        <v>0</v>
      </c>
      <c r="Q450" s="221">
        <v>0.0003</v>
      </c>
      <c r="R450" s="221">
        <f>Q450*H450</f>
        <v>0.0003</v>
      </c>
      <c r="S450" s="221">
        <v>0</v>
      </c>
      <c r="T450" s="222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23" t="s">
        <v>205</v>
      </c>
      <c r="AT450" s="223" t="s">
        <v>143</v>
      </c>
      <c r="AU450" s="223" t="s">
        <v>82</v>
      </c>
      <c r="AY450" s="17" t="s">
        <v>141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17" t="s">
        <v>80</v>
      </c>
      <c r="BK450" s="224">
        <f>ROUND(I450*H450,2)</f>
        <v>0</v>
      </c>
      <c r="BL450" s="17" t="s">
        <v>205</v>
      </c>
      <c r="BM450" s="223" t="s">
        <v>759</v>
      </c>
    </row>
    <row r="451" spans="1:47" s="2" customFormat="1" ht="12">
      <c r="A451" s="38"/>
      <c r="B451" s="39"/>
      <c r="C451" s="40"/>
      <c r="D451" s="225" t="s">
        <v>150</v>
      </c>
      <c r="E451" s="40"/>
      <c r="F451" s="226" t="s">
        <v>760</v>
      </c>
      <c r="G451" s="40"/>
      <c r="H451" s="40"/>
      <c r="I451" s="227"/>
      <c r="J451" s="40"/>
      <c r="K451" s="40"/>
      <c r="L451" s="44"/>
      <c r="M451" s="228"/>
      <c r="N451" s="229"/>
      <c r="O451" s="84"/>
      <c r="P451" s="84"/>
      <c r="Q451" s="84"/>
      <c r="R451" s="84"/>
      <c r="S451" s="84"/>
      <c r="T451" s="85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150</v>
      </c>
      <c r="AU451" s="17" t="s">
        <v>82</v>
      </c>
    </row>
    <row r="452" spans="1:51" s="14" customFormat="1" ht="12">
      <c r="A452" s="14"/>
      <c r="B452" s="242"/>
      <c r="C452" s="243"/>
      <c r="D452" s="232" t="s">
        <v>152</v>
      </c>
      <c r="E452" s="244" t="s">
        <v>19</v>
      </c>
      <c r="F452" s="245" t="s">
        <v>251</v>
      </c>
      <c r="G452" s="243"/>
      <c r="H452" s="244" t="s">
        <v>19</v>
      </c>
      <c r="I452" s="246"/>
      <c r="J452" s="243"/>
      <c r="K452" s="243"/>
      <c r="L452" s="247"/>
      <c r="M452" s="248"/>
      <c r="N452" s="249"/>
      <c r="O452" s="249"/>
      <c r="P452" s="249"/>
      <c r="Q452" s="249"/>
      <c r="R452" s="249"/>
      <c r="S452" s="249"/>
      <c r="T452" s="25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1" t="s">
        <v>152</v>
      </c>
      <c r="AU452" s="251" t="s">
        <v>82</v>
      </c>
      <c r="AV452" s="14" t="s">
        <v>80</v>
      </c>
      <c r="AW452" s="14" t="s">
        <v>34</v>
      </c>
      <c r="AX452" s="14" t="s">
        <v>72</v>
      </c>
      <c r="AY452" s="251" t="s">
        <v>141</v>
      </c>
    </row>
    <row r="453" spans="1:51" s="13" customFormat="1" ht="12">
      <c r="A453" s="13"/>
      <c r="B453" s="230"/>
      <c r="C453" s="231"/>
      <c r="D453" s="232" t="s">
        <v>152</v>
      </c>
      <c r="E453" s="233" t="s">
        <v>19</v>
      </c>
      <c r="F453" s="234" t="s">
        <v>400</v>
      </c>
      <c r="G453" s="231"/>
      <c r="H453" s="235">
        <v>0.5</v>
      </c>
      <c r="I453" s="236"/>
      <c r="J453" s="231"/>
      <c r="K453" s="231"/>
      <c r="L453" s="237"/>
      <c r="M453" s="238"/>
      <c r="N453" s="239"/>
      <c r="O453" s="239"/>
      <c r="P453" s="239"/>
      <c r="Q453" s="239"/>
      <c r="R453" s="239"/>
      <c r="S453" s="239"/>
      <c r="T453" s="24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1" t="s">
        <v>152</v>
      </c>
      <c r="AU453" s="241" t="s">
        <v>82</v>
      </c>
      <c r="AV453" s="13" t="s">
        <v>82</v>
      </c>
      <c r="AW453" s="13" t="s">
        <v>34</v>
      </c>
      <c r="AX453" s="13" t="s">
        <v>72</v>
      </c>
      <c r="AY453" s="241" t="s">
        <v>141</v>
      </c>
    </row>
    <row r="454" spans="1:51" s="14" customFormat="1" ht="12">
      <c r="A454" s="14"/>
      <c r="B454" s="242"/>
      <c r="C454" s="243"/>
      <c r="D454" s="232" t="s">
        <v>152</v>
      </c>
      <c r="E454" s="244" t="s">
        <v>19</v>
      </c>
      <c r="F454" s="245" t="s">
        <v>253</v>
      </c>
      <c r="G454" s="243"/>
      <c r="H454" s="244" t="s">
        <v>19</v>
      </c>
      <c r="I454" s="246"/>
      <c r="J454" s="243"/>
      <c r="K454" s="243"/>
      <c r="L454" s="247"/>
      <c r="M454" s="248"/>
      <c r="N454" s="249"/>
      <c r="O454" s="249"/>
      <c r="P454" s="249"/>
      <c r="Q454" s="249"/>
      <c r="R454" s="249"/>
      <c r="S454" s="249"/>
      <c r="T454" s="25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1" t="s">
        <v>152</v>
      </c>
      <c r="AU454" s="251" t="s">
        <v>82</v>
      </c>
      <c r="AV454" s="14" t="s">
        <v>80</v>
      </c>
      <c r="AW454" s="14" t="s">
        <v>34</v>
      </c>
      <c r="AX454" s="14" t="s">
        <v>72</v>
      </c>
      <c r="AY454" s="251" t="s">
        <v>141</v>
      </c>
    </row>
    <row r="455" spans="1:51" s="13" customFormat="1" ht="12">
      <c r="A455" s="13"/>
      <c r="B455" s="230"/>
      <c r="C455" s="231"/>
      <c r="D455" s="232" t="s">
        <v>152</v>
      </c>
      <c r="E455" s="233" t="s">
        <v>19</v>
      </c>
      <c r="F455" s="234" t="s">
        <v>400</v>
      </c>
      <c r="G455" s="231"/>
      <c r="H455" s="235">
        <v>0.5</v>
      </c>
      <c r="I455" s="236"/>
      <c r="J455" s="231"/>
      <c r="K455" s="231"/>
      <c r="L455" s="237"/>
      <c r="M455" s="238"/>
      <c r="N455" s="239"/>
      <c r="O455" s="239"/>
      <c r="P455" s="239"/>
      <c r="Q455" s="239"/>
      <c r="R455" s="239"/>
      <c r="S455" s="239"/>
      <c r="T455" s="24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1" t="s">
        <v>152</v>
      </c>
      <c r="AU455" s="241" t="s">
        <v>82</v>
      </c>
      <c r="AV455" s="13" t="s">
        <v>82</v>
      </c>
      <c r="AW455" s="13" t="s">
        <v>34</v>
      </c>
      <c r="AX455" s="13" t="s">
        <v>72</v>
      </c>
      <c r="AY455" s="241" t="s">
        <v>141</v>
      </c>
    </row>
    <row r="456" spans="1:51" s="15" customFormat="1" ht="12">
      <c r="A456" s="15"/>
      <c r="B456" s="252"/>
      <c r="C456" s="253"/>
      <c r="D456" s="232" t="s">
        <v>152</v>
      </c>
      <c r="E456" s="254" t="s">
        <v>19</v>
      </c>
      <c r="F456" s="255" t="s">
        <v>219</v>
      </c>
      <c r="G456" s="253"/>
      <c r="H456" s="256">
        <v>1</v>
      </c>
      <c r="I456" s="257"/>
      <c r="J456" s="253"/>
      <c r="K456" s="253"/>
      <c r="L456" s="258"/>
      <c r="M456" s="259"/>
      <c r="N456" s="260"/>
      <c r="O456" s="260"/>
      <c r="P456" s="260"/>
      <c r="Q456" s="260"/>
      <c r="R456" s="260"/>
      <c r="S456" s="260"/>
      <c r="T456" s="26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2" t="s">
        <v>152</v>
      </c>
      <c r="AU456" s="262" t="s">
        <v>82</v>
      </c>
      <c r="AV456" s="15" t="s">
        <v>148</v>
      </c>
      <c r="AW456" s="15" t="s">
        <v>34</v>
      </c>
      <c r="AX456" s="15" t="s">
        <v>80</v>
      </c>
      <c r="AY456" s="262" t="s">
        <v>141</v>
      </c>
    </row>
    <row r="457" spans="1:65" s="2" customFormat="1" ht="33" customHeight="1">
      <c r="A457" s="38"/>
      <c r="B457" s="39"/>
      <c r="C457" s="212" t="s">
        <v>761</v>
      </c>
      <c r="D457" s="212" t="s">
        <v>143</v>
      </c>
      <c r="E457" s="213" t="s">
        <v>762</v>
      </c>
      <c r="F457" s="214" t="s">
        <v>763</v>
      </c>
      <c r="G457" s="215" t="s">
        <v>278</v>
      </c>
      <c r="H457" s="216">
        <v>2</v>
      </c>
      <c r="I457" s="217"/>
      <c r="J457" s="218">
        <f>ROUND(I457*H457,2)</f>
        <v>0</v>
      </c>
      <c r="K457" s="214" t="s">
        <v>147</v>
      </c>
      <c r="L457" s="44"/>
      <c r="M457" s="219" t="s">
        <v>19</v>
      </c>
      <c r="N457" s="220" t="s">
        <v>43</v>
      </c>
      <c r="O457" s="84"/>
      <c r="P457" s="221">
        <f>O457*H457</f>
        <v>0</v>
      </c>
      <c r="Q457" s="221">
        <v>0.00043</v>
      </c>
      <c r="R457" s="221">
        <f>Q457*H457</f>
        <v>0.00086</v>
      </c>
      <c r="S457" s="221">
        <v>0</v>
      </c>
      <c r="T457" s="222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3" t="s">
        <v>205</v>
      </c>
      <c r="AT457" s="223" t="s">
        <v>143</v>
      </c>
      <c r="AU457" s="223" t="s">
        <v>82</v>
      </c>
      <c r="AY457" s="17" t="s">
        <v>141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80</v>
      </c>
      <c r="BK457" s="224">
        <f>ROUND(I457*H457,2)</f>
        <v>0</v>
      </c>
      <c r="BL457" s="17" t="s">
        <v>205</v>
      </c>
      <c r="BM457" s="223" t="s">
        <v>764</v>
      </c>
    </row>
    <row r="458" spans="1:47" s="2" customFormat="1" ht="12">
      <c r="A458" s="38"/>
      <c r="B458" s="39"/>
      <c r="C458" s="40"/>
      <c r="D458" s="225" t="s">
        <v>150</v>
      </c>
      <c r="E458" s="40"/>
      <c r="F458" s="226" t="s">
        <v>765</v>
      </c>
      <c r="G458" s="40"/>
      <c r="H458" s="40"/>
      <c r="I458" s="227"/>
      <c r="J458" s="40"/>
      <c r="K458" s="40"/>
      <c r="L458" s="44"/>
      <c r="M458" s="228"/>
      <c r="N458" s="229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150</v>
      </c>
      <c r="AU458" s="17" t="s">
        <v>82</v>
      </c>
    </row>
    <row r="459" spans="1:51" s="14" customFormat="1" ht="12">
      <c r="A459" s="14"/>
      <c r="B459" s="242"/>
      <c r="C459" s="243"/>
      <c r="D459" s="232" t="s">
        <v>152</v>
      </c>
      <c r="E459" s="244" t="s">
        <v>19</v>
      </c>
      <c r="F459" s="245" t="s">
        <v>251</v>
      </c>
      <c r="G459" s="243"/>
      <c r="H459" s="244" t="s">
        <v>19</v>
      </c>
      <c r="I459" s="246"/>
      <c r="J459" s="243"/>
      <c r="K459" s="243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152</v>
      </c>
      <c r="AU459" s="251" t="s">
        <v>82</v>
      </c>
      <c r="AV459" s="14" t="s">
        <v>80</v>
      </c>
      <c r="AW459" s="14" t="s">
        <v>34</v>
      </c>
      <c r="AX459" s="14" t="s">
        <v>72</v>
      </c>
      <c r="AY459" s="251" t="s">
        <v>141</v>
      </c>
    </row>
    <row r="460" spans="1:51" s="13" customFormat="1" ht="12">
      <c r="A460" s="13"/>
      <c r="B460" s="230"/>
      <c r="C460" s="231"/>
      <c r="D460" s="232" t="s">
        <v>152</v>
      </c>
      <c r="E460" s="233" t="s">
        <v>19</v>
      </c>
      <c r="F460" s="234" t="s">
        <v>766</v>
      </c>
      <c r="G460" s="231"/>
      <c r="H460" s="235">
        <v>1</v>
      </c>
      <c r="I460" s="236"/>
      <c r="J460" s="231"/>
      <c r="K460" s="231"/>
      <c r="L460" s="237"/>
      <c r="M460" s="238"/>
      <c r="N460" s="239"/>
      <c r="O460" s="239"/>
      <c r="P460" s="239"/>
      <c r="Q460" s="239"/>
      <c r="R460" s="239"/>
      <c r="S460" s="239"/>
      <c r="T460" s="24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1" t="s">
        <v>152</v>
      </c>
      <c r="AU460" s="241" t="s">
        <v>82</v>
      </c>
      <c r="AV460" s="13" t="s">
        <v>82</v>
      </c>
      <c r="AW460" s="13" t="s">
        <v>34</v>
      </c>
      <c r="AX460" s="13" t="s">
        <v>72</v>
      </c>
      <c r="AY460" s="241" t="s">
        <v>141</v>
      </c>
    </row>
    <row r="461" spans="1:51" s="14" customFormat="1" ht="12">
      <c r="A461" s="14"/>
      <c r="B461" s="242"/>
      <c r="C461" s="243"/>
      <c r="D461" s="232" t="s">
        <v>152</v>
      </c>
      <c r="E461" s="244" t="s">
        <v>19</v>
      </c>
      <c r="F461" s="245" t="s">
        <v>253</v>
      </c>
      <c r="G461" s="243"/>
      <c r="H461" s="244" t="s">
        <v>19</v>
      </c>
      <c r="I461" s="246"/>
      <c r="J461" s="243"/>
      <c r="K461" s="243"/>
      <c r="L461" s="247"/>
      <c r="M461" s="248"/>
      <c r="N461" s="249"/>
      <c r="O461" s="249"/>
      <c r="P461" s="249"/>
      <c r="Q461" s="249"/>
      <c r="R461" s="249"/>
      <c r="S461" s="249"/>
      <c r="T461" s="25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1" t="s">
        <v>152</v>
      </c>
      <c r="AU461" s="251" t="s">
        <v>82</v>
      </c>
      <c r="AV461" s="14" t="s">
        <v>80</v>
      </c>
      <c r="AW461" s="14" t="s">
        <v>34</v>
      </c>
      <c r="AX461" s="14" t="s">
        <v>72</v>
      </c>
      <c r="AY461" s="251" t="s">
        <v>141</v>
      </c>
    </row>
    <row r="462" spans="1:51" s="13" customFormat="1" ht="12">
      <c r="A462" s="13"/>
      <c r="B462" s="230"/>
      <c r="C462" s="231"/>
      <c r="D462" s="232" t="s">
        <v>152</v>
      </c>
      <c r="E462" s="233" t="s">
        <v>19</v>
      </c>
      <c r="F462" s="234" t="s">
        <v>766</v>
      </c>
      <c r="G462" s="231"/>
      <c r="H462" s="235">
        <v>1</v>
      </c>
      <c r="I462" s="236"/>
      <c r="J462" s="231"/>
      <c r="K462" s="231"/>
      <c r="L462" s="237"/>
      <c r="M462" s="238"/>
      <c r="N462" s="239"/>
      <c r="O462" s="239"/>
      <c r="P462" s="239"/>
      <c r="Q462" s="239"/>
      <c r="R462" s="239"/>
      <c r="S462" s="239"/>
      <c r="T462" s="24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1" t="s">
        <v>152</v>
      </c>
      <c r="AU462" s="241" t="s">
        <v>82</v>
      </c>
      <c r="AV462" s="13" t="s">
        <v>82</v>
      </c>
      <c r="AW462" s="13" t="s">
        <v>34</v>
      </c>
      <c r="AX462" s="13" t="s">
        <v>72</v>
      </c>
      <c r="AY462" s="241" t="s">
        <v>141</v>
      </c>
    </row>
    <row r="463" spans="1:51" s="15" customFormat="1" ht="12">
      <c r="A463" s="15"/>
      <c r="B463" s="252"/>
      <c r="C463" s="253"/>
      <c r="D463" s="232" t="s">
        <v>152</v>
      </c>
      <c r="E463" s="254" t="s">
        <v>19</v>
      </c>
      <c r="F463" s="255" t="s">
        <v>219</v>
      </c>
      <c r="G463" s="253"/>
      <c r="H463" s="256">
        <v>2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2" t="s">
        <v>152</v>
      </c>
      <c r="AU463" s="262" t="s">
        <v>82</v>
      </c>
      <c r="AV463" s="15" t="s">
        <v>148</v>
      </c>
      <c r="AW463" s="15" t="s">
        <v>34</v>
      </c>
      <c r="AX463" s="15" t="s">
        <v>80</v>
      </c>
      <c r="AY463" s="262" t="s">
        <v>141</v>
      </c>
    </row>
    <row r="464" spans="1:65" s="2" customFormat="1" ht="24.15" customHeight="1">
      <c r="A464" s="38"/>
      <c r="B464" s="39"/>
      <c r="C464" s="263" t="s">
        <v>767</v>
      </c>
      <c r="D464" s="263" t="s">
        <v>372</v>
      </c>
      <c r="E464" s="264" t="s">
        <v>768</v>
      </c>
      <c r="F464" s="265" t="s">
        <v>769</v>
      </c>
      <c r="G464" s="266" t="s">
        <v>263</v>
      </c>
      <c r="H464" s="267">
        <v>4.95</v>
      </c>
      <c r="I464" s="268"/>
      <c r="J464" s="269">
        <f>ROUND(I464*H464,2)</f>
        <v>0</v>
      </c>
      <c r="K464" s="265" t="s">
        <v>147</v>
      </c>
      <c r="L464" s="270"/>
      <c r="M464" s="271" t="s">
        <v>19</v>
      </c>
      <c r="N464" s="272" t="s">
        <v>43</v>
      </c>
      <c r="O464" s="84"/>
      <c r="P464" s="221">
        <f>O464*H464</f>
        <v>0</v>
      </c>
      <c r="Q464" s="221">
        <v>0.0009</v>
      </c>
      <c r="R464" s="221">
        <f>Q464*H464</f>
        <v>0.004455</v>
      </c>
      <c r="S464" s="221">
        <v>0</v>
      </c>
      <c r="T464" s="222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3" t="s">
        <v>321</v>
      </c>
      <c r="AT464" s="223" t="s">
        <v>372</v>
      </c>
      <c r="AU464" s="223" t="s">
        <v>82</v>
      </c>
      <c r="AY464" s="17" t="s">
        <v>141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7" t="s">
        <v>80</v>
      </c>
      <c r="BK464" s="224">
        <f>ROUND(I464*H464,2)</f>
        <v>0</v>
      </c>
      <c r="BL464" s="17" t="s">
        <v>205</v>
      </c>
      <c r="BM464" s="223" t="s">
        <v>770</v>
      </c>
    </row>
    <row r="465" spans="1:51" s="13" customFormat="1" ht="12">
      <c r="A465" s="13"/>
      <c r="B465" s="230"/>
      <c r="C465" s="231"/>
      <c r="D465" s="232" t="s">
        <v>152</v>
      </c>
      <c r="E465" s="231"/>
      <c r="F465" s="234" t="s">
        <v>771</v>
      </c>
      <c r="G465" s="231"/>
      <c r="H465" s="235">
        <v>4.95</v>
      </c>
      <c r="I465" s="236"/>
      <c r="J465" s="231"/>
      <c r="K465" s="231"/>
      <c r="L465" s="237"/>
      <c r="M465" s="238"/>
      <c r="N465" s="239"/>
      <c r="O465" s="239"/>
      <c r="P465" s="239"/>
      <c r="Q465" s="239"/>
      <c r="R465" s="239"/>
      <c r="S465" s="239"/>
      <c r="T465" s="24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1" t="s">
        <v>152</v>
      </c>
      <c r="AU465" s="241" t="s">
        <v>82</v>
      </c>
      <c r="AV465" s="13" t="s">
        <v>82</v>
      </c>
      <c r="AW465" s="13" t="s">
        <v>4</v>
      </c>
      <c r="AX465" s="13" t="s">
        <v>80</v>
      </c>
      <c r="AY465" s="241" t="s">
        <v>141</v>
      </c>
    </row>
    <row r="466" spans="1:65" s="2" customFormat="1" ht="49.05" customHeight="1">
      <c r="A466" s="38"/>
      <c r="B466" s="39"/>
      <c r="C466" s="212" t="s">
        <v>772</v>
      </c>
      <c r="D466" s="212" t="s">
        <v>143</v>
      </c>
      <c r="E466" s="213" t="s">
        <v>773</v>
      </c>
      <c r="F466" s="214" t="s">
        <v>774</v>
      </c>
      <c r="G466" s="215" t="s">
        <v>146</v>
      </c>
      <c r="H466" s="216">
        <v>1</v>
      </c>
      <c r="I466" s="217"/>
      <c r="J466" s="218">
        <f>ROUND(I466*H466,2)</f>
        <v>0</v>
      </c>
      <c r="K466" s="214" t="s">
        <v>147</v>
      </c>
      <c r="L466" s="44"/>
      <c r="M466" s="219" t="s">
        <v>19</v>
      </c>
      <c r="N466" s="220" t="s">
        <v>43</v>
      </c>
      <c r="O466" s="84"/>
      <c r="P466" s="221">
        <f>O466*H466</f>
        <v>0</v>
      </c>
      <c r="Q466" s="221">
        <v>0.00689</v>
      </c>
      <c r="R466" s="221">
        <f>Q466*H466</f>
        <v>0.00689</v>
      </c>
      <c r="S466" s="221">
        <v>0</v>
      </c>
      <c r="T466" s="222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3" t="s">
        <v>205</v>
      </c>
      <c r="AT466" s="223" t="s">
        <v>143</v>
      </c>
      <c r="AU466" s="223" t="s">
        <v>82</v>
      </c>
      <c r="AY466" s="17" t="s">
        <v>141</v>
      </c>
      <c r="BE466" s="224">
        <f>IF(N466="základní",J466,0)</f>
        <v>0</v>
      </c>
      <c r="BF466" s="224">
        <f>IF(N466="snížená",J466,0)</f>
        <v>0</v>
      </c>
      <c r="BG466" s="224">
        <f>IF(N466="zákl. přenesená",J466,0)</f>
        <v>0</v>
      </c>
      <c r="BH466" s="224">
        <f>IF(N466="sníž. přenesená",J466,0)</f>
        <v>0</v>
      </c>
      <c r="BI466" s="224">
        <f>IF(N466="nulová",J466,0)</f>
        <v>0</v>
      </c>
      <c r="BJ466" s="17" t="s">
        <v>80</v>
      </c>
      <c r="BK466" s="224">
        <f>ROUND(I466*H466,2)</f>
        <v>0</v>
      </c>
      <c r="BL466" s="17" t="s">
        <v>205</v>
      </c>
      <c r="BM466" s="223" t="s">
        <v>775</v>
      </c>
    </row>
    <row r="467" spans="1:47" s="2" customFormat="1" ht="12">
      <c r="A467" s="38"/>
      <c r="B467" s="39"/>
      <c r="C467" s="40"/>
      <c r="D467" s="225" t="s">
        <v>150</v>
      </c>
      <c r="E467" s="40"/>
      <c r="F467" s="226" t="s">
        <v>776</v>
      </c>
      <c r="G467" s="40"/>
      <c r="H467" s="40"/>
      <c r="I467" s="227"/>
      <c r="J467" s="40"/>
      <c r="K467" s="40"/>
      <c r="L467" s="44"/>
      <c r="M467" s="228"/>
      <c r="N467" s="229"/>
      <c r="O467" s="84"/>
      <c r="P467" s="84"/>
      <c r="Q467" s="84"/>
      <c r="R467" s="84"/>
      <c r="S467" s="84"/>
      <c r="T467" s="85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150</v>
      </c>
      <c r="AU467" s="17" t="s">
        <v>82</v>
      </c>
    </row>
    <row r="468" spans="1:65" s="2" customFormat="1" ht="37.8" customHeight="1">
      <c r="A468" s="38"/>
      <c r="B468" s="39"/>
      <c r="C468" s="263" t="s">
        <v>777</v>
      </c>
      <c r="D468" s="263" t="s">
        <v>372</v>
      </c>
      <c r="E468" s="264" t="s">
        <v>778</v>
      </c>
      <c r="F468" s="265" t="s">
        <v>779</v>
      </c>
      <c r="G468" s="266" t="s">
        <v>146</v>
      </c>
      <c r="H468" s="267">
        <v>1.1</v>
      </c>
      <c r="I468" s="268"/>
      <c r="J468" s="269">
        <f>ROUND(I468*H468,2)</f>
        <v>0</v>
      </c>
      <c r="K468" s="265" t="s">
        <v>147</v>
      </c>
      <c r="L468" s="270"/>
      <c r="M468" s="271" t="s">
        <v>19</v>
      </c>
      <c r="N468" s="272" t="s">
        <v>43</v>
      </c>
      <c r="O468" s="84"/>
      <c r="P468" s="221">
        <f>O468*H468</f>
        <v>0</v>
      </c>
      <c r="Q468" s="221">
        <v>0.0192</v>
      </c>
      <c r="R468" s="221">
        <f>Q468*H468</f>
        <v>0.02112</v>
      </c>
      <c r="S468" s="221">
        <v>0</v>
      </c>
      <c r="T468" s="222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23" t="s">
        <v>321</v>
      </c>
      <c r="AT468" s="223" t="s">
        <v>372</v>
      </c>
      <c r="AU468" s="223" t="s">
        <v>82</v>
      </c>
      <c r="AY468" s="17" t="s">
        <v>141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7" t="s">
        <v>80</v>
      </c>
      <c r="BK468" s="224">
        <f>ROUND(I468*H468,2)</f>
        <v>0</v>
      </c>
      <c r="BL468" s="17" t="s">
        <v>205</v>
      </c>
      <c r="BM468" s="223" t="s">
        <v>780</v>
      </c>
    </row>
    <row r="469" spans="1:51" s="13" customFormat="1" ht="12">
      <c r="A469" s="13"/>
      <c r="B469" s="230"/>
      <c r="C469" s="231"/>
      <c r="D469" s="232" t="s">
        <v>152</v>
      </c>
      <c r="E469" s="231"/>
      <c r="F469" s="234" t="s">
        <v>781</v>
      </c>
      <c r="G469" s="231"/>
      <c r="H469" s="235">
        <v>1.1</v>
      </c>
      <c r="I469" s="236"/>
      <c r="J469" s="231"/>
      <c r="K469" s="231"/>
      <c r="L469" s="237"/>
      <c r="M469" s="238"/>
      <c r="N469" s="239"/>
      <c r="O469" s="239"/>
      <c r="P469" s="239"/>
      <c r="Q469" s="239"/>
      <c r="R469" s="239"/>
      <c r="S469" s="239"/>
      <c r="T469" s="24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1" t="s">
        <v>152</v>
      </c>
      <c r="AU469" s="241" t="s">
        <v>82</v>
      </c>
      <c r="AV469" s="13" t="s">
        <v>82</v>
      </c>
      <c r="AW469" s="13" t="s">
        <v>4</v>
      </c>
      <c r="AX469" s="13" t="s">
        <v>80</v>
      </c>
      <c r="AY469" s="241" t="s">
        <v>141</v>
      </c>
    </row>
    <row r="470" spans="1:65" s="2" customFormat="1" ht="49.05" customHeight="1">
      <c r="A470" s="38"/>
      <c r="B470" s="39"/>
      <c r="C470" s="212" t="s">
        <v>782</v>
      </c>
      <c r="D470" s="212" t="s">
        <v>143</v>
      </c>
      <c r="E470" s="213" t="s">
        <v>783</v>
      </c>
      <c r="F470" s="214" t="s">
        <v>784</v>
      </c>
      <c r="G470" s="215" t="s">
        <v>176</v>
      </c>
      <c r="H470" s="216">
        <v>0.034</v>
      </c>
      <c r="I470" s="217"/>
      <c r="J470" s="218">
        <f>ROUND(I470*H470,2)</f>
        <v>0</v>
      </c>
      <c r="K470" s="214" t="s">
        <v>147</v>
      </c>
      <c r="L470" s="44"/>
      <c r="M470" s="219" t="s">
        <v>19</v>
      </c>
      <c r="N470" s="220" t="s">
        <v>43</v>
      </c>
      <c r="O470" s="84"/>
      <c r="P470" s="221">
        <f>O470*H470</f>
        <v>0</v>
      </c>
      <c r="Q470" s="221">
        <v>0</v>
      </c>
      <c r="R470" s="221">
        <f>Q470*H470</f>
        <v>0</v>
      </c>
      <c r="S470" s="221">
        <v>0</v>
      </c>
      <c r="T470" s="222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3" t="s">
        <v>205</v>
      </c>
      <c r="AT470" s="223" t="s">
        <v>143</v>
      </c>
      <c r="AU470" s="223" t="s">
        <v>82</v>
      </c>
      <c r="AY470" s="17" t="s">
        <v>141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80</v>
      </c>
      <c r="BK470" s="224">
        <f>ROUND(I470*H470,2)</f>
        <v>0</v>
      </c>
      <c r="BL470" s="17" t="s">
        <v>205</v>
      </c>
      <c r="BM470" s="223" t="s">
        <v>785</v>
      </c>
    </row>
    <row r="471" spans="1:47" s="2" customFormat="1" ht="12">
      <c r="A471" s="38"/>
      <c r="B471" s="39"/>
      <c r="C471" s="40"/>
      <c r="D471" s="225" t="s">
        <v>150</v>
      </c>
      <c r="E471" s="40"/>
      <c r="F471" s="226" t="s">
        <v>786</v>
      </c>
      <c r="G471" s="40"/>
      <c r="H471" s="40"/>
      <c r="I471" s="227"/>
      <c r="J471" s="40"/>
      <c r="K471" s="40"/>
      <c r="L471" s="44"/>
      <c r="M471" s="228"/>
      <c r="N471" s="229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150</v>
      </c>
      <c r="AU471" s="17" t="s">
        <v>82</v>
      </c>
    </row>
    <row r="472" spans="1:65" s="2" customFormat="1" ht="49.05" customHeight="1">
      <c r="A472" s="38"/>
      <c r="B472" s="39"/>
      <c r="C472" s="212" t="s">
        <v>787</v>
      </c>
      <c r="D472" s="212" t="s">
        <v>143</v>
      </c>
      <c r="E472" s="213" t="s">
        <v>788</v>
      </c>
      <c r="F472" s="214" t="s">
        <v>789</v>
      </c>
      <c r="G472" s="215" t="s">
        <v>176</v>
      </c>
      <c r="H472" s="216">
        <v>0.034</v>
      </c>
      <c r="I472" s="217"/>
      <c r="J472" s="218">
        <f>ROUND(I472*H472,2)</f>
        <v>0</v>
      </c>
      <c r="K472" s="214" t="s">
        <v>147</v>
      </c>
      <c r="L472" s="44"/>
      <c r="M472" s="219" t="s">
        <v>19</v>
      </c>
      <c r="N472" s="220" t="s">
        <v>43</v>
      </c>
      <c r="O472" s="84"/>
      <c r="P472" s="221">
        <f>O472*H472</f>
        <v>0</v>
      </c>
      <c r="Q472" s="221">
        <v>0</v>
      </c>
      <c r="R472" s="221">
        <f>Q472*H472</f>
        <v>0</v>
      </c>
      <c r="S472" s="221">
        <v>0</v>
      </c>
      <c r="T472" s="222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23" t="s">
        <v>205</v>
      </c>
      <c r="AT472" s="223" t="s">
        <v>143</v>
      </c>
      <c r="AU472" s="223" t="s">
        <v>82</v>
      </c>
      <c r="AY472" s="17" t="s">
        <v>141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17" t="s">
        <v>80</v>
      </c>
      <c r="BK472" s="224">
        <f>ROUND(I472*H472,2)</f>
        <v>0</v>
      </c>
      <c r="BL472" s="17" t="s">
        <v>205</v>
      </c>
      <c r="BM472" s="223" t="s">
        <v>790</v>
      </c>
    </row>
    <row r="473" spans="1:47" s="2" customFormat="1" ht="12">
      <c r="A473" s="38"/>
      <c r="B473" s="39"/>
      <c r="C473" s="40"/>
      <c r="D473" s="225" t="s">
        <v>150</v>
      </c>
      <c r="E473" s="40"/>
      <c r="F473" s="226" t="s">
        <v>791</v>
      </c>
      <c r="G473" s="40"/>
      <c r="H473" s="40"/>
      <c r="I473" s="227"/>
      <c r="J473" s="40"/>
      <c r="K473" s="40"/>
      <c r="L473" s="44"/>
      <c r="M473" s="228"/>
      <c r="N473" s="229"/>
      <c r="O473" s="84"/>
      <c r="P473" s="84"/>
      <c r="Q473" s="84"/>
      <c r="R473" s="84"/>
      <c r="S473" s="84"/>
      <c r="T473" s="85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150</v>
      </c>
      <c r="AU473" s="17" t="s">
        <v>82</v>
      </c>
    </row>
    <row r="474" spans="1:63" s="12" customFormat="1" ht="22.8" customHeight="1">
      <c r="A474" s="12"/>
      <c r="B474" s="196"/>
      <c r="C474" s="197"/>
      <c r="D474" s="198" t="s">
        <v>71</v>
      </c>
      <c r="E474" s="210" t="s">
        <v>792</v>
      </c>
      <c r="F474" s="210" t="s">
        <v>793</v>
      </c>
      <c r="G474" s="197"/>
      <c r="H474" s="197"/>
      <c r="I474" s="200"/>
      <c r="J474" s="211">
        <f>BK474</f>
        <v>0</v>
      </c>
      <c r="K474" s="197"/>
      <c r="L474" s="202"/>
      <c r="M474" s="203"/>
      <c r="N474" s="204"/>
      <c r="O474" s="204"/>
      <c r="P474" s="205">
        <f>SUM(P475:P483)</f>
        <v>0</v>
      </c>
      <c r="Q474" s="204"/>
      <c r="R474" s="205">
        <f>SUM(R475:R483)</f>
        <v>0.00154512</v>
      </c>
      <c r="S474" s="204"/>
      <c r="T474" s="206">
        <f>SUM(T475:T483)</f>
        <v>0.004125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07" t="s">
        <v>82</v>
      </c>
      <c r="AT474" s="208" t="s">
        <v>71</v>
      </c>
      <c r="AU474" s="208" t="s">
        <v>80</v>
      </c>
      <c r="AY474" s="207" t="s">
        <v>141</v>
      </c>
      <c r="BK474" s="209">
        <f>SUM(BK475:BK483)</f>
        <v>0</v>
      </c>
    </row>
    <row r="475" spans="1:65" s="2" customFormat="1" ht="24.15" customHeight="1">
      <c r="A475" s="38"/>
      <c r="B475" s="39"/>
      <c r="C475" s="212" t="s">
        <v>794</v>
      </c>
      <c r="D475" s="212" t="s">
        <v>143</v>
      </c>
      <c r="E475" s="213" t="s">
        <v>795</v>
      </c>
      <c r="F475" s="214" t="s">
        <v>796</v>
      </c>
      <c r="G475" s="215" t="s">
        <v>146</v>
      </c>
      <c r="H475" s="216">
        <v>1.65</v>
      </c>
      <c r="I475" s="217"/>
      <c r="J475" s="218">
        <f>ROUND(I475*H475,2)</f>
        <v>0</v>
      </c>
      <c r="K475" s="214" t="s">
        <v>147</v>
      </c>
      <c r="L475" s="44"/>
      <c r="M475" s="219" t="s">
        <v>19</v>
      </c>
      <c r="N475" s="220" t="s">
        <v>43</v>
      </c>
      <c r="O475" s="84"/>
      <c r="P475" s="221">
        <f>O475*H475</f>
        <v>0</v>
      </c>
      <c r="Q475" s="221">
        <v>0</v>
      </c>
      <c r="R475" s="221">
        <f>Q475*H475</f>
        <v>0</v>
      </c>
      <c r="S475" s="221">
        <v>0.0025</v>
      </c>
      <c r="T475" s="222">
        <f>S475*H475</f>
        <v>0.004125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3" t="s">
        <v>205</v>
      </c>
      <c r="AT475" s="223" t="s">
        <v>143</v>
      </c>
      <c r="AU475" s="223" t="s">
        <v>82</v>
      </c>
      <c r="AY475" s="17" t="s">
        <v>141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7" t="s">
        <v>80</v>
      </c>
      <c r="BK475" s="224">
        <f>ROUND(I475*H475,2)</f>
        <v>0</v>
      </c>
      <c r="BL475" s="17" t="s">
        <v>205</v>
      </c>
      <c r="BM475" s="223" t="s">
        <v>797</v>
      </c>
    </row>
    <row r="476" spans="1:47" s="2" customFormat="1" ht="12">
      <c r="A476" s="38"/>
      <c r="B476" s="39"/>
      <c r="C476" s="40"/>
      <c r="D476" s="225" t="s">
        <v>150</v>
      </c>
      <c r="E476" s="40"/>
      <c r="F476" s="226" t="s">
        <v>798</v>
      </c>
      <c r="G476" s="40"/>
      <c r="H476" s="40"/>
      <c r="I476" s="227"/>
      <c r="J476" s="40"/>
      <c r="K476" s="40"/>
      <c r="L476" s="44"/>
      <c r="M476" s="228"/>
      <c r="N476" s="229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150</v>
      </c>
      <c r="AU476" s="17" t="s">
        <v>82</v>
      </c>
    </row>
    <row r="477" spans="1:51" s="13" customFormat="1" ht="12">
      <c r="A477" s="13"/>
      <c r="B477" s="230"/>
      <c r="C477" s="231"/>
      <c r="D477" s="232" t="s">
        <v>152</v>
      </c>
      <c r="E477" s="233" t="s">
        <v>19</v>
      </c>
      <c r="F477" s="234" t="s">
        <v>799</v>
      </c>
      <c r="G477" s="231"/>
      <c r="H477" s="235">
        <v>1.65</v>
      </c>
      <c r="I477" s="236"/>
      <c r="J477" s="231"/>
      <c r="K477" s="231"/>
      <c r="L477" s="237"/>
      <c r="M477" s="238"/>
      <c r="N477" s="239"/>
      <c r="O477" s="239"/>
      <c r="P477" s="239"/>
      <c r="Q477" s="239"/>
      <c r="R477" s="239"/>
      <c r="S477" s="239"/>
      <c r="T477" s="24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1" t="s">
        <v>152</v>
      </c>
      <c r="AU477" s="241" t="s">
        <v>82</v>
      </c>
      <c r="AV477" s="13" t="s">
        <v>82</v>
      </c>
      <c r="AW477" s="13" t="s">
        <v>34</v>
      </c>
      <c r="AX477" s="13" t="s">
        <v>80</v>
      </c>
      <c r="AY477" s="241" t="s">
        <v>141</v>
      </c>
    </row>
    <row r="478" spans="1:65" s="2" customFormat="1" ht="24.15" customHeight="1">
      <c r="A478" s="38"/>
      <c r="B478" s="39"/>
      <c r="C478" s="212" t="s">
        <v>800</v>
      </c>
      <c r="D478" s="212" t="s">
        <v>143</v>
      </c>
      <c r="E478" s="213" t="s">
        <v>801</v>
      </c>
      <c r="F478" s="214" t="s">
        <v>802</v>
      </c>
      <c r="G478" s="215" t="s">
        <v>278</v>
      </c>
      <c r="H478" s="216">
        <v>3.7</v>
      </c>
      <c r="I478" s="217"/>
      <c r="J478" s="218">
        <f>ROUND(I478*H478,2)</f>
        <v>0</v>
      </c>
      <c r="K478" s="214" t="s">
        <v>147</v>
      </c>
      <c r="L478" s="44"/>
      <c r="M478" s="219" t="s">
        <v>19</v>
      </c>
      <c r="N478" s="220" t="s">
        <v>43</v>
      </c>
      <c r="O478" s="84"/>
      <c r="P478" s="221">
        <f>O478*H478</f>
        <v>0</v>
      </c>
      <c r="Q478" s="221">
        <v>3E-05</v>
      </c>
      <c r="R478" s="221">
        <f>Q478*H478</f>
        <v>0.00011100000000000001</v>
      </c>
      <c r="S478" s="221">
        <v>0</v>
      </c>
      <c r="T478" s="222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3" t="s">
        <v>205</v>
      </c>
      <c r="AT478" s="223" t="s">
        <v>143</v>
      </c>
      <c r="AU478" s="223" t="s">
        <v>82</v>
      </c>
      <c r="AY478" s="17" t="s">
        <v>141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80</v>
      </c>
      <c r="BK478" s="224">
        <f>ROUND(I478*H478,2)</f>
        <v>0</v>
      </c>
      <c r="BL478" s="17" t="s">
        <v>205</v>
      </c>
      <c r="BM478" s="223" t="s">
        <v>803</v>
      </c>
    </row>
    <row r="479" spans="1:47" s="2" customFormat="1" ht="12">
      <c r="A479" s="38"/>
      <c r="B479" s="39"/>
      <c r="C479" s="40"/>
      <c r="D479" s="225" t="s">
        <v>150</v>
      </c>
      <c r="E479" s="40"/>
      <c r="F479" s="226" t="s">
        <v>804</v>
      </c>
      <c r="G479" s="40"/>
      <c r="H479" s="40"/>
      <c r="I479" s="227"/>
      <c r="J479" s="40"/>
      <c r="K479" s="40"/>
      <c r="L479" s="44"/>
      <c r="M479" s="228"/>
      <c r="N479" s="229"/>
      <c r="O479" s="84"/>
      <c r="P479" s="84"/>
      <c r="Q479" s="84"/>
      <c r="R479" s="84"/>
      <c r="S479" s="84"/>
      <c r="T479" s="85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150</v>
      </c>
      <c r="AU479" s="17" t="s">
        <v>82</v>
      </c>
    </row>
    <row r="480" spans="1:51" s="14" customFormat="1" ht="12">
      <c r="A480" s="14"/>
      <c r="B480" s="242"/>
      <c r="C480" s="243"/>
      <c r="D480" s="232" t="s">
        <v>152</v>
      </c>
      <c r="E480" s="244" t="s">
        <v>19</v>
      </c>
      <c r="F480" s="245" t="s">
        <v>287</v>
      </c>
      <c r="G480" s="243"/>
      <c r="H480" s="244" t="s">
        <v>19</v>
      </c>
      <c r="I480" s="246"/>
      <c r="J480" s="243"/>
      <c r="K480" s="243"/>
      <c r="L480" s="247"/>
      <c r="M480" s="248"/>
      <c r="N480" s="249"/>
      <c r="O480" s="249"/>
      <c r="P480" s="249"/>
      <c r="Q480" s="249"/>
      <c r="R480" s="249"/>
      <c r="S480" s="249"/>
      <c r="T480" s="25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1" t="s">
        <v>152</v>
      </c>
      <c r="AU480" s="251" t="s">
        <v>82</v>
      </c>
      <c r="AV480" s="14" t="s">
        <v>80</v>
      </c>
      <c r="AW480" s="14" t="s">
        <v>34</v>
      </c>
      <c r="AX480" s="14" t="s">
        <v>72</v>
      </c>
      <c r="AY480" s="251" t="s">
        <v>141</v>
      </c>
    </row>
    <row r="481" spans="1:51" s="13" customFormat="1" ht="12">
      <c r="A481" s="13"/>
      <c r="B481" s="230"/>
      <c r="C481" s="231"/>
      <c r="D481" s="232" t="s">
        <v>152</v>
      </c>
      <c r="E481" s="233" t="s">
        <v>19</v>
      </c>
      <c r="F481" s="234" t="s">
        <v>805</v>
      </c>
      <c r="G481" s="231"/>
      <c r="H481" s="235">
        <v>3.7</v>
      </c>
      <c r="I481" s="236"/>
      <c r="J481" s="231"/>
      <c r="K481" s="231"/>
      <c r="L481" s="237"/>
      <c r="M481" s="238"/>
      <c r="N481" s="239"/>
      <c r="O481" s="239"/>
      <c r="P481" s="239"/>
      <c r="Q481" s="239"/>
      <c r="R481" s="239"/>
      <c r="S481" s="239"/>
      <c r="T481" s="24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1" t="s">
        <v>152</v>
      </c>
      <c r="AU481" s="241" t="s">
        <v>82</v>
      </c>
      <c r="AV481" s="13" t="s">
        <v>82</v>
      </c>
      <c r="AW481" s="13" t="s">
        <v>34</v>
      </c>
      <c r="AX481" s="13" t="s">
        <v>80</v>
      </c>
      <c r="AY481" s="241" t="s">
        <v>141</v>
      </c>
    </row>
    <row r="482" spans="1:65" s="2" customFormat="1" ht="16.5" customHeight="1">
      <c r="A482" s="38"/>
      <c r="B482" s="39"/>
      <c r="C482" s="263" t="s">
        <v>806</v>
      </c>
      <c r="D482" s="263" t="s">
        <v>372</v>
      </c>
      <c r="E482" s="264" t="s">
        <v>807</v>
      </c>
      <c r="F482" s="265" t="s">
        <v>808</v>
      </c>
      <c r="G482" s="266" t="s">
        <v>278</v>
      </c>
      <c r="H482" s="267">
        <v>3.774</v>
      </c>
      <c r="I482" s="268"/>
      <c r="J482" s="269">
        <f>ROUND(I482*H482,2)</f>
        <v>0</v>
      </c>
      <c r="K482" s="265" t="s">
        <v>147</v>
      </c>
      <c r="L482" s="270"/>
      <c r="M482" s="271" t="s">
        <v>19</v>
      </c>
      <c r="N482" s="272" t="s">
        <v>43</v>
      </c>
      <c r="O482" s="84"/>
      <c r="P482" s="221">
        <f>O482*H482</f>
        <v>0</v>
      </c>
      <c r="Q482" s="221">
        <v>0.00038</v>
      </c>
      <c r="R482" s="221">
        <f>Q482*H482</f>
        <v>0.00143412</v>
      </c>
      <c r="S482" s="221">
        <v>0</v>
      </c>
      <c r="T482" s="222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3" t="s">
        <v>321</v>
      </c>
      <c r="AT482" s="223" t="s">
        <v>372</v>
      </c>
      <c r="AU482" s="223" t="s">
        <v>82</v>
      </c>
      <c r="AY482" s="17" t="s">
        <v>141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7" t="s">
        <v>80</v>
      </c>
      <c r="BK482" s="224">
        <f>ROUND(I482*H482,2)</f>
        <v>0</v>
      </c>
      <c r="BL482" s="17" t="s">
        <v>205</v>
      </c>
      <c r="BM482" s="223" t="s">
        <v>809</v>
      </c>
    </row>
    <row r="483" spans="1:51" s="13" customFormat="1" ht="12">
      <c r="A483" s="13"/>
      <c r="B483" s="230"/>
      <c r="C483" s="231"/>
      <c r="D483" s="232" t="s">
        <v>152</v>
      </c>
      <c r="E483" s="231"/>
      <c r="F483" s="234" t="s">
        <v>810</v>
      </c>
      <c r="G483" s="231"/>
      <c r="H483" s="235">
        <v>3.774</v>
      </c>
      <c r="I483" s="236"/>
      <c r="J483" s="231"/>
      <c r="K483" s="231"/>
      <c r="L483" s="237"/>
      <c r="M483" s="238"/>
      <c r="N483" s="239"/>
      <c r="O483" s="239"/>
      <c r="P483" s="239"/>
      <c r="Q483" s="239"/>
      <c r="R483" s="239"/>
      <c r="S483" s="239"/>
      <c r="T483" s="240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1" t="s">
        <v>152</v>
      </c>
      <c r="AU483" s="241" t="s">
        <v>82</v>
      </c>
      <c r="AV483" s="13" t="s">
        <v>82</v>
      </c>
      <c r="AW483" s="13" t="s">
        <v>4</v>
      </c>
      <c r="AX483" s="13" t="s">
        <v>80</v>
      </c>
      <c r="AY483" s="241" t="s">
        <v>141</v>
      </c>
    </row>
    <row r="484" spans="1:63" s="12" customFormat="1" ht="22.8" customHeight="1">
      <c r="A484" s="12"/>
      <c r="B484" s="196"/>
      <c r="C484" s="197"/>
      <c r="D484" s="198" t="s">
        <v>71</v>
      </c>
      <c r="E484" s="210" t="s">
        <v>811</v>
      </c>
      <c r="F484" s="210" t="s">
        <v>812</v>
      </c>
      <c r="G484" s="197"/>
      <c r="H484" s="197"/>
      <c r="I484" s="200"/>
      <c r="J484" s="211">
        <f>BK484</f>
        <v>0</v>
      </c>
      <c r="K484" s="197"/>
      <c r="L484" s="202"/>
      <c r="M484" s="203"/>
      <c r="N484" s="204"/>
      <c r="O484" s="204"/>
      <c r="P484" s="205">
        <f>SUM(P485:P496)</f>
        <v>0</v>
      </c>
      <c r="Q484" s="204"/>
      <c r="R484" s="205">
        <f>SUM(R485:R496)</f>
        <v>0.00495</v>
      </c>
      <c r="S484" s="204"/>
      <c r="T484" s="206">
        <f>SUM(T485:T496)</f>
        <v>0.036675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7" t="s">
        <v>82</v>
      </c>
      <c r="AT484" s="208" t="s">
        <v>71</v>
      </c>
      <c r="AU484" s="208" t="s">
        <v>80</v>
      </c>
      <c r="AY484" s="207" t="s">
        <v>141</v>
      </c>
      <c r="BK484" s="209">
        <f>SUM(BK485:BK496)</f>
        <v>0</v>
      </c>
    </row>
    <row r="485" spans="1:65" s="2" customFormat="1" ht="24.15" customHeight="1">
      <c r="A485" s="38"/>
      <c r="B485" s="39"/>
      <c r="C485" s="212" t="s">
        <v>813</v>
      </c>
      <c r="D485" s="212" t="s">
        <v>143</v>
      </c>
      <c r="E485" s="213" t="s">
        <v>814</v>
      </c>
      <c r="F485" s="214" t="s">
        <v>815</v>
      </c>
      <c r="G485" s="215" t="s">
        <v>146</v>
      </c>
      <c r="H485" s="216">
        <v>0.45</v>
      </c>
      <c r="I485" s="217"/>
      <c r="J485" s="218">
        <f>ROUND(I485*H485,2)</f>
        <v>0</v>
      </c>
      <c r="K485" s="214" t="s">
        <v>147</v>
      </c>
      <c r="L485" s="44"/>
      <c r="M485" s="219" t="s">
        <v>19</v>
      </c>
      <c r="N485" s="220" t="s">
        <v>43</v>
      </c>
      <c r="O485" s="84"/>
      <c r="P485" s="221">
        <f>O485*H485</f>
        <v>0</v>
      </c>
      <c r="Q485" s="221">
        <v>0</v>
      </c>
      <c r="R485" s="221">
        <f>Q485*H485</f>
        <v>0</v>
      </c>
      <c r="S485" s="221">
        <v>0.0815</v>
      </c>
      <c r="T485" s="222">
        <f>S485*H485</f>
        <v>0.036675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23" t="s">
        <v>205</v>
      </c>
      <c r="AT485" s="223" t="s">
        <v>143</v>
      </c>
      <c r="AU485" s="223" t="s">
        <v>82</v>
      </c>
      <c r="AY485" s="17" t="s">
        <v>141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7" t="s">
        <v>80</v>
      </c>
      <c r="BK485" s="224">
        <f>ROUND(I485*H485,2)</f>
        <v>0</v>
      </c>
      <c r="BL485" s="17" t="s">
        <v>205</v>
      </c>
      <c r="BM485" s="223" t="s">
        <v>816</v>
      </c>
    </row>
    <row r="486" spans="1:47" s="2" customFormat="1" ht="12">
      <c r="A486" s="38"/>
      <c r="B486" s="39"/>
      <c r="C486" s="40"/>
      <c r="D486" s="225" t="s">
        <v>150</v>
      </c>
      <c r="E486" s="40"/>
      <c r="F486" s="226" t="s">
        <v>817</v>
      </c>
      <c r="G486" s="40"/>
      <c r="H486" s="40"/>
      <c r="I486" s="227"/>
      <c r="J486" s="40"/>
      <c r="K486" s="40"/>
      <c r="L486" s="44"/>
      <c r="M486" s="228"/>
      <c r="N486" s="229"/>
      <c r="O486" s="84"/>
      <c r="P486" s="84"/>
      <c r="Q486" s="84"/>
      <c r="R486" s="84"/>
      <c r="S486" s="84"/>
      <c r="T486" s="85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150</v>
      </c>
      <c r="AU486" s="17" t="s">
        <v>82</v>
      </c>
    </row>
    <row r="487" spans="1:51" s="13" customFormat="1" ht="12">
      <c r="A487" s="13"/>
      <c r="B487" s="230"/>
      <c r="C487" s="231"/>
      <c r="D487" s="232" t="s">
        <v>152</v>
      </c>
      <c r="E487" s="233" t="s">
        <v>19</v>
      </c>
      <c r="F487" s="234" t="s">
        <v>818</v>
      </c>
      <c r="G487" s="231"/>
      <c r="H487" s="235">
        <v>0.45</v>
      </c>
      <c r="I487" s="236"/>
      <c r="J487" s="231"/>
      <c r="K487" s="231"/>
      <c r="L487" s="237"/>
      <c r="M487" s="238"/>
      <c r="N487" s="239"/>
      <c r="O487" s="239"/>
      <c r="P487" s="239"/>
      <c r="Q487" s="239"/>
      <c r="R487" s="239"/>
      <c r="S487" s="239"/>
      <c r="T487" s="24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1" t="s">
        <v>152</v>
      </c>
      <c r="AU487" s="241" t="s">
        <v>82</v>
      </c>
      <c r="AV487" s="13" t="s">
        <v>82</v>
      </c>
      <c r="AW487" s="13" t="s">
        <v>34</v>
      </c>
      <c r="AX487" s="13" t="s">
        <v>80</v>
      </c>
      <c r="AY487" s="241" t="s">
        <v>141</v>
      </c>
    </row>
    <row r="488" spans="1:65" s="2" customFormat="1" ht="24.15" customHeight="1">
      <c r="A488" s="38"/>
      <c r="B488" s="39"/>
      <c r="C488" s="212" t="s">
        <v>819</v>
      </c>
      <c r="D488" s="212" t="s">
        <v>143</v>
      </c>
      <c r="E488" s="213" t="s">
        <v>820</v>
      </c>
      <c r="F488" s="214" t="s">
        <v>821</v>
      </c>
      <c r="G488" s="215" t="s">
        <v>278</v>
      </c>
      <c r="H488" s="216">
        <v>9</v>
      </c>
      <c r="I488" s="217"/>
      <c r="J488" s="218">
        <f>ROUND(I488*H488,2)</f>
        <v>0</v>
      </c>
      <c r="K488" s="214" t="s">
        <v>147</v>
      </c>
      <c r="L488" s="44"/>
      <c r="M488" s="219" t="s">
        <v>19</v>
      </c>
      <c r="N488" s="220" t="s">
        <v>43</v>
      </c>
      <c r="O488" s="84"/>
      <c r="P488" s="221">
        <f>O488*H488</f>
        <v>0</v>
      </c>
      <c r="Q488" s="221">
        <v>0.00055</v>
      </c>
      <c r="R488" s="221">
        <f>Q488*H488</f>
        <v>0.00495</v>
      </c>
      <c r="S488" s="221">
        <v>0</v>
      </c>
      <c r="T488" s="222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23" t="s">
        <v>205</v>
      </c>
      <c r="AT488" s="223" t="s">
        <v>143</v>
      </c>
      <c r="AU488" s="223" t="s">
        <v>82</v>
      </c>
      <c r="AY488" s="17" t="s">
        <v>141</v>
      </c>
      <c r="BE488" s="224">
        <f>IF(N488="základní",J488,0)</f>
        <v>0</v>
      </c>
      <c r="BF488" s="224">
        <f>IF(N488="snížená",J488,0)</f>
        <v>0</v>
      </c>
      <c r="BG488" s="224">
        <f>IF(N488="zákl. přenesená",J488,0)</f>
        <v>0</v>
      </c>
      <c r="BH488" s="224">
        <f>IF(N488="sníž. přenesená",J488,0)</f>
        <v>0</v>
      </c>
      <c r="BI488" s="224">
        <f>IF(N488="nulová",J488,0)</f>
        <v>0</v>
      </c>
      <c r="BJ488" s="17" t="s">
        <v>80</v>
      </c>
      <c r="BK488" s="224">
        <f>ROUND(I488*H488,2)</f>
        <v>0</v>
      </c>
      <c r="BL488" s="17" t="s">
        <v>205</v>
      </c>
      <c r="BM488" s="223" t="s">
        <v>822</v>
      </c>
    </row>
    <row r="489" spans="1:47" s="2" customFormat="1" ht="12">
      <c r="A489" s="38"/>
      <c r="B489" s="39"/>
      <c r="C489" s="40"/>
      <c r="D489" s="225" t="s">
        <v>150</v>
      </c>
      <c r="E489" s="40"/>
      <c r="F489" s="226" t="s">
        <v>823</v>
      </c>
      <c r="G489" s="40"/>
      <c r="H489" s="40"/>
      <c r="I489" s="227"/>
      <c r="J489" s="40"/>
      <c r="K489" s="40"/>
      <c r="L489" s="44"/>
      <c r="M489" s="228"/>
      <c r="N489" s="229"/>
      <c r="O489" s="84"/>
      <c r="P489" s="84"/>
      <c r="Q489" s="84"/>
      <c r="R489" s="84"/>
      <c r="S489" s="84"/>
      <c r="T489" s="85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150</v>
      </c>
      <c r="AU489" s="17" t="s">
        <v>82</v>
      </c>
    </row>
    <row r="490" spans="1:51" s="14" customFormat="1" ht="12">
      <c r="A490" s="14"/>
      <c r="B490" s="242"/>
      <c r="C490" s="243"/>
      <c r="D490" s="232" t="s">
        <v>152</v>
      </c>
      <c r="E490" s="244" t="s">
        <v>19</v>
      </c>
      <c r="F490" s="245" t="s">
        <v>251</v>
      </c>
      <c r="G490" s="243"/>
      <c r="H490" s="244" t="s">
        <v>19</v>
      </c>
      <c r="I490" s="246"/>
      <c r="J490" s="243"/>
      <c r="K490" s="243"/>
      <c r="L490" s="247"/>
      <c r="M490" s="248"/>
      <c r="N490" s="249"/>
      <c r="O490" s="249"/>
      <c r="P490" s="249"/>
      <c r="Q490" s="249"/>
      <c r="R490" s="249"/>
      <c r="S490" s="249"/>
      <c r="T490" s="25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1" t="s">
        <v>152</v>
      </c>
      <c r="AU490" s="251" t="s">
        <v>82</v>
      </c>
      <c r="AV490" s="14" t="s">
        <v>80</v>
      </c>
      <c r="AW490" s="14" t="s">
        <v>34</v>
      </c>
      <c r="AX490" s="14" t="s">
        <v>72</v>
      </c>
      <c r="AY490" s="251" t="s">
        <v>141</v>
      </c>
    </row>
    <row r="491" spans="1:51" s="13" customFormat="1" ht="12">
      <c r="A491" s="13"/>
      <c r="B491" s="230"/>
      <c r="C491" s="231"/>
      <c r="D491" s="232" t="s">
        <v>152</v>
      </c>
      <c r="E491" s="233" t="s">
        <v>19</v>
      </c>
      <c r="F491" s="234" t="s">
        <v>824</v>
      </c>
      <c r="G491" s="231"/>
      <c r="H491" s="235">
        <v>3</v>
      </c>
      <c r="I491" s="236"/>
      <c r="J491" s="231"/>
      <c r="K491" s="231"/>
      <c r="L491" s="237"/>
      <c r="M491" s="238"/>
      <c r="N491" s="239"/>
      <c r="O491" s="239"/>
      <c r="P491" s="239"/>
      <c r="Q491" s="239"/>
      <c r="R491" s="239"/>
      <c r="S491" s="239"/>
      <c r="T491" s="24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1" t="s">
        <v>152</v>
      </c>
      <c r="AU491" s="241" t="s">
        <v>82</v>
      </c>
      <c r="AV491" s="13" t="s">
        <v>82</v>
      </c>
      <c r="AW491" s="13" t="s">
        <v>34</v>
      </c>
      <c r="AX491" s="13" t="s">
        <v>72</v>
      </c>
      <c r="AY491" s="241" t="s">
        <v>141</v>
      </c>
    </row>
    <row r="492" spans="1:51" s="14" customFormat="1" ht="12">
      <c r="A492" s="14"/>
      <c r="B492" s="242"/>
      <c r="C492" s="243"/>
      <c r="D492" s="232" t="s">
        <v>152</v>
      </c>
      <c r="E492" s="244" t="s">
        <v>19</v>
      </c>
      <c r="F492" s="245" t="s">
        <v>253</v>
      </c>
      <c r="G492" s="243"/>
      <c r="H492" s="244" t="s">
        <v>19</v>
      </c>
      <c r="I492" s="246"/>
      <c r="J492" s="243"/>
      <c r="K492" s="243"/>
      <c r="L492" s="247"/>
      <c r="M492" s="248"/>
      <c r="N492" s="249"/>
      <c r="O492" s="249"/>
      <c r="P492" s="249"/>
      <c r="Q492" s="249"/>
      <c r="R492" s="249"/>
      <c r="S492" s="249"/>
      <c r="T492" s="25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1" t="s">
        <v>152</v>
      </c>
      <c r="AU492" s="251" t="s">
        <v>82</v>
      </c>
      <c r="AV492" s="14" t="s">
        <v>80</v>
      </c>
      <c r="AW492" s="14" t="s">
        <v>34</v>
      </c>
      <c r="AX492" s="14" t="s">
        <v>72</v>
      </c>
      <c r="AY492" s="251" t="s">
        <v>141</v>
      </c>
    </row>
    <row r="493" spans="1:51" s="13" customFormat="1" ht="12">
      <c r="A493" s="13"/>
      <c r="B493" s="230"/>
      <c r="C493" s="231"/>
      <c r="D493" s="232" t="s">
        <v>152</v>
      </c>
      <c r="E493" s="233" t="s">
        <v>19</v>
      </c>
      <c r="F493" s="234" t="s">
        <v>154</v>
      </c>
      <c r="G493" s="231"/>
      <c r="H493" s="235">
        <v>3</v>
      </c>
      <c r="I493" s="236"/>
      <c r="J493" s="231"/>
      <c r="K493" s="231"/>
      <c r="L493" s="237"/>
      <c r="M493" s="238"/>
      <c r="N493" s="239"/>
      <c r="O493" s="239"/>
      <c r="P493" s="239"/>
      <c r="Q493" s="239"/>
      <c r="R493" s="239"/>
      <c r="S493" s="239"/>
      <c r="T493" s="24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1" t="s">
        <v>152</v>
      </c>
      <c r="AU493" s="241" t="s">
        <v>82</v>
      </c>
      <c r="AV493" s="13" t="s">
        <v>82</v>
      </c>
      <c r="AW493" s="13" t="s">
        <v>34</v>
      </c>
      <c r="AX493" s="13" t="s">
        <v>72</v>
      </c>
      <c r="AY493" s="241" t="s">
        <v>141</v>
      </c>
    </row>
    <row r="494" spans="1:51" s="14" customFormat="1" ht="12">
      <c r="A494" s="14"/>
      <c r="B494" s="242"/>
      <c r="C494" s="243"/>
      <c r="D494" s="232" t="s">
        <v>152</v>
      </c>
      <c r="E494" s="244" t="s">
        <v>19</v>
      </c>
      <c r="F494" s="245" t="s">
        <v>348</v>
      </c>
      <c r="G494" s="243"/>
      <c r="H494" s="244" t="s">
        <v>19</v>
      </c>
      <c r="I494" s="246"/>
      <c r="J494" s="243"/>
      <c r="K494" s="243"/>
      <c r="L494" s="247"/>
      <c r="M494" s="248"/>
      <c r="N494" s="249"/>
      <c r="O494" s="249"/>
      <c r="P494" s="249"/>
      <c r="Q494" s="249"/>
      <c r="R494" s="249"/>
      <c r="S494" s="249"/>
      <c r="T494" s="25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1" t="s">
        <v>152</v>
      </c>
      <c r="AU494" s="251" t="s">
        <v>82</v>
      </c>
      <c r="AV494" s="14" t="s">
        <v>80</v>
      </c>
      <c r="AW494" s="14" t="s">
        <v>34</v>
      </c>
      <c r="AX494" s="14" t="s">
        <v>72</v>
      </c>
      <c r="AY494" s="251" t="s">
        <v>141</v>
      </c>
    </row>
    <row r="495" spans="1:51" s="13" customFormat="1" ht="12">
      <c r="A495" s="13"/>
      <c r="B495" s="230"/>
      <c r="C495" s="231"/>
      <c r="D495" s="232" t="s">
        <v>152</v>
      </c>
      <c r="E495" s="233" t="s">
        <v>19</v>
      </c>
      <c r="F495" s="234" t="s">
        <v>154</v>
      </c>
      <c r="G495" s="231"/>
      <c r="H495" s="235">
        <v>3</v>
      </c>
      <c r="I495" s="236"/>
      <c r="J495" s="231"/>
      <c r="K495" s="231"/>
      <c r="L495" s="237"/>
      <c r="M495" s="238"/>
      <c r="N495" s="239"/>
      <c r="O495" s="239"/>
      <c r="P495" s="239"/>
      <c r="Q495" s="239"/>
      <c r="R495" s="239"/>
      <c r="S495" s="239"/>
      <c r="T495" s="24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1" t="s">
        <v>152</v>
      </c>
      <c r="AU495" s="241" t="s">
        <v>82</v>
      </c>
      <c r="AV495" s="13" t="s">
        <v>82</v>
      </c>
      <c r="AW495" s="13" t="s">
        <v>34</v>
      </c>
      <c r="AX495" s="13" t="s">
        <v>72</v>
      </c>
      <c r="AY495" s="241" t="s">
        <v>141</v>
      </c>
    </row>
    <row r="496" spans="1:51" s="15" customFormat="1" ht="12">
      <c r="A496" s="15"/>
      <c r="B496" s="252"/>
      <c r="C496" s="253"/>
      <c r="D496" s="232" t="s">
        <v>152</v>
      </c>
      <c r="E496" s="254" t="s">
        <v>19</v>
      </c>
      <c r="F496" s="255" t="s">
        <v>219</v>
      </c>
      <c r="G496" s="253"/>
      <c r="H496" s="256">
        <v>9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2" t="s">
        <v>152</v>
      </c>
      <c r="AU496" s="262" t="s">
        <v>82</v>
      </c>
      <c r="AV496" s="15" t="s">
        <v>148</v>
      </c>
      <c r="AW496" s="15" t="s">
        <v>34</v>
      </c>
      <c r="AX496" s="15" t="s">
        <v>80</v>
      </c>
      <c r="AY496" s="262" t="s">
        <v>141</v>
      </c>
    </row>
    <row r="497" spans="1:63" s="12" customFormat="1" ht="22.8" customHeight="1">
      <c r="A497" s="12"/>
      <c r="B497" s="196"/>
      <c r="C497" s="197"/>
      <c r="D497" s="198" t="s">
        <v>71</v>
      </c>
      <c r="E497" s="210" t="s">
        <v>825</v>
      </c>
      <c r="F497" s="210" t="s">
        <v>826</v>
      </c>
      <c r="G497" s="197"/>
      <c r="H497" s="197"/>
      <c r="I497" s="200"/>
      <c r="J497" s="211">
        <f>BK497</f>
        <v>0</v>
      </c>
      <c r="K497" s="197"/>
      <c r="L497" s="202"/>
      <c r="M497" s="203"/>
      <c r="N497" s="204"/>
      <c r="O497" s="204"/>
      <c r="P497" s="205">
        <f>SUM(P498:P508)</f>
        <v>0</v>
      </c>
      <c r="Q497" s="204"/>
      <c r="R497" s="205">
        <f>SUM(R498:R508)</f>
        <v>0.01351055</v>
      </c>
      <c r="S497" s="204"/>
      <c r="T497" s="206">
        <f>SUM(T498:T508)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07" t="s">
        <v>82</v>
      </c>
      <c r="AT497" s="208" t="s">
        <v>71</v>
      </c>
      <c r="AU497" s="208" t="s">
        <v>80</v>
      </c>
      <c r="AY497" s="207" t="s">
        <v>141</v>
      </c>
      <c r="BK497" s="209">
        <f>SUM(BK498:BK508)</f>
        <v>0</v>
      </c>
    </row>
    <row r="498" spans="1:65" s="2" customFormat="1" ht="21.75" customHeight="1">
      <c r="A498" s="38"/>
      <c r="B498" s="39"/>
      <c r="C498" s="212" t="s">
        <v>827</v>
      </c>
      <c r="D498" s="212" t="s">
        <v>143</v>
      </c>
      <c r="E498" s="213" t="s">
        <v>828</v>
      </c>
      <c r="F498" s="214" t="s">
        <v>829</v>
      </c>
      <c r="G498" s="215" t="s">
        <v>146</v>
      </c>
      <c r="H498" s="216">
        <v>12.395</v>
      </c>
      <c r="I498" s="217"/>
      <c r="J498" s="218">
        <f>ROUND(I498*H498,2)</f>
        <v>0</v>
      </c>
      <c r="K498" s="214" t="s">
        <v>147</v>
      </c>
      <c r="L498" s="44"/>
      <c r="M498" s="219" t="s">
        <v>19</v>
      </c>
      <c r="N498" s="220" t="s">
        <v>43</v>
      </c>
      <c r="O498" s="84"/>
      <c r="P498" s="221">
        <f>O498*H498</f>
        <v>0</v>
      </c>
      <c r="Q498" s="221">
        <v>0.00043</v>
      </c>
      <c r="R498" s="221">
        <f>Q498*H498</f>
        <v>0.00532985</v>
      </c>
      <c r="S498" s="221">
        <v>0</v>
      </c>
      <c r="T498" s="222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23" t="s">
        <v>205</v>
      </c>
      <c r="AT498" s="223" t="s">
        <v>143</v>
      </c>
      <c r="AU498" s="223" t="s">
        <v>82</v>
      </c>
      <c r="AY498" s="17" t="s">
        <v>141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7" t="s">
        <v>80</v>
      </c>
      <c r="BK498" s="224">
        <f>ROUND(I498*H498,2)</f>
        <v>0</v>
      </c>
      <c r="BL498" s="17" t="s">
        <v>205</v>
      </c>
      <c r="BM498" s="223" t="s">
        <v>830</v>
      </c>
    </row>
    <row r="499" spans="1:47" s="2" customFormat="1" ht="12">
      <c r="A499" s="38"/>
      <c r="B499" s="39"/>
      <c r="C499" s="40"/>
      <c r="D499" s="225" t="s">
        <v>150</v>
      </c>
      <c r="E499" s="40"/>
      <c r="F499" s="226" t="s">
        <v>831</v>
      </c>
      <c r="G499" s="40"/>
      <c r="H499" s="40"/>
      <c r="I499" s="227"/>
      <c r="J499" s="40"/>
      <c r="K499" s="40"/>
      <c r="L499" s="44"/>
      <c r="M499" s="228"/>
      <c r="N499" s="229"/>
      <c r="O499" s="84"/>
      <c r="P499" s="84"/>
      <c r="Q499" s="84"/>
      <c r="R499" s="84"/>
      <c r="S499" s="84"/>
      <c r="T499" s="85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150</v>
      </c>
      <c r="AU499" s="17" t="s">
        <v>82</v>
      </c>
    </row>
    <row r="500" spans="1:51" s="14" customFormat="1" ht="12">
      <c r="A500" s="14"/>
      <c r="B500" s="242"/>
      <c r="C500" s="243"/>
      <c r="D500" s="232" t="s">
        <v>152</v>
      </c>
      <c r="E500" s="244" t="s">
        <v>19</v>
      </c>
      <c r="F500" s="245" t="s">
        <v>637</v>
      </c>
      <c r="G500" s="243"/>
      <c r="H500" s="244" t="s">
        <v>19</v>
      </c>
      <c r="I500" s="246"/>
      <c r="J500" s="243"/>
      <c r="K500" s="243"/>
      <c r="L500" s="247"/>
      <c r="M500" s="248"/>
      <c r="N500" s="249"/>
      <c r="O500" s="249"/>
      <c r="P500" s="249"/>
      <c r="Q500" s="249"/>
      <c r="R500" s="249"/>
      <c r="S500" s="249"/>
      <c r="T500" s="25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1" t="s">
        <v>152</v>
      </c>
      <c r="AU500" s="251" t="s">
        <v>82</v>
      </c>
      <c r="AV500" s="14" t="s">
        <v>80</v>
      </c>
      <c r="AW500" s="14" t="s">
        <v>34</v>
      </c>
      <c r="AX500" s="14" t="s">
        <v>72</v>
      </c>
      <c r="AY500" s="251" t="s">
        <v>141</v>
      </c>
    </row>
    <row r="501" spans="1:51" s="13" customFormat="1" ht="12">
      <c r="A501" s="13"/>
      <c r="B501" s="230"/>
      <c r="C501" s="231"/>
      <c r="D501" s="232" t="s">
        <v>152</v>
      </c>
      <c r="E501" s="233" t="s">
        <v>19</v>
      </c>
      <c r="F501" s="234" t="s">
        <v>638</v>
      </c>
      <c r="G501" s="231"/>
      <c r="H501" s="235">
        <v>4.641</v>
      </c>
      <c r="I501" s="236"/>
      <c r="J501" s="231"/>
      <c r="K501" s="231"/>
      <c r="L501" s="237"/>
      <c r="M501" s="238"/>
      <c r="N501" s="239"/>
      <c r="O501" s="239"/>
      <c r="P501" s="239"/>
      <c r="Q501" s="239"/>
      <c r="R501" s="239"/>
      <c r="S501" s="239"/>
      <c r="T501" s="24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1" t="s">
        <v>152</v>
      </c>
      <c r="AU501" s="241" t="s">
        <v>82</v>
      </c>
      <c r="AV501" s="13" t="s">
        <v>82</v>
      </c>
      <c r="AW501" s="13" t="s">
        <v>34</v>
      </c>
      <c r="AX501" s="13" t="s">
        <v>72</v>
      </c>
      <c r="AY501" s="241" t="s">
        <v>141</v>
      </c>
    </row>
    <row r="502" spans="1:51" s="13" customFormat="1" ht="12">
      <c r="A502" s="13"/>
      <c r="B502" s="230"/>
      <c r="C502" s="231"/>
      <c r="D502" s="232" t="s">
        <v>152</v>
      </c>
      <c r="E502" s="233" t="s">
        <v>19</v>
      </c>
      <c r="F502" s="234" t="s">
        <v>639</v>
      </c>
      <c r="G502" s="231"/>
      <c r="H502" s="235">
        <v>1.953</v>
      </c>
      <c r="I502" s="236"/>
      <c r="J502" s="231"/>
      <c r="K502" s="231"/>
      <c r="L502" s="237"/>
      <c r="M502" s="238"/>
      <c r="N502" s="239"/>
      <c r="O502" s="239"/>
      <c r="P502" s="239"/>
      <c r="Q502" s="239"/>
      <c r="R502" s="239"/>
      <c r="S502" s="239"/>
      <c r="T502" s="24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1" t="s">
        <v>152</v>
      </c>
      <c r="AU502" s="241" t="s">
        <v>82</v>
      </c>
      <c r="AV502" s="13" t="s">
        <v>82</v>
      </c>
      <c r="AW502" s="13" t="s">
        <v>34</v>
      </c>
      <c r="AX502" s="13" t="s">
        <v>72</v>
      </c>
      <c r="AY502" s="241" t="s">
        <v>141</v>
      </c>
    </row>
    <row r="503" spans="1:51" s="13" customFormat="1" ht="12">
      <c r="A503" s="13"/>
      <c r="B503" s="230"/>
      <c r="C503" s="231"/>
      <c r="D503" s="232" t="s">
        <v>152</v>
      </c>
      <c r="E503" s="233" t="s">
        <v>19</v>
      </c>
      <c r="F503" s="234" t="s">
        <v>640</v>
      </c>
      <c r="G503" s="231"/>
      <c r="H503" s="235">
        <v>4.111</v>
      </c>
      <c r="I503" s="236"/>
      <c r="J503" s="231"/>
      <c r="K503" s="231"/>
      <c r="L503" s="237"/>
      <c r="M503" s="238"/>
      <c r="N503" s="239"/>
      <c r="O503" s="239"/>
      <c r="P503" s="239"/>
      <c r="Q503" s="239"/>
      <c r="R503" s="239"/>
      <c r="S503" s="239"/>
      <c r="T503" s="24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1" t="s">
        <v>152</v>
      </c>
      <c r="AU503" s="241" t="s">
        <v>82</v>
      </c>
      <c r="AV503" s="13" t="s">
        <v>82</v>
      </c>
      <c r="AW503" s="13" t="s">
        <v>34</v>
      </c>
      <c r="AX503" s="13" t="s">
        <v>72</v>
      </c>
      <c r="AY503" s="241" t="s">
        <v>141</v>
      </c>
    </row>
    <row r="504" spans="1:51" s="14" customFormat="1" ht="12">
      <c r="A504" s="14"/>
      <c r="B504" s="242"/>
      <c r="C504" s="243"/>
      <c r="D504" s="232" t="s">
        <v>152</v>
      </c>
      <c r="E504" s="244" t="s">
        <v>19</v>
      </c>
      <c r="F504" s="245" t="s">
        <v>287</v>
      </c>
      <c r="G504" s="243"/>
      <c r="H504" s="244" t="s">
        <v>19</v>
      </c>
      <c r="I504" s="246"/>
      <c r="J504" s="243"/>
      <c r="K504" s="243"/>
      <c r="L504" s="247"/>
      <c r="M504" s="248"/>
      <c r="N504" s="249"/>
      <c r="O504" s="249"/>
      <c r="P504" s="249"/>
      <c r="Q504" s="249"/>
      <c r="R504" s="249"/>
      <c r="S504" s="249"/>
      <c r="T504" s="25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1" t="s">
        <v>152</v>
      </c>
      <c r="AU504" s="251" t="s">
        <v>82</v>
      </c>
      <c r="AV504" s="14" t="s">
        <v>80</v>
      </c>
      <c r="AW504" s="14" t="s">
        <v>34</v>
      </c>
      <c r="AX504" s="14" t="s">
        <v>72</v>
      </c>
      <c r="AY504" s="251" t="s">
        <v>141</v>
      </c>
    </row>
    <row r="505" spans="1:51" s="13" customFormat="1" ht="12">
      <c r="A505" s="13"/>
      <c r="B505" s="230"/>
      <c r="C505" s="231"/>
      <c r="D505" s="232" t="s">
        <v>152</v>
      </c>
      <c r="E505" s="233" t="s">
        <v>19</v>
      </c>
      <c r="F505" s="234" t="s">
        <v>832</v>
      </c>
      <c r="G505" s="231"/>
      <c r="H505" s="235">
        <v>1.69</v>
      </c>
      <c r="I505" s="236"/>
      <c r="J505" s="231"/>
      <c r="K505" s="231"/>
      <c r="L505" s="237"/>
      <c r="M505" s="238"/>
      <c r="N505" s="239"/>
      <c r="O505" s="239"/>
      <c r="P505" s="239"/>
      <c r="Q505" s="239"/>
      <c r="R505" s="239"/>
      <c r="S505" s="239"/>
      <c r="T505" s="24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1" t="s">
        <v>152</v>
      </c>
      <c r="AU505" s="241" t="s">
        <v>82</v>
      </c>
      <c r="AV505" s="13" t="s">
        <v>82</v>
      </c>
      <c r="AW505" s="13" t="s">
        <v>34</v>
      </c>
      <c r="AX505" s="13" t="s">
        <v>72</v>
      </c>
      <c r="AY505" s="241" t="s">
        <v>141</v>
      </c>
    </row>
    <row r="506" spans="1:51" s="15" customFormat="1" ht="12">
      <c r="A506" s="15"/>
      <c r="B506" s="252"/>
      <c r="C506" s="253"/>
      <c r="D506" s="232" t="s">
        <v>152</v>
      </c>
      <c r="E506" s="254" t="s">
        <v>19</v>
      </c>
      <c r="F506" s="255" t="s">
        <v>219</v>
      </c>
      <c r="G506" s="253"/>
      <c r="H506" s="256">
        <v>12.395</v>
      </c>
      <c r="I506" s="257"/>
      <c r="J506" s="253"/>
      <c r="K506" s="253"/>
      <c r="L506" s="258"/>
      <c r="M506" s="259"/>
      <c r="N506" s="260"/>
      <c r="O506" s="260"/>
      <c r="P506" s="260"/>
      <c r="Q506" s="260"/>
      <c r="R506" s="260"/>
      <c r="S506" s="260"/>
      <c r="T506" s="261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2" t="s">
        <v>152</v>
      </c>
      <c r="AU506" s="262" t="s">
        <v>82</v>
      </c>
      <c r="AV506" s="15" t="s">
        <v>148</v>
      </c>
      <c r="AW506" s="15" t="s">
        <v>34</v>
      </c>
      <c r="AX506" s="15" t="s">
        <v>80</v>
      </c>
      <c r="AY506" s="262" t="s">
        <v>141</v>
      </c>
    </row>
    <row r="507" spans="1:65" s="2" customFormat="1" ht="24.15" customHeight="1">
      <c r="A507" s="38"/>
      <c r="B507" s="39"/>
      <c r="C507" s="212" t="s">
        <v>833</v>
      </c>
      <c r="D507" s="212" t="s">
        <v>143</v>
      </c>
      <c r="E507" s="213" t="s">
        <v>834</v>
      </c>
      <c r="F507" s="214" t="s">
        <v>835</v>
      </c>
      <c r="G507" s="215" t="s">
        <v>146</v>
      </c>
      <c r="H507" s="216">
        <v>12.395</v>
      </c>
      <c r="I507" s="217"/>
      <c r="J507" s="218">
        <f>ROUND(I507*H507,2)</f>
        <v>0</v>
      </c>
      <c r="K507" s="214" t="s">
        <v>147</v>
      </c>
      <c r="L507" s="44"/>
      <c r="M507" s="219" t="s">
        <v>19</v>
      </c>
      <c r="N507" s="220" t="s">
        <v>43</v>
      </c>
      <c r="O507" s="84"/>
      <c r="P507" s="221">
        <f>O507*H507</f>
        <v>0</v>
      </c>
      <c r="Q507" s="221">
        <v>0.00066</v>
      </c>
      <c r="R507" s="221">
        <f>Q507*H507</f>
        <v>0.008180699999999999</v>
      </c>
      <c r="S507" s="221">
        <v>0</v>
      </c>
      <c r="T507" s="222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3" t="s">
        <v>205</v>
      </c>
      <c r="AT507" s="223" t="s">
        <v>143</v>
      </c>
      <c r="AU507" s="223" t="s">
        <v>82</v>
      </c>
      <c r="AY507" s="17" t="s">
        <v>141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7" t="s">
        <v>80</v>
      </c>
      <c r="BK507" s="224">
        <f>ROUND(I507*H507,2)</f>
        <v>0</v>
      </c>
      <c r="BL507" s="17" t="s">
        <v>205</v>
      </c>
      <c r="BM507" s="223" t="s">
        <v>836</v>
      </c>
    </row>
    <row r="508" spans="1:47" s="2" customFormat="1" ht="12">
      <c r="A508" s="38"/>
      <c r="B508" s="39"/>
      <c r="C508" s="40"/>
      <c r="D508" s="225" t="s">
        <v>150</v>
      </c>
      <c r="E508" s="40"/>
      <c r="F508" s="226" t="s">
        <v>837</v>
      </c>
      <c r="G508" s="40"/>
      <c r="H508" s="40"/>
      <c r="I508" s="227"/>
      <c r="J508" s="40"/>
      <c r="K508" s="40"/>
      <c r="L508" s="44"/>
      <c r="M508" s="228"/>
      <c r="N508" s="229"/>
      <c r="O508" s="84"/>
      <c r="P508" s="84"/>
      <c r="Q508" s="84"/>
      <c r="R508" s="84"/>
      <c r="S508" s="84"/>
      <c r="T508" s="85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150</v>
      </c>
      <c r="AU508" s="17" t="s">
        <v>82</v>
      </c>
    </row>
    <row r="509" spans="1:63" s="12" customFormat="1" ht="22.8" customHeight="1">
      <c r="A509" s="12"/>
      <c r="B509" s="196"/>
      <c r="C509" s="197"/>
      <c r="D509" s="198" t="s">
        <v>71</v>
      </c>
      <c r="E509" s="210" t="s">
        <v>838</v>
      </c>
      <c r="F509" s="210" t="s">
        <v>839</v>
      </c>
      <c r="G509" s="197"/>
      <c r="H509" s="197"/>
      <c r="I509" s="200"/>
      <c r="J509" s="211">
        <f>BK509</f>
        <v>0</v>
      </c>
      <c r="K509" s="197"/>
      <c r="L509" s="202"/>
      <c r="M509" s="203"/>
      <c r="N509" s="204"/>
      <c r="O509" s="204"/>
      <c r="P509" s="205">
        <f>SUM(P510:P522)</f>
        <v>0</v>
      </c>
      <c r="Q509" s="204"/>
      <c r="R509" s="205">
        <f>SUM(R510:R522)</f>
        <v>0.0276164</v>
      </c>
      <c r="S509" s="204"/>
      <c r="T509" s="206">
        <f>SUM(T510:T522)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07" t="s">
        <v>82</v>
      </c>
      <c r="AT509" s="208" t="s">
        <v>71</v>
      </c>
      <c r="AU509" s="208" t="s">
        <v>80</v>
      </c>
      <c r="AY509" s="207" t="s">
        <v>141</v>
      </c>
      <c r="BK509" s="209">
        <f>SUM(BK510:BK522)</f>
        <v>0</v>
      </c>
    </row>
    <row r="510" spans="1:65" s="2" customFormat="1" ht="33" customHeight="1">
      <c r="A510" s="38"/>
      <c r="B510" s="39"/>
      <c r="C510" s="212" t="s">
        <v>840</v>
      </c>
      <c r="D510" s="212" t="s">
        <v>143</v>
      </c>
      <c r="E510" s="213" t="s">
        <v>841</v>
      </c>
      <c r="F510" s="214" t="s">
        <v>842</v>
      </c>
      <c r="G510" s="215" t="s">
        <v>146</v>
      </c>
      <c r="H510" s="216">
        <v>56.36</v>
      </c>
      <c r="I510" s="217"/>
      <c r="J510" s="218">
        <f>ROUND(I510*H510,2)</f>
        <v>0</v>
      </c>
      <c r="K510" s="214" t="s">
        <v>147</v>
      </c>
      <c r="L510" s="44"/>
      <c r="M510" s="219" t="s">
        <v>19</v>
      </c>
      <c r="N510" s="220" t="s">
        <v>43</v>
      </c>
      <c r="O510" s="84"/>
      <c r="P510" s="221">
        <f>O510*H510</f>
        <v>0</v>
      </c>
      <c r="Q510" s="221">
        <v>0.0002</v>
      </c>
      <c r="R510" s="221">
        <f>Q510*H510</f>
        <v>0.011272</v>
      </c>
      <c r="S510" s="221">
        <v>0</v>
      </c>
      <c r="T510" s="222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23" t="s">
        <v>205</v>
      </c>
      <c r="AT510" s="223" t="s">
        <v>143</v>
      </c>
      <c r="AU510" s="223" t="s">
        <v>82</v>
      </c>
      <c r="AY510" s="17" t="s">
        <v>141</v>
      </c>
      <c r="BE510" s="224">
        <f>IF(N510="základní",J510,0)</f>
        <v>0</v>
      </c>
      <c r="BF510" s="224">
        <f>IF(N510="snížená",J510,0)</f>
        <v>0</v>
      </c>
      <c r="BG510" s="224">
        <f>IF(N510="zákl. přenesená",J510,0)</f>
        <v>0</v>
      </c>
      <c r="BH510" s="224">
        <f>IF(N510="sníž. přenesená",J510,0)</f>
        <v>0</v>
      </c>
      <c r="BI510" s="224">
        <f>IF(N510="nulová",J510,0)</f>
        <v>0</v>
      </c>
      <c r="BJ510" s="17" t="s">
        <v>80</v>
      </c>
      <c r="BK510" s="224">
        <f>ROUND(I510*H510,2)</f>
        <v>0</v>
      </c>
      <c r="BL510" s="17" t="s">
        <v>205</v>
      </c>
      <c r="BM510" s="223" t="s">
        <v>843</v>
      </c>
    </row>
    <row r="511" spans="1:47" s="2" customFormat="1" ht="12">
      <c r="A511" s="38"/>
      <c r="B511" s="39"/>
      <c r="C511" s="40"/>
      <c r="D511" s="225" t="s">
        <v>150</v>
      </c>
      <c r="E511" s="40"/>
      <c r="F511" s="226" t="s">
        <v>844</v>
      </c>
      <c r="G511" s="40"/>
      <c r="H511" s="40"/>
      <c r="I511" s="227"/>
      <c r="J511" s="40"/>
      <c r="K511" s="40"/>
      <c r="L511" s="44"/>
      <c r="M511" s="228"/>
      <c r="N511" s="229"/>
      <c r="O511" s="84"/>
      <c r="P511" s="84"/>
      <c r="Q511" s="84"/>
      <c r="R511" s="84"/>
      <c r="S511" s="84"/>
      <c r="T511" s="85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150</v>
      </c>
      <c r="AU511" s="17" t="s">
        <v>82</v>
      </c>
    </row>
    <row r="512" spans="1:51" s="14" customFormat="1" ht="12">
      <c r="A512" s="14"/>
      <c r="B512" s="242"/>
      <c r="C512" s="243"/>
      <c r="D512" s="232" t="s">
        <v>152</v>
      </c>
      <c r="E512" s="244" t="s">
        <v>19</v>
      </c>
      <c r="F512" s="245" t="s">
        <v>287</v>
      </c>
      <c r="G512" s="243"/>
      <c r="H512" s="244" t="s">
        <v>19</v>
      </c>
      <c r="I512" s="246"/>
      <c r="J512" s="243"/>
      <c r="K512" s="243"/>
      <c r="L512" s="247"/>
      <c r="M512" s="248"/>
      <c r="N512" s="249"/>
      <c r="O512" s="249"/>
      <c r="P512" s="249"/>
      <c r="Q512" s="249"/>
      <c r="R512" s="249"/>
      <c r="S512" s="249"/>
      <c r="T512" s="25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1" t="s">
        <v>152</v>
      </c>
      <c r="AU512" s="251" t="s">
        <v>82</v>
      </c>
      <c r="AV512" s="14" t="s">
        <v>80</v>
      </c>
      <c r="AW512" s="14" t="s">
        <v>34</v>
      </c>
      <c r="AX512" s="14" t="s">
        <v>72</v>
      </c>
      <c r="AY512" s="251" t="s">
        <v>141</v>
      </c>
    </row>
    <row r="513" spans="1:51" s="13" customFormat="1" ht="12">
      <c r="A513" s="13"/>
      <c r="B513" s="230"/>
      <c r="C513" s="231"/>
      <c r="D513" s="232" t="s">
        <v>152</v>
      </c>
      <c r="E513" s="233" t="s">
        <v>19</v>
      </c>
      <c r="F513" s="234" t="s">
        <v>845</v>
      </c>
      <c r="G513" s="231"/>
      <c r="H513" s="235">
        <v>26.36</v>
      </c>
      <c r="I513" s="236"/>
      <c r="J513" s="231"/>
      <c r="K513" s="231"/>
      <c r="L513" s="237"/>
      <c r="M513" s="238"/>
      <c r="N513" s="239"/>
      <c r="O513" s="239"/>
      <c r="P513" s="239"/>
      <c r="Q513" s="239"/>
      <c r="R513" s="239"/>
      <c r="S513" s="239"/>
      <c r="T513" s="24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1" t="s">
        <v>152</v>
      </c>
      <c r="AU513" s="241" t="s">
        <v>82</v>
      </c>
      <c r="AV513" s="13" t="s">
        <v>82</v>
      </c>
      <c r="AW513" s="13" t="s">
        <v>34</v>
      </c>
      <c r="AX513" s="13" t="s">
        <v>72</v>
      </c>
      <c r="AY513" s="241" t="s">
        <v>141</v>
      </c>
    </row>
    <row r="514" spans="1:51" s="14" customFormat="1" ht="12">
      <c r="A514" s="14"/>
      <c r="B514" s="242"/>
      <c r="C514" s="243"/>
      <c r="D514" s="232" t="s">
        <v>152</v>
      </c>
      <c r="E514" s="244" t="s">
        <v>19</v>
      </c>
      <c r="F514" s="245" t="s">
        <v>251</v>
      </c>
      <c r="G514" s="243"/>
      <c r="H514" s="244" t="s">
        <v>19</v>
      </c>
      <c r="I514" s="246"/>
      <c r="J514" s="243"/>
      <c r="K514" s="243"/>
      <c r="L514" s="247"/>
      <c r="M514" s="248"/>
      <c r="N514" s="249"/>
      <c r="O514" s="249"/>
      <c r="P514" s="249"/>
      <c r="Q514" s="249"/>
      <c r="R514" s="249"/>
      <c r="S514" s="249"/>
      <c r="T514" s="250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1" t="s">
        <v>152</v>
      </c>
      <c r="AU514" s="251" t="s">
        <v>82</v>
      </c>
      <c r="AV514" s="14" t="s">
        <v>80</v>
      </c>
      <c r="AW514" s="14" t="s">
        <v>34</v>
      </c>
      <c r="AX514" s="14" t="s">
        <v>72</v>
      </c>
      <c r="AY514" s="251" t="s">
        <v>141</v>
      </c>
    </row>
    <row r="515" spans="1:51" s="13" customFormat="1" ht="12">
      <c r="A515" s="13"/>
      <c r="B515" s="230"/>
      <c r="C515" s="231"/>
      <c r="D515" s="232" t="s">
        <v>152</v>
      </c>
      <c r="E515" s="233" t="s">
        <v>19</v>
      </c>
      <c r="F515" s="234" t="s">
        <v>198</v>
      </c>
      <c r="G515" s="231"/>
      <c r="H515" s="235">
        <v>10</v>
      </c>
      <c r="I515" s="236"/>
      <c r="J515" s="231"/>
      <c r="K515" s="231"/>
      <c r="L515" s="237"/>
      <c r="M515" s="238"/>
      <c r="N515" s="239"/>
      <c r="O515" s="239"/>
      <c r="P515" s="239"/>
      <c r="Q515" s="239"/>
      <c r="R515" s="239"/>
      <c r="S515" s="239"/>
      <c r="T515" s="24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1" t="s">
        <v>152</v>
      </c>
      <c r="AU515" s="241" t="s">
        <v>82</v>
      </c>
      <c r="AV515" s="13" t="s">
        <v>82</v>
      </c>
      <c r="AW515" s="13" t="s">
        <v>34</v>
      </c>
      <c r="AX515" s="13" t="s">
        <v>72</v>
      </c>
      <c r="AY515" s="241" t="s">
        <v>141</v>
      </c>
    </row>
    <row r="516" spans="1:51" s="14" customFormat="1" ht="12">
      <c r="A516" s="14"/>
      <c r="B516" s="242"/>
      <c r="C516" s="243"/>
      <c r="D516" s="232" t="s">
        <v>152</v>
      </c>
      <c r="E516" s="244" t="s">
        <v>19</v>
      </c>
      <c r="F516" s="245" t="s">
        <v>253</v>
      </c>
      <c r="G516" s="243"/>
      <c r="H516" s="244" t="s">
        <v>19</v>
      </c>
      <c r="I516" s="246"/>
      <c r="J516" s="243"/>
      <c r="K516" s="243"/>
      <c r="L516" s="247"/>
      <c r="M516" s="248"/>
      <c r="N516" s="249"/>
      <c r="O516" s="249"/>
      <c r="P516" s="249"/>
      <c r="Q516" s="249"/>
      <c r="R516" s="249"/>
      <c r="S516" s="249"/>
      <c r="T516" s="25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1" t="s">
        <v>152</v>
      </c>
      <c r="AU516" s="251" t="s">
        <v>82</v>
      </c>
      <c r="AV516" s="14" t="s">
        <v>80</v>
      </c>
      <c r="AW516" s="14" t="s">
        <v>34</v>
      </c>
      <c r="AX516" s="14" t="s">
        <v>72</v>
      </c>
      <c r="AY516" s="251" t="s">
        <v>141</v>
      </c>
    </row>
    <row r="517" spans="1:51" s="13" customFormat="1" ht="12">
      <c r="A517" s="13"/>
      <c r="B517" s="230"/>
      <c r="C517" s="231"/>
      <c r="D517" s="232" t="s">
        <v>152</v>
      </c>
      <c r="E517" s="233" t="s">
        <v>19</v>
      </c>
      <c r="F517" s="234" t="s">
        <v>198</v>
      </c>
      <c r="G517" s="231"/>
      <c r="H517" s="235">
        <v>10</v>
      </c>
      <c r="I517" s="236"/>
      <c r="J517" s="231"/>
      <c r="K517" s="231"/>
      <c r="L517" s="237"/>
      <c r="M517" s="238"/>
      <c r="N517" s="239"/>
      <c r="O517" s="239"/>
      <c r="P517" s="239"/>
      <c r="Q517" s="239"/>
      <c r="R517" s="239"/>
      <c r="S517" s="239"/>
      <c r="T517" s="24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1" t="s">
        <v>152</v>
      </c>
      <c r="AU517" s="241" t="s">
        <v>82</v>
      </c>
      <c r="AV517" s="13" t="s">
        <v>82</v>
      </c>
      <c r="AW517" s="13" t="s">
        <v>34</v>
      </c>
      <c r="AX517" s="13" t="s">
        <v>72</v>
      </c>
      <c r="AY517" s="241" t="s">
        <v>141</v>
      </c>
    </row>
    <row r="518" spans="1:51" s="14" customFormat="1" ht="12">
      <c r="A518" s="14"/>
      <c r="B518" s="242"/>
      <c r="C518" s="243"/>
      <c r="D518" s="232" t="s">
        <v>152</v>
      </c>
      <c r="E518" s="244" t="s">
        <v>19</v>
      </c>
      <c r="F518" s="245" t="s">
        <v>348</v>
      </c>
      <c r="G518" s="243"/>
      <c r="H518" s="244" t="s">
        <v>19</v>
      </c>
      <c r="I518" s="246"/>
      <c r="J518" s="243"/>
      <c r="K518" s="243"/>
      <c r="L518" s="247"/>
      <c r="M518" s="248"/>
      <c r="N518" s="249"/>
      <c r="O518" s="249"/>
      <c r="P518" s="249"/>
      <c r="Q518" s="249"/>
      <c r="R518" s="249"/>
      <c r="S518" s="249"/>
      <c r="T518" s="25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1" t="s">
        <v>152</v>
      </c>
      <c r="AU518" s="251" t="s">
        <v>82</v>
      </c>
      <c r="AV518" s="14" t="s">
        <v>80</v>
      </c>
      <c r="AW518" s="14" t="s">
        <v>34</v>
      </c>
      <c r="AX518" s="14" t="s">
        <v>72</v>
      </c>
      <c r="AY518" s="251" t="s">
        <v>141</v>
      </c>
    </row>
    <row r="519" spans="1:51" s="13" customFormat="1" ht="12">
      <c r="A519" s="13"/>
      <c r="B519" s="230"/>
      <c r="C519" s="231"/>
      <c r="D519" s="232" t="s">
        <v>152</v>
      </c>
      <c r="E519" s="233" t="s">
        <v>19</v>
      </c>
      <c r="F519" s="234" t="s">
        <v>198</v>
      </c>
      <c r="G519" s="231"/>
      <c r="H519" s="235">
        <v>10</v>
      </c>
      <c r="I519" s="236"/>
      <c r="J519" s="231"/>
      <c r="K519" s="231"/>
      <c r="L519" s="237"/>
      <c r="M519" s="238"/>
      <c r="N519" s="239"/>
      <c r="O519" s="239"/>
      <c r="P519" s="239"/>
      <c r="Q519" s="239"/>
      <c r="R519" s="239"/>
      <c r="S519" s="239"/>
      <c r="T519" s="24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1" t="s">
        <v>152</v>
      </c>
      <c r="AU519" s="241" t="s">
        <v>82</v>
      </c>
      <c r="AV519" s="13" t="s">
        <v>82</v>
      </c>
      <c r="AW519" s="13" t="s">
        <v>34</v>
      </c>
      <c r="AX519" s="13" t="s">
        <v>72</v>
      </c>
      <c r="AY519" s="241" t="s">
        <v>141</v>
      </c>
    </row>
    <row r="520" spans="1:51" s="15" customFormat="1" ht="12">
      <c r="A520" s="15"/>
      <c r="B520" s="252"/>
      <c r="C520" s="253"/>
      <c r="D520" s="232" t="s">
        <v>152</v>
      </c>
      <c r="E520" s="254" t="s">
        <v>19</v>
      </c>
      <c r="F520" s="255" t="s">
        <v>219</v>
      </c>
      <c r="G520" s="253"/>
      <c r="H520" s="256">
        <v>56.36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2" t="s">
        <v>152</v>
      </c>
      <c r="AU520" s="262" t="s">
        <v>82</v>
      </c>
      <c r="AV520" s="15" t="s">
        <v>148</v>
      </c>
      <c r="AW520" s="15" t="s">
        <v>34</v>
      </c>
      <c r="AX520" s="15" t="s">
        <v>80</v>
      </c>
      <c r="AY520" s="262" t="s">
        <v>141</v>
      </c>
    </row>
    <row r="521" spans="1:65" s="2" customFormat="1" ht="37.8" customHeight="1">
      <c r="A521" s="38"/>
      <c r="B521" s="39"/>
      <c r="C521" s="212" t="s">
        <v>846</v>
      </c>
      <c r="D521" s="212" t="s">
        <v>143</v>
      </c>
      <c r="E521" s="213" t="s">
        <v>847</v>
      </c>
      <c r="F521" s="214" t="s">
        <v>848</v>
      </c>
      <c r="G521" s="215" t="s">
        <v>146</v>
      </c>
      <c r="H521" s="216">
        <v>56.36</v>
      </c>
      <c r="I521" s="217"/>
      <c r="J521" s="218">
        <f>ROUND(I521*H521,2)</f>
        <v>0</v>
      </c>
      <c r="K521" s="214" t="s">
        <v>147</v>
      </c>
      <c r="L521" s="44"/>
      <c r="M521" s="219" t="s">
        <v>19</v>
      </c>
      <c r="N521" s="220" t="s">
        <v>43</v>
      </c>
      <c r="O521" s="84"/>
      <c r="P521" s="221">
        <f>O521*H521</f>
        <v>0</v>
      </c>
      <c r="Q521" s="221">
        <v>0.00029</v>
      </c>
      <c r="R521" s="221">
        <f>Q521*H521</f>
        <v>0.0163444</v>
      </c>
      <c r="S521" s="221">
        <v>0</v>
      </c>
      <c r="T521" s="222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23" t="s">
        <v>205</v>
      </c>
      <c r="AT521" s="223" t="s">
        <v>143</v>
      </c>
      <c r="AU521" s="223" t="s">
        <v>82</v>
      </c>
      <c r="AY521" s="17" t="s">
        <v>141</v>
      </c>
      <c r="BE521" s="224">
        <f>IF(N521="základní",J521,0)</f>
        <v>0</v>
      </c>
      <c r="BF521" s="224">
        <f>IF(N521="snížená",J521,0)</f>
        <v>0</v>
      </c>
      <c r="BG521" s="224">
        <f>IF(N521="zákl. přenesená",J521,0)</f>
        <v>0</v>
      </c>
      <c r="BH521" s="224">
        <f>IF(N521="sníž. přenesená",J521,0)</f>
        <v>0</v>
      </c>
      <c r="BI521" s="224">
        <f>IF(N521="nulová",J521,0)</f>
        <v>0</v>
      </c>
      <c r="BJ521" s="17" t="s">
        <v>80</v>
      </c>
      <c r="BK521" s="224">
        <f>ROUND(I521*H521,2)</f>
        <v>0</v>
      </c>
      <c r="BL521" s="17" t="s">
        <v>205</v>
      </c>
      <c r="BM521" s="223" t="s">
        <v>849</v>
      </c>
    </row>
    <row r="522" spans="1:47" s="2" customFormat="1" ht="12">
      <c r="A522" s="38"/>
      <c r="B522" s="39"/>
      <c r="C522" s="40"/>
      <c r="D522" s="225" t="s">
        <v>150</v>
      </c>
      <c r="E522" s="40"/>
      <c r="F522" s="226" t="s">
        <v>850</v>
      </c>
      <c r="G522" s="40"/>
      <c r="H522" s="40"/>
      <c r="I522" s="227"/>
      <c r="J522" s="40"/>
      <c r="K522" s="40"/>
      <c r="L522" s="44"/>
      <c r="M522" s="228"/>
      <c r="N522" s="229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150</v>
      </c>
      <c r="AU522" s="17" t="s">
        <v>82</v>
      </c>
    </row>
    <row r="523" spans="1:63" s="12" customFormat="1" ht="25.9" customHeight="1">
      <c r="A523" s="12"/>
      <c r="B523" s="196"/>
      <c r="C523" s="197"/>
      <c r="D523" s="198" t="s">
        <v>71</v>
      </c>
      <c r="E523" s="199" t="s">
        <v>372</v>
      </c>
      <c r="F523" s="199" t="s">
        <v>851</v>
      </c>
      <c r="G523" s="197"/>
      <c r="H523" s="197"/>
      <c r="I523" s="200"/>
      <c r="J523" s="201">
        <f>BK523</f>
        <v>0</v>
      </c>
      <c r="K523" s="197"/>
      <c r="L523" s="202"/>
      <c r="M523" s="203"/>
      <c r="N523" s="204"/>
      <c r="O523" s="204"/>
      <c r="P523" s="205">
        <f>P524</f>
        <v>0</v>
      </c>
      <c r="Q523" s="204"/>
      <c r="R523" s="205">
        <f>R524</f>
        <v>0</v>
      </c>
      <c r="S523" s="204"/>
      <c r="T523" s="206">
        <f>T524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07" t="s">
        <v>154</v>
      </c>
      <c r="AT523" s="208" t="s">
        <v>71</v>
      </c>
      <c r="AU523" s="208" t="s">
        <v>72</v>
      </c>
      <c r="AY523" s="207" t="s">
        <v>141</v>
      </c>
      <c r="BK523" s="209">
        <f>BK524</f>
        <v>0</v>
      </c>
    </row>
    <row r="524" spans="1:63" s="12" customFormat="1" ht="22.8" customHeight="1">
      <c r="A524" s="12"/>
      <c r="B524" s="196"/>
      <c r="C524" s="197"/>
      <c r="D524" s="198" t="s">
        <v>71</v>
      </c>
      <c r="E524" s="210" t="s">
        <v>852</v>
      </c>
      <c r="F524" s="210" t="s">
        <v>853</v>
      </c>
      <c r="G524" s="197"/>
      <c r="H524" s="197"/>
      <c r="I524" s="200"/>
      <c r="J524" s="211">
        <f>BK524</f>
        <v>0</v>
      </c>
      <c r="K524" s="197"/>
      <c r="L524" s="202"/>
      <c r="M524" s="203"/>
      <c r="N524" s="204"/>
      <c r="O524" s="204"/>
      <c r="P524" s="205">
        <f>SUM(P525:P526)</f>
        <v>0</v>
      </c>
      <c r="Q524" s="204"/>
      <c r="R524" s="205">
        <f>SUM(R525:R526)</f>
        <v>0</v>
      </c>
      <c r="S524" s="204"/>
      <c r="T524" s="206">
        <f>SUM(T525:T526)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7" t="s">
        <v>154</v>
      </c>
      <c r="AT524" s="208" t="s">
        <v>71</v>
      </c>
      <c r="AU524" s="208" t="s">
        <v>80</v>
      </c>
      <c r="AY524" s="207" t="s">
        <v>141</v>
      </c>
      <c r="BK524" s="209">
        <f>SUM(BK525:BK526)</f>
        <v>0</v>
      </c>
    </row>
    <row r="525" spans="1:65" s="2" customFormat="1" ht="16.5" customHeight="1">
      <c r="A525" s="38"/>
      <c r="B525" s="39"/>
      <c r="C525" s="212" t="s">
        <v>854</v>
      </c>
      <c r="D525" s="212" t="s">
        <v>143</v>
      </c>
      <c r="E525" s="213" t="s">
        <v>855</v>
      </c>
      <c r="F525" s="214" t="s">
        <v>856</v>
      </c>
      <c r="G525" s="215" t="s">
        <v>304</v>
      </c>
      <c r="H525" s="216">
        <v>1</v>
      </c>
      <c r="I525" s="217"/>
      <c r="J525" s="218">
        <f>ROUND(I525*H525,2)</f>
        <v>0</v>
      </c>
      <c r="K525" s="214" t="s">
        <v>19</v>
      </c>
      <c r="L525" s="44"/>
      <c r="M525" s="219" t="s">
        <v>19</v>
      </c>
      <c r="N525" s="220" t="s">
        <v>43</v>
      </c>
      <c r="O525" s="84"/>
      <c r="P525" s="221">
        <f>O525*H525</f>
        <v>0</v>
      </c>
      <c r="Q525" s="221">
        <v>0</v>
      </c>
      <c r="R525" s="221">
        <f>Q525*H525</f>
        <v>0</v>
      </c>
      <c r="S525" s="221">
        <v>0</v>
      </c>
      <c r="T525" s="222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23" t="s">
        <v>464</v>
      </c>
      <c r="AT525" s="223" t="s">
        <v>143</v>
      </c>
      <c r="AU525" s="223" t="s">
        <v>82</v>
      </c>
      <c r="AY525" s="17" t="s">
        <v>141</v>
      </c>
      <c r="BE525" s="224">
        <f>IF(N525="základní",J525,0)</f>
        <v>0</v>
      </c>
      <c r="BF525" s="224">
        <f>IF(N525="snížená",J525,0)</f>
        <v>0</v>
      </c>
      <c r="BG525" s="224">
        <f>IF(N525="zákl. přenesená",J525,0)</f>
        <v>0</v>
      </c>
      <c r="BH525" s="224">
        <f>IF(N525="sníž. přenesená",J525,0)</f>
        <v>0</v>
      </c>
      <c r="BI525" s="224">
        <f>IF(N525="nulová",J525,0)</f>
        <v>0</v>
      </c>
      <c r="BJ525" s="17" t="s">
        <v>80</v>
      </c>
      <c r="BK525" s="224">
        <f>ROUND(I525*H525,2)</f>
        <v>0</v>
      </c>
      <c r="BL525" s="17" t="s">
        <v>464</v>
      </c>
      <c r="BM525" s="223" t="s">
        <v>857</v>
      </c>
    </row>
    <row r="526" spans="1:65" s="2" customFormat="1" ht="16.5" customHeight="1">
      <c r="A526" s="38"/>
      <c r="B526" s="39"/>
      <c r="C526" s="212" t="s">
        <v>858</v>
      </c>
      <c r="D526" s="212" t="s">
        <v>143</v>
      </c>
      <c r="E526" s="213" t="s">
        <v>859</v>
      </c>
      <c r="F526" s="214" t="s">
        <v>860</v>
      </c>
      <c r="G526" s="215" t="s">
        <v>304</v>
      </c>
      <c r="H526" s="216">
        <v>1</v>
      </c>
      <c r="I526" s="217"/>
      <c r="J526" s="218">
        <f>ROUND(I526*H526,2)</f>
        <v>0</v>
      </c>
      <c r="K526" s="214" t="s">
        <v>19</v>
      </c>
      <c r="L526" s="44"/>
      <c r="M526" s="219" t="s">
        <v>19</v>
      </c>
      <c r="N526" s="220" t="s">
        <v>43</v>
      </c>
      <c r="O526" s="84"/>
      <c r="P526" s="221">
        <f>O526*H526</f>
        <v>0</v>
      </c>
      <c r="Q526" s="221">
        <v>0</v>
      </c>
      <c r="R526" s="221">
        <f>Q526*H526</f>
        <v>0</v>
      </c>
      <c r="S526" s="221">
        <v>0</v>
      </c>
      <c r="T526" s="222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23" t="s">
        <v>464</v>
      </c>
      <c r="AT526" s="223" t="s">
        <v>143</v>
      </c>
      <c r="AU526" s="223" t="s">
        <v>82</v>
      </c>
      <c r="AY526" s="17" t="s">
        <v>141</v>
      </c>
      <c r="BE526" s="224">
        <f>IF(N526="základní",J526,0)</f>
        <v>0</v>
      </c>
      <c r="BF526" s="224">
        <f>IF(N526="snížená",J526,0)</f>
        <v>0</v>
      </c>
      <c r="BG526" s="224">
        <f>IF(N526="zákl. přenesená",J526,0)</f>
        <v>0</v>
      </c>
      <c r="BH526" s="224">
        <f>IF(N526="sníž. přenesená",J526,0)</f>
        <v>0</v>
      </c>
      <c r="BI526" s="224">
        <f>IF(N526="nulová",J526,0)</f>
        <v>0</v>
      </c>
      <c r="BJ526" s="17" t="s">
        <v>80</v>
      </c>
      <c r="BK526" s="224">
        <f>ROUND(I526*H526,2)</f>
        <v>0</v>
      </c>
      <c r="BL526" s="17" t="s">
        <v>464</v>
      </c>
      <c r="BM526" s="223" t="s">
        <v>861</v>
      </c>
    </row>
    <row r="527" spans="1:63" s="12" customFormat="1" ht="25.9" customHeight="1">
      <c r="A527" s="12"/>
      <c r="B527" s="196"/>
      <c r="C527" s="197"/>
      <c r="D527" s="198" t="s">
        <v>71</v>
      </c>
      <c r="E527" s="199" t="s">
        <v>862</v>
      </c>
      <c r="F527" s="199" t="s">
        <v>863</v>
      </c>
      <c r="G527" s="197"/>
      <c r="H527" s="197"/>
      <c r="I527" s="200"/>
      <c r="J527" s="201">
        <f>BK527</f>
        <v>0</v>
      </c>
      <c r="K527" s="197"/>
      <c r="L527" s="202"/>
      <c r="M527" s="203"/>
      <c r="N527" s="204"/>
      <c r="O527" s="204"/>
      <c r="P527" s="205">
        <f>SUM(P528:P557)</f>
        <v>0</v>
      </c>
      <c r="Q527" s="204"/>
      <c r="R527" s="205">
        <f>SUM(R528:R557)</f>
        <v>0</v>
      </c>
      <c r="S527" s="204"/>
      <c r="T527" s="206">
        <f>SUM(T528:T557)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07" t="s">
        <v>148</v>
      </c>
      <c r="AT527" s="208" t="s">
        <v>71</v>
      </c>
      <c r="AU527" s="208" t="s">
        <v>72</v>
      </c>
      <c r="AY527" s="207" t="s">
        <v>141</v>
      </c>
      <c r="BK527" s="209">
        <f>SUM(BK528:BK557)</f>
        <v>0</v>
      </c>
    </row>
    <row r="528" spans="1:65" s="2" customFormat="1" ht="24.15" customHeight="1">
      <c r="A528" s="38"/>
      <c r="B528" s="39"/>
      <c r="C528" s="212" t="s">
        <v>559</v>
      </c>
      <c r="D528" s="212" t="s">
        <v>143</v>
      </c>
      <c r="E528" s="213" t="s">
        <v>864</v>
      </c>
      <c r="F528" s="214" t="s">
        <v>865</v>
      </c>
      <c r="G528" s="215" t="s">
        <v>866</v>
      </c>
      <c r="H528" s="216">
        <v>17</v>
      </c>
      <c r="I528" s="217"/>
      <c r="J528" s="218">
        <f>ROUND(I528*H528,2)</f>
        <v>0</v>
      </c>
      <c r="K528" s="214" t="s">
        <v>147</v>
      </c>
      <c r="L528" s="44"/>
      <c r="M528" s="219" t="s">
        <v>19</v>
      </c>
      <c r="N528" s="220" t="s">
        <v>43</v>
      </c>
      <c r="O528" s="84"/>
      <c r="P528" s="221">
        <f>O528*H528</f>
        <v>0</v>
      </c>
      <c r="Q528" s="221">
        <v>0</v>
      </c>
      <c r="R528" s="221">
        <f>Q528*H528</f>
        <v>0</v>
      </c>
      <c r="S528" s="221">
        <v>0</v>
      </c>
      <c r="T528" s="222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23" t="s">
        <v>867</v>
      </c>
      <c r="AT528" s="223" t="s">
        <v>143</v>
      </c>
      <c r="AU528" s="223" t="s">
        <v>80</v>
      </c>
      <c r="AY528" s="17" t="s">
        <v>141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7" t="s">
        <v>80</v>
      </c>
      <c r="BK528" s="224">
        <f>ROUND(I528*H528,2)</f>
        <v>0</v>
      </c>
      <c r="BL528" s="17" t="s">
        <v>867</v>
      </c>
      <c r="BM528" s="223" t="s">
        <v>868</v>
      </c>
    </row>
    <row r="529" spans="1:47" s="2" customFormat="1" ht="12">
      <c r="A529" s="38"/>
      <c r="B529" s="39"/>
      <c r="C529" s="40"/>
      <c r="D529" s="225" t="s">
        <v>150</v>
      </c>
      <c r="E529" s="40"/>
      <c r="F529" s="226" t="s">
        <v>869</v>
      </c>
      <c r="G529" s="40"/>
      <c r="H529" s="40"/>
      <c r="I529" s="227"/>
      <c r="J529" s="40"/>
      <c r="K529" s="40"/>
      <c r="L529" s="44"/>
      <c r="M529" s="228"/>
      <c r="N529" s="229"/>
      <c r="O529" s="84"/>
      <c r="P529" s="84"/>
      <c r="Q529" s="84"/>
      <c r="R529" s="84"/>
      <c r="S529" s="84"/>
      <c r="T529" s="85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150</v>
      </c>
      <c r="AU529" s="17" t="s">
        <v>80</v>
      </c>
    </row>
    <row r="530" spans="1:51" s="14" customFormat="1" ht="12">
      <c r="A530" s="14"/>
      <c r="B530" s="242"/>
      <c r="C530" s="243"/>
      <c r="D530" s="232" t="s">
        <v>152</v>
      </c>
      <c r="E530" s="244" t="s">
        <v>19</v>
      </c>
      <c r="F530" s="245" t="s">
        <v>870</v>
      </c>
      <c r="G530" s="243"/>
      <c r="H530" s="244" t="s">
        <v>19</v>
      </c>
      <c r="I530" s="246"/>
      <c r="J530" s="243"/>
      <c r="K530" s="243"/>
      <c r="L530" s="247"/>
      <c r="M530" s="248"/>
      <c r="N530" s="249"/>
      <c r="O530" s="249"/>
      <c r="P530" s="249"/>
      <c r="Q530" s="249"/>
      <c r="R530" s="249"/>
      <c r="S530" s="249"/>
      <c r="T530" s="25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1" t="s">
        <v>152</v>
      </c>
      <c r="AU530" s="251" t="s">
        <v>80</v>
      </c>
      <c r="AV530" s="14" t="s">
        <v>80</v>
      </c>
      <c r="AW530" s="14" t="s">
        <v>34</v>
      </c>
      <c r="AX530" s="14" t="s">
        <v>72</v>
      </c>
      <c r="AY530" s="251" t="s">
        <v>141</v>
      </c>
    </row>
    <row r="531" spans="1:51" s="13" customFormat="1" ht="12">
      <c r="A531" s="13"/>
      <c r="B531" s="230"/>
      <c r="C531" s="231"/>
      <c r="D531" s="232" t="s">
        <v>152</v>
      </c>
      <c r="E531" s="233" t="s">
        <v>19</v>
      </c>
      <c r="F531" s="234" t="s">
        <v>148</v>
      </c>
      <c r="G531" s="231"/>
      <c r="H531" s="235">
        <v>4</v>
      </c>
      <c r="I531" s="236"/>
      <c r="J531" s="231"/>
      <c r="K531" s="231"/>
      <c r="L531" s="237"/>
      <c r="M531" s="238"/>
      <c r="N531" s="239"/>
      <c r="O531" s="239"/>
      <c r="P531" s="239"/>
      <c r="Q531" s="239"/>
      <c r="R531" s="239"/>
      <c r="S531" s="239"/>
      <c r="T531" s="24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1" t="s">
        <v>152</v>
      </c>
      <c r="AU531" s="241" t="s">
        <v>80</v>
      </c>
      <c r="AV531" s="13" t="s">
        <v>82</v>
      </c>
      <c r="AW531" s="13" t="s">
        <v>34</v>
      </c>
      <c r="AX531" s="13" t="s">
        <v>72</v>
      </c>
      <c r="AY531" s="241" t="s">
        <v>141</v>
      </c>
    </row>
    <row r="532" spans="1:51" s="14" customFormat="1" ht="12">
      <c r="A532" s="14"/>
      <c r="B532" s="242"/>
      <c r="C532" s="243"/>
      <c r="D532" s="232" t="s">
        <v>152</v>
      </c>
      <c r="E532" s="244" t="s">
        <v>19</v>
      </c>
      <c r="F532" s="245" t="s">
        <v>871</v>
      </c>
      <c r="G532" s="243"/>
      <c r="H532" s="244" t="s">
        <v>19</v>
      </c>
      <c r="I532" s="246"/>
      <c r="J532" s="243"/>
      <c r="K532" s="243"/>
      <c r="L532" s="247"/>
      <c r="M532" s="248"/>
      <c r="N532" s="249"/>
      <c r="O532" s="249"/>
      <c r="P532" s="249"/>
      <c r="Q532" s="249"/>
      <c r="R532" s="249"/>
      <c r="S532" s="249"/>
      <c r="T532" s="25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1" t="s">
        <v>152</v>
      </c>
      <c r="AU532" s="251" t="s">
        <v>80</v>
      </c>
      <c r="AV532" s="14" t="s">
        <v>80</v>
      </c>
      <c r="AW532" s="14" t="s">
        <v>34</v>
      </c>
      <c r="AX532" s="14" t="s">
        <v>72</v>
      </c>
      <c r="AY532" s="251" t="s">
        <v>141</v>
      </c>
    </row>
    <row r="533" spans="1:51" s="13" customFormat="1" ht="12">
      <c r="A533" s="13"/>
      <c r="B533" s="230"/>
      <c r="C533" s="231"/>
      <c r="D533" s="232" t="s">
        <v>152</v>
      </c>
      <c r="E533" s="233" t="s">
        <v>19</v>
      </c>
      <c r="F533" s="234" t="s">
        <v>148</v>
      </c>
      <c r="G533" s="231"/>
      <c r="H533" s="235">
        <v>4</v>
      </c>
      <c r="I533" s="236"/>
      <c r="J533" s="231"/>
      <c r="K533" s="231"/>
      <c r="L533" s="237"/>
      <c r="M533" s="238"/>
      <c r="N533" s="239"/>
      <c r="O533" s="239"/>
      <c r="P533" s="239"/>
      <c r="Q533" s="239"/>
      <c r="R533" s="239"/>
      <c r="S533" s="239"/>
      <c r="T533" s="24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1" t="s">
        <v>152</v>
      </c>
      <c r="AU533" s="241" t="s">
        <v>80</v>
      </c>
      <c r="AV533" s="13" t="s">
        <v>82</v>
      </c>
      <c r="AW533" s="13" t="s">
        <v>34</v>
      </c>
      <c r="AX533" s="13" t="s">
        <v>72</v>
      </c>
      <c r="AY533" s="241" t="s">
        <v>141</v>
      </c>
    </row>
    <row r="534" spans="1:51" s="14" customFormat="1" ht="12">
      <c r="A534" s="14"/>
      <c r="B534" s="242"/>
      <c r="C534" s="243"/>
      <c r="D534" s="232" t="s">
        <v>152</v>
      </c>
      <c r="E534" s="244" t="s">
        <v>19</v>
      </c>
      <c r="F534" s="245" t="s">
        <v>872</v>
      </c>
      <c r="G534" s="243"/>
      <c r="H534" s="244" t="s">
        <v>19</v>
      </c>
      <c r="I534" s="246"/>
      <c r="J534" s="243"/>
      <c r="K534" s="243"/>
      <c r="L534" s="247"/>
      <c r="M534" s="248"/>
      <c r="N534" s="249"/>
      <c r="O534" s="249"/>
      <c r="P534" s="249"/>
      <c r="Q534" s="249"/>
      <c r="R534" s="249"/>
      <c r="S534" s="249"/>
      <c r="T534" s="25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1" t="s">
        <v>152</v>
      </c>
      <c r="AU534" s="251" t="s">
        <v>80</v>
      </c>
      <c r="AV534" s="14" t="s">
        <v>80</v>
      </c>
      <c r="AW534" s="14" t="s">
        <v>34</v>
      </c>
      <c r="AX534" s="14" t="s">
        <v>72</v>
      </c>
      <c r="AY534" s="251" t="s">
        <v>141</v>
      </c>
    </row>
    <row r="535" spans="1:51" s="13" customFormat="1" ht="12">
      <c r="A535" s="13"/>
      <c r="B535" s="230"/>
      <c r="C535" s="231"/>
      <c r="D535" s="232" t="s">
        <v>152</v>
      </c>
      <c r="E535" s="233" t="s">
        <v>19</v>
      </c>
      <c r="F535" s="234" t="s">
        <v>313</v>
      </c>
      <c r="G535" s="231"/>
      <c r="H535" s="235">
        <v>5</v>
      </c>
      <c r="I535" s="236"/>
      <c r="J535" s="231"/>
      <c r="K535" s="231"/>
      <c r="L535" s="237"/>
      <c r="M535" s="238"/>
      <c r="N535" s="239"/>
      <c r="O535" s="239"/>
      <c r="P535" s="239"/>
      <c r="Q535" s="239"/>
      <c r="R535" s="239"/>
      <c r="S535" s="239"/>
      <c r="T535" s="240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1" t="s">
        <v>152</v>
      </c>
      <c r="AU535" s="241" t="s">
        <v>80</v>
      </c>
      <c r="AV535" s="13" t="s">
        <v>82</v>
      </c>
      <c r="AW535" s="13" t="s">
        <v>34</v>
      </c>
      <c r="AX535" s="13" t="s">
        <v>72</v>
      </c>
      <c r="AY535" s="241" t="s">
        <v>141</v>
      </c>
    </row>
    <row r="536" spans="1:51" s="14" customFormat="1" ht="12">
      <c r="A536" s="14"/>
      <c r="B536" s="242"/>
      <c r="C536" s="243"/>
      <c r="D536" s="232" t="s">
        <v>152</v>
      </c>
      <c r="E536" s="244" t="s">
        <v>19</v>
      </c>
      <c r="F536" s="245" t="s">
        <v>873</v>
      </c>
      <c r="G536" s="243"/>
      <c r="H536" s="244" t="s">
        <v>19</v>
      </c>
      <c r="I536" s="246"/>
      <c r="J536" s="243"/>
      <c r="K536" s="243"/>
      <c r="L536" s="247"/>
      <c r="M536" s="248"/>
      <c r="N536" s="249"/>
      <c r="O536" s="249"/>
      <c r="P536" s="249"/>
      <c r="Q536" s="249"/>
      <c r="R536" s="249"/>
      <c r="S536" s="249"/>
      <c r="T536" s="25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1" t="s">
        <v>152</v>
      </c>
      <c r="AU536" s="251" t="s">
        <v>80</v>
      </c>
      <c r="AV536" s="14" t="s">
        <v>80</v>
      </c>
      <c r="AW536" s="14" t="s">
        <v>34</v>
      </c>
      <c r="AX536" s="14" t="s">
        <v>72</v>
      </c>
      <c r="AY536" s="251" t="s">
        <v>141</v>
      </c>
    </row>
    <row r="537" spans="1:51" s="13" customFormat="1" ht="12">
      <c r="A537" s="13"/>
      <c r="B537" s="230"/>
      <c r="C537" s="231"/>
      <c r="D537" s="232" t="s">
        <v>152</v>
      </c>
      <c r="E537" s="233" t="s">
        <v>19</v>
      </c>
      <c r="F537" s="234" t="s">
        <v>82</v>
      </c>
      <c r="G537" s="231"/>
      <c r="H537" s="235">
        <v>2</v>
      </c>
      <c r="I537" s="236"/>
      <c r="J537" s="231"/>
      <c r="K537" s="231"/>
      <c r="L537" s="237"/>
      <c r="M537" s="238"/>
      <c r="N537" s="239"/>
      <c r="O537" s="239"/>
      <c r="P537" s="239"/>
      <c r="Q537" s="239"/>
      <c r="R537" s="239"/>
      <c r="S537" s="239"/>
      <c r="T537" s="24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1" t="s">
        <v>152</v>
      </c>
      <c r="AU537" s="241" t="s">
        <v>80</v>
      </c>
      <c r="AV537" s="13" t="s">
        <v>82</v>
      </c>
      <c r="AW537" s="13" t="s">
        <v>34</v>
      </c>
      <c r="AX537" s="13" t="s">
        <v>72</v>
      </c>
      <c r="AY537" s="241" t="s">
        <v>141</v>
      </c>
    </row>
    <row r="538" spans="1:51" s="14" customFormat="1" ht="12">
      <c r="A538" s="14"/>
      <c r="B538" s="242"/>
      <c r="C538" s="243"/>
      <c r="D538" s="232" t="s">
        <v>152</v>
      </c>
      <c r="E538" s="244" t="s">
        <v>19</v>
      </c>
      <c r="F538" s="245" t="s">
        <v>874</v>
      </c>
      <c r="G538" s="243"/>
      <c r="H538" s="244" t="s">
        <v>19</v>
      </c>
      <c r="I538" s="246"/>
      <c r="J538" s="243"/>
      <c r="K538" s="243"/>
      <c r="L538" s="247"/>
      <c r="M538" s="248"/>
      <c r="N538" s="249"/>
      <c r="O538" s="249"/>
      <c r="P538" s="249"/>
      <c r="Q538" s="249"/>
      <c r="R538" s="249"/>
      <c r="S538" s="249"/>
      <c r="T538" s="25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1" t="s">
        <v>152</v>
      </c>
      <c r="AU538" s="251" t="s">
        <v>80</v>
      </c>
      <c r="AV538" s="14" t="s">
        <v>80</v>
      </c>
      <c r="AW538" s="14" t="s">
        <v>34</v>
      </c>
      <c r="AX538" s="14" t="s">
        <v>72</v>
      </c>
      <c r="AY538" s="251" t="s">
        <v>141</v>
      </c>
    </row>
    <row r="539" spans="1:51" s="13" customFormat="1" ht="12">
      <c r="A539" s="13"/>
      <c r="B539" s="230"/>
      <c r="C539" s="231"/>
      <c r="D539" s="232" t="s">
        <v>152</v>
      </c>
      <c r="E539" s="233" t="s">
        <v>19</v>
      </c>
      <c r="F539" s="234" t="s">
        <v>82</v>
      </c>
      <c r="G539" s="231"/>
      <c r="H539" s="235">
        <v>2</v>
      </c>
      <c r="I539" s="236"/>
      <c r="J539" s="231"/>
      <c r="K539" s="231"/>
      <c r="L539" s="237"/>
      <c r="M539" s="238"/>
      <c r="N539" s="239"/>
      <c r="O539" s="239"/>
      <c r="P539" s="239"/>
      <c r="Q539" s="239"/>
      <c r="R539" s="239"/>
      <c r="S539" s="239"/>
      <c r="T539" s="24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1" t="s">
        <v>152</v>
      </c>
      <c r="AU539" s="241" t="s">
        <v>80</v>
      </c>
      <c r="AV539" s="13" t="s">
        <v>82</v>
      </c>
      <c r="AW539" s="13" t="s">
        <v>34</v>
      </c>
      <c r="AX539" s="13" t="s">
        <v>72</v>
      </c>
      <c r="AY539" s="241" t="s">
        <v>141</v>
      </c>
    </row>
    <row r="540" spans="1:51" s="15" customFormat="1" ht="12">
      <c r="A540" s="15"/>
      <c r="B540" s="252"/>
      <c r="C540" s="253"/>
      <c r="D540" s="232" t="s">
        <v>152</v>
      </c>
      <c r="E540" s="254" t="s">
        <v>19</v>
      </c>
      <c r="F540" s="255" t="s">
        <v>219</v>
      </c>
      <c r="G540" s="253"/>
      <c r="H540" s="256">
        <v>17</v>
      </c>
      <c r="I540" s="257"/>
      <c r="J540" s="253"/>
      <c r="K540" s="253"/>
      <c r="L540" s="258"/>
      <c r="M540" s="259"/>
      <c r="N540" s="260"/>
      <c r="O540" s="260"/>
      <c r="P540" s="260"/>
      <c r="Q540" s="260"/>
      <c r="R540" s="260"/>
      <c r="S540" s="260"/>
      <c r="T540" s="261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2" t="s">
        <v>152</v>
      </c>
      <c r="AU540" s="262" t="s">
        <v>80</v>
      </c>
      <c r="AV540" s="15" t="s">
        <v>148</v>
      </c>
      <c r="AW540" s="15" t="s">
        <v>34</v>
      </c>
      <c r="AX540" s="15" t="s">
        <v>80</v>
      </c>
      <c r="AY540" s="262" t="s">
        <v>141</v>
      </c>
    </row>
    <row r="541" spans="1:65" s="2" customFormat="1" ht="24.15" customHeight="1">
      <c r="A541" s="38"/>
      <c r="B541" s="39"/>
      <c r="C541" s="212" t="s">
        <v>875</v>
      </c>
      <c r="D541" s="212" t="s">
        <v>143</v>
      </c>
      <c r="E541" s="213" t="s">
        <v>876</v>
      </c>
      <c r="F541" s="214" t="s">
        <v>877</v>
      </c>
      <c r="G541" s="215" t="s">
        <v>866</v>
      </c>
      <c r="H541" s="216">
        <v>3</v>
      </c>
      <c r="I541" s="217"/>
      <c r="J541" s="218">
        <f>ROUND(I541*H541,2)</f>
        <v>0</v>
      </c>
      <c r="K541" s="214" t="s">
        <v>147</v>
      </c>
      <c r="L541" s="44"/>
      <c r="M541" s="219" t="s">
        <v>19</v>
      </c>
      <c r="N541" s="220" t="s">
        <v>43</v>
      </c>
      <c r="O541" s="84"/>
      <c r="P541" s="221">
        <f>O541*H541</f>
        <v>0</v>
      </c>
      <c r="Q541" s="221">
        <v>0</v>
      </c>
      <c r="R541" s="221">
        <f>Q541*H541</f>
        <v>0</v>
      </c>
      <c r="S541" s="221">
        <v>0</v>
      </c>
      <c r="T541" s="222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23" t="s">
        <v>867</v>
      </c>
      <c r="AT541" s="223" t="s">
        <v>143</v>
      </c>
      <c r="AU541" s="223" t="s">
        <v>80</v>
      </c>
      <c r="AY541" s="17" t="s">
        <v>141</v>
      </c>
      <c r="BE541" s="224">
        <f>IF(N541="základní",J541,0)</f>
        <v>0</v>
      </c>
      <c r="BF541" s="224">
        <f>IF(N541="snížená",J541,0)</f>
        <v>0</v>
      </c>
      <c r="BG541" s="224">
        <f>IF(N541="zákl. přenesená",J541,0)</f>
        <v>0</v>
      </c>
      <c r="BH541" s="224">
        <f>IF(N541="sníž. přenesená",J541,0)</f>
        <v>0</v>
      </c>
      <c r="BI541" s="224">
        <f>IF(N541="nulová",J541,0)</f>
        <v>0</v>
      </c>
      <c r="BJ541" s="17" t="s">
        <v>80</v>
      </c>
      <c r="BK541" s="224">
        <f>ROUND(I541*H541,2)</f>
        <v>0</v>
      </c>
      <c r="BL541" s="17" t="s">
        <v>867</v>
      </c>
      <c r="BM541" s="223" t="s">
        <v>878</v>
      </c>
    </row>
    <row r="542" spans="1:47" s="2" customFormat="1" ht="12">
      <c r="A542" s="38"/>
      <c r="B542" s="39"/>
      <c r="C542" s="40"/>
      <c r="D542" s="225" t="s">
        <v>150</v>
      </c>
      <c r="E542" s="40"/>
      <c r="F542" s="226" t="s">
        <v>879</v>
      </c>
      <c r="G542" s="40"/>
      <c r="H542" s="40"/>
      <c r="I542" s="227"/>
      <c r="J542" s="40"/>
      <c r="K542" s="40"/>
      <c r="L542" s="44"/>
      <c r="M542" s="228"/>
      <c r="N542" s="229"/>
      <c r="O542" s="84"/>
      <c r="P542" s="84"/>
      <c r="Q542" s="84"/>
      <c r="R542" s="84"/>
      <c r="S542" s="84"/>
      <c r="T542" s="85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T542" s="17" t="s">
        <v>150</v>
      </c>
      <c r="AU542" s="17" t="s">
        <v>80</v>
      </c>
    </row>
    <row r="543" spans="1:51" s="14" customFormat="1" ht="12">
      <c r="A543" s="14"/>
      <c r="B543" s="242"/>
      <c r="C543" s="243"/>
      <c r="D543" s="232" t="s">
        <v>152</v>
      </c>
      <c r="E543" s="244" t="s">
        <v>19</v>
      </c>
      <c r="F543" s="245" t="s">
        <v>880</v>
      </c>
      <c r="G543" s="243"/>
      <c r="H543" s="244" t="s">
        <v>19</v>
      </c>
      <c r="I543" s="246"/>
      <c r="J543" s="243"/>
      <c r="K543" s="243"/>
      <c r="L543" s="247"/>
      <c r="M543" s="248"/>
      <c r="N543" s="249"/>
      <c r="O543" s="249"/>
      <c r="P543" s="249"/>
      <c r="Q543" s="249"/>
      <c r="R543" s="249"/>
      <c r="S543" s="249"/>
      <c r="T543" s="25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1" t="s">
        <v>152</v>
      </c>
      <c r="AU543" s="251" t="s">
        <v>80</v>
      </c>
      <c r="AV543" s="14" t="s">
        <v>80</v>
      </c>
      <c r="AW543" s="14" t="s">
        <v>34</v>
      </c>
      <c r="AX543" s="14" t="s">
        <v>72</v>
      </c>
      <c r="AY543" s="251" t="s">
        <v>141</v>
      </c>
    </row>
    <row r="544" spans="1:51" s="13" customFormat="1" ht="12">
      <c r="A544" s="13"/>
      <c r="B544" s="230"/>
      <c r="C544" s="231"/>
      <c r="D544" s="232" t="s">
        <v>152</v>
      </c>
      <c r="E544" s="233" t="s">
        <v>19</v>
      </c>
      <c r="F544" s="234" t="s">
        <v>154</v>
      </c>
      <c r="G544" s="231"/>
      <c r="H544" s="235">
        <v>3</v>
      </c>
      <c r="I544" s="236"/>
      <c r="J544" s="231"/>
      <c r="K544" s="231"/>
      <c r="L544" s="237"/>
      <c r="M544" s="238"/>
      <c r="N544" s="239"/>
      <c r="O544" s="239"/>
      <c r="P544" s="239"/>
      <c r="Q544" s="239"/>
      <c r="R544" s="239"/>
      <c r="S544" s="239"/>
      <c r="T544" s="24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1" t="s">
        <v>152</v>
      </c>
      <c r="AU544" s="241" t="s">
        <v>80</v>
      </c>
      <c r="AV544" s="13" t="s">
        <v>82</v>
      </c>
      <c r="AW544" s="13" t="s">
        <v>34</v>
      </c>
      <c r="AX544" s="13" t="s">
        <v>80</v>
      </c>
      <c r="AY544" s="241" t="s">
        <v>141</v>
      </c>
    </row>
    <row r="545" spans="1:65" s="2" customFormat="1" ht="24.15" customHeight="1">
      <c r="A545" s="38"/>
      <c r="B545" s="39"/>
      <c r="C545" s="212" t="s">
        <v>881</v>
      </c>
      <c r="D545" s="212" t="s">
        <v>143</v>
      </c>
      <c r="E545" s="213" t="s">
        <v>882</v>
      </c>
      <c r="F545" s="214" t="s">
        <v>883</v>
      </c>
      <c r="G545" s="215" t="s">
        <v>866</v>
      </c>
      <c r="H545" s="216">
        <v>22</v>
      </c>
      <c r="I545" s="217"/>
      <c r="J545" s="218">
        <f>ROUND(I545*H545,2)</f>
        <v>0</v>
      </c>
      <c r="K545" s="214" t="s">
        <v>147</v>
      </c>
      <c r="L545" s="44"/>
      <c r="M545" s="219" t="s">
        <v>19</v>
      </c>
      <c r="N545" s="220" t="s">
        <v>43</v>
      </c>
      <c r="O545" s="84"/>
      <c r="P545" s="221">
        <f>O545*H545</f>
        <v>0</v>
      </c>
      <c r="Q545" s="221">
        <v>0</v>
      </c>
      <c r="R545" s="221">
        <f>Q545*H545</f>
        <v>0</v>
      </c>
      <c r="S545" s="221">
        <v>0</v>
      </c>
      <c r="T545" s="222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23" t="s">
        <v>867</v>
      </c>
      <c r="AT545" s="223" t="s">
        <v>143</v>
      </c>
      <c r="AU545" s="223" t="s">
        <v>80</v>
      </c>
      <c r="AY545" s="17" t="s">
        <v>141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80</v>
      </c>
      <c r="BK545" s="224">
        <f>ROUND(I545*H545,2)</f>
        <v>0</v>
      </c>
      <c r="BL545" s="17" t="s">
        <v>867</v>
      </c>
      <c r="BM545" s="223" t="s">
        <v>884</v>
      </c>
    </row>
    <row r="546" spans="1:47" s="2" customFormat="1" ht="12">
      <c r="A546" s="38"/>
      <c r="B546" s="39"/>
      <c r="C546" s="40"/>
      <c r="D546" s="225" t="s">
        <v>150</v>
      </c>
      <c r="E546" s="40"/>
      <c r="F546" s="226" t="s">
        <v>885</v>
      </c>
      <c r="G546" s="40"/>
      <c r="H546" s="40"/>
      <c r="I546" s="227"/>
      <c r="J546" s="40"/>
      <c r="K546" s="40"/>
      <c r="L546" s="44"/>
      <c r="M546" s="228"/>
      <c r="N546" s="229"/>
      <c r="O546" s="84"/>
      <c r="P546" s="84"/>
      <c r="Q546" s="84"/>
      <c r="R546" s="84"/>
      <c r="S546" s="84"/>
      <c r="T546" s="85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150</v>
      </c>
      <c r="AU546" s="17" t="s">
        <v>80</v>
      </c>
    </row>
    <row r="547" spans="1:51" s="14" customFormat="1" ht="12">
      <c r="A547" s="14"/>
      <c r="B547" s="242"/>
      <c r="C547" s="243"/>
      <c r="D547" s="232" t="s">
        <v>152</v>
      </c>
      <c r="E547" s="244" t="s">
        <v>19</v>
      </c>
      <c r="F547" s="245" t="s">
        <v>886</v>
      </c>
      <c r="G547" s="243"/>
      <c r="H547" s="244" t="s">
        <v>19</v>
      </c>
      <c r="I547" s="246"/>
      <c r="J547" s="243"/>
      <c r="K547" s="243"/>
      <c r="L547" s="247"/>
      <c r="M547" s="248"/>
      <c r="N547" s="249"/>
      <c r="O547" s="249"/>
      <c r="P547" s="249"/>
      <c r="Q547" s="249"/>
      <c r="R547" s="249"/>
      <c r="S547" s="249"/>
      <c r="T547" s="25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1" t="s">
        <v>152</v>
      </c>
      <c r="AU547" s="251" t="s">
        <v>80</v>
      </c>
      <c r="AV547" s="14" t="s">
        <v>80</v>
      </c>
      <c r="AW547" s="14" t="s">
        <v>34</v>
      </c>
      <c r="AX547" s="14" t="s">
        <v>72</v>
      </c>
      <c r="AY547" s="251" t="s">
        <v>141</v>
      </c>
    </row>
    <row r="548" spans="1:51" s="13" customFormat="1" ht="12">
      <c r="A548" s="13"/>
      <c r="B548" s="230"/>
      <c r="C548" s="231"/>
      <c r="D548" s="232" t="s">
        <v>152</v>
      </c>
      <c r="E548" s="233" t="s">
        <v>19</v>
      </c>
      <c r="F548" s="234" t="s">
        <v>148</v>
      </c>
      <c r="G548" s="231"/>
      <c r="H548" s="235">
        <v>4</v>
      </c>
      <c r="I548" s="236"/>
      <c r="J548" s="231"/>
      <c r="K548" s="231"/>
      <c r="L548" s="237"/>
      <c r="M548" s="238"/>
      <c r="N548" s="239"/>
      <c r="O548" s="239"/>
      <c r="P548" s="239"/>
      <c r="Q548" s="239"/>
      <c r="R548" s="239"/>
      <c r="S548" s="239"/>
      <c r="T548" s="24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1" t="s">
        <v>152</v>
      </c>
      <c r="AU548" s="241" t="s">
        <v>80</v>
      </c>
      <c r="AV548" s="13" t="s">
        <v>82</v>
      </c>
      <c r="AW548" s="13" t="s">
        <v>34</v>
      </c>
      <c r="AX548" s="13" t="s">
        <v>72</v>
      </c>
      <c r="AY548" s="241" t="s">
        <v>141</v>
      </c>
    </row>
    <row r="549" spans="1:51" s="14" customFormat="1" ht="12">
      <c r="A549" s="14"/>
      <c r="B549" s="242"/>
      <c r="C549" s="243"/>
      <c r="D549" s="232" t="s">
        <v>152</v>
      </c>
      <c r="E549" s="244" t="s">
        <v>19</v>
      </c>
      <c r="F549" s="245" t="s">
        <v>253</v>
      </c>
      <c r="G549" s="243"/>
      <c r="H549" s="244" t="s">
        <v>19</v>
      </c>
      <c r="I549" s="246"/>
      <c r="J549" s="243"/>
      <c r="K549" s="243"/>
      <c r="L549" s="247"/>
      <c r="M549" s="248"/>
      <c r="N549" s="249"/>
      <c r="O549" s="249"/>
      <c r="P549" s="249"/>
      <c r="Q549" s="249"/>
      <c r="R549" s="249"/>
      <c r="S549" s="249"/>
      <c r="T549" s="25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1" t="s">
        <v>152</v>
      </c>
      <c r="AU549" s="251" t="s">
        <v>80</v>
      </c>
      <c r="AV549" s="14" t="s">
        <v>80</v>
      </c>
      <c r="AW549" s="14" t="s">
        <v>34</v>
      </c>
      <c r="AX549" s="14" t="s">
        <v>72</v>
      </c>
      <c r="AY549" s="251" t="s">
        <v>141</v>
      </c>
    </row>
    <row r="550" spans="1:51" s="13" customFormat="1" ht="12">
      <c r="A550" s="13"/>
      <c r="B550" s="230"/>
      <c r="C550" s="231"/>
      <c r="D550" s="232" t="s">
        <v>152</v>
      </c>
      <c r="E550" s="233" t="s">
        <v>19</v>
      </c>
      <c r="F550" s="234" t="s">
        <v>198</v>
      </c>
      <c r="G550" s="231"/>
      <c r="H550" s="235">
        <v>10</v>
      </c>
      <c r="I550" s="236"/>
      <c r="J550" s="231"/>
      <c r="K550" s="231"/>
      <c r="L550" s="237"/>
      <c r="M550" s="238"/>
      <c r="N550" s="239"/>
      <c r="O550" s="239"/>
      <c r="P550" s="239"/>
      <c r="Q550" s="239"/>
      <c r="R550" s="239"/>
      <c r="S550" s="239"/>
      <c r="T550" s="240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1" t="s">
        <v>152</v>
      </c>
      <c r="AU550" s="241" t="s">
        <v>80</v>
      </c>
      <c r="AV550" s="13" t="s">
        <v>82</v>
      </c>
      <c r="AW550" s="13" t="s">
        <v>34</v>
      </c>
      <c r="AX550" s="13" t="s">
        <v>72</v>
      </c>
      <c r="AY550" s="241" t="s">
        <v>141</v>
      </c>
    </row>
    <row r="551" spans="1:51" s="14" customFormat="1" ht="12">
      <c r="A551" s="14"/>
      <c r="B551" s="242"/>
      <c r="C551" s="243"/>
      <c r="D551" s="232" t="s">
        <v>152</v>
      </c>
      <c r="E551" s="244" t="s">
        <v>19</v>
      </c>
      <c r="F551" s="245" t="s">
        <v>348</v>
      </c>
      <c r="G551" s="243"/>
      <c r="H551" s="244" t="s">
        <v>19</v>
      </c>
      <c r="I551" s="246"/>
      <c r="J551" s="243"/>
      <c r="K551" s="243"/>
      <c r="L551" s="247"/>
      <c r="M551" s="248"/>
      <c r="N551" s="249"/>
      <c r="O551" s="249"/>
      <c r="P551" s="249"/>
      <c r="Q551" s="249"/>
      <c r="R551" s="249"/>
      <c r="S551" s="249"/>
      <c r="T551" s="25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1" t="s">
        <v>152</v>
      </c>
      <c r="AU551" s="251" t="s">
        <v>80</v>
      </c>
      <c r="AV551" s="14" t="s">
        <v>80</v>
      </c>
      <c r="AW551" s="14" t="s">
        <v>34</v>
      </c>
      <c r="AX551" s="14" t="s">
        <v>72</v>
      </c>
      <c r="AY551" s="251" t="s">
        <v>141</v>
      </c>
    </row>
    <row r="552" spans="1:51" s="13" customFormat="1" ht="12">
      <c r="A552" s="13"/>
      <c r="B552" s="230"/>
      <c r="C552" s="231"/>
      <c r="D552" s="232" t="s">
        <v>152</v>
      </c>
      <c r="E552" s="233" t="s">
        <v>19</v>
      </c>
      <c r="F552" s="234" t="s">
        <v>375</v>
      </c>
      <c r="G552" s="231"/>
      <c r="H552" s="235">
        <v>8</v>
      </c>
      <c r="I552" s="236"/>
      <c r="J552" s="231"/>
      <c r="K552" s="231"/>
      <c r="L552" s="237"/>
      <c r="M552" s="238"/>
      <c r="N552" s="239"/>
      <c r="O552" s="239"/>
      <c r="P552" s="239"/>
      <c r="Q552" s="239"/>
      <c r="R552" s="239"/>
      <c r="S552" s="239"/>
      <c r="T552" s="24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1" t="s">
        <v>152</v>
      </c>
      <c r="AU552" s="241" t="s">
        <v>80</v>
      </c>
      <c r="AV552" s="13" t="s">
        <v>82</v>
      </c>
      <c r="AW552" s="13" t="s">
        <v>34</v>
      </c>
      <c r="AX552" s="13" t="s">
        <v>72</v>
      </c>
      <c r="AY552" s="241" t="s">
        <v>141</v>
      </c>
    </row>
    <row r="553" spans="1:51" s="15" customFormat="1" ht="12">
      <c r="A553" s="15"/>
      <c r="B553" s="252"/>
      <c r="C553" s="253"/>
      <c r="D553" s="232" t="s">
        <v>152</v>
      </c>
      <c r="E553" s="254" t="s">
        <v>19</v>
      </c>
      <c r="F553" s="255" t="s">
        <v>219</v>
      </c>
      <c r="G553" s="253"/>
      <c r="H553" s="256">
        <v>22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2" t="s">
        <v>152</v>
      </c>
      <c r="AU553" s="262" t="s">
        <v>80</v>
      </c>
      <c r="AV553" s="15" t="s">
        <v>148</v>
      </c>
      <c r="AW553" s="15" t="s">
        <v>34</v>
      </c>
      <c r="AX553" s="15" t="s">
        <v>80</v>
      </c>
      <c r="AY553" s="262" t="s">
        <v>141</v>
      </c>
    </row>
    <row r="554" spans="1:65" s="2" customFormat="1" ht="24.15" customHeight="1">
      <c r="A554" s="38"/>
      <c r="B554" s="39"/>
      <c r="C554" s="212" t="s">
        <v>887</v>
      </c>
      <c r="D554" s="212" t="s">
        <v>143</v>
      </c>
      <c r="E554" s="213" t="s">
        <v>888</v>
      </c>
      <c r="F554" s="214" t="s">
        <v>889</v>
      </c>
      <c r="G554" s="215" t="s">
        <v>866</v>
      </c>
      <c r="H554" s="216">
        <v>3</v>
      </c>
      <c r="I554" s="217"/>
      <c r="J554" s="218">
        <f>ROUND(I554*H554,2)</f>
        <v>0</v>
      </c>
      <c r="K554" s="214" t="s">
        <v>147</v>
      </c>
      <c r="L554" s="44"/>
      <c r="M554" s="219" t="s">
        <v>19</v>
      </c>
      <c r="N554" s="220" t="s">
        <v>43</v>
      </c>
      <c r="O554" s="84"/>
      <c r="P554" s="221">
        <f>O554*H554</f>
        <v>0</v>
      </c>
      <c r="Q554" s="221">
        <v>0</v>
      </c>
      <c r="R554" s="221">
        <f>Q554*H554</f>
        <v>0</v>
      </c>
      <c r="S554" s="221">
        <v>0</v>
      </c>
      <c r="T554" s="222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23" t="s">
        <v>867</v>
      </c>
      <c r="AT554" s="223" t="s">
        <v>143</v>
      </c>
      <c r="AU554" s="223" t="s">
        <v>80</v>
      </c>
      <c r="AY554" s="17" t="s">
        <v>141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80</v>
      </c>
      <c r="BK554" s="224">
        <f>ROUND(I554*H554,2)</f>
        <v>0</v>
      </c>
      <c r="BL554" s="17" t="s">
        <v>867</v>
      </c>
      <c r="BM554" s="223" t="s">
        <v>890</v>
      </c>
    </row>
    <row r="555" spans="1:47" s="2" customFormat="1" ht="12">
      <c r="A555" s="38"/>
      <c r="B555" s="39"/>
      <c r="C555" s="40"/>
      <c r="D555" s="225" t="s">
        <v>150</v>
      </c>
      <c r="E555" s="40"/>
      <c r="F555" s="226" t="s">
        <v>891</v>
      </c>
      <c r="G555" s="40"/>
      <c r="H555" s="40"/>
      <c r="I555" s="227"/>
      <c r="J555" s="40"/>
      <c r="K555" s="40"/>
      <c r="L555" s="44"/>
      <c r="M555" s="228"/>
      <c r="N555" s="229"/>
      <c r="O555" s="84"/>
      <c r="P555" s="84"/>
      <c r="Q555" s="84"/>
      <c r="R555" s="84"/>
      <c r="S555" s="84"/>
      <c r="T555" s="85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150</v>
      </c>
      <c r="AU555" s="17" t="s">
        <v>80</v>
      </c>
    </row>
    <row r="556" spans="1:51" s="14" customFormat="1" ht="12">
      <c r="A556" s="14"/>
      <c r="B556" s="242"/>
      <c r="C556" s="243"/>
      <c r="D556" s="232" t="s">
        <v>152</v>
      </c>
      <c r="E556" s="244" t="s">
        <v>19</v>
      </c>
      <c r="F556" s="245" t="s">
        <v>892</v>
      </c>
      <c r="G556" s="243"/>
      <c r="H556" s="244" t="s">
        <v>19</v>
      </c>
      <c r="I556" s="246"/>
      <c r="J556" s="243"/>
      <c r="K556" s="243"/>
      <c r="L556" s="247"/>
      <c r="M556" s="248"/>
      <c r="N556" s="249"/>
      <c r="O556" s="249"/>
      <c r="P556" s="249"/>
      <c r="Q556" s="249"/>
      <c r="R556" s="249"/>
      <c r="S556" s="249"/>
      <c r="T556" s="25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1" t="s">
        <v>152</v>
      </c>
      <c r="AU556" s="251" t="s">
        <v>80</v>
      </c>
      <c r="AV556" s="14" t="s">
        <v>80</v>
      </c>
      <c r="AW556" s="14" t="s">
        <v>34</v>
      </c>
      <c r="AX556" s="14" t="s">
        <v>72</v>
      </c>
      <c r="AY556" s="251" t="s">
        <v>141</v>
      </c>
    </row>
    <row r="557" spans="1:51" s="13" customFormat="1" ht="12">
      <c r="A557" s="13"/>
      <c r="B557" s="230"/>
      <c r="C557" s="231"/>
      <c r="D557" s="232" t="s">
        <v>152</v>
      </c>
      <c r="E557" s="233" t="s">
        <v>19</v>
      </c>
      <c r="F557" s="234" t="s">
        <v>154</v>
      </c>
      <c r="G557" s="231"/>
      <c r="H557" s="235">
        <v>3</v>
      </c>
      <c r="I557" s="236"/>
      <c r="J557" s="231"/>
      <c r="K557" s="231"/>
      <c r="L557" s="237"/>
      <c r="M557" s="273"/>
      <c r="N557" s="274"/>
      <c r="O557" s="274"/>
      <c r="P557" s="274"/>
      <c r="Q557" s="274"/>
      <c r="R557" s="274"/>
      <c r="S557" s="274"/>
      <c r="T557" s="27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1" t="s">
        <v>152</v>
      </c>
      <c r="AU557" s="241" t="s">
        <v>80</v>
      </c>
      <c r="AV557" s="13" t="s">
        <v>82</v>
      </c>
      <c r="AW557" s="13" t="s">
        <v>34</v>
      </c>
      <c r="AX557" s="13" t="s">
        <v>80</v>
      </c>
      <c r="AY557" s="241" t="s">
        <v>141</v>
      </c>
    </row>
    <row r="558" spans="1:31" s="2" customFormat="1" ht="6.95" customHeight="1">
      <c r="A558" s="38"/>
      <c r="B558" s="59"/>
      <c r="C558" s="60"/>
      <c r="D558" s="60"/>
      <c r="E558" s="60"/>
      <c r="F558" s="60"/>
      <c r="G558" s="60"/>
      <c r="H558" s="60"/>
      <c r="I558" s="60"/>
      <c r="J558" s="60"/>
      <c r="K558" s="60"/>
      <c r="L558" s="44"/>
      <c r="M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</row>
  </sheetData>
  <sheetProtection password="CC35" sheet="1" objects="1" scenarios="1" formatColumns="0" formatRows="0" autoFilter="0"/>
  <autoFilter ref="C101:K557"/>
  <mergeCells count="9">
    <mergeCell ref="E7:H7"/>
    <mergeCell ref="E9:H9"/>
    <mergeCell ref="E18:H18"/>
    <mergeCell ref="E27:H27"/>
    <mergeCell ref="E48:H48"/>
    <mergeCell ref="E50:H50"/>
    <mergeCell ref="E92:H92"/>
    <mergeCell ref="E94:H94"/>
    <mergeCell ref="L2:V2"/>
  </mergeCells>
  <hyperlinks>
    <hyperlink ref="F106" r:id="rId1" display="https://podminky.urs.cz/item/CS_URS_2023_01/113107137"/>
    <hyperlink ref="F109" r:id="rId2" display="https://podminky.urs.cz/item/CS_URS_2023_01/131251100"/>
    <hyperlink ref="F112" r:id="rId3" display="https://podminky.urs.cz/item/CS_URS_2023_01/162751117"/>
    <hyperlink ref="F115" r:id="rId4" display="https://podminky.urs.cz/item/CS_URS_2023_01/162751119"/>
    <hyperlink ref="F118" r:id="rId5" display="https://podminky.urs.cz/item/CS_URS_2023_01/171201231"/>
    <hyperlink ref="F121" r:id="rId6" display="https://podminky.urs.cz/item/CS_URS_2023_01/171251201"/>
    <hyperlink ref="F123" r:id="rId7" display="https://podminky.urs.cz/item/CS_URS_2023_01/174111101"/>
    <hyperlink ref="F127" r:id="rId8" display="https://podminky.urs.cz/item/CS_URS_2023_01/271532212"/>
    <hyperlink ref="F130" r:id="rId9" display="https://podminky.urs.cz/item/CS_URS_2023_01/273321311"/>
    <hyperlink ref="F134" r:id="rId10" display="https://podminky.urs.cz/item/CS_URS_2023_01/273323511"/>
    <hyperlink ref="F137" r:id="rId11" display="https://podminky.urs.cz/item/CS_URS_2023_01/273362021"/>
    <hyperlink ref="F145" r:id="rId12" display="https://podminky.urs.cz/item/CS_URS_2023_01/279323111"/>
    <hyperlink ref="F148" r:id="rId13" display="https://podminky.urs.cz/item/CS_URS_2023_01/279351121"/>
    <hyperlink ref="F151" r:id="rId14" display="https://podminky.urs.cz/item/CS_URS_2023_01/279351122"/>
    <hyperlink ref="F153" r:id="rId15" display="https://podminky.urs.cz/item/CS_URS_2023_01/279361821"/>
    <hyperlink ref="F158" r:id="rId16" display="https://podminky.urs.cz/item/CS_URS_2023_01/310238211"/>
    <hyperlink ref="F165" r:id="rId17" display="https://podminky.urs.cz/item/CS_URS_2023_01/310239211"/>
    <hyperlink ref="F172" r:id="rId18" display="https://podminky.urs.cz/item/CS_URS_2023_01/317142424"/>
    <hyperlink ref="F174" r:id="rId19" display="https://podminky.urs.cz/item/CS_URS_2023_01/317944321"/>
    <hyperlink ref="F187" r:id="rId20" display="https://podminky.urs.cz/item/CS_URS_2023_01/342272225"/>
    <hyperlink ref="F191" r:id="rId21" display="https://podminky.urs.cz/item/CS_URS_2023_01/342291121"/>
    <hyperlink ref="F194" r:id="rId22" display="https://podminky.urs.cz/item/CS_URS_2023_01/346244381"/>
    <hyperlink ref="F204" r:id="rId23" display="https://podminky.urs.cz/item/CS_URS_2023_01/413232211"/>
    <hyperlink ref="F209" r:id="rId24" display="https://podminky.urs.cz/item/CS_URS_2023_01/564831011"/>
    <hyperlink ref="F213" r:id="rId25" display="https://podminky.urs.cz/item/CS_URS_2023_01/581114113"/>
    <hyperlink ref="F216" r:id="rId26" display="https://podminky.urs.cz/item/CS_URS_2023_01/612131121"/>
    <hyperlink ref="F220" r:id="rId27" display="https://podminky.urs.cz/item/CS_URS_2023_01/612321121"/>
    <hyperlink ref="F222" r:id="rId28" display="https://podminky.urs.cz/item/CS_URS_2023_01/612325302"/>
    <hyperlink ref="F232" r:id="rId29" display="https://podminky.urs.cz/item/CS_URS_2023_01/619996145"/>
    <hyperlink ref="F234" r:id="rId30" display="https://podminky.urs.cz/item/CS_URS_2023_01/622131121"/>
    <hyperlink ref="F236" r:id="rId31" display="https://podminky.urs.cz/item/CS_URS_2023_01/622142001"/>
    <hyperlink ref="F240" r:id="rId32" display="https://podminky.urs.cz/item/CS_URS_2023_01/622221011"/>
    <hyperlink ref="F247" r:id="rId33" display="https://podminky.urs.cz/item/CS_URS_2023_01/622221021"/>
    <hyperlink ref="F254" r:id="rId34" display="https://podminky.urs.cz/item/CS_URS_2023_01/622321111"/>
    <hyperlink ref="F256" r:id="rId35" display="https://podminky.urs.cz/item/CS_URS_2023_01/632450122"/>
    <hyperlink ref="F266" r:id="rId36" display="https://podminky.urs.cz/item/CS_URS_2023_01/632451101"/>
    <hyperlink ref="F270" r:id="rId37" display="https://podminky.urs.cz/item/CS_URS_2023_01/642945111"/>
    <hyperlink ref="F274" r:id="rId38" display="https://podminky.urs.cz/item/CS_URS_2023_01/919124121"/>
    <hyperlink ref="F281" r:id="rId39" display="https://podminky.urs.cz/item/CS_URS_2023_01/919735124"/>
    <hyperlink ref="F284" r:id="rId40" display="https://podminky.urs.cz/item/CS_URS_2023_01/941311112"/>
    <hyperlink ref="F287" r:id="rId41" display="https://podminky.urs.cz/item/CS_URS_2023_01/941311211"/>
    <hyperlink ref="F290" r:id="rId42" display="https://podminky.urs.cz/item/CS_URS_2023_01/941311812"/>
    <hyperlink ref="F292" r:id="rId43" display="https://podminky.urs.cz/item/CS_URS_2023_01/944511111"/>
    <hyperlink ref="F294" r:id="rId44" display="https://podminky.urs.cz/item/CS_URS_2023_01/944511211"/>
    <hyperlink ref="F297" r:id="rId45" display="https://podminky.urs.cz/item/CS_URS_2023_01/944511811"/>
    <hyperlink ref="F299" r:id="rId46" display="https://podminky.urs.cz/item/CS_URS_2023_01/949101111"/>
    <hyperlink ref="F301" r:id="rId47" display="https://podminky.urs.cz/item/CS_URS_2023_01/952901111"/>
    <hyperlink ref="F303" r:id="rId48" display="https://podminky.urs.cz/item/CS_URS_2023_01/953334121"/>
    <hyperlink ref="F306" r:id="rId49" display="https://podminky.urs.cz/item/CS_URS_2023_01/953943211"/>
    <hyperlink ref="F309" r:id="rId50" display="https://podminky.urs.cz/item/CS_URS_2023_01/962032230"/>
    <hyperlink ref="F318" r:id="rId51" display="https://podminky.urs.cz/item/CS_URS_2023_01/968082015"/>
    <hyperlink ref="F322" r:id="rId52" display="https://podminky.urs.cz/item/CS_URS_2023_01/968082017"/>
    <hyperlink ref="F329" r:id="rId53" display="https://podminky.urs.cz/item/CS_URS_2023_01/973031324"/>
    <hyperlink ref="F337" r:id="rId54" display="https://podminky.urs.cz/item/CS_URS_2023_01/975121111"/>
    <hyperlink ref="F339" r:id="rId55" display="https://podminky.urs.cz/item/CS_URS_2023_01/975121112"/>
    <hyperlink ref="F342" r:id="rId56" display="https://podminky.urs.cz/item/CS_URS_2023_01/975121113"/>
    <hyperlink ref="F344" r:id="rId57" display="https://podminky.urs.cz/item/CS_URS_2023_01/977151122"/>
    <hyperlink ref="F348" r:id="rId58" display="https://podminky.urs.cz/item/CS_URS_2023_01/977151123"/>
    <hyperlink ref="F350" r:id="rId59" display="https://podminky.urs.cz/item/CS_URS_2023_01/978036191"/>
    <hyperlink ref="F354" r:id="rId60" display="https://podminky.urs.cz/item/CS_URS_2023_01/993111111"/>
    <hyperlink ref="F356" r:id="rId61" display="https://podminky.urs.cz/item/CS_URS_2023_01/993111119"/>
    <hyperlink ref="F360" r:id="rId62" display="https://podminky.urs.cz/item/CS_URS_2023_01/997013213"/>
    <hyperlink ref="F363" r:id="rId63" display="https://podminky.urs.cz/item/CS_URS_2023_01/997013509"/>
    <hyperlink ref="F366" r:id="rId64" display="https://podminky.urs.cz/item/CS_URS_2023_01/997013511"/>
    <hyperlink ref="F368" r:id="rId65" display="https://podminky.urs.cz/item/CS_URS_2023_01/997013631"/>
    <hyperlink ref="F370" r:id="rId66" display="https://podminky.urs.cz/item/CS_URS_2023_01/997221571"/>
    <hyperlink ref="F372" r:id="rId67" display="https://podminky.urs.cz/item/CS_URS_2023_01/997221579"/>
    <hyperlink ref="F375" r:id="rId68" display="https://podminky.urs.cz/item/CS_URS_2023_01/997221612"/>
    <hyperlink ref="F377" r:id="rId69" display="https://podminky.urs.cz/item/CS_URS_2023_01/997221625"/>
    <hyperlink ref="F380" r:id="rId70" display="https://podminky.urs.cz/item/CS_URS_2023_01/998018002"/>
    <hyperlink ref="F384" r:id="rId71" display="https://podminky.urs.cz/item/CS_URS_2023_01/711111001"/>
    <hyperlink ref="F390" r:id="rId72" display="https://podminky.urs.cz/item/CS_URS_2023_01/711112053"/>
    <hyperlink ref="F404" r:id="rId73" display="https://podminky.urs.cz/item/CS_URS_2023_01/711141559"/>
    <hyperlink ref="F410" r:id="rId74" display="https://podminky.urs.cz/item/CS_URS_2023_01/711191001"/>
    <hyperlink ref="F415" r:id="rId75" display="https://podminky.urs.cz/item/CS_URS_2023_01/711199101"/>
    <hyperlink ref="F420" r:id="rId76" display="https://podminky.urs.cz/item/CS_URS_2023_01/998711102"/>
    <hyperlink ref="F422" r:id="rId77" display="https://podminky.urs.cz/item/CS_URS_2023_01/998711181"/>
    <hyperlink ref="F428" r:id="rId78" display="https://podminky.urs.cz/item/CS_URS_2023_01/763164538"/>
    <hyperlink ref="F430" r:id="rId79" display="https://podminky.urs.cz/item/CS_URS_2023_01/998763302"/>
    <hyperlink ref="F432" r:id="rId80" display="https://podminky.urs.cz/item/CS_URS_2023_01/998763381"/>
    <hyperlink ref="F435" r:id="rId81" display="https://podminky.urs.cz/item/CS_URS_2023_01/766660022"/>
    <hyperlink ref="F438" r:id="rId82" display="https://podminky.urs.cz/item/CS_URS_2023_01/766660720"/>
    <hyperlink ref="F443" r:id="rId83" display="https://podminky.urs.cz/item/CS_URS_2023_01/766660729"/>
    <hyperlink ref="F446" r:id="rId84" display="https://podminky.urs.cz/item/CS_URS_2023_01/998766102"/>
    <hyperlink ref="F448" r:id="rId85" display="https://podminky.urs.cz/item/CS_URS_2023_01/998766181"/>
    <hyperlink ref="F451" r:id="rId86" display="https://podminky.urs.cz/item/CS_URS_2023_01/771121011"/>
    <hyperlink ref="F458" r:id="rId87" display="https://podminky.urs.cz/item/CS_URS_2023_01/771474112"/>
    <hyperlink ref="F467" r:id="rId88" display="https://podminky.urs.cz/item/CS_URS_2023_01/771574263"/>
    <hyperlink ref="F471" r:id="rId89" display="https://podminky.urs.cz/item/CS_URS_2023_01/998771102"/>
    <hyperlink ref="F473" r:id="rId90" display="https://podminky.urs.cz/item/CS_URS_2023_01/998771181"/>
    <hyperlink ref="F476" r:id="rId91" display="https://podminky.urs.cz/item/CS_URS_2023_01/776201811"/>
    <hyperlink ref="F479" r:id="rId92" display="https://podminky.urs.cz/item/CS_URS_2023_01/776411112"/>
    <hyperlink ref="F486" r:id="rId93" display="https://podminky.urs.cz/item/CS_URS_2023_01/781471810"/>
    <hyperlink ref="F489" r:id="rId94" display="https://podminky.urs.cz/item/CS_URS_2023_01/781494111"/>
    <hyperlink ref="F499" r:id="rId95" display="https://podminky.urs.cz/item/CS_URS_2023_01/783933171"/>
    <hyperlink ref="F508" r:id="rId96" display="https://podminky.urs.cz/item/CS_URS_2023_01/783937163"/>
    <hyperlink ref="F511" r:id="rId97" display="https://podminky.urs.cz/item/CS_URS_2023_01/784181101"/>
    <hyperlink ref="F522" r:id="rId98" display="https://podminky.urs.cz/item/CS_URS_2023_01/784221101"/>
    <hyperlink ref="F529" r:id="rId99" display="https://podminky.urs.cz/item/CS_URS_2023_01/HZS1301"/>
    <hyperlink ref="F542" r:id="rId100" display="https://podminky.urs.cz/item/CS_URS_2023_01/HZS2151"/>
    <hyperlink ref="F546" r:id="rId101" display="https://podminky.urs.cz/item/CS_URS_2023_01/HZS2221"/>
    <hyperlink ref="F555" r:id="rId102" display="https://podminky.urs.cz/item/CS_URS_2023_01/HZS22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96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ZU Kollárova 19, přístavba osobního výtahu</v>
      </c>
      <c r="F7" s="142"/>
      <c r="G7" s="142"/>
      <c r="H7" s="142"/>
      <c r="L7" s="20"/>
    </row>
    <row r="8" spans="2:12" s="1" customFormat="1" ht="12" customHeight="1">
      <c r="B8" s="20"/>
      <c r="D8" s="142" t="s">
        <v>97</v>
      </c>
      <c r="L8" s="20"/>
    </row>
    <row r="9" spans="1:31" s="2" customFormat="1" ht="16.5" customHeight="1">
      <c r="A9" s="38"/>
      <c r="B9" s="44"/>
      <c r="C9" s="38"/>
      <c r="D9" s="38"/>
      <c r="E9" s="143" t="s">
        <v>893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894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895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27</v>
      </c>
      <c r="G14" s="38"/>
      <c r="H14" s="38"/>
      <c r="I14" s="142" t="s">
        <v>23</v>
      </c>
      <c r="J14" s="146" t="str">
        <f>'Rekapitulace stavby'!AN8</f>
        <v>10. 5. 2023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28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>64360938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>HBH atelier s.r.o.</v>
      </c>
      <c r="F23" s="38"/>
      <c r="G23" s="38"/>
      <c r="H23" s="38"/>
      <c r="I23" s="142" t="s">
        <v>28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ROUND((SUM(BE91:BE112)),2)</f>
        <v>0</v>
      </c>
      <c r="G35" s="38"/>
      <c r="H35" s="38"/>
      <c r="I35" s="157">
        <v>0.21</v>
      </c>
      <c r="J35" s="156">
        <f>ROUND(((SUM(BE91:BE112))*I35),2)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ROUND((SUM(BF91:BF112)),2)</f>
        <v>0</v>
      </c>
      <c r="G36" s="38"/>
      <c r="H36" s="38"/>
      <c r="I36" s="157">
        <v>0.15</v>
      </c>
      <c r="J36" s="156">
        <f>ROUND(((SUM(BF91:BF112))*I36),2)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ROUND((SUM(BG91:BG112)),2)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ROUND((SUM(BH91:BH112)),2)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ROUND((SUM(BI91:BI112)),2)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99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ZU Kollárova 19, přístavba osobního výtahu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97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893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894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b1 - materiál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10. 5. 2023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31</v>
      </c>
      <c r="J58" s="36" t="str">
        <f>E23</f>
        <v>HBH atelier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100</v>
      </c>
      <c r="D61" s="171"/>
      <c r="E61" s="171"/>
      <c r="F61" s="171"/>
      <c r="G61" s="171"/>
      <c r="H61" s="171"/>
      <c r="I61" s="171"/>
      <c r="J61" s="172" t="s">
        <v>101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102</v>
      </c>
    </row>
    <row r="64" spans="1:31" s="9" customFormat="1" ht="24.95" customHeight="1" hidden="1">
      <c r="A64" s="9"/>
      <c r="B64" s="174"/>
      <c r="C64" s="175"/>
      <c r="D64" s="176" t="s">
        <v>896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74"/>
      <c r="C65" s="175"/>
      <c r="D65" s="176" t="s">
        <v>896</v>
      </c>
      <c r="E65" s="177"/>
      <c r="F65" s="177"/>
      <c r="G65" s="177"/>
      <c r="H65" s="177"/>
      <c r="I65" s="177"/>
      <c r="J65" s="178">
        <f>J96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 hidden="1">
      <c r="A66" s="9"/>
      <c r="B66" s="174"/>
      <c r="C66" s="175"/>
      <c r="D66" s="176" t="s">
        <v>896</v>
      </c>
      <c r="E66" s="177"/>
      <c r="F66" s="177"/>
      <c r="G66" s="177"/>
      <c r="H66" s="177"/>
      <c r="I66" s="177"/>
      <c r="J66" s="178">
        <f>J99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 hidden="1">
      <c r="A67" s="9"/>
      <c r="B67" s="174"/>
      <c r="C67" s="175"/>
      <c r="D67" s="176" t="s">
        <v>896</v>
      </c>
      <c r="E67" s="177"/>
      <c r="F67" s="177"/>
      <c r="G67" s="177"/>
      <c r="H67" s="177"/>
      <c r="I67" s="177"/>
      <c r="J67" s="178">
        <f>J103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 hidden="1">
      <c r="A68" s="9"/>
      <c r="B68" s="174"/>
      <c r="C68" s="175"/>
      <c r="D68" s="176" t="s">
        <v>896</v>
      </c>
      <c r="E68" s="177"/>
      <c r="F68" s="177"/>
      <c r="G68" s="177"/>
      <c r="H68" s="177"/>
      <c r="I68" s="177"/>
      <c r="J68" s="178">
        <f>J106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 hidden="1">
      <c r="A69" s="9"/>
      <c r="B69" s="174"/>
      <c r="C69" s="175"/>
      <c r="D69" s="176" t="s">
        <v>896</v>
      </c>
      <c r="E69" s="177"/>
      <c r="F69" s="177"/>
      <c r="G69" s="177"/>
      <c r="H69" s="177"/>
      <c r="I69" s="177"/>
      <c r="J69" s="178">
        <f>J111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 hidden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 hidden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ht="12" hidden="1"/>
    <row r="73" ht="12" hidden="1"/>
    <row r="74" ht="12" hidden="1"/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126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ZU Kollárova 19, přístavba osobního výtahu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97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893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894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b1 - materiál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 xml:space="preserve"> </v>
      </c>
      <c r="G85" s="40"/>
      <c r="H85" s="40"/>
      <c r="I85" s="32" t="s">
        <v>23</v>
      </c>
      <c r="J85" s="72" t="str">
        <f>IF(J14="","",J14)</f>
        <v>10. 5. 2023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E17</f>
        <v xml:space="preserve"> </v>
      </c>
      <c r="G87" s="40"/>
      <c r="H87" s="40"/>
      <c r="I87" s="32" t="s">
        <v>31</v>
      </c>
      <c r="J87" s="36" t="str">
        <f>E23</f>
        <v>HBH atelier s.r.o.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35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127</v>
      </c>
      <c r="D90" s="188" t="s">
        <v>57</v>
      </c>
      <c r="E90" s="188" t="s">
        <v>53</v>
      </c>
      <c r="F90" s="188" t="s">
        <v>54</v>
      </c>
      <c r="G90" s="188" t="s">
        <v>128</v>
      </c>
      <c r="H90" s="188" t="s">
        <v>129</v>
      </c>
      <c r="I90" s="188" t="s">
        <v>130</v>
      </c>
      <c r="J90" s="188" t="s">
        <v>101</v>
      </c>
      <c r="K90" s="189" t="s">
        <v>131</v>
      </c>
      <c r="L90" s="190"/>
      <c r="M90" s="92" t="s">
        <v>19</v>
      </c>
      <c r="N90" s="93" t="s">
        <v>42</v>
      </c>
      <c r="O90" s="93" t="s">
        <v>132</v>
      </c>
      <c r="P90" s="93" t="s">
        <v>133</v>
      </c>
      <c r="Q90" s="93" t="s">
        <v>134</v>
      </c>
      <c r="R90" s="93" t="s">
        <v>135</v>
      </c>
      <c r="S90" s="93" t="s">
        <v>136</v>
      </c>
      <c r="T90" s="94" t="s">
        <v>137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138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P92+P96+P99+P103+P106+P111</f>
        <v>0</v>
      </c>
      <c r="Q91" s="96"/>
      <c r="R91" s="193">
        <f>R92+R96+R99+R103+R106+R111</f>
        <v>0</v>
      </c>
      <c r="S91" s="96"/>
      <c r="T91" s="194">
        <f>T92+T96+T99+T103+T106+T111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102</v>
      </c>
      <c r="BK91" s="195">
        <f>BK92+BK96+BK99+BK103+BK106+BK111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897</v>
      </c>
      <c r="F92" s="199" t="s">
        <v>898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SUM(P93:P95)</f>
        <v>0</v>
      </c>
      <c r="Q92" s="204"/>
      <c r="R92" s="205">
        <f>SUM(R93:R95)</f>
        <v>0</v>
      </c>
      <c r="S92" s="204"/>
      <c r="T92" s="206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141</v>
      </c>
      <c r="BK92" s="209">
        <f>SUM(BK93:BK95)</f>
        <v>0</v>
      </c>
    </row>
    <row r="93" spans="1:65" s="2" customFormat="1" ht="37.8" customHeight="1">
      <c r="A93" s="38"/>
      <c r="B93" s="39"/>
      <c r="C93" s="263" t="s">
        <v>72</v>
      </c>
      <c r="D93" s="263" t="s">
        <v>372</v>
      </c>
      <c r="E93" s="264" t="s">
        <v>899</v>
      </c>
      <c r="F93" s="265" t="s">
        <v>900</v>
      </c>
      <c r="G93" s="266" t="s">
        <v>278</v>
      </c>
      <c r="H93" s="267">
        <v>38</v>
      </c>
      <c r="I93" s="268"/>
      <c r="J93" s="269">
        <f>ROUND(I93*H93,2)</f>
        <v>0</v>
      </c>
      <c r="K93" s="265" t="s">
        <v>19</v>
      </c>
      <c r="L93" s="270"/>
      <c r="M93" s="271" t="s">
        <v>19</v>
      </c>
      <c r="N93" s="272" t="s">
        <v>43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375</v>
      </c>
      <c r="AT93" s="223" t="s">
        <v>372</v>
      </c>
      <c r="AU93" s="223" t="s">
        <v>80</v>
      </c>
      <c r="AY93" s="17" t="s">
        <v>141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148</v>
      </c>
      <c r="BM93" s="223" t="s">
        <v>82</v>
      </c>
    </row>
    <row r="94" spans="1:65" s="2" customFormat="1" ht="37.8" customHeight="1">
      <c r="A94" s="38"/>
      <c r="B94" s="39"/>
      <c r="C94" s="263" t="s">
        <v>72</v>
      </c>
      <c r="D94" s="263" t="s">
        <v>372</v>
      </c>
      <c r="E94" s="264" t="s">
        <v>901</v>
      </c>
      <c r="F94" s="265" t="s">
        <v>902</v>
      </c>
      <c r="G94" s="266" t="s">
        <v>278</v>
      </c>
      <c r="H94" s="267">
        <v>40</v>
      </c>
      <c r="I94" s="268"/>
      <c r="J94" s="269">
        <f>ROUND(I94*H94,2)</f>
        <v>0</v>
      </c>
      <c r="K94" s="265" t="s">
        <v>19</v>
      </c>
      <c r="L94" s="270"/>
      <c r="M94" s="271" t="s">
        <v>19</v>
      </c>
      <c r="N94" s="272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375</v>
      </c>
      <c r="AT94" s="223" t="s">
        <v>372</v>
      </c>
      <c r="AU94" s="223" t="s">
        <v>80</v>
      </c>
      <c r="AY94" s="17" t="s">
        <v>141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148</v>
      </c>
      <c r="BM94" s="223" t="s">
        <v>148</v>
      </c>
    </row>
    <row r="95" spans="1:65" s="2" customFormat="1" ht="24.15" customHeight="1">
      <c r="A95" s="38"/>
      <c r="B95" s="39"/>
      <c r="C95" s="263" t="s">
        <v>72</v>
      </c>
      <c r="D95" s="263" t="s">
        <v>372</v>
      </c>
      <c r="E95" s="264" t="s">
        <v>903</v>
      </c>
      <c r="F95" s="265" t="s">
        <v>904</v>
      </c>
      <c r="G95" s="266" t="s">
        <v>278</v>
      </c>
      <c r="H95" s="267">
        <v>38</v>
      </c>
      <c r="I95" s="268"/>
      <c r="J95" s="269">
        <f>ROUND(I95*H95,2)</f>
        <v>0</v>
      </c>
      <c r="K95" s="265" t="s">
        <v>19</v>
      </c>
      <c r="L95" s="270"/>
      <c r="M95" s="271" t="s">
        <v>19</v>
      </c>
      <c r="N95" s="272" t="s">
        <v>43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375</v>
      </c>
      <c r="AT95" s="223" t="s">
        <v>372</v>
      </c>
      <c r="AU95" s="223" t="s">
        <v>80</v>
      </c>
      <c r="AY95" s="17" t="s">
        <v>141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148</v>
      </c>
      <c r="BM95" s="223" t="s">
        <v>326</v>
      </c>
    </row>
    <row r="96" spans="1:63" s="12" customFormat="1" ht="25.9" customHeight="1">
      <c r="A96" s="12"/>
      <c r="B96" s="196"/>
      <c r="C96" s="197"/>
      <c r="D96" s="198" t="s">
        <v>71</v>
      </c>
      <c r="E96" s="199" t="s">
        <v>897</v>
      </c>
      <c r="F96" s="199" t="s">
        <v>898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SUM(P97:P98)</f>
        <v>0</v>
      </c>
      <c r="Q96" s="204"/>
      <c r="R96" s="205">
        <f>SUM(R97:R98)</f>
        <v>0</v>
      </c>
      <c r="S96" s="204"/>
      <c r="T96" s="206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71</v>
      </c>
      <c r="AU96" s="208" t="s">
        <v>72</v>
      </c>
      <c r="AY96" s="207" t="s">
        <v>141</v>
      </c>
      <c r="BK96" s="209">
        <f>SUM(BK97:BK98)</f>
        <v>0</v>
      </c>
    </row>
    <row r="97" spans="1:65" s="2" customFormat="1" ht="16.5" customHeight="1">
      <c r="A97" s="38"/>
      <c r="B97" s="39"/>
      <c r="C97" s="263" t="s">
        <v>72</v>
      </c>
      <c r="D97" s="263" t="s">
        <v>372</v>
      </c>
      <c r="E97" s="264" t="s">
        <v>905</v>
      </c>
      <c r="F97" s="265" t="s">
        <v>906</v>
      </c>
      <c r="G97" s="266" t="s">
        <v>263</v>
      </c>
      <c r="H97" s="267">
        <v>10</v>
      </c>
      <c r="I97" s="268"/>
      <c r="J97" s="269">
        <f>ROUND(I97*H97,2)</f>
        <v>0</v>
      </c>
      <c r="K97" s="265" t="s">
        <v>19</v>
      </c>
      <c r="L97" s="270"/>
      <c r="M97" s="271" t="s">
        <v>19</v>
      </c>
      <c r="N97" s="272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375</v>
      </c>
      <c r="AT97" s="223" t="s">
        <v>372</v>
      </c>
      <c r="AU97" s="223" t="s">
        <v>80</v>
      </c>
      <c r="AY97" s="17" t="s">
        <v>141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148</v>
      </c>
      <c r="BM97" s="223" t="s">
        <v>375</v>
      </c>
    </row>
    <row r="98" spans="1:65" s="2" customFormat="1" ht="16.5" customHeight="1">
      <c r="A98" s="38"/>
      <c r="B98" s="39"/>
      <c r="C98" s="263" t="s">
        <v>72</v>
      </c>
      <c r="D98" s="263" t="s">
        <v>372</v>
      </c>
      <c r="E98" s="264" t="s">
        <v>907</v>
      </c>
      <c r="F98" s="265" t="s">
        <v>908</v>
      </c>
      <c r="G98" s="266" t="s">
        <v>263</v>
      </c>
      <c r="H98" s="267">
        <v>12</v>
      </c>
      <c r="I98" s="268"/>
      <c r="J98" s="269">
        <f>ROUND(I98*H98,2)</f>
        <v>0</v>
      </c>
      <c r="K98" s="265" t="s">
        <v>19</v>
      </c>
      <c r="L98" s="270"/>
      <c r="M98" s="271" t="s">
        <v>19</v>
      </c>
      <c r="N98" s="272" t="s">
        <v>43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375</v>
      </c>
      <c r="AT98" s="223" t="s">
        <v>372</v>
      </c>
      <c r="AU98" s="223" t="s">
        <v>80</v>
      </c>
      <c r="AY98" s="17" t="s">
        <v>141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148</v>
      </c>
      <c r="BM98" s="223" t="s">
        <v>198</v>
      </c>
    </row>
    <row r="99" spans="1:63" s="12" customFormat="1" ht="25.9" customHeight="1">
      <c r="A99" s="12"/>
      <c r="B99" s="196"/>
      <c r="C99" s="197"/>
      <c r="D99" s="198" t="s">
        <v>71</v>
      </c>
      <c r="E99" s="199" t="s">
        <v>897</v>
      </c>
      <c r="F99" s="199" t="s">
        <v>898</v>
      </c>
      <c r="G99" s="197"/>
      <c r="H99" s="197"/>
      <c r="I99" s="200"/>
      <c r="J99" s="201">
        <f>BK99</f>
        <v>0</v>
      </c>
      <c r="K99" s="197"/>
      <c r="L99" s="202"/>
      <c r="M99" s="203"/>
      <c r="N99" s="204"/>
      <c r="O99" s="204"/>
      <c r="P99" s="205">
        <f>SUM(P100:P102)</f>
        <v>0</v>
      </c>
      <c r="Q99" s="204"/>
      <c r="R99" s="205">
        <f>SUM(R100:R102)</f>
        <v>0</v>
      </c>
      <c r="S99" s="204"/>
      <c r="T99" s="206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80</v>
      </c>
      <c r="AT99" s="208" t="s">
        <v>71</v>
      </c>
      <c r="AU99" s="208" t="s">
        <v>72</v>
      </c>
      <c r="AY99" s="207" t="s">
        <v>141</v>
      </c>
      <c r="BK99" s="209">
        <f>SUM(BK100:BK102)</f>
        <v>0</v>
      </c>
    </row>
    <row r="100" spans="1:65" s="2" customFormat="1" ht="16.5" customHeight="1">
      <c r="A100" s="38"/>
      <c r="B100" s="39"/>
      <c r="C100" s="263" t="s">
        <v>72</v>
      </c>
      <c r="D100" s="263" t="s">
        <v>372</v>
      </c>
      <c r="E100" s="264" t="s">
        <v>909</v>
      </c>
      <c r="F100" s="265" t="s">
        <v>910</v>
      </c>
      <c r="G100" s="266" t="s">
        <v>278</v>
      </c>
      <c r="H100" s="267">
        <v>36</v>
      </c>
      <c r="I100" s="268"/>
      <c r="J100" s="269">
        <f>ROUND(I100*H100,2)</f>
        <v>0</v>
      </c>
      <c r="K100" s="265" t="s">
        <v>19</v>
      </c>
      <c r="L100" s="270"/>
      <c r="M100" s="271" t="s">
        <v>19</v>
      </c>
      <c r="N100" s="272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375</v>
      </c>
      <c r="AT100" s="223" t="s">
        <v>372</v>
      </c>
      <c r="AU100" s="223" t="s">
        <v>80</v>
      </c>
      <c r="AY100" s="17" t="s">
        <v>141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148</v>
      </c>
      <c r="BM100" s="223" t="s">
        <v>911</v>
      </c>
    </row>
    <row r="101" spans="1:65" s="2" customFormat="1" ht="16.5" customHeight="1">
      <c r="A101" s="38"/>
      <c r="B101" s="39"/>
      <c r="C101" s="263" t="s">
        <v>72</v>
      </c>
      <c r="D101" s="263" t="s">
        <v>372</v>
      </c>
      <c r="E101" s="264" t="s">
        <v>912</v>
      </c>
      <c r="F101" s="265" t="s">
        <v>913</v>
      </c>
      <c r="G101" s="266" t="s">
        <v>263</v>
      </c>
      <c r="H101" s="267">
        <v>36</v>
      </c>
      <c r="I101" s="268"/>
      <c r="J101" s="269">
        <f>ROUND(I101*H101,2)</f>
        <v>0</v>
      </c>
      <c r="K101" s="265" t="s">
        <v>19</v>
      </c>
      <c r="L101" s="270"/>
      <c r="M101" s="271" t="s">
        <v>19</v>
      </c>
      <c r="N101" s="272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375</v>
      </c>
      <c r="AT101" s="223" t="s">
        <v>372</v>
      </c>
      <c r="AU101" s="223" t="s">
        <v>80</v>
      </c>
      <c r="AY101" s="17" t="s">
        <v>141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148</v>
      </c>
      <c r="BM101" s="223" t="s">
        <v>914</v>
      </c>
    </row>
    <row r="102" spans="1:65" s="2" customFormat="1" ht="16.5" customHeight="1">
      <c r="A102" s="38"/>
      <c r="B102" s="39"/>
      <c r="C102" s="263" t="s">
        <v>72</v>
      </c>
      <c r="D102" s="263" t="s">
        <v>372</v>
      </c>
      <c r="E102" s="264" t="s">
        <v>915</v>
      </c>
      <c r="F102" s="265" t="s">
        <v>916</v>
      </c>
      <c r="G102" s="266" t="s">
        <v>263</v>
      </c>
      <c r="H102" s="267">
        <v>72</v>
      </c>
      <c r="I102" s="268"/>
      <c r="J102" s="269">
        <f>ROUND(I102*H102,2)</f>
        <v>0</v>
      </c>
      <c r="K102" s="265" t="s">
        <v>19</v>
      </c>
      <c r="L102" s="270"/>
      <c r="M102" s="271" t="s">
        <v>19</v>
      </c>
      <c r="N102" s="272" t="s">
        <v>43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375</v>
      </c>
      <c r="AT102" s="223" t="s">
        <v>372</v>
      </c>
      <c r="AU102" s="223" t="s">
        <v>80</v>
      </c>
      <c r="AY102" s="17" t="s">
        <v>141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148</v>
      </c>
      <c r="BM102" s="223" t="s">
        <v>205</v>
      </c>
    </row>
    <row r="103" spans="1:63" s="12" customFormat="1" ht="25.9" customHeight="1">
      <c r="A103" s="12"/>
      <c r="B103" s="196"/>
      <c r="C103" s="197"/>
      <c r="D103" s="198" t="s">
        <v>71</v>
      </c>
      <c r="E103" s="199" t="s">
        <v>897</v>
      </c>
      <c r="F103" s="199" t="s">
        <v>898</v>
      </c>
      <c r="G103" s="197"/>
      <c r="H103" s="197"/>
      <c r="I103" s="200"/>
      <c r="J103" s="201">
        <f>BK103</f>
        <v>0</v>
      </c>
      <c r="K103" s="197"/>
      <c r="L103" s="202"/>
      <c r="M103" s="203"/>
      <c r="N103" s="204"/>
      <c r="O103" s="204"/>
      <c r="P103" s="205">
        <f>SUM(P104:P105)</f>
        <v>0</v>
      </c>
      <c r="Q103" s="204"/>
      <c r="R103" s="205">
        <f>SUM(R104:R105)</f>
        <v>0</v>
      </c>
      <c r="S103" s="204"/>
      <c r="T103" s="206">
        <f>SUM(T104:T105)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80</v>
      </c>
      <c r="AT103" s="208" t="s">
        <v>71</v>
      </c>
      <c r="AU103" s="208" t="s">
        <v>72</v>
      </c>
      <c r="AY103" s="207" t="s">
        <v>141</v>
      </c>
      <c r="BK103" s="209">
        <f>SUM(BK104:BK105)</f>
        <v>0</v>
      </c>
    </row>
    <row r="104" spans="1:65" s="2" customFormat="1" ht="24.15" customHeight="1">
      <c r="A104" s="38"/>
      <c r="B104" s="39"/>
      <c r="C104" s="263" t="s">
        <v>72</v>
      </c>
      <c r="D104" s="263" t="s">
        <v>372</v>
      </c>
      <c r="E104" s="264" t="s">
        <v>917</v>
      </c>
      <c r="F104" s="265" t="s">
        <v>918</v>
      </c>
      <c r="G104" s="266" t="s">
        <v>263</v>
      </c>
      <c r="H104" s="267">
        <v>3</v>
      </c>
      <c r="I104" s="268"/>
      <c r="J104" s="269">
        <f>ROUND(I104*H104,2)</f>
        <v>0</v>
      </c>
      <c r="K104" s="265" t="s">
        <v>19</v>
      </c>
      <c r="L104" s="270"/>
      <c r="M104" s="271" t="s">
        <v>19</v>
      </c>
      <c r="N104" s="272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375</v>
      </c>
      <c r="AT104" s="223" t="s">
        <v>372</v>
      </c>
      <c r="AU104" s="223" t="s">
        <v>80</v>
      </c>
      <c r="AY104" s="17" t="s">
        <v>141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148</v>
      </c>
      <c r="BM104" s="223" t="s">
        <v>238</v>
      </c>
    </row>
    <row r="105" spans="1:65" s="2" customFormat="1" ht="16.5" customHeight="1">
      <c r="A105" s="38"/>
      <c r="B105" s="39"/>
      <c r="C105" s="263" t="s">
        <v>72</v>
      </c>
      <c r="D105" s="263" t="s">
        <v>372</v>
      </c>
      <c r="E105" s="264" t="s">
        <v>919</v>
      </c>
      <c r="F105" s="265" t="s">
        <v>920</v>
      </c>
      <c r="G105" s="266" t="s">
        <v>263</v>
      </c>
      <c r="H105" s="267">
        <v>3</v>
      </c>
      <c r="I105" s="268"/>
      <c r="J105" s="269">
        <f>ROUND(I105*H105,2)</f>
        <v>0</v>
      </c>
      <c r="K105" s="265" t="s">
        <v>19</v>
      </c>
      <c r="L105" s="270"/>
      <c r="M105" s="271" t="s">
        <v>19</v>
      </c>
      <c r="N105" s="272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375</v>
      </c>
      <c r="AT105" s="223" t="s">
        <v>372</v>
      </c>
      <c r="AU105" s="223" t="s">
        <v>80</v>
      </c>
      <c r="AY105" s="17" t="s">
        <v>141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148</v>
      </c>
      <c r="BM105" s="223" t="s">
        <v>233</v>
      </c>
    </row>
    <row r="106" spans="1:63" s="12" customFormat="1" ht="25.9" customHeight="1">
      <c r="A106" s="12"/>
      <c r="B106" s="196"/>
      <c r="C106" s="197"/>
      <c r="D106" s="198" t="s">
        <v>71</v>
      </c>
      <c r="E106" s="199" t="s">
        <v>897</v>
      </c>
      <c r="F106" s="199" t="s">
        <v>898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SUM(P107:P110)</f>
        <v>0</v>
      </c>
      <c r="Q106" s="204"/>
      <c r="R106" s="205">
        <f>SUM(R107:R110)</f>
        <v>0</v>
      </c>
      <c r="S106" s="204"/>
      <c r="T106" s="206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80</v>
      </c>
      <c r="AT106" s="208" t="s">
        <v>71</v>
      </c>
      <c r="AU106" s="208" t="s">
        <v>72</v>
      </c>
      <c r="AY106" s="207" t="s">
        <v>141</v>
      </c>
      <c r="BK106" s="209">
        <f>SUM(BK107:BK110)</f>
        <v>0</v>
      </c>
    </row>
    <row r="107" spans="1:65" s="2" customFormat="1" ht="16.5" customHeight="1">
      <c r="A107" s="38"/>
      <c r="B107" s="39"/>
      <c r="C107" s="263" t="s">
        <v>72</v>
      </c>
      <c r="D107" s="263" t="s">
        <v>372</v>
      </c>
      <c r="E107" s="264" t="s">
        <v>921</v>
      </c>
      <c r="F107" s="265" t="s">
        <v>922</v>
      </c>
      <c r="G107" s="266" t="s">
        <v>263</v>
      </c>
      <c r="H107" s="267">
        <v>1</v>
      </c>
      <c r="I107" s="268"/>
      <c r="J107" s="269">
        <f>ROUND(I107*H107,2)</f>
        <v>0</v>
      </c>
      <c r="K107" s="265" t="s">
        <v>19</v>
      </c>
      <c r="L107" s="270"/>
      <c r="M107" s="271" t="s">
        <v>19</v>
      </c>
      <c r="N107" s="272" t="s">
        <v>43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375</v>
      </c>
      <c r="AT107" s="223" t="s">
        <v>372</v>
      </c>
      <c r="AU107" s="223" t="s">
        <v>80</v>
      </c>
      <c r="AY107" s="17" t="s">
        <v>141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148</v>
      </c>
      <c r="BM107" s="223" t="s">
        <v>616</v>
      </c>
    </row>
    <row r="108" spans="1:65" s="2" customFormat="1" ht="16.5" customHeight="1">
      <c r="A108" s="38"/>
      <c r="B108" s="39"/>
      <c r="C108" s="263" t="s">
        <v>72</v>
      </c>
      <c r="D108" s="263" t="s">
        <v>372</v>
      </c>
      <c r="E108" s="264" t="s">
        <v>923</v>
      </c>
      <c r="F108" s="265" t="s">
        <v>924</v>
      </c>
      <c r="G108" s="266" t="s">
        <v>263</v>
      </c>
      <c r="H108" s="267">
        <v>1</v>
      </c>
      <c r="I108" s="268"/>
      <c r="J108" s="269">
        <f>ROUND(I108*H108,2)</f>
        <v>0</v>
      </c>
      <c r="K108" s="265" t="s">
        <v>19</v>
      </c>
      <c r="L108" s="270"/>
      <c r="M108" s="271" t="s">
        <v>19</v>
      </c>
      <c r="N108" s="272" t="s">
        <v>43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375</v>
      </c>
      <c r="AT108" s="223" t="s">
        <v>372</v>
      </c>
      <c r="AU108" s="223" t="s">
        <v>80</v>
      </c>
      <c r="AY108" s="17" t="s">
        <v>141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148</v>
      </c>
      <c r="BM108" s="223" t="s">
        <v>646</v>
      </c>
    </row>
    <row r="109" spans="1:65" s="2" customFormat="1" ht="21.75" customHeight="1">
      <c r="A109" s="38"/>
      <c r="B109" s="39"/>
      <c r="C109" s="263" t="s">
        <v>72</v>
      </c>
      <c r="D109" s="263" t="s">
        <v>372</v>
      </c>
      <c r="E109" s="264" t="s">
        <v>925</v>
      </c>
      <c r="F109" s="265" t="s">
        <v>926</v>
      </c>
      <c r="G109" s="266" t="s">
        <v>263</v>
      </c>
      <c r="H109" s="267">
        <v>1</v>
      </c>
      <c r="I109" s="268"/>
      <c r="J109" s="269">
        <f>ROUND(I109*H109,2)</f>
        <v>0</v>
      </c>
      <c r="K109" s="265" t="s">
        <v>19</v>
      </c>
      <c r="L109" s="270"/>
      <c r="M109" s="271" t="s">
        <v>19</v>
      </c>
      <c r="N109" s="272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375</v>
      </c>
      <c r="AT109" s="223" t="s">
        <v>372</v>
      </c>
      <c r="AU109" s="223" t="s">
        <v>80</v>
      </c>
      <c r="AY109" s="17" t="s">
        <v>141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148</v>
      </c>
      <c r="BM109" s="223" t="s">
        <v>185</v>
      </c>
    </row>
    <row r="110" spans="1:65" s="2" customFormat="1" ht="16.5" customHeight="1">
      <c r="A110" s="38"/>
      <c r="B110" s="39"/>
      <c r="C110" s="263" t="s">
        <v>72</v>
      </c>
      <c r="D110" s="263" t="s">
        <v>372</v>
      </c>
      <c r="E110" s="264" t="s">
        <v>927</v>
      </c>
      <c r="F110" s="265" t="s">
        <v>928</v>
      </c>
      <c r="G110" s="266" t="s">
        <v>263</v>
      </c>
      <c r="H110" s="267">
        <v>1</v>
      </c>
      <c r="I110" s="268"/>
      <c r="J110" s="269">
        <f>ROUND(I110*H110,2)</f>
        <v>0</v>
      </c>
      <c r="K110" s="265" t="s">
        <v>19</v>
      </c>
      <c r="L110" s="270"/>
      <c r="M110" s="271" t="s">
        <v>19</v>
      </c>
      <c r="N110" s="272" t="s">
        <v>43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375</v>
      </c>
      <c r="AT110" s="223" t="s">
        <v>372</v>
      </c>
      <c r="AU110" s="223" t="s">
        <v>80</v>
      </c>
      <c r="AY110" s="17" t="s">
        <v>141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148</v>
      </c>
      <c r="BM110" s="223" t="s">
        <v>167</v>
      </c>
    </row>
    <row r="111" spans="1:63" s="12" customFormat="1" ht="25.9" customHeight="1">
      <c r="A111" s="12"/>
      <c r="B111" s="196"/>
      <c r="C111" s="197"/>
      <c r="D111" s="198" t="s">
        <v>71</v>
      </c>
      <c r="E111" s="199" t="s">
        <v>897</v>
      </c>
      <c r="F111" s="199" t="s">
        <v>898</v>
      </c>
      <c r="G111" s="197"/>
      <c r="H111" s="197"/>
      <c r="I111" s="200"/>
      <c r="J111" s="201">
        <f>BK111</f>
        <v>0</v>
      </c>
      <c r="K111" s="197"/>
      <c r="L111" s="202"/>
      <c r="M111" s="203"/>
      <c r="N111" s="204"/>
      <c r="O111" s="204"/>
      <c r="P111" s="205">
        <f>P112</f>
        <v>0</v>
      </c>
      <c r="Q111" s="204"/>
      <c r="R111" s="205">
        <f>R112</f>
        <v>0</v>
      </c>
      <c r="S111" s="204"/>
      <c r="T111" s="206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80</v>
      </c>
      <c r="AT111" s="208" t="s">
        <v>71</v>
      </c>
      <c r="AU111" s="208" t="s">
        <v>72</v>
      </c>
      <c r="AY111" s="207" t="s">
        <v>141</v>
      </c>
      <c r="BK111" s="209">
        <f>BK112</f>
        <v>0</v>
      </c>
    </row>
    <row r="112" spans="1:65" s="2" customFormat="1" ht="76.35" customHeight="1">
      <c r="A112" s="38"/>
      <c r="B112" s="39"/>
      <c r="C112" s="263" t="s">
        <v>72</v>
      </c>
      <c r="D112" s="263" t="s">
        <v>372</v>
      </c>
      <c r="E112" s="264" t="s">
        <v>929</v>
      </c>
      <c r="F112" s="265" t="s">
        <v>930</v>
      </c>
      <c r="G112" s="266" t="s">
        <v>263</v>
      </c>
      <c r="H112" s="267">
        <v>1</v>
      </c>
      <c r="I112" s="268"/>
      <c r="J112" s="269">
        <f>ROUND(I112*H112,2)</f>
        <v>0</v>
      </c>
      <c r="K112" s="265" t="s">
        <v>19</v>
      </c>
      <c r="L112" s="270"/>
      <c r="M112" s="276" t="s">
        <v>19</v>
      </c>
      <c r="N112" s="277" t="s">
        <v>43</v>
      </c>
      <c r="O112" s="278"/>
      <c r="P112" s="279">
        <f>O112*H112</f>
        <v>0</v>
      </c>
      <c r="Q112" s="279">
        <v>0</v>
      </c>
      <c r="R112" s="279">
        <f>Q112*H112</f>
        <v>0</v>
      </c>
      <c r="S112" s="279">
        <v>0</v>
      </c>
      <c r="T112" s="280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375</v>
      </c>
      <c r="AT112" s="223" t="s">
        <v>372</v>
      </c>
      <c r="AU112" s="223" t="s">
        <v>80</v>
      </c>
      <c r="AY112" s="17" t="s">
        <v>141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148</v>
      </c>
      <c r="BM112" s="223" t="s">
        <v>173</v>
      </c>
    </row>
    <row r="113" spans="1:31" s="2" customFormat="1" ht="6.95" customHeight="1">
      <c r="A113" s="38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44"/>
      <c r="M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</sheetData>
  <sheetProtection password="CC35" sheet="1" objects="1" scenarios="1" formatColumns="0" formatRows="0" autoFilter="0"/>
  <autoFilter ref="C90:K1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96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ZU Kollárova 19, přístavba osobního výtahu</v>
      </c>
      <c r="F7" s="142"/>
      <c r="G7" s="142"/>
      <c r="H7" s="142"/>
      <c r="L7" s="20"/>
    </row>
    <row r="8" spans="2:12" s="1" customFormat="1" ht="12" customHeight="1">
      <c r="B8" s="20"/>
      <c r="D8" s="142" t="s">
        <v>97</v>
      </c>
      <c r="L8" s="20"/>
    </row>
    <row r="9" spans="1:31" s="2" customFormat="1" ht="16.5" customHeight="1">
      <c r="A9" s="38"/>
      <c r="B9" s="44"/>
      <c r="C9" s="38"/>
      <c r="D9" s="38"/>
      <c r="E9" s="143" t="s">
        <v>893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894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931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27</v>
      </c>
      <c r="G14" s="38"/>
      <c r="H14" s="38"/>
      <c r="I14" s="142" t="s">
        <v>23</v>
      </c>
      <c r="J14" s="146" t="str">
        <f>'Rekapitulace stavby'!AN8</f>
        <v>10. 5. 2023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28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>64360938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>HBH atelier s.r.o.</v>
      </c>
      <c r="F23" s="38"/>
      <c r="G23" s="38"/>
      <c r="H23" s="38"/>
      <c r="I23" s="142" t="s">
        <v>28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ROUND((SUM(BE91:BE125)),2)</f>
        <v>0</v>
      </c>
      <c r="G35" s="38"/>
      <c r="H35" s="38"/>
      <c r="I35" s="157">
        <v>0.21</v>
      </c>
      <c r="J35" s="156">
        <f>ROUND(((SUM(BE91:BE125))*I35),2)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ROUND((SUM(BF91:BF125)),2)</f>
        <v>0</v>
      </c>
      <c r="G36" s="38"/>
      <c r="H36" s="38"/>
      <c r="I36" s="157">
        <v>0.15</v>
      </c>
      <c r="J36" s="156">
        <f>ROUND(((SUM(BF91:BF125))*I36),2)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ROUND((SUM(BG91:BG125)),2)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ROUND((SUM(BH91:BH125)),2)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ROUND((SUM(BI91:BI125)),2)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99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ZU Kollárova 19, přístavba osobního výtahu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97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893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894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b2 - montáž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10. 5. 2023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31</v>
      </c>
      <c r="J58" s="36" t="str">
        <f>E23</f>
        <v>HBH atelier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100</v>
      </c>
      <c r="D61" s="171"/>
      <c r="E61" s="171"/>
      <c r="F61" s="171"/>
      <c r="G61" s="171"/>
      <c r="H61" s="171"/>
      <c r="I61" s="171"/>
      <c r="J61" s="172" t="s">
        <v>101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102</v>
      </c>
    </row>
    <row r="64" spans="1:31" s="9" customFormat="1" ht="24.95" customHeight="1" hidden="1">
      <c r="A64" s="9"/>
      <c r="B64" s="174"/>
      <c r="C64" s="175"/>
      <c r="D64" s="176" t="s">
        <v>932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74"/>
      <c r="C65" s="175"/>
      <c r="D65" s="176" t="s">
        <v>932</v>
      </c>
      <c r="E65" s="177"/>
      <c r="F65" s="177"/>
      <c r="G65" s="177"/>
      <c r="H65" s="177"/>
      <c r="I65" s="177"/>
      <c r="J65" s="178">
        <f>J99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 hidden="1">
      <c r="A66" s="9"/>
      <c r="B66" s="174"/>
      <c r="C66" s="175"/>
      <c r="D66" s="176" t="s">
        <v>932</v>
      </c>
      <c r="E66" s="177"/>
      <c r="F66" s="177"/>
      <c r="G66" s="177"/>
      <c r="H66" s="177"/>
      <c r="I66" s="177"/>
      <c r="J66" s="178">
        <f>J104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 hidden="1">
      <c r="A67" s="9"/>
      <c r="B67" s="174"/>
      <c r="C67" s="175"/>
      <c r="D67" s="176" t="s">
        <v>932</v>
      </c>
      <c r="E67" s="177"/>
      <c r="F67" s="177"/>
      <c r="G67" s="177"/>
      <c r="H67" s="177"/>
      <c r="I67" s="177"/>
      <c r="J67" s="178">
        <f>J109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 hidden="1">
      <c r="A68" s="9"/>
      <c r="B68" s="174"/>
      <c r="C68" s="175"/>
      <c r="D68" s="176" t="s">
        <v>932</v>
      </c>
      <c r="E68" s="177"/>
      <c r="F68" s="177"/>
      <c r="G68" s="177"/>
      <c r="H68" s="177"/>
      <c r="I68" s="177"/>
      <c r="J68" s="178">
        <f>J112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 hidden="1">
      <c r="A69" s="9"/>
      <c r="B69" s="174"/>
      <c r="C69" s="175"/>
      <c r="D69" s="176" t="s">
        <v>932</v>
      </c>
      <c r="E69" s="177"/>
      <c r="F69" s="177"/>
      <c r="G69" s="177"/>
      <c r="H69" s="177"/>
      <c r="I69" s="177"/>
      <c r="J69" s="178">
        <f>J118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 hidden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 hidden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ht="12" hidden="1"/>
    <row r="73" ht="12" hidden="1"/>
    <row r="74" ht="12" hidden="1"/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126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ZU Kollárova 19, přístavba osobního výtahu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97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893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894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b2 - montáž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 xml:space="preserve"> </v>
      </c>
      <c r="G85" s="40"/>
      <c r="H85" s="40"/>
      <c r="I85" s="32" t="s">
        <v>23</v>
      </c>
      <c r="J85" s="72" t="str">
        <f>IF(J14="","",J14)</f>
        <v>10. 5. 2023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E17</f>
        <v xml:space="preserve"> </v>
      </c>
      <c r="G87" s="40"/>
      <c r="H87" s="40"/>
      <c r="I87" s="32" t="s">
        <v>31</v>
      </c>
      <c r="J87" s="36" t="str">
        <f>E23</f>
        <v>HBH atelier s.r.o.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35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127</v>
      </c>
      <c r="D90" s="188" t="s">
        <v>57</v>
      </c>
      <c r="E90" s="188" t="s">
        <v>53</v>
      </c>
      <c r="F90" s="188" t="s">
        <v>54</v>
      </c>
      <c r="G90" s="188" t="s">
        <v>128</v>
      </c>
      <c r="H90" s="188" t="s">
        <v>129</v>
      </c>
      <c r="I90" s="188" t="s">
        <v>130</v>
      </c>
      <c r="J90" s="188" t="s">
        <v>101</v>
      </c>
      <c r="K90" s="189" t="s">
        <v>131</v>
      </c>
      <c r="L90" s="190"/>
      <c r="M90" s="92" t="s">
        <v>19</v>
      </c>
      <c r="N90" s="93" t="s">
        <v>42</v>
      </c>
      <c r="O90" s="93" t="s">
        <v>132</v>
      </c>
      <c r="P90" s="93" t="s">
        <v>133</v>
      </c>
      <c r="Q90" s="93" t="s">
        <v>134</v>
      </c>
      <c r="R90" s="93" t="s">
        <v>135</v>
      </c>
      <c r="S90" s="93" t="s">
        <v>136</v>
      </c>
      <c r="T90" s="94" t="s">
        <v>137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138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P92+P99+P104+P109+P112+P118</f>
        <v>0</v>
      </c>
      <c r="Q91" s="96"/>
      <c r="R91" s="193">
        <f>R92+R99+R104+R109+R112+R118</f>
        <v>0</v>
      </c>
      <c r="S91" s="96"/>
      <c r="T91" s="194">
        <f>T92+T99+T104+T109+T112+T118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102</v>
      </c>
      <c r="BK91" s="195">
        <f>BK92+BK99+BK104+BK109+BK112+BK118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897</v>
      </c>
      <c r="F92" s="199" t="s">
        <v>933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SUM(P93:P98)</f>
        <v>0</v>
      </c>
      <c r="Q92" s="204"/>
      <c r="R92" s="205">
        <f>SUM(R93:R98)</f>
        <v>0</v>
      </c>
      <c r="S92" s="204"/>
      <c r="T92" s="206">
        <f>SUM(T93:T98)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141</v>
      </c>
      <c r="BK92" s="209">
        <f>SUM(BK93:BK98)</f>
        <v>0</v>
      </c>
    </row>
    <row r="93" spans="1:65" s="2" customFormat="1" ht="44.25" customHeight="1">
      <c r="A93" s="38"/>
      <c r="B93" s="39"/>
      <c r="C93" s="212" t="s">
        <v>72</v>
      </c>
      <c r="D93" s="212" t="s">
        <v>143</v>
      </c>
      <c r="E93" s="213" t="s">
        <v>934</v>
      </c>
      <c r="F93" s="214" t="s">
        <v>935</v>
      </c>
      <c r="G93" s="215" t="s">
        <v>278</v>
      </c>
      <c r="H93" s="216">
        <v>38</v>
      </c>
      <c r="I93" s="217"/>
      <c r="J93" s="218">
        <f>ROUND(I93*H93,2)</f>
        <v>0</v>
      </c>
      <c r="K93" s="214" t="s">
        <v>147</v>
      </c>
      <c r="L93" s="44"/>
      <c r="M93" s="219" t="s">
        <v>19</v>
      </c>
      <c r="N93" s="220" t="s">
        <v>43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148</v>
      </c>
      <c r="AT93" s="223" t="s">
        <v>143</v>
      </c>
      <c r="AU93" s="223" t="s">
        <v>80</v>
      </c>
      <c r="AY93" s="17" t="s">
        <v>141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148</v>
      </c>
      <c r="BM93" s="223" t="s">
        <v>82</v>
      </c>
    </row>
    <row r="94" spans="1:47" s="2" customFormat="1" ht="12">
      <c r="A94" s="38"/>
      <c r="B94" s="39"/>
      <c r="C94" s="40"/>
      <c r="D94" s="225" t="s">
        <v>150</v>
      </c>
      <c r="E94" s="40"/>
      <c r="F94" s="226" t="s">
        <v>936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150</v>
      </c>
      <c r="AU94" s="17" t="s">
        <v>80</v>
      </c>
    </row>
    <row r="95" spans="1:65" s="2" customFormat="1" ht="37.8" customHeight="1">
      <c r="A95" s="38"/>
      <c r="B95" s="39"/>
      <c r="C95" s="212" t="s">
        <v>72</v>
      </c>
      <c r="D95" s="212" t="s">
        <v>143</v>
      </c>
      <c r="E95" s="213" t="s">
        <v>937</v>
      </c>
      <c r="F95" s="214" t="s">
        <v>938</v>
      </c>
      <c r="G95" s="215" t="s">
        <v>278</v>
      </c>
      <c r="H95" s="216">
        <v>40</v>
      </c>
      <c r="I95" s="217"/>
      <c r="J95" s="218">
        <f>ROUND(I95*H95,2)</f>
        <v>0</v>
      </c>
      <c r="K95" s="214" t="s">
        <v>147</v>
      </c>
      <c r="L95" s="44"/>
      <c r="M95" s="219" t="s">
        <v>19</v>
      </c>
      <c r="N95" s="220" t="s">
        <v>43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148</v>
      </c>
      <c r="AT95" s="223" t="s">
        <v>143</v>
      </c>
      <c r="AU95" s="223" t="s">
        <v>80</v>
      </c>
      <c r="AY95" s="17" t="s">
        <v>141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148</v>
      </c>
      <c r="BM95" s="223" t="s">
        <v>148</v>
      </c>
    </row>
    <row r="96" spans="1:47" s="2" customFormat="1" ht="12">
      <c r="A96" s="38"/>
      <c r="B96" s="39"/>
      <c r="C96" s="40"/>
      <c r="D96" s="225" t="s">
        <v>150</v>
      </c>
      <c r="E96" s="40"/>
      <c r="F96" s="226" t="s">
        <v>939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150</v>
      </c>
      <c r="AU96" s="17" t="s">
        <v>80</v>
      </c>
    </row>
    <row r="97" spans="1:65" s="2" customFormat="1" ht="55.5" customHeight="1">
      <c r="A97" s="38"/>
      <c r="B97" s="39"/>
      <c r="C97" s="212" t="s">
        <v>72</v>
      </c>
      <c r="D97" s="212" t="s">
        <v>143</v>
      </c>
      <c r="E97" s="213" t="s">
        <v>940</v>
      </c>
      <c r="F97" s="214" t="s">
        <v>941</v>
      </c>
      <c r="G97" s="215" t="s">
        <v>278</v>
      </c>
      <c r="H97" s="216">
        <v>38</v>
      </c>
      <c r="I97" s="217"/>
      <c r="J97" s="218">
        <f>ROUND(I97*H97,2)</f>
        <v>0</v>
      </c>
      <c r="K97" s="214" t="s">
        <v>147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148</v>
      </c>
      <c r="AT97" s="223" t="s">
        <v>143</v>
      </c>
      <c r="AU97" s="223" t="s">
        <v>80</v>
      </c>
      <c r="AY97" s="17" t="s">
        <v>141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148</v>
      </c>
      <c r="BM97" s="223" t="s">
        <v>326</v>
      </c>
    </row>
    <row r="98" spans="1:47" s="2" customFormat="1" ht="12">
      <c r="A98" s="38"/>
      <c r="B98" s="39"/>
      <c r="C98" s="40"/>
      <c r="D98" s="225" t="s">
        <v>150</v>
      </c>
      <c r="E98" s="40"/>
      <c r="F98" s="226" t="s">
        <v>942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150</v>
      </c>
      <c r="AU98" s="17" t="s">
        <v>80</v>
      </c>
    </row>
    <row r="99" spans="1:63" s="12" customFormat="1" ht="25.9" customHeight="1">
      <c r="A99" s="12"/>
      <c r="B99" s="196"/>
      <c r="C99" s="197"/>
      <c r="D99" s="198" t="s">
        <v>71</v>
      </c>
      <c r="E99" s="199" t="s">
        <v>897</v>
      </c>
      <c r="F99" s="199" t="s">
        <v>933</v>
      </c>
      <c r="G99" s="197"/>
      <c r="H99" s="197"/>
      <c r="I99" s="200"/>
      <c r="J99" s="201">
        <f>BK99</f>
        <v>0</v>
      </c>
      <c r="K99" s="197"/>
      <c r="L99" s="202"/>
      <c r="M99" s="203"/>
      <c r="N99" s="204"/>
      <c r="O99" s="204"/>
      <c r="P99" s="205">
        <f>SUM(P100:P103)</f>
        <v>0</v>
      </c>
      <c r="Q99" s="204"/>
      <c r="R99" s="205">
        <f>SUM(R100:R103)</f>
        <v>0</v>
      </c>
      <c r="S99" s="204"/>
      <c r="T99" s="206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80</v>
      </c>
      <c r="AT99" s="208" t="s">
        <v>71</v>
      </c>
      <c r="AU99" s="208" t="s">
        <v>72</v>
      </c>
      <c r="AY99" s="207" t="s">
        <v>141</v>
      </c>
      <c r="BK99" s="209">
        <f>SUM(BK100:BK103)</f>
        <v>0</v>
      </c>
    </row>
    <row r="100" spans="1:65" s="2" customFormat="1" ht="37.8" customHeight="1">
      <c r="A100" s="38"/>
      <c r="B100" s="39"/>
      <c r="C100" s="212" t="s">
        <v>72</v>
      </c>
      <c r="D100" s="212" t="s">
        <v>143</v>
      </c>
      <c r="E100" s="213" t="s">
        <v>943</v>
      </c>
      <c r="F100" s="214" t="s">
        <v>944</v>
      </c>
      <c r="G100" s="215" t="s">
        <v>263</v>
      </c>
      <c r="H100" s="216">
        <v>2</v>
      </c>
      <c r="I100" s="217"/>
      <c r="J100" s="218">
        <f>ROUND(I100*H100,2)</f>
        <v>0</v>
      </c>
      <c r="K100" s="214" t="s">
        <v>147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148</v>
      </c>
      <c r="AT100" s="223" t="s">
        <v>143</v>
      </c>
      <c r="AU100" s="223" t="s">
        <v>80</v>
      </c>
      <c r="AY100" s="17" t="s">
        <v>141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148</v>
      </c>
      <c r="BM100" s="223" t="s">
        <v>375</v>
      </c>
    </row>
    <row r="101" spans="1:47" s="2" customFormat="1" ht="12">
      <c r="A101" s="38"/>
      <c r="B101" s="39"/>
      <c r="C101" s="40"/>
      <c r="D101" s="225" t="s">
        <v>150</v>
      </c>
      <c r="E101" s="40"/>
      <c r="F101" s="226" t="s">
        <v>945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150</v>
      </c>
      <c r="AU101" s="17" t="s">
        <v>80</v>
      </c>
    </row>
    <row r="102" spans="1:65" s="2" customFormat="1" ht="37.8" customHeight="1">
      <c r="A102" s="38"/>
      <c r="B102" s="39"/>
      <c r="C102" s="212" t="s">
        <v>72</v>
      </c>
      <c r="D102" s="212" t="s">
        <v>143</v>
      </c>
      <c r="E102" s="213" t="s">
        <v>946</v>
      </c>
      <c r="F102" s="214" t="s">
        <v>947</v>
      </c>
      <c r="G102" s="215" t="s">
        <v>263</v>
      </c>
      <c r="H102" s="216">
        <v>4</v>
      </c>
      <c r="I102" s="217"/>
      <c r="J102" s="218">
        <f>ROUND(I102*H102,2)</f>
        <v>0</v>
      </c>
      <c r="K102" s="214" t="s">
        <v>147</v>
      </c>
      <c r="L102" s="44"/>
      <c r="M102" s="219" t="s">
        <v>19</v>
      </c>
      <c r="N102" s="220" t="s">
        <v>43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148</v>
      </c>
      <c r="AT102" s="223" t="s">
        <v>143</v>
      </c>
      <c r="AU102" s="223" t="s">
        <v>80</v>
      </c>
      <c r="AY102" s="17" t="s">
        <v>141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148</v>
      </c>
      <c r="BM102" s="223" t="s">
        <v>198</v>
      </c>
    </row>
    <row r="103" spans="1:47" s="2" customFormat="1" ht="12">
      <c r="A103" s="38"/>
      <c r="B103" s="39"/>
      <c r="C103" s="40"/>
      <c r="D103" s="225" t="s">
        <v>150</v>
      </c>
      <c r="E103" s="40"/>
      <c r="F103" s="226" t="s">
        <v>948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150</v>
      </c>
      <c r="AU103" s="17" t="s">
        <v>80</v>
      </c>
    </row>
    <row r="104" spans="1:63" s="12" customFormat="1" ht="25.9" customHeight="1">
      <c r="A104" s="12"/>
      <c r="B104" s="196"/>
      <c r="C104" s="197"/>
      <c r="D104" s="198" t="s">
        <v>71</v>
      </c>
      <c r="E104" s="199" t="s">
        <v>897</v>
      </c>
      <c r="F104" s="199" t="s">
        <v>933</v>
      </c>
      <c r="G104" s="197"/>
      <c r="H104" s="197"/>
      <c r="I104" s="200"/>
      <c r="J104" s="201">
        <f>BK104</f>
        <v>0</v>
      </c>
      <c r="K104" s="197"/>
      <c r="L104" s="202"/>
      <c r="M104" s="203"/>
      <c r="N104" s="204"/>
      <c r="O104" s="204"/>
      <c r="P104" s="205">
        <f>SUM(P105:P108)</f>
        <v>0</v>
      </c>
      <c r="Q104" s="204"/>
      <c r="R104" s="205">
        <f>SUM(R105:R108)</f>
        <v>0</v>
      </c>
      <c r="S104" s="204"/>
      <c r="T104" s="206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71</v>
      </c>
      <c r="AU104" s="208" t="s">
        <v>72</v>
      </c>
      <c r="AY104" s="207" t="s">
        <v>141</v>
      </c>
      <c r="BK104" s="209">
        <f>SUM(BK105:BK108)</f>
        <v>0</v>
      </c>
    </row>
    <row r="105" spans="1:65" s="2" customFormat="1" ht="33" customHeight="1">
      <c r="A105" s="38"/>
      <c r="B105" s="39"/>
      <c r="C105" s="212" t="s">
        <v>72</v>
      </c>
      <c r="D105" s="212" t="s">
        <v>143</v>
      </c>
      <c r="E105" s="213" t="s">
        <v>949</v>
      </c>
      <c r="F105" s="214" t="s">
        <v>950</v>
      </c>
      <c r="G105" s="215" t="s">
        <v>278</v>
      </c>
      <c r="H105" s="216">
        <v>36</v>
      </c>
      <c r="I105" s="217"/>
      <c r="J105" s="218">
        <f>ROUND(I105*H105,2)</f>
        <v>0</v>
      </c>
      <c r="K105" s="214" t="s">
        <v>147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148</v>
      </c>
      <c r="AT105" s="223" t="s">
        <v>143</v>
      </c>
      <c r="AU105" s="223" t="s">
        <v>80</v>
      </c>
      <c r="AY105" s="17" t="s">
        <v>141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148</v>
      </c>
      <c r="BM105" s="223" t="s">
        <v>911</v>
      </c>
    </row>
    <row r="106" spans="1:47" s="2" customFormat="1" ht="12">
      <c r="A106" s="38"/>
      <c r="B106" s="39"/>
      <c r="C106" s="40"/>
      <c r="D106" s="225" t="s">
        <v>150</v>
      </c>
      <c r="E106" s="40"/>
      <c r="F106" s="226" t="s">
        <v>951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150</v>
      </c>
      <c r="AU106" s="17" t="s">
        <v>80</v>
      </c>
    </row>
    <row r="107" spans="1:65" s="2" customFormat="1" ht="37.8" customHeight="1">
      <c r="A107" s="38"/>
      <c r="B107" s="39"/>
      <c r="C107" s="212" t="s">
        <v>72</v>
      </c>
      <c r="D107" s="212" t="s">
        <v>143</v>
      </c>
      <c r="E107" s="213" t="s">
        <v>952</v>
      </c>
      <c r="F107" s="214" t="s">
        <v>953</v>
      </c>
      <c r="G107" s="215" t="s">
        <v>263</v>
      </c>
      <c r="H107" s="216">
        <v>72</v>
      </c>
      <c r="I107" s="217"/>
      <c r="J107" s="218">
        <f>ROUND(I107*H107,2)</f>
        <v>0</v>
      </c>
      <c r="K107" s="214" t="s">
        <v>147</v>
      </c>
      <c r="L107" s="44"/>
      <c r="M107" s="219" t="s">
        <v>19</v>
      </c>
      <c r="N107" s="220" t="s">
        <v>43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148</v>
      </c>
      <c r="AT107" s="223" t="s">
        <v>143</v>
      </c>
      <c r="AU107" s="223" t="s">
        <v>80</v>
      </c>
      <c r="AY107" s="17" t="s">
        <v>141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148</v>
      </c>
      <c r="BM107" s="223" t="s">
        <v>914</v>
      </c>
    </row>
    <row r="108" spans="1:47" s="2" customFormat="1" ht="12">
      <c r="A108" s="38"/>
      <c r="B108" s="39"/>
      <c r="C108" s="40"/>
      <c r="D108" s="225" t="s">
        <v>150</v>
      </c>
      <c r="E108" s="40"/>
      <c r="F108" s="226" t="s">
        <v>954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150</v>
      </c>
      <c r="AU108" s="17" t="s">
        <v>80</v>
      </c>
    </row>
    <row r="109" spans="1:63" s="12" customFormat="1" ht="25.9" customHeight="1">
      <c r="A109" s="12"/>
      <c r="B109" s="196"/>
      <c r="C109" s="197"/>
      <c r="D109" s="198" t="s">
        <v>71</v>
      </c>
      <c r="E109" s="199" t="s">
        <v>897</v>
      </c>
      <c r="F109" s="199" t="s">
        <v>933</v>
      </c>
      <c r="G109" s="197"/>
      <c r="H109" s="197"/>
      <c r="I109" s="200"/>
      <c r="J109" s="201">
        <f>BK109</f>
        <v>0</v>
      </c>
      <c r="K109" s="197"/>
      <c r="L109" s="202"/>
      <c r="M109" s="203"/>
      <c r="N109" s="204"/>
      <c r="O109" s="204"/>
      <c r="P109" s="205">
        <f>SUM(P110:P111)</f>
        <v>0</v>
      </c>
      <c r="Q109" s="204"/>
      <c r="R109" s="205">
        <f>SUM(R110:R111)</f>
        <v>0</v>
      </c>
      <c r="S109" s="204"/>
      <c r="T109" s="206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71</v>
      </c>
      <c r="AU109" s="208" t="s">
        <v>72</v>
      </c>
      <c r="AY109" s="207" t="s">
        <v>141</v>
      </c>
      <c r="BK109" s="209">
        <f>SUM(BK110:BK111)</f>
        <v>0</v>
      </c>
    </row>
    <row r="110" spans="1:65" s="2" customFormat="1" ht="44.25" customHeight="1">
      <c r="A110" s="38"/>
      <c r="B110" s="39"/>
      <c r="C110" s="212" t="s">
        <v>72</v>
      </c>
      <c r="D110" s="212" t="s">
        <v>143</v>
      </c>
      <c r="E110" s="213" t="s">
        <v>955</v>
      </c>
      <c r="F110" s="214" t="s">
        <v>956</v>
      </c>
      <c r="G110" s="215" t="s">
        <v>263</v>
      </c>
      <c r="H110" s="216">
        <v>3</v>
      </c>
      <c r="I110" s="217"/>
      <c r="J110" s="218">
        <f>ROUND(I110*H110,2)</f>
        <v>0</v>
      </c>
      <c r="K110" s="214" t="s">
        <v>147</v>
      </c>
      <c r="L110" s="44"/>
      <c r="M110" s="219" t="s">
        <v>19</v>
      </c>
      <c r="N110" s="220" t="s">
        <v>43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148</v>
      </c>
      <c r="AT110" s="223" t="s">
        <v>143</v>
      </c>
      <c r="AU110" s="223" t="s">
        <v>80</v>
      </c>
      <c r="AY110" s="17" t="s">
        <v>141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148</v>
      </c>
      <c r="BM110" s="223" t="s">
        <v>205</v>
      </c>
    </row>
    <row r="111" spans="1:47" s="2" customFormat="1" ht="12">
      <c r="A111" s="38"/>
      <c r="B111" s="39"/>
      <c r="C111" s="40"/>
      <c r="D111" s="225" t="s">
        <v>150</v>
      </c>
      <c r="E111" s="40"/>
      <c r="F111" s="226" t="s">
        <v>957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150</v>
      </c>
      <c r="AU111" s="17" t="s">
        <v>80</v>
      </c>
    </row>
    <row r="112" spans="1:63" s="12" customFormat="1" ht="25.9" customHeight="1">
      <c r="A112" s="12"/>
      <c r="B112" s="196"/>
      <c r="C112" s="197"/>
      <c r="D112" s="198" t="s">
        <v>71</v>
      </c>
      <c r="E112" s="199" t="s">
        <v>897</v>
      </c>
      <c r="F112" s="199" t="s">
        <v>933</v>
      </c>
      <c r="G112" s="197"/>
      <c r="H112" s="197"/>
      <c r="I112" s="200"/>
      <c r="J112" s="201">
        <f>BK112</f>
        <v>0</v>
      </c>
      <c r="K112" s="197"/>
      <c r="L112" s="202"/>
      <c r="M112" s="203"/>
      <c r="N112" s="204"/>
      <c r="O112" s="204"/>
      <c r="P112" s="205">
        <f>SUM(P113:P117)</f>
        <v>0</v>
      </c>
      <c r="Q112" s="204"/>
      <c r="R112" s="205">
        <f>SUM(R113:R117)</f>
        <v>0</v>
      </c>
      <c r="S112" s="204"/>
      <c r="T112" s="206">
        <f>SUM(T113:T117)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7" t="s">
        <v>80</v>
      </c>
      <c r="AT112" s="208" t="s">
        <v>71</v>
      </c>
      <c r="AU112" s="208" t="s">
        <v>72</v>
      </c>
      <c r="AY112" s="207" t="s">
        <v>141</v>
      </c>
      <c r="BK112" s="209">
        <f>SUM(BK113:BK117)</f>
        <v>0</v>
      </c>
    </row>
    <row r="113" spans="1:65" s="2" customFormat="1" ht="24.15" customHeight="1">
      <c r="A113" s="38"/>
      <c r="B113" s="39"/>
      <c r="C113" s="212" t="s">
        <v>72</v>
      </c>
      <c r="D113" s="212" t="s">
        <v>143</v>
      </c>
      <c r="E113" s="213" t="s">
        <v>958</v>
      </c>
      <c r="F113" s="214" t="s">
        <v>959</v>
      </c>
      <c r="G113" s="215" t="s">
        <v>866</v>
      </c>
      <c r="H113" s="216">
        <v>1</v>
      </c>
      <c r="I113" s="217"/>
      <c r="J113" s="218">
        <f>ROUND(I113*H113,2)</f>
        <v>0</v>
      </c>
      <c r="K113" s="214" t="s">
        <v>862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148</v>
      </c>
      <c r="AT113" s="223" t="s">
        <v>143</v>
      </c>
      <c r="AU113" s="223" t="s">
        <v>80</v>
      </c>
      <c r="AY113" s="17" t="s">
        <v>141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148</v>
      </c>
      <c r="BM113" s="223" t="s">
        <v>238</v>
      </c>
    </row>
    <row r="114" spans="1:65" s="2" customFormat="1" ht="16.5" customHeight="1">
      <c r="A114" s="38"/>
      <c r="B114" s="39"/>
      <c r="C114" s="212" t="s">
        <v>72</v>
      </c>
      <c r="D114" s="212" t="s">
        <v>143</v>
      </c>
      <c r="E114" s="213" t="s">
        <v>960</v>
      </c>
      <c r="F114" s="214" t="s">
        <v>961</v>
      </c>
      <c r="G114" s="215" t="s">
        <v>866</v>
      </c>
      <c r="H114" s="216">
        <v>4</v>
      </c>
      <c r="I114" s="217"/>
      <c r="J114" s="218">
        <f>ROUND(I114*H114,2)</f>
        <v>0</v>
      </c>
      <c r="K114" s="214" t="s">
        <v>862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148</v>
      </c>
      <c r="AT114" s="223" t="s">
        <v>143</v>
      </c>
      <c r="AU114" s="223" t="s">
        <v>80</v>
      </c>
      <c r="AY114" s="17" t="s">
        <v>141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148</v>
      </c>
      <c r="BM114" s="223" t="s">
        <v>233</v>
      </c>
    </row>
    <row r="115" spans="1:65" s="2" customFormat="1" ht="33" customHeight="1">
      <c r="A115" s="38"/>
      <c r="B115" s="39"/>
      <c r="C115" s="212" t="s">
        <v>72</v>
      </c>
      <c r="D115" s="212" t="s">
        <v>143</v>
      </c>
      <c r="E115" s="213" t="s">
        <v>962</v>
      </c>
      <c r="F115" s="214" t="s">
        <v>963</v>
      </c>
      <c r="G115" s="215" t="s">
        <v>263</v>
      </c>
      <c r="H115" s="216">
        <v>1</v>
      </c>
      <c r="I115" s="217"/>
      <c r="J115" s="218">
        <f>ROUND(I115*H115,2)</f>
        <v>0</v>
      </c>
      <c r="K115" s="214" t="s">
        <v>147</v>
      </c>
      <c r="L115" s="44"/>
      <c r="M115" s="219" t="s">
        <v>19</v>
      </c>
      <c r="N115" s="220" t="s">
        <v>43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148</v>
      </c>
      <c r="AT115" s="223" t="s">
        <v>143</v>
      </c>
      <c r="AU115" s="223" t="s">
        <v>80</v>
      </c>
      <c r="AY115" s="17" t="s">
        <v>141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148</v>
      </c>
      <c r="BM115" s="223" t="s">
        <v>616</v>
      </c>
    </row>
    <row r="116" spans="1:47" s="2" customFormat="1" ht="12">
      <c r="A116" s="38"/>
      <c r="B116" s="39"/>
      <c r="C116" s="40"/>
      <c r="D116" s="225" t="s">
        <v>150</v>
      </c>
      <c r="E116" s="40"/>
      <c r="F116" s="226" t="s">
        <v>964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150</v>
      </c>
      <c r="AU116" s="17" t="s">
        <v>80</v>
      </c>
    </row>
    <row r="117" spans="1:65" s="2" customFormat="1" ht="16.5" customHeight="1">
      <c r="A117" s="38"/>
      <c r="B117" s="39"/>
      <c r="C117" s="212" t="s">
        <v>72</v>
      </c>
      <c r="D117" s="212" t="s">
        <v>143</v>
      </c>
      <c r="E117" s="213" t="s">
        <v>965</v>
      </c>
      <c r="F117" s="214" t="s">
        <v>966</v>
      </c>
      <c r="G117" s="215" t="s">
        <v>866</v>
      </c>
      <c r="H117" s="216">
        <v>0.85</v>
      </c>
      <c r="I117" s="217"/>
      <c r="J117" s="218">
        <f>ROUND(I117*H117,2)</f>
        <v>0</v>
      </c>
      <c r="K117" s="214" t="s">
        <v>862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148</v>
      </c>
      <c r="AT117" s="223" t="s">
        <v>143</v>
      </c>
      <c r="AU117" s="223" t="s">
        <v>80</v>
      </c>
      <c r="AY117" s="17" t="s">
        <v>141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148</v>
      </c>
      <c r="BM117" s="223" t="s">
        <v>646</v>
      </c>
    </row>
    <row r="118" spans="1:63" s="12" customFormat="1" ht="25.9" customHeight="1">
      <c r="A118" s="12"/>
      <c r="B118" s="196"/>
      <c r="C118" s="197"/>
      <c r="D118" s="198" t="s">
        <v>71</v>
      </c>
      <c r="E118" s="199" t="s">
        <v>897</v>
      </c>
      <c r="F118" s="199" t="s">
        <v>933</v>
      </c>
      <c r="G118" s="197"/>
      <c r="H118" s="197"/>
      <c r="I118" s="200"/>
      <c r="J118" s="201">
        <f>BK118</f>
        <v>0</v>
      </c>
      <c r="K118" s="197"/>
      <c r="L118" s="202"/>
      <c r="M118" s="203"/>
      <c r="N118" s="204"/>
      <c r="O118" s="204"/>
      <c r="P118" s="205">
        <f>SUM(P119:P125)</f>
        <v>0</v>
      </c>
      <c r="Q118" s="204"/>
      <c r="R118" s="205">
        <f>SUM(R119:R125)</f>
        <v>0</v>
      </c>
      <c r="S118" s="204"/>
      <c r="T118" s="206">
        <f>SUM(T119:T125)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80</v>
      </c>
      <c r="AT118" s="208" t="s">
        <v>71</v>
      </c>
      <c r="AU118" s="208" t="s">
        <v>72</v>
      </c>
      <c r="AY118" s="207" t="s">
        <v>141</v>
      </c>
      <c r="BK118" s="209">
        <f>SUM(BK119:BK125)</f>
        <v>0</v>
      </c>
    </row>
    <row r="119" spans="1:65" s="2" customFormat="1" ht="24.15" customHeight="1">
      <c r="A119" s="38"/>
      <c r="B119" s="39"/>
      <c r="C119" s="212" t="s">
        <v>72</v>
      </c>
      <c r="D119" s="212" t="s">
        <v>143</v>
      </c>
      <c r="E119" s="213" t="s">
        <v>967</v>
      </c>
      <c r="F119" s="214" t="s">
        <v>968</v>
      </c>
      <c r="G119" s="215" t="s">
        <v>866</v>
      </c>
      <c r="H119" s="216">
        <v>3</v>
      </c>
      <c r="I119" s="217"/>
      <c r="J119" s="218">
        <f>ROUND(I119*H119,2)</f>
        <v>0</v>
      </c>
      <c r="K119" s="214" t="s">
        <v>862</v>
      </c>
      <c r="L119" s="44"/>
      <c r="M119" s="219" t="s">
        <v>19</v>
      </c>
      <c r="N119" s="220" t="s">
        <v>43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148</v>
      </c>
      <c r="AT119" s="223" t="s">
        <v>143</v>
      </c>
      <c r="AU119" s="223" t="s">
        <v>80</v>
      </c>
      <c r="AY119" s="17" t="s">
        <v>141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148</v>
      </c>
      <c r="BM119" s="223" t="s">
        <v>185</v>
      </c>
    </row>
    <row r="120" spans="1:65" s="2" customFormat="1" ht="16.5" customHeight="1">
      <c r="A120" s="38"/>
      <c r="B120" s="39"/>
      <c r="C120" s="212" t="s">
        <v>72</v>
      </c>
      <c r="D120" s="212" t="s">
        <v>143</v>
      </c>
      <c r="E120" s="213" t="s">
        <v>969</v>
      </c>
      <c r="F120" s="214" t="s">
        <v>970</v>
      </c>
      <c r="G120" s="215" t="s">
        <v>866</v>
      </c>
      <c r="H120" s="216">
        <v>2</v>
      </c>
      <c r="I120" s="217"/>
      <c r="J120" s="218">
        <f>ROUND(I120*H120,2)</f>
        <v>0</v>
      </c>
      <c r="K120" s="214" t="s">
        <v>862</v>
      </c>
      <c r="L120" s="44"/>
      <c r="M120" s="219" t="s">
        <v>19</v>
      </c>
      <c r="N120" s="220" t="s">
        <v>43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148</v>
      </c>
      <c r="AT120" s="223" t="s">
        <v>143</v>
      </c>
      <c r="AU120" s="223" t="s">
        <v>80</v>
      </c>
      <c r="AY120" s="17" t="s">
        <v>141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148</v>
      </c>
      <c r="BM120" s="223" t="s">
        <v>167</v>
      </c>
    </row>
    <row r="121" spans="1:65" s="2" customFormat="1" ht="37.8" customHeight="1">
      <c r="A121" s="38"/>
      <c r="B121" s="39"/>
      <c r="C121" s="212" t="s">
        <v>72</v>
      </c>
      <c r="D121" s="212" t="s">
        <v>143</v>
      </c>
      <c r="E121" s="213" t="s">
        <v>971</v>
      </c>
      <c r="F121" s="214" t="s">
        <v>972</v>
      </c>
      <c r="G121" s="215" t="s">
        <v>866</v>
      </c>
      <c r="H121" s="216">
        <v>4</v>
      </c>
      <c r="I121" s="217"/>
      <c r="J121" s="218">
        <f>ROUND(I121*H121,2)</f>
        <v>0</v>
      </c>
      <c r="K121" s="214" t="s">
        <v>862</v>
      </c>
      <c r="L121" s="44"/>
      <c r="M121" s="219" t="s">
        <v>19</v>
      </c>
      <c r="N121" s="220" t="s">
        <v>43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148</v>
      </c>
      <c r="AT121" s="223" t="s">
        <v>143</v>
      </c>
      <c r="AU121" s="223" t="s">
        <v>80</v>
      </c>
      <c r="AY121" s="17" t="s">
        <v>141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148</v>
      </c>
      <c r="BM121" s="223" t="s">
        <v>173</v>
      </c>
    </row>
    <row r="122" spans="1:65" s="2" customFormat="1" ht="24.15" customHeight="1">
      <c r="A122" s="38"/>
      <c r="B122" s="39"/>
      <c r="C122" s="212" t="s">
        <v>72</v>
      </c>
      <c r="D122" s="212" t="s">
        <v>143</v>
      </c>
      <c r="E122" s="213" t="s">
        <v>973</v>
      </c>
      <c r="F122" s="214" t="s">
        <v>974</v>
      </c>
      <c r="G122" s="215" t="s">
        <v>866</v>
      </c>
      <c r="H122" s="216">
        <v>4</v>
      </c>
      <c r="I122" s="217"/>
      <c r="J122" s="218">
        <f>ROUND(I122*H122,2)</f>
        <v>0</v>
      </c>
      <c r="K122" s="214" t="s">
        <v>862</v>
      </c>
      <c r="L122" s="44"/>
      <c r="M122" s="219" t="s">
        <v>19</v>
      </c>
      <c r="N122" s="220" t="s">
        <v>43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148</v>
      </c>
      <c r="AT122" s="223" t="s">
        <v>143</v>
      </c>
      <c r="AU122" s="223" t="s">
        <v>80</v>
      </c>
      <c r="AY122" s="17" t="s">
        <v>141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148</v>
      </c>
      <c r="BM122" s="223" t="s">
        <v>321</v>
      </c>
    </row>
    <row r="123" spans="1:65" s="2" customFormat="1" ht="44.25" customHeight="1">
      <c r="A123" s="38"/>
      <c r="B123" s="39"/>
      <c r="C123" s="212" t="s">
        <v>72</v>
      </c>
      <c r="D123" s="212" t="s">
        <v>143</v>
      </c>
      <c r="E123" s="213" t="s">
        <v>975</v>
      </c>
      <c r="F123" s="214" t="s">
        <v>976</v>
      </c>
      <c r="G123" s="215" t="s">
        <v>263</v>
      </c>
      <c r="H123" s="216">
        <v>1</v>
      </c>
      <c r="I123" s="217"/>
      <c r="J123" s="218">
        <f>ROUND(I123*H123,2)</f>
        <v>0</v>
      </c>
      <c r="K123" s="214" t="s">
        <v>147</v>
      </c>
      <c r="L123" s="44"/>
      <c r="M123" s="219" t="s">
        <v>19</v>
      </c>
      <c r="N123" s="220" t="s">
        <v>43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148</v>
      </c>
      <c r="AT123" s="223" t="s">
        <v>143</v>
      </c>
      <c r="AU123" s="223" t="s">
        <v>80</v>
      </c>
      <c r="AY123" s="17" t="s">
        <v>141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148</v>
      </c>
      <c r="BM123" s="223" t="s">
        <v>535</v>
      </c>
    </row>
    <row r="124" spans="1:47" s="2" customFormat="1" ht="12">
      <c r="A124" s="38"/>
      <c r="B124" s="39"/>
      <c r="C124" s="40"/>
      <c r="D124" s="225" t="s">
        <v>150</v>
      </c>
      <c r="E124" s="40"/>
      <c r="F124" s="226" t="s">
        <v>977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150</v>
      </c>
      <c r="AU124" s="17" t="s">
        <v>80</v>
      </c>
    </row>
    <row r="125" spans="1:65" s="2" customFormat="1" ht="16.5" customHeight="1">
      <c r="A125" s="38"/>
      <c r="B125" s="39"/>
      <c r="C125" s="212" t="s">
        <v>80</v>
      </c>
      <c r="D125" s="212" t="s">
        <v>143</v>
      </c>
      <c r="E125" s="213" t="s">
        <v>978</v>
      </c>
      <c r="F125" s="214" t="s">
        <v>979</v>
      </c>
      <c r="G125" s="215" t="s">
        <v>304</v>
      </c>
      <c r="H125" s="216">
        <v>1</v>
      </c>
      <c r="I125" s="217"/>
      <c r="J125" s="218">
        <f>ROUND(I125*H125,2)</f>
        <v>0</v>
      </c>
      <c r="K125" s="214" t="s">
        <v>19</v>
      </c>
      <c r="L125" s="44"/>
      <c r="M125" s="281" t="s">
        <v>19</v>
      </c>
      <c r="N125" s="282" t="s">
        <v>43</v>
      </c>
      <c r="O125" s="278"/>
      <c r="P125" s="279">
        <f>O125*H125</f>
        <v>0</v>
      </c>
      <c r="Q125" s="279">
        <v>0</v>
      </c>
      <c r="R125" s="279">
        <f>Q125*H125</f>
        <v>0</v>
      </c>
      <c r="S125" s="279">
        <v>0</v>
      </c>
      <c r="T125" s="28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148</v>
      </c>
      <c r="AT125" s="223" t="s">
        <v>143</v>
      </c>
      <c r="AU125" s="223" t="s">
        <v>80</v>
      </c>
      <c r="AY125" s="17" t="s">
        <v>141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148</v>
      </c>
      <c r="BM125" s="223" t="s">
        <v>980</v>
      </c>
    </row>
    <row r="126" spans="1:31" s="2" customFormat="1" ht="6.95" customHeight="1">
      <c r="A126" s="3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90:K1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4" r:id="rId1" display="https://podminky.urs.cz/item/CS_URS_2023_01/741122644"/>
    <hyperlink ref="F96" r:id="rId2" display="https://podminky.urs.cz/item/CS_URS_2023_01/741122015"/>
    <hyperlink ref="F98" r:id="rId3" display="https://podminky.urs.cz/item/CS_URS_2023_01/741120301"/>
    <hyperlink ref="F101" r:id="rId4" display="https://podminky.urs.cz/item/CS_URS_2023_01/741132133"/>
    <hyperlink ref="F103" r:id="rId5" display="https://podminky.urs.cz/item/CS_URS_2023_01/741132103"/>
    <hyperlink ref="F106" r:id="rId6" display="https://podminky.urs.cz/item/CS_URS_2023_01/741910412"/>
    <hyperlink ref="F108" r:id="rId7" display="https://podminky.urs.cz/item/CS_URS_2023_01/460932111"/>
    <hyperlink ref="F111" r:id="rId8" display="https://podminky.urs.cz/item/CS_URS_2023_01/741372061"/>
    <hyperlink ref="F116" r:id="rId9" display="https://podminky.urs.cz/item/CS_URS_2023_01/741350031"/>
    <hyperlink ref="F124" r:id="rId10" display="https://podminky.urs.cz/item/CS_URS_2023_01/741810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96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ZU Kollárova 19, přístavba osobního výtahu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97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981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10. 5. 2023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tr">
        <f>IF('Rekapitulace stavby'!AN10="","",'Rekapitulace stavby'!AN10)</f>
        <v/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tr">
        <f>IF('Rekapitulace stavby'!E11="","",'Rekapitulace stavby'!E11)</f>
        <v xml:space="preserve"> </v>
      </c>
      <c r="F15" s="38"/>
      <c r="G15" s="38"/>
      <c r="H15" s="38"/>
      <c r="I15" s="142" t="s">
        <v>28</v>
      </c>
      <c r="J15" s="133" t="str">
        <f>IF('Rekapitulace stavby'!AN11="","",'Rekapitulace stavby'!AN11)</f>
        <v/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32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33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ROUND(J87,2)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ROUND((SUM(BE87:BE114)),2)</f>
        <v>0</v>
      </c>
      <c r="G33" s="38"/>
      <c r="H33" s="38"/>
      <c r="I33" s="157">
        <v>0.21</v>
      </c>
      <c r="J33" s="156">
        <f>ROUND(((SUM(BE87:BE114))*I33),2)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ROUND((SUM(BF87:BF114)),2)</f>
        <v>0</v>
      </c>
      <c r="G34" s="38"/>
      <c r="H34" s="38"/>
      <c r="I34" s="157">
        <v>0.15</v>
      </c>
      <c r="J34" s="156">
        <f>ROUND(((SUM(BF87:BF114))*I34),2)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ROUND((SUM(BG87:BG114)),2)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ROUND((SUM(BH87:BH114)),2)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ROUND((SUM(BI87:BI114)),2)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99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9" t="str">
        <f>E7</f>
        <v>ZU Kollárova 19, přístavba osobního výtahu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97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x - VRN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Kollárova 19, Plzeň</v>
      </c>
      <c r="G52" s="40"/>
      <c r="H52" s="40"/>
      <c r="I52" s="32" t="s">
        <v>23</v>
      </c>
      <c r="J52" s="72" t="str">
        <f>IF(J12="","",J12)</f>
        <v>10. 5. 2023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HBH atelier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70" t="s">
        <v>100</v>
      </c>
      <c r="D57" s="171"/>
      <c r="E57" s="171"/>
      <c r="F57" s="171"/>
      <c r="G57" s="171"/>
      <c r="H57" s="171"/>
      <c r="I57" s="171"/>
      <c r="J57" s="172" t="s">
        <v>101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102</v>
      </c>
    </row>
    <row r="60" spans="1:31" s="9" customFormat="1" ht="24.95" customHeight="1" hidden="1">
      <c r="A60" s="9"/>
      <c r="B60" s="174"/>
      <c r="C60" s="175"/>
      <c r="D60" s="176" t="s">
        <v>123</v>
      </c>
      <c r="E60" s="177"/>
      <c r="F60" s="177"/>
      <c r="G60" s="177"/>
      <c r="H60" s="177"/>
      <c r="I60" s="177"/>
      <c r="J60" s="178">
        <f>J88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0"/>
      <c r="C61" s="125"/>
      <c r="D61" s="181" t="s">
        <v>982</v>
      </c>
      <c r="E61" s="182"/>
      <c r="F61" s="182"/>
      <c r="G61" s="182"/>
      <c r="H61" s="182"/>
      <c r="I61" s="182"/>
      <c r="J61" s="183">
        <f>J89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 hidden="1">
      <c r="A62" s="9"/>
      <c r="B62" s="174"/>
      <c r="C62" s="175"/>
      <c r="D62" s="176" t="s">
        <v>983</v>
      </c>
      <c r="E62" s="177"/>
      <c r="F62" s="177"/>
      <c r="G62" s="177"/>
      <c r="H62" s="177"/>
      <c r="I62" s="177"/>
      <c r="J62" s="178">
        <f>J92</f>
        <v>0</v>
      </c>
      <c r="K62" s="175"/>
      <c r="L62" s="17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 hidden="1">
      <c r="A63" s="10"/>
      <c r="B63" s="180"/>
      <c r="C63" s="125"/>
      <c r="D63" s="181" t="s">
        <v>984</v>
      </c>
      <c r="E63" s="182"/>
      <c r="F63" s="182"/>
      <c r="G63" s="182"/>
      <c r="H63" s="182"/>
      <c r="I63" s="182"/>
      <c r="J63" s="183">
        <f>J93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80"/>
      <c r="C64" s="125"/>
      <c r="D64" s="181" t="s">
        <v>985</v>
      </c>
      <c r="E64" s="182"/>
      <c r="F64" s="182"/>
      <c r="G64" s="182"/>
      <c r="H64" s="182"/>
      <c r="I64" s="182"/>
      <c r="J64" s="183">
        <f>J99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80"/>
      <c r="C65" s="125"/>
      <c r="D65" s="181" t="s">
        <v>986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80"/>
      <c r="C66" s="125"/>
      <c r="D66" s="181" t="s">
        <v>987</v>
      </c>
      <c r="E66" s="182"/>
      <c r="F66" s="182"/>
      <c r="G66" s="182"/>
      <c r="H66" s="182"/>
      <c r="I66" s="182"/>
      <c r="J66" s="183">
        <f>J109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80"/>
      <c r="C67" s="125"/>
      <c r="D67" s="181" t="s">
        <v>988</v>
      </c>
      <c r="E67" s="182"/>
      <c r="F67" s="182"/>
      <c r="G67" s="182"/>
      <c r="H67" s="182"/>
      <c r="I67" s="182"/>
      <c r="J67" s="183">
        <f>J112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 hidden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 hidden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ht="12" hidden="1"/>
    <row r="71" ht="12" hidden="1"/>
    <row r="72" ht="12" hidden="1"/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126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ZU Kollárova 19, přístavba osobního výtahu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97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x - VRN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Kollárova 19, Plzeň</v>
      </c>
      <c r="G81" s="40"/>
      <c r="H81" s="40"/>
      <c r="I81" s="32" t="s">
        <v>23</v>
      </c>
      <c r="J81" s="72" t="str">
        <f>IF(J12="","",J12)</f>
        <v>10. 5. 2023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 xml:space="preserve"> </v>
      </c>
      <c r="G83" s="40"/>
      <c r="H83" s="40"/>
      <c r="I83" s="32" t="s">
        <v>31</v>
      </c>
      <c r="J83" s="36" t="str">
        <f>E21</f>
        <v>HBH atelier s.r.o.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IF(E18="","",E18)</f>
        <v>Vyplň údaj</v>
      </c>
      <c r="G84" s="40"/>
      <c r="H84" s="40"/>
      <c r="I84" s="32" t="s">
        <v>35</v>
      </c>
      <c r="J84" s="36" t="str">
        <f>E24</f>
        <v xml:space="preserve"> 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85"/>
      <c r="B86" s="186"/>
      <c r="C86" s="187" t="s">
        <v>127</v>
      </c>
      <c r="D86" s="188" t="s">
        <v>57</v>
      </c>
      <c r="E86" s="188" t="s">
        <v>53</v>
      </c>
      <c r="F86" s="188" t="s">
        <v>54</v>
      </c>
      <c r="G86" s="188" t="s">
        <v>128</v>
      </c>
      <c r="H86" s="188" t="s">
        <v>129</v>
      </c>
      <c r="I86" s="188" t="s">
        <v>130</v>
      </c>
      <c r="J86" s="188" t="s">
        <v>101</v>
      </c>
      <c r="K86" s="189" t="s">
        <v>131</v>
      </c>
      <c r="L86" s="190"/>
      <c r="M86" s="92" t="s">
        <v>19</v>
      </c>
      <c r="N86" s="93" t="s">
        <v>42</v>
      </c>
      <c r="O86" s="93" t="s">
        <v>132</v>
      </c>
      <c r="P86" s="93" t="s">
        <v>133</v>
      </c>
      <c r="Q86" s="93" t="s">
        <v>134</v>
      </c>
      <c r="R86" s="93" t="s">
        <v>135</v>
      </c>
      <c r="S86" s="93" t="s">
        <v>136</v>
      </c>
      <c r="T86" s="94" t="s">
        <v>137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63" s="2" customFormat="1" ht="22.8" customHeight="1">
      <c r="A87" s="38"/>
      <c r="B87" s="39"/>
      <c r="C87" s="99" t="s">
        <v>138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P88+P92</f>
        <v>0</v>
      </c>
      <c r="Q87" s="96"/>
      <c r="R87" s="193">
        <f>R88+R92</f>
        <v>0.0099</v>
      </c>
      <c r="S87" s="96"/>
      <c r="T87" s="194">
        <f>T88+T92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102</v>
      </c>
      <c r="BK87" s="195">
        <f>BK88+BK92</f>
        <v>0</v>
      </c>
    </row>
    <row r="88" spans="1:63" s="12" customFormat="1" ht="25.9" customHeight="1">
      <c r="A88" s="12"/>
      <c r="B88" s="196"/>
      <c r="C88" s="197"/>
      <c r="D88" s="198" t="s">
        <v>71</v>
      </c>
      <c r="E88" s="199" t="s">
        <v>372</v>
      </c>
      <c r="F88" s="199" t="s">
        <v>851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</f>
        <v>0</v>
      </c>
      <c r="Q88" s="204"/>
      <c r="R88" s="205">
        <f>R89</f>
        <v>0.0099</v>
      </c>
      <c r="S88" s="204"/>
      <c r="T88" s="206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154</v>
      </c>
      <c r="AT88" s="208" t="s">
        <v>71</v>
      </c>
      <c r="AU88" s="208" t="s">
        <v>72</v>
      </c>
      <c r="AY88" s="207" t="s">
        <v>141</v>
      </c>
      <c r="BK88" s="209">
        <f>BK89</f>
        <v>0</v>
      </c>
    </row>
    <row r="89" spans="1:63" s="12" customFormat="1" ht="22.8" customHeight="1">
      <c r="A89" s="12"/>
      <c r="B89" s="196"/>
      <c r="C89" s="197"/>
      <c r="D89" s="198" t="s">
        <v>71</v>
      </c>
      <c r="E89" s="210" t="s">
        <v>989</v>
      </c>
      <c r="F89" s="210" t="s">
        <v>990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SUM(P90:P91)</f>
        <v>0</v>
      </c>
      <c r="Q89" s="204"/>
      <c r="R89" s="205">
        <f>SUM(R90:R91)</f>
        <v>0.0099</v>
      </c>
      <c r="S89" s="204"/>
      <c r="T89" s="206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154</v>
      </c>
      <c r="AT89" s="208" t="s">
        <v>71</v>
      </c>
      <c r="AU89" s="208" t="s">
        <v>80</v>
      </c>
      <c r="AY89" s="207" t="s">
        <v>141</v>
      </c>
      <c r="BK89" s="209">
        <f>SUM(BK90:BK91)</f>
        <v>0</v>
      </c>
    </row>
    <row r="90" spans="1:65" s="2" customFormat="1" ht="21.75" customHeight="1">
      <c r="A90" s="38"/>
      <c r="B90" s="39"/>
      <c r="C90" s="212" t="s">
        <v>991</v>
      </c>
      <c r="D90" s="212" t="s">
        <v>143</v>
      </c>
      <c r="E90" s="213" t="s">
        <v>992</v>
      </c>
      <c r="F90" s="214" t="s">
        <v>993</v>
      </c>
      <c r="G90" s="215" t="s">
        <v>304</v>
      </c>
      <c r="H90" s="216">
        <v>1</v>
      </c>
      <c r="I90" s="217"/>
      <c r="J90" s="218">
        <f>ROUND(I90*H90,2)</f>
        <v>0</v>
      </c>
      <c r="K90" s="214" t="s">
        <v>147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0.0099</v>
      </c>
      <c r="R90" s="221">
        <f>Q90*H90</f>
        <v>0.0099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464</v>
      </c>
      <c r="AT90" s="223" t="s">
        <v>143</v>
      </c>
      <c r="AU90" s="223" t="s">
        <v>82</v>
      </c>
      <c r="AY90" s="17" t="s">
        <v>141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464</v>
      </c>
      <c r="BM90" s="223" t="s">
        <v>994</v>
      </c>
    </row>
    <row r="91" spans="1:47" s="2" customFormat="1" ht="12">
      <c r="A91" s="38"/>
      <c r="B91" s="39"/>
      <c r="C91" s="40"/>
      <c r="D91" s="225" t="s">
        <v>150</v>
      </c>
      <c r="E91" s="40"/>
      <c r="F91" s="226" t="s">
        <v>995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150</v>
      </c>
      <c r="AU91" s="17" t="s">
        <v>82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94</v>
      </c>
      <c r="F92" s="199" t="s">
        <v>996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P93+P99+P102+P109+P112</f>
        <v>0</v>
      </c>
      <c r="Q92" s="204"/>
      <c r="R92" s="205">
        <f>R93+R99+R102+R109+R112</f>
        <v>0</v>
      </c>
      <c r="S92" s="204"/>
      <c r="T92" s="206">
        <f>T93+T99+T102+T109+T112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313</v>
      </c>
      <c r="AT92" s="208" t="s">
        <v>71</v>
      </c>
      <c r="AU92" s="208" t="s">
        <v>72</v>
      </c>
      <c r="AY92" s="207" t="s">
        <v>141</v>
      </c>
      <c r="BK92" s="209">
        <f>BK93+BK99+BK102+BK109+BK112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997</v>
      </c>
      <c r="F93" s="210" t="s">
        <v>998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SUM(P94:P98)</f>
        <v>0</v>
      </c>
      <c r="Q93" s="204"/>
      <c r="R93" s="205">
        <f>SUM(R94:R98)</f>
        <v>0</v>
      </c>
      <c r="S93" s="204"/>
      <c r="T93" s="206">
        <f>SUM(T94:T98)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313</v>
      </c>
      <c r="AT93" s="208" t="s">
        <v>71</v>
      </c>
      <c r="AU93" s="208" t="s">
        <v>80</v>
      </c>
      <c r="AY93" s="207" t="s">
        <v>141</v>
      </c>
      <c r="BK93" s="209">
        <f>SUM(BK94:BK98)</f>
        <v>0</v>
      </c>
    </row>
    <row r="94" spans="1:65" s="2" customFormat="1" ht="16.5" customHeight="1">
      <c r="A94" s="38"/>
      <c r="B94" s="39"/>
      <c r="C94" s="212" t="s">
        <v>627</v>
      </c>
      <c r="D94" s="212" t="s">
        <v>143</v>
      </c>
      <c r="E94" s="213" t="s">
        <v>999</v>
      </c>
      <c r="F94" s="214" t="s">
        <v>1000</v>
      </c>
      <c r="G94" s="215" t="s">
        <v>1001</v>
      </c>
      <c r="H94" s="216">
        <v>1</v>
      </c>
      <c r="I94" s="217"/>
      <c r="J94" s="218">
        <f>ROUND(I94*H94,2)</f>
        <v>0</v>
      </c>
      <c r="K94" s="214" t="s">
        <v>147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1002</v>
      </c>
      <c r="AT94" s="223" t="s">
        <v>143</v>
      </c>
      <c r="AU94" s="223" t="s">
        <v>82</v>
      </c>
      <c r="AY94" s="17" t="s">
        <v>141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1002</v>
      </c>
      <c r="BM94" s="223" t="s">
        <v>1003</v>
      </c>
    </row>
    <row r="95" spans="1:47" s="2" customFormat="1" ht="12">
      <c r="A95" s="38"/>
      <c r="B95" s="39"/>
      <c r="C95" s="40"/>
      <c r="D95" s="225" t="s">
        <v>150</v>
      </c>
      <c r="E95" s="40"/>
      <c r="F95" s="226" t="s">
        <v>1004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150</v>
      </c>
      <c r="AU95" s="17" t="s">
        <v>82</v>
      </c>
    </row>
    <row r="96" spans="1:65" s="2" customFormat="1" ht="16.5" customHeight="1">
      <c r="A96" s="38"/>
      <c r="B96" s="39"/>
      <c r="C96" s="212" t="s">
        <v>375</v>
      </c>
      <c r="D96" s="212" t="s">
        <v>143</v>
      </c>
      <c r="E96" s="213" t="s">
        <v>1005</v>
      </c>
      <c r="F96" s="214" t="s">
        <v>1006</v>
      </c>
      <c r="G96" s="215" t="s">
        <v>1001</v>
      </c>
      <c r="H96" s="216">
        <v>1</v>
      </c>
      <c r="I96" s="217"/>
      <c r="J96" s="218">
        <f>ROUND(I96*H96,2)</f>
        <v>0</v>
      </c>
      <c r="K96" s="214" t="s">
        <v>147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1002</v>
      </c>
      <c r="AT96" s="223" t="s">
        <v>143</v>
      </c>
      <c r="AU96" s="223" t="s">
        <v>82</v>
      </c>
      <c r="AY96" s="17" t="s">
        <v>141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1002</v>
      </c>
      <c r="BM96" s="223" t="s">
        <v>1007</v>
      </c>
    </row>
    <row r="97" spans="1:47" s="2" customFormat="1" ht="12">
      <c r="A97" s="38"/>
      <c r="B97" s="39"/>
      <c r="C97" s="40"/>
      <c r="D97" s="225" t="s">
        <v>150</v>
      </c>
      <c r="E97" s="40"/>
      <c r="F97" s="226" t="s">
        <v>1008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150</v>
      </c>
      <c r="AU97" s="17" t="s">
        <v>82</v>
      </c>
    </row>
    <row r="98" spans="1:65" s="2" customFormat="1" ht="16.5" customHeight="1">
      <c r="A98" s="38"/>
      <c r="B98" s="39"/>
      <c r="C98" s="212" t="s">
        <v>192</v>
      </c>
      <c r="D98" s="212" t="s">
        <v>143</v>
      </c>
      <c r="E98" s="213" t="s">
        <v>1009</v>
      </c>
      <c r="F98" s="214" t="s">
        <v>1010</v>
      </c>
      <c r="G98" s="215" t="s">
        <v>1001</v>
      </c>
      <c r="H98" s="216">
        <v>1</v>
      </c>
      <c r="I98" s="217"/>
      <c r="J98" s="218">
        <f>ROUND(I98*H98,2)</f>
        <v>0</v>
      </c>
      <c r="K98" s="214" t="s">
        <v>19</v>
      </c>
      <c r="L98" s="44"/>
      <c r="M98" s="219" t="s">
        <v>19</v>
      </c>
      <c r="N98" s="220" t="s">
        <v>43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1002</v>
      </c>
      <c r="AT98" s="223" t="s">
        <v>143</v>
      </c>
      <c r="AU98" s="223" t="s">
        <v>82</v>
      </c>
      <c r="AY98" s="17" t="s">
        <v>141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1002</v>
      </c>
      <c r="BM98" s="223" t="s">
        <v>1011</v>
      </c>
    </row>
    <row r="99" spans="1:63" s="12" customFormat="1" ht="22.8" customHeight="1">
      <c r="A99" s="12"/>
      <c r="B99" s="196"/>
      <c r="C99" s="197"/>
      <c r="D99" s="198" t="s">
        <v>71</v>
      </c>
      <c r="E99" s="210" t="s">
        <v>1012</v>
      </c>
      <c r="F99" s="210" t="s">
        <v>1013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SUM(P100:P101)</f>
        <v>0</v>
      </c>
      <c r="Q99" s="204"/>
      <c r="R99" s="205">
        <f>SUM(R100:R101)</f>
        <v>0</v>
      </c>
      <c r="S99" s="204"/>
      <c r="T99" s="206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313</v>
      </c>
      <c r="AT99" s="208" t="s">
        <v>71</v>
      </c>
      <c r="AU99" s="208" t="s">
        <v>80</v>
      </c>
      <c r="AY99" s="207" t="s">
        <v>141</v>
      </c>
      <c r="BK99" s="209">
        <f>SUM(BK100:BK101)</f>
        <v>0</v>
      </c>
    </row>
    <row r="100" spans="1:65" s="2" customFormat="1" ht="16.5" customHeight="1">
      <c r="A100" s="38"/>
      <c r="B100" s="39"/>
      <c r="C100" s="212" t="s">
        <v>80</v>
      </c>
      <c r="D100" s="212" t="s">
        <v>143</v>
      </c>
      <c r="E100" s="213" t="s">
        <v>1014</v>
      </c>
      <c r="F100" s="214" t="s">
        <v>1013</v>
      </c>
      <c r="G100" s="215" t="s">
        <v>1001</v>
      </c>
      <c r="H100" s="216">
        <v>1</v>
      </c>
      <c r="I100" s="217"/>
      <c r="J100" s="218">
        <f>ROUND(I100*H100,2)</f>
        <v>0</v>
      </c>
      <c r="K100" s="214" t="s">
        <v>147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1002</v>
      </c>
      <c r="AT100" s="223" t="s">
        <v>143</v>
      </c>
      <c r="AU100" s="223" t="s">
        <v>82</v>
      </c>
      <c r="AY100" s="17" t="s">
        <v>141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1002</v>
      </c>
      <c r="BM100" s="223" t="s">
        <v>1015</v>
      </c>
    </row>
    <row r="101" spans="1:47" s="2" customFormat="1" ht="12">
      <c r="A101" s="38"/>
      <c r="B101" s="39"/>
      <c r="C101" s="40"/>
      <c r="D101" s="225" t="s">
        <v>150</v>
      </c>
      <c r="E101" s="40"/>
      <c r="F101" s="226" t="s">
        <v>1016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150</v>
      </c>
      <c r="AU101" s="17" t="s">
        <v>82</v>
      </c>
    </row>
    <row r="102" spans="1:63" s="12" customFormat="1" ht="22.8" customHeight="1">
      <c r="A102" s="12"/>
      <c r="B102" s="196"/>
      <c r="C102" s="197"/>
      <c r="D102" s="198" t="s">
        <v>71</v>
      </c>
      <c r="E102" s="210" t="s">
        <v>1017</v>
      </c>
      <c r="F102" s="210" t="s">
        <v>1018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SUM(P103:P108)</f>
        <v>0</v>
      </c>
      <c r="Q102" s="204"/>
      <c r="R102" s="205">
        <f>SUM(R103:R108)</f>
        <v>0</v>
      </c>
      <c r="S102" s="204"/>
      <c r="T102" s="206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313</v>
      </c>
      <c r="AT102" s="208" t="s">
        <v>71</v>
      </c>
      <c r="AU102" s="208" t="s">
        <v>80</v>
      </c>
      <c r="AY102" s="207" t="s">
        <v>141</v>
      </c>
      <c r="BK102" s="209">
        <f>SUM(BK103:BK108)</f>
        <v>0</v>
      </c>
    </row>
    <row r="103" spans="1:65" s="2" customFormat="1" ht="16.5" customHeight="1">
      <c r="A103" s="38"/>
      <c r="B103" s="39"/>
      <c r="C103" s="212" t="s">
        <v>82</v>
      </c>
      <c r="D103" s="212" t="s">
        <v>143</v>
      </c>
      <c r="E103" s="213" t="s">
        <v>1019</v>
      </c>
      <c r="F103" s="214" t="s">
        <v>1020</v>
      </c>
      <c r="G103" s="215" t="s">
        <v>1001</v>
      </c>
      <c r="H103" s="216">
        <v>1</v>
      </c>
      <c r="I103" s="217"/>
      <c r="J103" s="218">
        <f>ROUND(I103*H103,2)</f>
        <v>0</v>
      </c>
      <c r="K103" s="214" t="s">
        <v>147</v>
      </c>
      <c r="L103" s="44"/>
      <c r="M103" s="219" t="s">
        <v>19</v>
      </c>
      <c r="N103" s="220" t="s">
        <v>43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1002</v>
      </c>
      <c r="AT103" s="223" t="s">
        <v>143</v>
      </c>
      <c r="AU103" s="223" t="s">
        <v>82</v>
      </c>
      <c r="AY103" s="17" t="s">
        <v>141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1002</v>
      </c>
      <c r="BM103" s="223" t="s">
        <v>1021</v>
      </c>
    </row>
    <row r="104" spans="1:47" s="2" customFormat="1" ht="12">
      <c r="A104" s="38"/>
      <c r="B104" s="39"/>
      <c r="C104" s="40"/>
      <c r="D104" s="225" t="s">
        <v>150</v>
      </c>
      <c r="E104" s="40"/>
      <c r="F104" s="226" t="s">
        <v>1022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150</v>
      </c>
      <c r="AU104" s="17" t="s">
        <v>82</v>
      </c>
    </row>
    <row r="105" spans="1:65" s="2" customFormat="1" ht="16.5" customHeight="1">
      <c r="A105" s="38"/>
      <c r="B105" s="39"/>
      <c r="C105" s="212" t="s">
        <v>198</v>
      </c>
      <c r="D105" s="212" t="s">
        <v>143</v>
      </c>
      <c r="E105" s="213" t="s">
        <v>1023</v>
      </c>
      <c r="F105" s="214" t="s">
        <v>1024</v>
      </c>
      <c r="G105" s="215" t="s">
        <v>304</v>
      </c>
      <c r="H105" s="216">
        <v>1</v>
      </c>
      <c r="I105" s="217"/>
      <c r="J105" s="218">
        <f>ROUND(I105*H105,2)</f>
        <v>0</v>
      </c>
      <c r="K105" s="214" t="s">
        <v>147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1002</v>
      </c>
      <c r="AT105" s="223" t="s">
        <v>143</v>
      </c>
      <c r="AU105" s="223" t="s">
        <v>82</v>
      </c>
      <c r="AY105" s="17" t="s">
        <v>141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1002</v>
      </c>
      <c r="BM105" s="223" t="s">
        <v>1025</v>
      </c>
    </row>
    <row r="106" spans="1:47" s="2" customFormat="1" ht="12">
      <c r="A106" s="38"/>
      <c r="B106" s="39"/>
      <c r="C106" s="40"/>
      <c r="D106" s="225" t="s">
        <v>150</v>
      </c>
      <c r="E106" s="40"/>
      <c r="F106" s="226" t="s">
        <v>1026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150</v>
      </c>
      <c r="AU106" s="17" t="s">
        <v>82</v>
      </c>
    </row>
    <row r="107" spans="1:65" s="2" customFormat="1" ht="16.5" customHeight="1">
      <c r="A107" s="38"/>
      <c r="B107" s="39"/>
      <c r="C107" s="212" t="s">
        <v>154</v>
      </c>
      <c r="D107" s="212" t="s">
        <v>143</v>
      </c>
      <c r="E107" s="213" t="s">
        <v>1027</v>
      </c>
      <c r="F107" s="214" t="s">
        <v>1028</v>
      </c>
      <c r="G107" s="215" t="s">
        <v>1001</v>
      </c>
      <c r="H107" s="216">
        <v>1</v>
      </c>
      <c r="I107" s="217"/>
      <c r="J107" s="218">
        <f>ROUND(I107*H107,2)</f>
        <v>0</v>
      </c>
      <c r="K107" s="214" t="s">
        <v>147</v>
      </c>
      <c r="L107" s="44"/>
      <c r="M107" s="219" t="s">
        <v>19</v>
      </c>
      <c r="N107" s="220" t="s">
        <v>43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1002</v>
      </c>
      <c r="AT107" s="223" t="s">
        <v>143</v>
      </c>
      <c r="AU107" s="223" t="s">
        <v>82</v>
      </c>
      <c r="AY107" s="17" t="s">
        <v>141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1002</v>
      </c>
      <c r="BM107" s="223" t="s">
        <v>1029</v>
      </c>
    </row>
    <row r="108" spans="1:47" s="2" customFormat="1" ht="12">
      <c r="A108" s="38"/>
      <c r="B108" s="39"/>
      <c r="C108" s="40"/>
      <c r="D108" s="225" t="s">
        <v>150</v>
      </c>
      <c r="E108" s="40"/>
      <c r="F108" s="226" t="s">
        <v>1030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150</v>
      </c>
      <c r="AU108" s="17" t="s">
        <v>82</v>
      </c>
    </row>
    <row r="109" spans="1:63" s="12" customFormat="1" ht="22.8" customHeight="1">
      <c r="A109" s="12"/>
      <c r="B109" s="196"/>
      <c r="C109" s="197"/>
      <c r="D109" s="198" t="s">
        <v>71</v>
      </c>
      <c r="E109" s="210" t="s">
        <v>1031</v>
      </c>
      <c r="F109" s="210" t="s">
        <v>1032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SUM(P110:P111)</f>
        <v>0</v>
      </c>
      <c r="Q109" s="204"/>
      <c r="R109" s="205">
        <f>SUM(R110:R111)</f>
        <v>0</v>
      </c>
      <c r="S109" s="204"/>
      <c r="T109" s="206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313</v>
      </c>
      <c r="AT109" s="208" t="s">
        <v>71</v>
      </c>
      <c r="AU109" s="208" t="s">
        <v>80</v>
      </c>
      <c r="AY109" s="207" t="s">
        <v>141</v>
      </c>
      <c r="BK109" s="209">
        <f>SUM(BK110:BK111)</f>
        <v>0</v>
      </c>
    </row>
    <row r="110" spans="1:65" s="2" customFormat="1" ht="16.5" customHeight="1">
      <c r="A110" s="38"/>
      <c r="B110" s="39"/>
      <c r="C110" s="212" t="s">
        <v>313</v>
      </c>
      <c r="D110" s="212" t="s">
        <v>143</v>
      </c>
      <c r="E110" s="213" t="s">
        <v>1033</v>
      </c>
      <c r="F110" s="214" t="s">
        <v>1034</v>
      </c>
      <c r="G110" s="215" t="s">
        <v>1001</v>
      </c>
      <c r="H110" s="216">
        <v>1</v>
      </c>
      <c r="I110" s="217"/>
      <c r="J110" s="218">
        <f>ROUND(I110*H110,2)</f>
        <v>0</v>
      </c>
      <c r="K110" s="214" t="s">
        <v>147</v>
      </c>
      <c r="L110" s="44"/>
      <c r="M110" s="219" t="s">
        <v>19</v>
      </c>
      <c r="N110" s="220" t="s">
        <v>43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1002</v>
      </c>
      <c r="AT110" s="223" t="s">
        <v>143</v>
      </c>
      <c r="AU110" s="223" t="s">
        <v>82</v>
      </c>
      <c r="AY110" s="17" t="s">
        <v>141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1002</v>
      </c>
      <c r="BM110" s="223" t="s">
        <v>1035</v>
      </c>
    </row>
    <row r="111" spans="1:47" s="2" customFormat="1" ht="12">
      <c r="A111" s="38"/>
      <c r="B111" s="39"/>
      <c r="C111" s="40"/>
      <c r="D111" s="225" t="s">
        <v>150</v>
      </c>
      <c r="E111" s="40"/>
      <c r="F111" s="226" t="s">
        <v>1036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150</v>
      </c>
      <c r="AU111" s="17" t="s">
        <v>82</v>
      </c>
    </row>
    <row r="112" spans="1:63" s="12" customFormat="1" ht="22.8" customHeight="1">
      <c r="A112" s="12"/>
      <c r="B112" s="196"/>
      <c r="C112" s="197"/>
      <c r="D112" s="198" t="s">
        <v>71</v>
      </c>
      <c r="E112" s="210" t="s">
        <v>1037</v>
      </c>
      <c r="F112" s="210" t="s">
        <v>1038</v>
      </c>
      <c r="G112" s="197"/>
      <c r="H112" s="197"/>
      <c r="I112" s="200"/>
      <c r="J112" s="211">
        <f>BK112</f>
        <v>0</v>
      </c>
      <c r="K112" s="197"/>
      <c r="L112" s="202"/>
      <c r="M112" s="203"/>
      <c r="N112" s="204"/>
      <c r="O112" s="204"/>
      <c r="P112" s="205">
        <f>SUM(P113:P114)</f>
        <v>0</v>
      </c>
      <c r="Q112" s="204"/>
      <c r="R112" s="205">
        <f>SUM(R113:R114)</f>
        <v>0</v>
      </c>
      <c r="S112" s="204"/>
      <c r="T112" s="206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7" t="s">
        <v>313</v>
      </c>
      <c r="AT112" s="208" t="s">
        <v>71</v>
      </c>
      <c r="AU112" s="208" t="s">
        <v>80</v>
      </c>
      <c r="AY112" s="207" t="s">
        <v>141</v>
      </c>
      <c r="BK112" s="209">
        <f>SUM(BK113:BK114)</f>
        <v>0</v>
      </c>
    </row>
    <row r="113" spans="1:65" s="2" customFormat="1" ht="16.5" customHeight="1">
      <c r="A113" s="38"/>
      <c r="B113" s="39"/>
      <c r="C113" s="212" t="s">
        <v>326</v>
      </c>
      <c r="D113" s="212" t="s">
        <v>143</v>
      </c>
      <c r="E113" s="213" t="s">
        <v>1039</v>
      </c>
      <c r="F113" s="214" t="s">
        <v>1040</v>
      </c>
      <c r="G113" s="215" t="s">
        <v>1001</v>
      </c>
      <c r="H113" s="216">
        <v>1</v>
      </c>
      <c r="I113" s="217"/>
      <c r="J113" s="218">
        <f>ROUND(I113*H113,2)</f>
        <v>0</v>
      </c>
      <c r="K113" s="214" t="s">
        <v>147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1002</v>
      </c>
      <c r="AT113" s="223" t="s">
        <v>143</v>
      </c>
      <c r="AU113" s="223" t="s">
        <v>82</v>
      </c>
      <c r="AY113" s="17" t="s">
        <v>141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1002</v>
      </c>
      <c r="BM113" s="223" t="s">
        <v>1041</v>
      </c>
    </row>
    <row r="114" spans="1:47" s="2" customFormat="1" ht="12">
      <c r="A114" s="38"/>
      <c r="B114" s="39"/>
      <c r="C114" s="40"/>
      <c r="D114" s="225" t="s">
        <v>150</v>
      </c>
      <c r="E114" s="40"/>
      <c r="F114" s="226" t="s">
        <v>1042</v>
      </c>
      <c r="G114" s="40"/>
      <c r="H114" s="40"/>
      <c r="I114" s="227"/>
      <c r="J114" s="40"/>
      <c r="K114" s="40"/>
      <c r="L114" s="44"/>
      <c r="M114" s="283"/>
      <c r="N114" s="284"/>
      <c r="O114" s="278"/>
      <c r="P114" s="278"/>
      <c r="Q114" s="278"/>
      <c r="R114" s="278"/>
      <c r="S114" s="278"/>
      <c r="T114" s="2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150</v>
      </c>
      <c r="AU114" s="17" t="s">
        <v>82</v>
      </c>
    </row>
    <row r="115" spans="1:31" s="2" customFormat="1" ht="6.95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44"/>
      <c r="M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password="CC35" sheet="1" objects="1" scenarios="1" formatColumns="0" formatRows="0" autoFilter="0"/>
  <autoFilter ref="C86:K11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1/460010025"/>
    <hyperlink ref="F95" r:id="rId2" display="https://podminky.urs.cz/item/CS_URS_2023_01/012002000"/>
    <hyperlink ref="F97" r:id="rId3" display="https://podminky.urs.cz/item/CS_URS_2023_01/012203000"/>
    <hyperlink ref="F101" r:id="rId4" display="https://podminky.urs.cz/item/CS_URS_2023_01/030001000"/>
    <hyperlink ref="F104" r:id="rId5" display="https://podminky.urs.cz/item/CS_URS_2023_01/043002000"/>
    <hyperlink ref="F106" r:id="rId6" display="https://podminky.urs.cz/item/CS_URS_2023_01/043154000"/>
    <hyperlink ref="F108" r:id="rId7" display="https://podminky.urs.cz/item/CS_URS_2023_01/045002000"/>
    <hyperlink ref="F111" r:id="rId8" display="https://podminky.urs.cz/item/CS_URS_2023_01/065002000"/>
    <hyperlink ref="F114" r:id="rId9" display="https://podminky.urs.cz/item/CS_URS_2023_01/073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2023-05-11T12:16:03Z</dcterms:created>
  <dcterms:modified xsi:type="dcterms:W3CDTF">2023-05-11T12:16:08Z</dcterms:modified>
  <cp:category/>
  <cp:version/>
  <cp:contentType/>
  <cp:contentStatus/>
</cp:coreProperties>
</file>