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<sst xmlns="http://schemas.openxmlformats.org/spreadsheetml/2006/main" count="526" uniqueCount="269">
  <si>
    <t>Název stavby:</t>
  </si>
  <si>
    <t>Druh stavby:</t>
  </si>
  <si>
    <t>Lokalita:</t>
  </si>
  <si>
    <t xml:space="preserve"> </t>
  </si>
  <si>
    <t>1</t>
  </si>
  <si>
    <t>2</t>
  </si>
  <si>
    <t>3</t>
  </si>
  <si>
    <t>5</t>
  </si>
  <si>
    <t>7</t>
  </si>
  <si>
    <t>31</t>
  </si>
  <si>
    <t>34</t>
  </si>
  <si>
    <t>Kód</t>
  </si>
  <si>
    <t>317941121R00</t>
  </si>
  <si>
    <t>342255024R00</t>
  </si>
  <si>
    <t>347011001R00</t>
  </si>
  <si>
    <t>342013321R00</t>
  </si>
  <si>
    <t>61</t>
  </si>
  <si>
    <t>610991111R00</t>
  </si>
  <si>
    <t>611421431R00</t>
  </si>
  <si>
    <t>612421331R00</t>
  </si>
  <si>
    <t>612409991R00</t>
  </si>
  <si>
    <t>612421615R00</t>
  </si>
  <si>
    <t>612421637R00</t>
  </si>
  <si>
    <t>64</t>
  </si>
  <si>
    <t>642942111RT4</t>
  </si>
  <si>
    <t>766</t>
  </si>
  <si>
    <t>766662812R00</t>
  </si>
  <si>
    <t>766411811R00</t>
  </si>
  <si>
    <t>766661112R00</t>
  </si>
  <si>
    <t>766670021R00</t>
  </si>
  <si>
    <t>766695212R00</t>
  </si>
  <si>
    <t>766695232R00</t>
  </si>
  <si>
    <t>776</t>
  </si>
  <si>
    <t>776401800R00</t>
  </si>
  <si>
    <t>776511810R00</t>
  </si>
  <si>
    <t>776101115R00</t>
  </si>
  <si>
    <t>776521100RT1</t>
  </si>
  <si>
    <t>776421100RU1</t>
  </si>
  <si>
    <t>783</t>
  </si>
  <si>
    <t>783222100R00</t>
  </si>
  <si>
    <t>784</t>
  </si>
  <si>
    <t>784402801R00</t>
  </si>
  <si>
    <t>784191101R00</t>
  </si>
  <si>
    <t>95</t>
  </si>
  <si>
    <t>952901111R00</t>
  </si>
  <si>
    <t>96</t>
  </si>
  <si>
    <t>968061125R00</t>
  </si>
  <si>
    <t>968072455R00</t>
  </si>
  <si>
    <t>962031123R00</t>
  </si>
  <si>
    <t>97</t>
  </si>
  <si>
    <t>978059531R00</t>
  </si>
  <si>
    <t>974031132R00</t>
  </si>
  <si>
    <t>H99</t>
  </si>
  <si>
    <t>999281148R00</t>
  </si>
  <si>
    <t>S</t>
  </si>
  <si>
    <t>979082111R00</t>
  </si>
  <si>
    <t>979082121R00</t>
  </si>
  <si>
    <t>979086112R00</t>
  </si>
  <si>
    <t>979081111R00</t>
  </si>
  <si>
    <t>979081121R00</t>
  </si>
  <si>
    <t>979999999R00</t>
  </si>
  <si>
    <t>13231052</t>
  </si>
  <si>
    <t>284123062</t>
  </si>
  <si>
    <t>61165003</t>
  </si>
  <si>
    <t>54914625</t>
  </si>
  <si>
    <t>61187496</t>
  </si>
  <si>
    <t>61187396</t>
  </si>
  <si>
    <t>Zkrácený popis / Varianta</t>
  </si>
  <si>
    <t>Rozměry</t>
  </si>
  <si>
    <t>Zdi podpěrné a volné</t>
  </si>
  <si>
    <t>Osazení ocelových válcovaných nosníků do č.12</t>
  </si>
  <si>
    <t>Stěny a příčky</t>
  </si>
  <si>
    <t>Příčky z desek Ytong tl. 10 cm</t>
  </si>
  <si>
    <t>Předstěna SDK,lepená,1x opl., tl. 25mm, RB 12,5 mm</t>
  </si>
  <si>
    <t>Úprava povrchů vnitřní</t>
  </si>
  <si>
    <t>Zakrývání výplní vnitřních otvorů</t>
  </si>
  <si>
    <t>Oprava váp.omítek stropů do 50% plochy - štukových</t>
  </si>
  <si>
    <t>Oprava vápen.omítek stěn do 30 % pl. - štukových</t>
  </si>
  <si>
    <t>Začištění omítek kolem oken,dveří apod.</t>
  </si>
  <si>
    <t>Omítka vnitřní zdiva, MVC, hrubá zatřená</t>
  </si>
  <si>
    <t>Omítka vnitřní zdiva, MVC, štuková</t>
  </si>
  <si>
    <t>Výplně otvorů</t>
  </si>
  <si>
    <t>Osazení zárubní dveřních ocelových, pl. do 2,5 m2</t>
  </si>
  <si>
    <t>včetně dodávky zárubně  80 x 197 x 11 cm</t>
  </si>
  <si>
    <t>Konstrukce truhlářské</t>
  </si>
  <si>
    <t>Demontáž prahů dveří 2křídlových</t>
  </si>
  <si>
    <t>Demontáž obložení stěn panely velikosti do 1,5 m2</t>
  </si>
  <si>
    <t>Montáž dveří do zárubně,otevíravých 1kř.do 0,8 m</t>
  </si>
  <si>
    <t>Montáž kliky a štítku</t>
  </si>
  <si>
    <t>Montáž prahů dveří jednokřídlových š. do 10 cm</t>
  </si>
  <si>
    <t>Montáž prahů dveří dvoukřídlových š. do 10 cm</t>
  </si>
  <si>
    <t>Podlahy povlakové</t>
  </si>
  <si>
    <t>Demontáž soklíků nebo lišt, pryžových nebo z PVC</t>
  </si>
  <si>
    <t>Odstranění PVC a koberců lepených bez podložky</t>
  </si>
  <si>
    <t>Vyrovnání podkladů samonivelační hmotou</t>
  </si>
  <si>
    <t>Lepení povlak.podlah z pásů PVC na Chemopren</t>
  </si>
  <si>
    <t>pouze položení - PVC ve specifikaci</t>
  </si>
  <si>
    <t>Lepení podlahových soklíků z PVC a vinylu</t>
  </si>
  <si>
    <t>včetně dodávky soklíku PVC</t>
  </si>
  <si>
    <t>Nátěry</t>
  </si>
  <si>
    <t>Nátěr syntetický kovových konstrukcí dvojnásobný</t>
  </si>
  <si>
    <t>Malby</t>
  </si>
  <si>
    <t>Odstranění malby oškrábáním v místnosti H do 3,8 m</t>
  </si>
  <si>
    <t>Penetrace podkladu univerzální Primalex 1x</t>
  </si>
  <si>
    <t>Různé dokončovací konstrukce a práce na pozemních stavbách</t>
  </si>
  <si>
    <t>Vyčištění budov o výšce podlaží do 4 m</t>
  </si>
  <si>
    <t>Bourání konstrukcí</t>
  </si>
  <si>
    <t>Vyvěšení dřevěných dveřních křídel pl. do 2 m2</t>
  </si>
  <si>
    <t>Vybourání kovových dveřních zárubní pl. do 2 m2</t>
  </si>
  <si>
    <t>Bourání příček z cihel pálených děrovan. tl. 80 mm</t>
  </si>
  <si>
    <t>Prorážení otvorů a ostatní bourací práce</t>
  </si>
  <si>
    <t>Odsekání vnitřních obkladů stěn nad 2 m2</t>
  </si>
  <si>
    <t>Vysekání rýh ve zdi cihelné 5 x 7 cm</t>
  </si>
  <si>
    <t>Ostatní přesuny hmot</t>
  </si>
  <si>
    <t>Přesun hmot pro opravy a údržbu do v. 12 m,nošením</t>
  </si>
  <si>
    <t>Přesuny sutí</t>
  </si>
  <si>
    <t>Vnitrostaveništní doprava suti do 10 m</t>
  </si>
  <si>
    <t>Příplatek k vnitrost. dopravě suti za dalších 5 m</t>
  </si>
  <si>
    <t>Nakládání nebo překládání suti a vybouraných hmot</t>
  </si>
  <si>
    <t>Odvoz suti a vybour. hmot na skládku do 1 km</t>
  </si>
  <si>
    <t>Příplatek k odvozu za každý další 1 km</t>
  </si>
  <si>
    <t>Ostatní materiál</t>
  </si>
  <si>
    <t>Úhelník rovnoramenný L jakost S235  40x40x3 mm</t>
  </si>
  <si>
    <t>Prah bukový délka 145 cm šířka 10 cm tl. 2 cm</t>
  </si>
  <si>
    <t>Prah bukový délka 80 cm šířka 10 cm 2 cm</t>
  </si>
  <si>
    <t>Začátek výstavby:</t>
  </si>
  <si>
    <t>Konec výstavby:</t>
  </si>
  <si>
    <t>MJ</t>
  </si>
  <si>
    <t>t</t>
  </si>
  <si>
    <t>m2</t>
  </si>
  <si>
    <t>m</t>
  </si>
  <si>
    <t>kus</t>
  </si>
  <si>
    <t>Množství</t>
  </si>
  <si>
    <t>Cena/MJ</t>
  </si>
  <si>
    <t>(Kč)</t>
  </si>
  <si>
    <t>Objednatel:</t>
  </si>
  <si>
    <t>Projektant:</t>
  </si>
  <si>
    <t>Zhotovitel: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</si>
  <si>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</si>
  <si>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</si>
  <si>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</si>
  <si>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</si>
  <si>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</si>
  <si>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</si>
  <si>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</si>
  <si>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</si>
  <si>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</si>
  <si>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</si>
  <si>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</si>
  <si>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</si>
  <si>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31_</t>
  </si>
  <si>
    <t>34_</t>
  </si>
  <si>
    <t>61_</t>
  </si>
  <si>
    <t>64_</t>
  </si>
  <si>
    <t>766_</t>
  </si>
  <si>
    <t>776_</t>
  </si>
  <si>
    <t>783_</t>
  </si>
  <si>
    <t>784_</t>
  </si>
  <si>
    <t>95_</t>
  </si>
  <si>
    <t>96_</t>
  </si>
  <si>
    <t>97_</t>
  </si>
  <si>
    <t>H99_</t>
  </si>
  <si>
    <t>S_</t>
  </si>
  <si>
    <t>Z99999_</t>
  </si>
  <si>
    <t>3_</t>
  </si>
  <si>
    <t>6_</t>
  </si>
  <si>
    <t>76_</t>
  </si>
  <si>
    <t>77_</t>
  </si>
  <si>
    <t>78_</t>
  </si>
  <si>
    <t>9_</t>
  </si>
  <si>
    <t>Z_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</si>
  <si>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</si>
  <si>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</si>
  <si>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</si>
  <si>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</si>
  <si>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</si>
  <si>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</si>
  <si>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</si>
  <si>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</si>
  <si>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</si>
  <si>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</si>
  <si>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</si>
  <si>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</si>
  <si>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</si>
  <si>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</si>
  <si>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</si>
  <si>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</si>
  <si>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</si>
  <si>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</si>
  <si>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</si>
  <si>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</si>
  <si>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</si>
  <si>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</si>
  <si>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</si>
  <si>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</si>
  <si>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</si>
  <si>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</si>
  <si>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</si>
  <si>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</si>
  <si>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</si>
  <si>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</si>
  <si>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</si>
  <si>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</si>
  <si>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</si>
  <si>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</si>
  <si>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</si>
  <si>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</si>
  <si>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</si>
  <si>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</si>
  <si>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</si>
  <si>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</si>
  <si>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Náklady na umístění stavby (NUS)</t>
  </si>
  <si>
    <t>Profese</t>
  </si>
  <si>
    <t>Stavební přípomoce pro řemesla</t>
  </si>
  <si>
    <t>kpl</t>
  </si>
  <si>
    <t>Drobné stavební úpravy prostor po rozmnožovně 1.NP UU</t>
  </si>
  <si>
    <t>opravy a údržba</t>
  </si>
  <si>
    <t>Univerzitní 22, Plzeň</t>
  </si>
  <si>
    <t>Západočeská univerzita v Plzni</t>
  </si>
  <si>
    <t>ARTERIAS s.r.o.</t>
  </si>
  <si>
    <t>641</t>
  </si>
  <si>
    <t>642</t>
  </si>
  <si>
    <t>Demontáž stávajících žaluzií</t>
  </si>
  <si>
    <t>7661</t>
  </si>
  <si>
    <t>Renovace nátěru stávajících radiátorů včetně viditelného potrubí</t>
  </si>
  <si>
    <t>Demontáž stávajících krytů radiátorů</t>
  </si>
  <si>
    <t>90</t>
  </si>
  <si>
    <t>Hodinové zúčtovací sazby</t>
  </si>
  <si>
    <t>900      R01</t>
  </si>
  <si>
    <t>Úklid v navazujících prostorách po dobu provádění prací</t>
  </si>
  <si>
    <t>hod</t>
  </si>
  <si>
    <t>Poplatek za skládku</t>
  </si>
  <si>
    <t>Podlahovina PVC protiskluz - barevnost určí investor</t>
  </si>
  <si>
    <t>Dveře vnitřní laminované plné 1kř. 80x197 cm - barevnost určí investor</t>
  </si>
  <si>
    <t>Dveřní kování klika/klika - určí investor</t>
  </si>
  <si>
    <t>Dodávka a montáž nových žaluzií - barevnost určí investor</t>
  </si>
  <si>
    <t>Elektroinstalace - odborná prohlídka, demontáž nefunkčních rozvodů, zhotovení nových rozvodů, kompletace koncových prvků, revize</t>
  </si>
  <si>
    <t>Příčka SDK tl.150 mm,ocel.kce,2x oplášť.,MA 12,5mm</t>
  </si>
  <si>
    <t>94</t>
  </si>
  <si>
    <t>Lešení a stavební výtahy</t>
  </si>
  <si>
    <t>941955001R00</t>
  </si>
  <si>
    <t>Lešení lehké pomocné, výška podlahy do 1,2 m</t>
  </si>
  <si>
    <t>784195212R00</t>
  </si>
  <si>
    <t>Malba Primalex Plus, bílá, bez penetrace, 2 x</t>
  </si>
  <si>
    <t>Zazdívka otvorů do 4 m2, pórobet.tvárnice, tl.20cm</t>
  </si>
  <si>
    <t>310271620R00</t>
  </si>
  <si>
    <t>m3</t>
  </si>
  <si>
    <t>61165007</t>
  </si>
  <si>
    <t>Dveře vnitřní laminované plné 2kř. 145x210 cm - barevnost určí investor</t>
  </si>
  <si>
    <t>766661132R00</t>
  </si>
  <si>
    <t>Montáž dveří do zárubně,otevíravých 2kř.do 1,45 m</t>
  </si>
  <si>
    <t>ZTI - demontáž zařizovacích předmětů, zaslepení rozvodů, příprava pro kuchyňky, kuchyňské linky s dřezem a baterií</t>
  </si>
  <si>
    <t>7761</t>
  </si>
  <si>
    <t>Nalepení modrého prohu na dlažbu v chodbě - viz 3D vizualizace</t>
  </si>
  <si>
    <t>Montáž výztužné sítě(perlinky)do stěrky-vnit.stěny</t>
  </si>
  <si>
    <t>612481211R00</t>
  </si>
  <si>
    <t>784195222R00</t>
  </si>
  <si>
    <t>Malba Primalex Plus, barva, bez penetrace, 2 x</t>
  </si>
  <si>
    <t>713</t>
  </si>
  <si>
    <t xml:space="preserve">Izolace tepelné </t>
  </si>
  <si>
    <t>713131131R00</t>
  </si>
  <si>
    <t>Izolace tepelná stěn lepením</t>
  </si>
  <si>
    <t>283754926</t>
  </si>
  <si>
    <t>Deska polystyrenová XPS tl. 100 mm</t>
  </si>
  <si>
    <t>766670011R00</t>
  </si>
  <si>
    <t>Montáž obložkové zárubně a dřevěného křídla dveří</t>
  </si>
  <si>
    <t>61181513</t>
  </si>
  <si>
    <t>Zárubeň obložková s nadsvětlíkem š. 80 cm/st. 6-17 cm - barevnost určí investor</t>
  </si>
  <si>
    <t>Soupis prací a dodávek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</si>
</sst>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3">
    <xf numFmtId="0" fontId="1" fillId="0" borderId="0" xfId="0" applyFont="1" applyAlignment="1">
      <alignment vertical="center"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7" fillId="33" borderId="1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0" fillId="34" borderId="19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 applyProtection="1">
      <alignment horizontal="left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12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49" fontId="12" fillId="0" borderId="19" xfId="0" applyNumberFormat="1" applyFont="1" applyFill="1" applyBorder="1" applyAlignment="1" applyProtection="1">
      <alignment horizontal="right" vertical="center"/>
      <protection/>
    </xf>
    <xf numFmtId="4" fontId="11" fillId="34" borderId="24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" fontId="5" fillId="35" borderId="0" xfId="0" applyNumberFormat="1" applyFont="1" applyFill="1" applyBorder="1" applyAlignment="1" applyProtection="1">
      <alignment horizontal="right" vertical="center"/>
      <protection/>
    </xf>
    <xf numFmtId="49" fontId="4" fillId="36" borderId="0" xfId="0" applyNumberFormat="1" applyFont="1" applyFill="1" applyBorder="1" applyAlignment="1" applyProtection="1">
      <alignment horizontal="left" vertical="center"/>
      <protection/>
    </xf>
    <xf numFmtId="4" fontId="7" fillId="36" borderId="0" xfId="0" applyNumberFormat="1" applyFont="1" applyFill="1" applyBorder="1" applyAlignment="1" applyProtection="1">
      <alignment horizontal="right" vertical="center"/>
      <protection/>
    </xf>
    <xf numFmtId="0" fontId="1" fillId="35" borderId="0" xfId="0" applyFont="1" applyFill="1" applyAlignment="1">
      <alignment vertical="center"/>
    </xf>
    <xf numFmtId="4" fontId="6" fillId="35" borderId="0" xfId="0" applyNumberFormat="1" applyFont="1" applyFill="1" applyBorder="1" applyAlignment="1" applyProtection="1">
      <alignment horizontal="right" vertical="center"/>
      <protection/>
    </xf>
    <xf numFmtId="4" fontId="6" fillId="35" borderId="11" xfId="0" applyNumberFormat="1" applyFont="1" applyFill="1" applyBorder="1" applyAlignment="1" applyProtection="1">
      <alignment horizontal="right" vertical="center"/>
      <protection/>
    </xf>
    <xf numFmtId="4" fontId="3" fillId="35" borderId="0" xfId="0" applyNumberFormat="1" applyFont="1" applyFill="1" applyAlignment="1">
      <alignment vertical="center"/>
    </xf>
    <xf numFmtId="4" fontId="12" fillId="35" borderId="19" xfId="0" applyNumberFormat="1" applyFont="1" applyFill="1" applyBorder="1" applyAlignment="1" applyProtection="1">
      <alignment horizontal="right" vertical="center"/>
      <protection/>
    </xf>
    <xf numFmtId="49" fontId="12" fillId="35" borderId="19" xfId="0" applyNumberFormat="1" applyFont="1" applyFill="1" applyBorder="1" applyAlignment="1" applyProtection="1">
      <alignment horizontal="right" vertical="center"/>
      <protection/>
    </xf>
    <xf numFmtId="0" fontId="1" fillId="35" borderId="12" xfId="0" applyNumberFormat="1" applyFont="1" applyFill="1" applyBorder="1" applyAlignment="1" applyProtection="1">
      <alignment vertical="center"/>
      <protection/>
    </xf>
    <xf numFmtId="0" fontId="1" fillId="35" borderId="11" xfId="0" applyNumberFormat="1" applyFont="1" applyFill="1" applyBorder="1" applyAlignment="1" applyProtection="1">
      <alignment vertical="center"/>
      <protection/>
    </xf>
    <xf numFmtId="4" fontId="11" fillId="36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27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0" fontId="12" fillId="0" borderId="30" xfId="0" applyNumberFormat="1" applyFont="1" applyFill="1" applyBorder="1" applyAlignment="1" applyProtection="1">
      <alignment horizontal="left" vertical="center"/>
      <protection/>
    </xf>
    <xf numFmtId="49" fontId="11" fillId="34" borderId="31" xfId="0" applyNumberFormat="1" applyFont="1" applyFill="1" applyBorder="1" applyAlignment="1" applyProtection="1">
      <alignment horizontal="left" vertical="center"/>
      <protection/>
    </xf>
    <xf numFmtId="0" fontId="11" fillId="34" borderId="32" xfId="0" applyNumberFormat="1" applyFont="1" applyFill="1" applyBorder="1" applyAlignment="1" applyProtection="1">
      <alignment horizontal="left" vertical="center"/>
      <protection/>
    </xf>
    <xf numFmtId="49" fontId="12" fillId="0" borderId="33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3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:F88"/>
    </sheetView>
  </sheetViews>
  <sheetFormatPr defaultColWidth="11.57421875" defaultRowHeight="12.75"/>
  <cols>
    <col min="1" max="1" width="14.28125" style="0" customWidth="1"/>
    <col min="2" max="2" width="66.8515625" style="0" customWidth="1"/>
    <col min="3" max="3" width="4.421875" style="0" customWidth="1"/>
    <col min="4" max="4" width="12.7109375" style="0" customWidth="1"/>
    <col min="5" max="5" width="12.00390625" style="0" customWidth="1"/>
    <col min="6" max="6" width="14.28125" style="0" customWidth="1"/>
    <col min="7" max="17" width="11.57421875" style="0" customWidth="1"/>
    <col min="18" max="55" width="9.7109375" style="0" hidden="1" customWidth="1"/>
  </cols>
  <sheetData>
    <row r="1" spans="1:7" ht="12.75">
      <c r="A1" s="7" t="s">
        <v>11</v>
      </c>
      <c r="B1" s="7" t="s">
        <v>67</v>
      </c>
      <c r="C1" s="7" t="s">
        <v>127</v>
      </c>
      <c r="D1" s="13" t="s">
        <v>132</v>
      </c>
      <c r="E1" s="17" t="s">
        <v>133</v>
      </c>
      <c r="F1" s="56" t="s">
        <v>139</v>
      </c>
      <c r="G1" s="23"/>
    </row>
    <row r="2" spans="1:55" ht="13.5" thickBot="1">
      <c r="A2" s="8" t="s">
        <v>3</v>
      </c>
      <c r="B2" s="11" t="s">
        <v>68</v>
      </c>
      <c r="C2" s="8" t="s">
        <v>3</v>
      </c>
      <c r="D2" s="8" t="s">
        <v>3</v>
      </c>
      <c r="E2" s="18" t="s">
        <v>134</v>
      </c>
      <c r="F2" s="57"/>
      <c r="G2" s="23"/>
      <c r="S2" s="19" t="s">
        <v>140</v>
      </c>
      <c r="T2" s="19" t="s">
        <v>141</v>
      </c>
      <c r="U2" s="19" t="s">
        <v>142</v>
      </c>
      <c r="V2" s="19" t="s">
        <v>143</v>
      </c>
      <c r="W2" s="19" t="s">
        <v>144</v>
      </c>
      <c r="X2" s="19" t="s">
        <v>145</v>
      </c>
      <c r="Y2" s="19" t="s">
        <v>146</v>
      </c>
      <c r="Z2" s="19" t="s">
        <v>147</v>
      </c>
      <c r="AA2" s="19" t="s">
        <v>148</v>
      </c>
      <c r="BA2" s="19" t="s">
        <v>172</v>
      </c>
      <c r="BB2" s="19" t="s">
        <v>173</v>
      </c>
      <c r="BC2" s="19" t="s">
        <v>174</v>
      </c>
    </row>
    <row r="3" spans="1:40" ht="12.75">
      <c r="A3" s="9" t="s">
        <v>9</v>
      </c>
      <c r="B3" s="9" t="s">
        <v>69</v>
      </c>
      <c r="C3" s="1" t="s">
        <v>3</v>
      </c>
      <c r="D3" s="1" t="s">
        <v>3</v>
      </c>
      <c r="E3" s="1" t="s">
        <v>3</v>
      </c>
      <c r="F3" s="26"/>
      <c r="AB3" s="19"/>
      <c r="AL3" s="27">
        <f>SUM(AC4:AC4)</f>
        <v>0</v>
      </c>
      <c r="AM3" s="27">
        <f>SUM(AD4:AD4)</f>
        <v>0</v>
      </c>
      <c r="AN3" s="27">
        <f>SUM(AE4:AE4)</f>
        <v>0</v>
      </c>
    </row>
    <row r="4" spans="1:55" ht="12.75">
      <c r="A4" s="2" t="s">
        <v>12</v>
      </c>
      <c r="B4" s="2" t="s">
        <v>70</v>
      </c>
      <c r="C4" s="2" t="s">
        <v>128</v>
      </c>
      <c r="D4" s="14">
        <v>0.00957</v>
      </c>
      <c r="E4" s="44"/>
      <c r="F4" s="44">
        <f>D4*E4</f>
        <v>0</v>
      </c>
      <c r="S4" s="24">
        <f>IF(AJ4="5",BC4,0)</f>
        <v>0</v>
      </c>
      <c r="U4" s="24">
        <f>IF(AJ4="1",BA4,0)</f>
        <v>0</v>
      </c>
      <c r="V4" s="24">
        <f>IF(AJ4="1",BB4,0)</f>
        <v>0</v>
      </c>
      <c r="W4" s="24">
        <f>IF(AJ4="7",BA4,0)</f>
        <v>0</v>
      </c>
      <c r="X4" s="24">
        <f>IF(AJ4="7",BB4,0)</f>
        <v>0</v>
      </c>
      <c r="Y4" s="24">
        <f>IF(AJ4="2",BA4,0)</f>
        <v>0</v>
      </c>
      <c r="Z4" s="24">
        <f>IF(AJ4="2",BB4,0)</f>
        <v>0</v>
      </c>
      <c r="AA4" s="24">
        <f>IF(AJ4="0",BC4,0)</f>
        <v>0</v>
      </c>
      <c r="AB4" s="19"/>
      <c r="AC4" s="14">
        <f>IF(AG4=0,F4,0)</f>
        <v>0</v>
      </c>
      <c r="AD4" s="14">
        <f>IF(AG4=15,F4,0)</f>
        <v>0</v>
      </c>
      <c r="AE4" s="14">
        <f>IF(AG4=21,F4,0)</f>
        <v>0</v>
      </c>
      <c r="AG4" s="24">
        <v>21</v>
      </c>
      <c r="AH4" s="24">
        <f>E4*0.00215095177416193</f>
        <v>0</v>
      </c>
      <c r="AI4" s="24">
        <f>E4*(1-0.00215095177416193)</f>
        <v>0</v>
      </c>
      <c r="AJ4" s="20" t="s">
        <v>4</v>
      </c>
      <c r="AO4" s="24">
        <f>AP4+AQ4</f>
        <v>0</v>
      </c>
      <c r="AP4" s="24">
        <f>D4*AH4</f>
        <v>0</v>
      </c>
      <c r="AQ4" s="24">
        <f>D4*AI4</f>
        <v>0</v>
      </c>
      <c r="AR4" s="25" t="s">
        <v>150</v>
      </c>
      <c r="AS4" s="25" t="s">
        <v>164</v>
      </c>
      <c r="AT4" s="19" t="s">
        <v>171</v>
      </c>
      <c r="AV4" s="24">
        <f>AP4+AQ4</f>
        <v>0</v>
      </c>
      <c r="AW4" s="24">
        <f>E4/(100-AX4)*100</f>
        <v>0</v>
      </c>
      <c r="AX4" s="24">
        <v>0</v>
      </c>
      <c r="AY4" s="24" t="e">
        <f>#REF!</f>
        <v>#REF!</v>
      </c>
      <c r="BA4" s="14">
        <f>D4*AH4</f>
        <v>0</v>
      </c>
      <c r="BB4" s="14">
        <f>D4*AI4</f>
        <v>0</v>
      </c>
      <c r="BC4" s="14">
        <f>D4*E4</f>
        <v>0</v>
      </c>
    </row>
    <row r="5" spans="1:55" ht="12.75">
      <c r="A5" s="2" t="s">
        <v>245</v>
      </c>
      <c r="B5" s="2" t="s">
        <v>244</v>
      </c>
      <c r="C5" s="2" t="s">
        <v>246</v>
      </c>
      <c r="D5" s="14">
        <v>0.4</v>
      </c>
      <c r="E5" s="44"/>
      <c r="F5" s="44">
        <f>D5*E5</f>
        <v>0</v>
      </c>
      <c r="S5" s="24"/>
      <c r="U5" s="24"/>
      <c r="V5" s="24"/>
      <c r="W5" s="24"/>
      <c r="X5" s="24"/>
      <c r="Y5" s="24"/>
      <c r="Z5" s="24"/>
      <c r="AA5" s="24"/>
      <c r="AB5" s="19"/>
      <c r="AC5" s="14"/>
      <c r="AD5" s="14"/>
      <c r="AE5" s="14"/>
      <c r="AG5" s="24"/>
      <c r="AH5" s="24"/>
      <c r="AI5" s="24"/>
      <c r="AJ5" s="20"/>
      <c r="AO5" s="24"/>
      <c r="AP5" s="24"/>
      <c r="AQ5" s="24"/>
      <c r="AR5" s="25"/>
      <c r="AS5" s="25"/>
      <c r="AT5" s="19"/>
      <c r="AV5" s="24"/>
      <c r="AW5" s="24"/>
      <c r="AX5" s="24"/>
      <c r="AY5" s="24"/>
      <c r="BA5" s="14"/>
      <c r="BB5" s="14"/>
      <c r="BC5" s="14"/>
    </row>
    <row r="6" spans="1:40" ht="12.75">
      <c r="A6" s="10" t="s">
        <v>10</v>
      </c>
      <c r="B6" s="10" t="s">
        <v>71</v>
      </c>
      <c r="C6" s="3" t="s">
        <v>3</v>
      </c>
      <c r="D6" s="3" t="s">
        <v>3</v>
      </c>
      <c r="E6" s="45"/>
      <c r="F6" s="46"/>
      <c r="AB6" s="19"/>
      <c r="AL6" s="27">
        <f>SUM(AC7:AC9)</f>
        <v>0</v>
      </c>
      <c r="AM6" s="27">
        <f>SUM(AD7:AD9)</f>
        <v>0</v>
      </c>
      <c r="AN6" s="27">
        <f>SUM(AE7:AE9)</f>
        <v>0</v>
      </c>
    </row>
    <row r="7" spans="1:55" ht="12.75">
      <c r="A7" s="2" t="s">
        <v>13</v>
      </c>
      <c r="B7" s="2" t="s">
        <v>72</v>
      </c>
      <c r="C7" s="2" t="s">
        <v>129</v>
      </c>
      <c r="D7" s="14">
        <v>5.187</v>
      </c>
      <c r="E7" s="44"/>
      <c r="F7" s="44">
        <f>D7*E7</f>
        <v>0</v>
      </c>
      <c r="S7" s="24">
        <f>IF(AJ7="5",BC7,0)</f>
        <v>0</v>
      </c>
      <c r="U7" s="24">
        <f>IF(AJ7="1",BA7,0)</f>
        <v>0</v>
      </c>
      <c r="V7" s="24">
        <f>IF(AJ7="1",BB7,0)</f>
        <v>0</v>
      </c>
      <c r="W7" s="24">
        <f>IF(AJ7="7",BA7,0)</f>
        <v>0</v>
      </c>
      <c r="X7" s="24">
        <f>IF(AJ7="7",BB7,0)</f>
        <v>0</v>
      </c>
      <c r="Y7" s="24">
        <f>IF(AJ7="2",BA7,0)</f>
        <v>0</v>
      </c>
      <c r="Z7" s="24">
        <f>IF(AJ7="2",BB7,0)</f>
        <v>0</v>
      </c>
      <c r="AA7" s="24">
        <f>IF(AJ7="0",BC7,0)</f>
        <v>0</v>
      </c>
      <c r="AB7" s="19"/>
      <c r="AC7" s="14">
        <f>IF(AG7=0,F7,0)</f>
        <v>0</v>
      </c>
      <c r="AD7" s="14">
        <f>IF(AG7=15,F7,0)</f>
        <v>0</v>
      </c>
      <c r="AE7" s="14">
        <f>IF(AG7=21,F7,0)</f>
        <v>0</v>
      </c>
      <c r="AG7" s="24">
        <v>21</v>
      </c>
      <c r="AH7" s="24">
        <f>E7*0.667040853574451</f>
        <v>0</v>
      </c>
      <c r="AI7" s="24">
        <f>E7*(1-0.667040853574451)</f>
        <v>0</v>
      </c>
      <c r="AJ7" s="20" t="s">
        <v>4</v>
      </c>
      <c r="AO7" s="24">
        <f>AP7+AQ7</f>
        <v>0</v>
      </c>
      <c r="AP7" s="24">
        <f>D7*AH7</f>
        <v>0</v>
      </c>
      <c r="AQ7" s="24">
        <f>D7*AI7</f>
        <v>0</v>
      </c>
      <c r="AR7" s="25" t="s">
        <v>151</v>
      </c>
      <c r="AS7" s="25" t="s">
        <v>164</v>
      </c>
      <c r="AT7" s="19" t="s">
        <v>171</v>
      </c>
      <c r="AV7" s="24">
        <f>AP7+AQ7</f>
        <v>0</v>
      </c>
      <c r="AW7" s="24">
        <f>E7/(100-AX7)*100</f>
        <v>0</v>
      </c>
      <c r="AX7" s="24">
        <v>0</v>
      </c>
      <c r="AY7" s="24" t="e">
        <f>#REF!</f>
        <v>#REF!</v>
      </c>
      <c r="BA7" s="14">
        <f>D7*AH7</f>
        <v>0</v>
      </c>
      <c r="BB7" s="14">
        <f>D7*AI7</f>
        <v>0</v>
      </c>
      <c r="BC7" s="14">
        <f>D7*E7</f>
        <v>0</v>
      </c>
    </row>
    <row r="8" spans="1:55" ht="12.75">
      <c r="A8" s="2" t="s">
        <v>14</v>
      </c>
      <c r="B8" s="2" t="s">
        <v>73</v>
      </c>
      <c r="C8" s="2" t="s">
        <v>129</v>
      </c>
      <c r="D8" s="14">
        <v>5.832</v>
      </c>
      <c r="E8" s="44"/>
      <c r="F8" s="44">
        <f>D8*E8</f>
        <v>0</v>
      </c>
      <c r="S8" s="24">
        <f>IF(AJ8="5",BC8,0)</f>
        <v>0</v>
      </c>
      <c r="U8" s="24">
        <f>IF(AJ8="1",BA8,0)</f>
        <v>0</v>
      </c>
      <c r="V8" s="24">
        <f>IF(AJ8="1",BB8,0)</f>
        <v>0</v>
      </c>
      <c r="W8" s="24">
        <f>IF(AJ8="7",BA8,0)</f>
        <v>0</v>
      </c>
      <c r="X8" s="24">
        <f>IF(AJ8="7",BB8,0)</f>
        <v>0</v>
      </c>
      <c r="Y8" s="24">
        <f>IF(AJ8="2",BA8,0)</f>
        <v>0</v>
      </c>
      <c r="Z8" s="24">
        <f>IF(AJ8="2",BB8,0)</f>
        <v>0</v>
      </c>
      <c r="AA8" s="24">
        <f>IF(AJ8="0",BC8,0)</f>
        <v>0</v>
      </c>
      <c r="AB8" s="19"/>
      <c r="AC8" s="14">
        <f>IF(AG8=0,F8,0)</f>
        <v>0</v>
      </c>
      <c r="AD8" s="14">
        <f>IF(AG8=15,F8,0)</f>
        <v>0</v>
      </c>
      <c r="AE8" s="14">
        <f>IF(AG8=21,F8,0)</f>
        <v>0</v>
      </c>
      <c r="AG8" s="24">
        <v>21</v>
      </c>
      <c r="AH8" s="24">
        <f>E8*0.297994922239019</f>
        <v>0</v>
      </c>
      <c r="AI8" s="24">
        <f>E8*(1-0.297994922239019)</f>
        <v>0</v>
      </c>
      <c r="AJ8" s="20" t="s">
        <v>4</v>
      </c>
      <c r="AO8" s="24">
        <f>AP8+AQ8</f>
        <v>0</v>
      </c>
      <c r="AP8" s="24">
        <f>D8*AH8</f>
        <v>0</v>
      </c>
      <c r="AQ8" s="24">
        <f>D8*AI8</f>
        <v>0</v>
      </c>
      <c r="AR8" s="25" t="s">
        <v>151</v>
      </c>
      <c r="AS8" s="25" t="s">
        <v>164</v>
      </c>
      <c r="AT8" s="19" t="s">
        <v>171</v>
      </c>
      <c r="AV8" s="24">
        <f>AP8+AQ8</f>
        <v>0</v>
      </c>
      <c r="AW8" s="24">
        <f>E8/(100-AX8)*100</f>
        <v>0</v>
      </c>
      <c r="AX8" s="24">
        <v>0</v>
      </c>
      <c r="AY8" s="24" t="e">
        <f>#REF!</f>
        <v>#REF!</v>
      </c>
      <c r="BA8" s="14">
        <f>D8*AH8</f>
        <v>0</v>
      </c>
      <c r="BB8" s="14">
        <f>D8*AI8</f>
        <v>0</v>
      </c>
      <c r="BC8" s="14">
        <f>D8*E8</f>
        <v>0</v>
      </c>
    </row>
    <row r="9" spans="1:55" ht="12.75">
      <c r="A9" s="2" t="s">
        <v>15</v>
      </c>
      <c r="B9" s="2" t="s">
        <v>237</v>
      </c>
      <c r="C9" s="2" t="s">
        <v>129</v>
      </c>
      <c r="D9" s="14">
        <f>96.27-3.13*3.52+3.32*3.13-1.5*3</f>
        <v>91.14399999999999</v>
      </c>
      <c r="E9" s="44"/>
      <c r="F9" s="44">
        <f>D9*E9</f>
        <v>0</v>
      </c>
      <c r="S9" s="24">
        <f>IF(AJ9="5",BC9,0)</f>
        <v>0</v>
      </c>
      <c r="U9" s="24">
        <f>IF(AJ9="1",BA9,0)</f>
        <v>0</v>
      </c>
      <c r="V9" s="24">
        <f>IF(AJ9="1",BB9,0)</f>
        <v>0</v>
      </c>
      <c r="W9" s="24">
        <f>IF(AJ9="7",BA9,0)</f>
        <v>0</v>
      </c>
      <c r="X9" s="24">
        <f>IF(AJ9="7",BB9,0)</f>
        <v>0</v>
      </c>
      <c r="Y9" s="24">
        <f>IF(AJ9="2",BA9,0)</f>
        <v>0</v>
      </c>
      <c r="Z9" s="24">
        <f>IF(AJ9="2",BB9,0)</f>
        <v>0</v>
      </c>
      <c r="AA9" s="24">
        <f>IF(AJ9="0",BC9,0)</f>
        <v>0</v>
      </c>
      <c r="AB9" s="19"/>
      <c r="AC9" s="14">
        <f>IF(AG9=0,F9,0)</f>
        <v>0</v>
      </c>
      <c r="AD9" s="14">
        <f>IF(AG9=15,F9,0)</f>
        <v>0</v>
      </c>
      <c r="AE9" s="14">
        <f>IF(AG9=21,F9,0)</f>
        <v>0</v>
      </c>
      <c r="AG9" s="24">
        <v>21</v>
      </c>
      <c r="AH9" s="24">
        <f>E9*0.464251953315576</f>
        <v>0</v>
      </c>
      <c r="AI9" s="24">
        <f>E9*(1-0.464251953315576)</f>
        <v>0</v>
      </c>
      <c r="AJ9" s="20" t="s">
        <v>4</v>
      </c>
      <c r="AO9" s="24">
        <f>AP9+AQ9</f>
        <v>0</v>
      </c>
      <c r="AP9" s="24">
        <f>D9*AH9</f>
        <v>0</v>
      </c>
      <c r="AQ9" s="24">
        <f>D9*AI9</f>
        <v>0</v>
      </c>
      <c r="AR9" s="25" t="s">
        <v>151</v>
      </c>
      <c r="AS9" s="25" t="s">
        <v>164</v>
      </c>
      <c r="AT9" s="19" t="s">
        <v>171</v>
      </c>
      <c r="AV9" s="24">
        <f>AP9+AQ9</f>
        <v>0</v>
      </c>
      <c r="AW9" s="24">
        <f>E9/(100-AX9)*100</f>
        <v>0</v>
      </c>
      <c r="AX9" s="24">
        <v>0</v>
      </c>
      <c r="AY9" s="24" t="e">
        <f>#REF!</f>
        <v>#REF!</v>
      </c>
      <c r="BA9" s="14">
        <f>D9*AH9</f>
        <v>0</v>
      </c>
      <c r="BB9" s="14">
        <f>D9*AI9</f>
        <v>0</v>
      </c>
      <c r="BC9" s="14">
        <f>D9*E9</f>
        <v>0</v>
      </c>
    </row>
    <row r="10" spans="1:40" ht="12.75">
      <c r="A10" s="10" t="s">
        <v>16</v>
      </c>
      <c r="B10" s="10" t="s">
        <v>74</v>
      </c>
      <c r="C10" s="3" t="s">
        <v>3</v>
      </c>
      <c r="D10" s="3" t="s">
        <v>3</v>
      </c>
      <c r="E10" s="45"/>
      <c r="F10" s="46"/>
      <c r="AB10" s="19"/>
      <c r="AL10" s="27">
        <f>SUM(AC11:AC16)</f>
        <v>0</v>
      </c>
      <c r="AM10" s="27">
        <f>SUM(AD11:AD16)</f>
        <v>0</v>
      </c>
      <c r="AN10" s="27">
        <f>SUM(AE11:AE16)</f>
        <v>0</v>
      </c>
    </row>
    <row r="11" spans="1:55" ht="12.75">
      <c r="A11" s="2" t="s">
        <v>17</v>
      </c>
      <c r="B11" s="2" t="s">
        <v>75</v>
      </c>
      <c r="C11" s="2" t="s">
        <v>129</v>
      </c>
      <c r="D11" s="14">
        <v>39.2</v>
      </c>
      <c r="E11" s="44"/>
      <c r="F11" s="44">
        <f aca="true" t="shared" si="0" ref="F11:F17">D11*E11</f>
        <v>0</v>
      </c>
      <c r="S11" s="24">
        <f aca="true" t="shared" si="1" ref="S11:S16">IF(AJ11="5",BC11,0)</f>
        <v>0</v>
      </c>
      <c r="U11" s="24">
        <f aca="true" t="shared" si="2" ref="U11:U16">IF(AJ11="1",BA11,0)</f>
        <v>0</v>
      </c>
      <c r="V11" s="24">
        <f aca="true" t="shared" si="3" ref="V11:V16">IF(AJ11="1",BB11,0)</f>
        <v>0</v>
      </c>
      <c r="W11" s="24">
        <f aca="true" t="shared" si="4" ref="W11:W16">IF(AJ11="7",BA11,0)</f>
        <v>0</v>
      </c>
      <c r="X11" s="24">
        <f aca="true" t="shared" si="5" ref="X11:X16">IF(AJ11="7",BB11,0)</f>
        <v>0</v>
      </c>
      <c r="Y11" s="24">
        <f aca="true" t="shared" si="6" ref="Y11:Y16">IF(AJ11="2",BA11,0)</f>
        <v>0</v>
      </c>
      <c r="Z11" s="24">
        <f aca="true" t="shared" si="7" ref="Z11:Z16">IF(AJ11="2",BB11,0)</f>
        <v>0</v>
      </c>
      <c r="AA11" s="24">
        <f aca="true" t="shared" si="8" ref="AA11:AA16">IF(AJ11="0",BC11,0)</f>
        <v>0</v>
      </c>
      <c r="AB11" s="19"/>
      <c r="AC11" s="14">
        <f aca="true" t="shared" si="9" ref="AC11:AC16">IF(AG11=0,F11,0)</f>
        <v>0</v>
      </c>
      <c r="AD11" s="14">
        <f aca="true" t="shared" si="10" ref="AD11:AD16">IF(AG11=15,F11,0)</f>
        <v>0</v>
      </c>
      <c r="AE11" s="14">
        <f aca="true" t="shared" si="11" ref="AE11:AE16">IF(AG11=21,F11,0)</f>
        <v>0</v>
      </c>
      <c r="AG11" s="24">
        <v>21</v>
      </c>
      <c r="AH11" s="24">
        <f>E11*0.293421052631579</f>
        <v>0</v>
      </c>
      <c r="AI11" s="24">
        <f>E11*(1-0.293421052631579)</f>
        <v>0</v>
      </c>
      <c r="AJ11" s="20" t="s">
        <v>4</v>
      </c>
      <c r="AO11" s="24">
        <f aca="true" t="shared" si="12" ref="AO11:AO16">AP11+AQ11</f>
        <v>0</v>
      </c>
      <c r="AP11" s="24">
        <f aca="true" t="shared" si="13" ref="AP11:AP16">D11*AH11</f>
        <v>0</v>
      </c>
      <c r="AQ11" s="24">
        <f aca="true" t="shared" si="14" ref="AQ11:AQ16">D11*AI11</f>
        <v>0</v>
      </c>
      <c r="AR11" s="25" t="s">
        <v>152</v>
      </c>
      <c r="AS11" s="25" t="s">
        <v>165</v>
      </c>
      <c r="AT11" s="19" t="s">
        <v>171</v>
      </c>
      <c r="AV11" s="24">
        <f aca="true" t="shared" si="15" ref="AV11:AV16">AP11+AQ11</f>
        <v>0</v>
      </c>
      <c r="AW11" s="24">
        <f aca="true" t="shared" si="16" ref="AW11:AW16">E11/(100-AX11)*100</f>
        <v>0</v>
      </c>
      <c r="AX11" s="24">
        <v>0</v>
      </c>
      <c r="AY11" s="24" t="e">
        <f>#REF!</f>
        <v>#REF!</v>
      </c>
      <c r="BA11" s="14">
        <f aca="true" t="shared" si="17" ref="BA11:BA16">D11*AH11</f>
        <v>0</v>
      </c>
      <c r="BB11" s="14">
        <f aca="true" t="shared" si="18" ref="BB11:BB16">D11*AI11</f>
        <v>0</v>
      </c>
      <c r="BC11" s="14">
        <f aca="true" t="shared" si="19" ref="BC11:BC17">D11*E11</f>
        <v>0</v>
      </c>
    </row>
    <row r="12" spans="1:55" ht="12.75">
      <c r="A12" s="2" t="s">
        <v>18</v>
      </c>
      <c r="B12" s="2" t="s">
        <v>76</v>
      </c>
      <c r="C12" s="2" t="s">
        <v>129</v>
      </c>
      <c r="D12" s="14">
        <v>155.8</v>
      </c>
      <c r="E12" s="44"/>
      <c r="F12" s="44">
        <f t="shared" si="0"/>
        <v>0</v>
      </c>
      <c r="S12" s="24">
        <f t="shared" si="1"/>
        <v>0</v>
      </c>
      <c r="U12" s="24">
        <f t="shared" si="2"/>
        <v>0</v>
      </c>
      <c r="V12" s="24">
        <f t="shared" si="3"/>
        <v>0</v>
      </c>
      <c r="W12" s="24">
        <f t="shared" si="4"/>
        <v>0</v>
      </c>
      <c r="X12" s="24">
        <f t="shared" si="5"/>
        <v>0</v>
      </c>
      <c r="Y12" s="24">
        <f t="shared" si="6"/>
        <v>0</v>
      </c>
      <c r="Z12" s="24">
        <f t="shared" si="7"/>
        <v>0</v>
      </c>
      <c r="AA12" s="24">
        <f t="shared" si="8"/>
        <v>0</v>
      </c>
      <c r="AB12" s="19"/>
      <c r="AC12" s="14">
        <f t="shared" si="9"/>
        <v>0</v>
      </c>
      <c r="AD12" s="14">
        <f t="shared" si="10"/>
        <v>0</v>
      </c>
      <c r="AE12" s="14">
        <f t="shared" si="11"/>
        <v>0</v>
      </c>
      <c r="AG12" s="24">
        <v>21</v>
      </c>
      <c r="AH12" s="24">
        <f>E12*0.148035450516987</f>
        <v>0</v>
      </c>
      <c r="AI12" s="24">
        <f>E12*(1-0.148035450516987)</f>
        <v>0</v>
      </c>
      <c r="AJ12" s="20" t="s">
        <v>4</v>
      </c>
      <c r="AO12" s="24">
        <f t="shared" si="12"/>
        <v>0</v>
      </c>
      <c r="AP12" s="24">
        <f t="shared" si="13"/>
        <v>0</v>
      </c>
      <c r="AQ12" s="24">
        <f t="shared" si="14"/>
        <v>0</v>
      </c>
      <c r="AR12" s="25" t="s">
        <v>152</v>
      </c>
      <c r="AS12" s="25" t="s">
        <v>165</v>
      </c>
      <c r="AT12" s="19" t="s">
        <v>171</v>
      </c>
      <c r="AV12" s="24">
        <f t="shared" si="15"/>
        <v>0</v>
      </c>
      <c r="AW12" s="24">
        <f t="shared" si="16"/>
        <v>0</v>
      </c>
      <c r="AX12" s="24">
        <v>0</v>
      </c>
      <c r="AY12" s="24" t="e">
        <f>#REF!</f>
        <v>#REF!</v>
      </c>
      <c r="BA12" s="14">
        <f t="shared" si="17"/>
        <v>0</v>
      </c>
      <c r="BB12" s="14">
        <f t="shared" si="18"/>
        <v>0</v>
      </c>
      <c r="BC12" s="14">
        <f t="shared" si="19"/>
        <v>0</v>
      </c>
    </row>
    <row r="13" spans="1:55" ht="12.75">
      <c r="A13" s="2" t="s">
        <v>19</v>
      </c>
      <c r="B13" s="2" t="s">
        <v>77</v>
      </c>
      <c r="C13" s="2" t="s">
        <v>129</v>
      </c>
      <c r="D13" s="14">
        <v>222.605</v>
      </c>
      <c r="E13" s="44"/>
      <c r="F13" s="44">
        <f t="shared" si="0"/>
        <v>0</v>
      </c>
      <c r="S13" s="24">
        <f t="shared" si="1"/>
        <v>0</v>
      </c>
      <c r="U13" s="24">
        <f t="shared" si="2"/>
        <v>0</v>
      </c>
      <c r="V13" s="24">
        <f t="shared" si="3"/>
        <v>0</v>
      </c>
      <c r="W13" s="24">
        <f t="shared" si="4"/>
        <v>0</v>
      </c>
      <c r="X13" s="24">
        <f t="shared" si="5"/>
        <v>0</v>
      </c>
      <c r="Y13" s="24">
        <f t="shared" si="6"/>
        <v>0</v>
      </c>
      <c r="Z13" s="24">
        <f t="shared" si="7"/>
        <v>0</v>
      </c>
      <c r="AA13" s="24">
        <f t="shared" si="8"/>
        <v>0</v>
      </c>
      <c r="AB13" s="19"/>
      <c r="AC13" s="14">
        <f t="shared" si="9"/>
        <v>0</v>
      </c>
      <c r="AD13" s="14">
        <f t="shared" si="10"/>
        <v>0</v>
      </c>
      <c r="AE13" s="14">
        <f t="shared" si="11"/>
        <v>0</v>
      </c>
      <c r="AG13" s="24">
        <v>21</v>
      </c>
      <c r="AH13" s="24">
        <f>E13*0.151245279782351</f>
        <v>0</v>
      </c>
      <c r="AI13" s="24">
        <f>E13*(1-0.151245279782351)</f>
        <v>0</v>
      </c>
      <c r="AJ13" s="20" t="s">
        <v>4</v>
      </c>
      <c r="AO13" s="24">
        <f t="shared" si="12"/>
        <v>0</v>
      </c>
      <c r="AP13" s="24">
        <f t="shared" si="13"/>
        <v>0</v>
      </c>
      <c r="AQ13" s="24">
        <f t="shared" si="14"/>
        <v>0</v>
      </c>
      <c r="AR13" s="25" t="s">
        <v>152</v>
      </c>
      <c r="AS13" s="25" t="s">
        <v>165</v>
      </c>
      <c r="AT13" s="19" t="s">
        <v>171</v>
      </c>
      <c r="AV13" s="24">
        <f t="shared" si="15"/>
        <v>0</v>
      </c>
      <c r="AW13" s="24">
        <f t="shared" si="16"/>
        <v>0</v>
      </c>
      <c r="AX13" s="24">
        <v>0</v>
      </c>
      <c r="AY13" s="24" t="e">
        <f>#REF!</f>
        <v>#REF!</v>
      </c>
      <c r="BA13" s="14">
        <f t="shared" si="17"/>
        <v>0</v>
      </c>
      <c r="BB13" s="14">
        <f t="shared" si="18"/>
        <v>0</v>
      </c>
      <c r="BC13" s="14">
        <f t="shared" si="19"/>
        <v>0</v>
      </c>
    </row>
    <row r="14" spans="1:55" ht="12.75">
      <c r="A14" s="2" t="s">
        <v>20</v>
      </c>
      <c r="B14" s="2" t="s">
        <v>78</v>
      </c>
      <c r="C14" s="2" t="s">
        <v>130</v>
      </c>
      <c r="D14" s="14">
        <v>51.85</v>
      </c>
      <c r="E14" s="44"/>
      <c r="F14" s="44">
        <f t="shared" si="0"/>
        <v>0</v>
      </c>
      <c r="S14" s="24">
        <f t="shared" si="1"/>
        <v>0</v>
      </c>
      <c r="U14" s="24">
        <f t="shared" si="2"/>
        <v>0</v>
      </c>
      <c r="V14" s="24">
        <f t="shared" si="3"/>
        <v>0</v>
      </c>
      <c r="W14" s="24">
        <f t="shared" si="4"/>
        <v>0</v>
      </c>
      <c r="X14" s="24">
        <f t="shared" si="5"/>
        <v>0</v>
      </c>
      <c r="Y14" s="24">
        <f t="shared" si="6"/>
        <v>0</v>
      </c>
      <c r="Z14" s="24">
        <f t="shared" si="7"/>
        <v>0</v>
      </c>
      <c r="AA14" s="24">
        <f t="shared" si="8"/>
        <v>0</v>
      </c>
      <c r="AB14" s="19"/>
      <c r="AC14" s="14">
        <f t="shared" si="9"/>
        <v>0</v>
      </c>
      <c r="AD14" s="14">
        <f t="shared" si="10"/>
        <v>0</v>
      </c>
      <c r="AE14" s="14">
        <f t="shared" si="11"/>
        <v>0</v>
      </c>
      <c r="AG14" s="24">
        <v>21</v>
      </c>
      <c r="AH14" s="24">
        <f>E14*0.0461987731503013</f>
        <v>0</v>
      </c>
      <c r="AI14" s="24">
        <f>E14*(1-0.0461987731503013)</f>
        <v>0</v>
      </c>
      <c r="AJ14" s="20" t="s">
        <v>4</v>
      </c>
      <c r="AO14" s="24">
        <f t="shared" si="12"/>
        <v>0</v>
      </c>
      <c r="AP14" s="24">
        <f t="shared" si="13"/>
        <v>0</v>
      </c>
      <c r="AQ14" s="24">
        <f t="shared" si="14"/>
        <v>0</v>
      </c>
      <c r="AR14" s="25" t="s">
        <v>152</v>
      </c>
      <c r="AS14" s="25" t="s">
        <v>165</v>
      </c>
      <c r="AT14" s="19" t="s">
        <v>171</v>
      </c>
      <c r="AV14" s="24">
        <f t="shared" si="15"/>
        <v>0</v>
      </c>
      <c r="AW14" s="24">
        <f t="shared" si="16"/>
        <v>0</v>
      </c>
      <c r="AX14" s="24">
        <v>0</v>
      </c>
      <c r="AY14" s="24" t="e">
        <f>#REF!</f>
        <v>#REF!</v>
      </c>
      <c r="BA14" s="14">
        <f t="shared" si="17"/>
        <v>0</v>
      </c>
      <c r="BB14" s="14">
        <f t="shared" si="18"/>
        <v>0</v>
      </c>
      <c r="BC14" s="14">
        <f t="shared" si="19"/>
        <v>0</v>
      </c>
    </row>
    <row r="15" spans="1:55" ht="12.75">
      <c r="A15" s="2" t="s">
        <v>21</v>
      </c>
      <c r="B15" s="2" t="s">
        <v>79</v>
      </c>
      <c r="C15" s="2" t="s">
        <v>129</v>
      </c>
      <c r="D15" s="14">
        <v>19.53</v>
      </c>
      <c r="E15" s="44"/>
      <c r="F15" s="44">
        <f t="shared" si="0"/>
        <v>0</v>
      </c>
      <c r="S15" s="24">
        <f t="shared" si="1"/>
        <v>0</v>
      </c>
      <c r="U15" s="24">
        <f t="shared" si="2"/>
        <v>0</v>
      </c>
      <c r="V15" s="24">
        <f t="shared" si="3"/>
        <v>0</v>
      </c>
      <c r="W15" s="24">
        <f t="shared" si="4"/>
        <v>0</v>
      </c>
      <c r="X15" s="24">
        <f t="shared" si="5"/>
        <v>0</v>
      </c>
      <c r="Y15" s="24">
        <f t="shared" si="6"/>
        <v>0</v>
      </c>
      <c r="Z15" s="24">
        <f t="shared" si="7"/>
        <v>0</v>
      </c>
      <c r="AA15" s="24">
        <f t="shared" si="8"/>
        <v>0</v>
      </c>
      <c r="AB15" s="19"/>
      <c r="AC15" s="14">
        <f t="shared" si="9"/>
        <v>0</v>
      </c>
      <c r="AD15" s="14">
        <f t="shared" si="10"/>
        <v>0</v>
      </c>
      <c r="AE15" s="14">
        <f t="shared" si="11"/>
        <v>0</v>
      </c>
      <c r="AG15" s="24">
        <v>21</v>
      </c>
      <c r="AH15" s="24">
        <f>E15*0.159433373343983</f>
        <v>0</v>
      </c>
      <c r="AI15" s="24">
        <f>E15*(1-0.159433373343983)</f>
        <v>0</v>
      </c>
      <c r="AJ15" s="20" t="s">
        <v>4</v>
      </c>
      <c r="AO15" s="24">
        <f t="shared" si="12"/>
        <v>0</v>
      </c>
      <c r="AP15" s="24">
        <f t="shared" si="13"/>
        <v>0</v>
      </c>
      <c r="AQ15" s="24">
        <f t="shared" si="14"/>
        <v>0</v>
      </c>
      <c r="AR15" s="25" t="s">
        <v>152</v>
      </c>
      <c r="AS15" s="25" t="s">
        <v>165</v>
      </c>
      <c r="AT15" s="19" t="s">
        <v>171</v>
      </c>
      <c r="AV15" s="24">
        <f t="shared" si="15"/>
        <v>0</v>
      </c>
      <c r="AW15" s="24">
        <f t="shared" si="16"/>
        <v>0</v>
      </c>
      <c r="AX15" s="24">
        <v>0</v>
      </c>
      <c r="AY15" s="24" t="e">
        <f>#REF!</f>
        <v>#REF!</v>
      </c>
      <c r="BA15" s="14">
        <f t="shared" si="17"/>
        <v>0</v>
      </c>
      <c r="BB15" s="14">
        <f t="shared" si="18"/>
        <v>0</v>
      </c>
      <c r="BC15" s="14">
        <f t="shared" si="19"/>
        <v>0</v>
      </c>
    </row>
    <row r="16" spans="1:55" ht="12.75">
      <c r="A16" s="2" t="s">
        <v>22</v>
      </c>
      <c r="B16" s="2" t="s">
        <v>80</v>
      </c>
      <c r="C16" s="2" t="s">
        <v>129</v>
      </c>
      <c r="D16" s="14">
        <v>104.1</v>
      </c>
      <c r="E16" s="44"/>
      <c r="F16" s="44">
        <f t="shared" si="0"/>
        <v>0</v>
      </c>
      <c r="S16" s="24">
        <f t="shared" si="1"/>
        <v>0</v>
      </c>
      <c r="U16" s="24">
        <f t="shared" si="2"/>
        <v>0</v>
      </c>
      <c r="V16" s="24">
        <f t="shared" si="3"/>
        <v>0</v>
      </c>
      <c r="W16" s="24">
        <f t="shared" si="4"/>
        <v>0</v>
      </c>
      <c r="X16" s="24">
        <f t="shared" si="5"/>
        <v>0</v>
      </c>
      <c r="Y16" s="24">
        <f t="shared" si="6"/>
        <v>0</v>
      </c>
      <c r="Z16" s="24">
        <f t="shared" si="7"/>
        <v>0</v>
      </c>
      <c r="AA16" s="24">
        <f t="shared" si="8"/>
        <v>0</v>
      </c>
      <c r="AB16" s="19"/>
      <c r="AC16" s="14">
        <f t="shared" si="9"/>
        <v>0</v>
      </c>
      <c r="AD16" s="14">
        <f t="shared" si="10"/>
        <v>0</v>
      </c>
      <c r="AE16" s="14">
        <f t="shared" si="11"/>
        <v>0</v>
      </c>
      <c r="AG16" s="24">
        <v>21</v>
      </c>
      <c r="AH16" s="24">
        <f>E16*0.105830948965918</f>
        <v>0</v>
      </c>
      <c r="AI16" s="24">
        <f>E16*(1-0.105830948965918)</f>
        <v>0</v>
      </c>
      <c r="AJ16" s="20" t="s">
        <v>4</v>
      </c>
      <c r="AO16" s="24">
        <f t="shared" si="12"/>
        <v>0</v>
      </c>
      <c r="AP16" s="24">
        <f t="shared" si="13"/>
        <v>0</v>
      </c>
      <c r="AQ16" s="24">
        <f t="shared" si="14"/>
        <v>0</v>
      </c>
      <c r="AR16" s="25" t="s">
        <v>152</v>
      </c>
      <c r="AS16" s="25" t="s">
        <v>165</v>
      </c>
      <c r="AT16" s="19" t="s">
        <v>171</v>
      </c>
      <c r="AV16" s="24">
        <f t="shared" si="15"/>
        <v>0</v>
      </c>
      <c r="AW16" s="24">
        <f t="shared" si="16"/>
        <v>0</v>
      </c>
      <c r="AX16" s="24">
        <v>0</v>
      </c>
      <c r="AY16" s="24" t="e">
        <f>#REF!</f>
        <v>#REF!</v>
      </c>
      <c r="BA16" s="14">
        <f t="shared" si="17"/>
        <v>0</v>
      </c>
      <c r="BB16" s="14">
        <f t="shared" si="18"/>
        <v>0</v>
      </c>
      <c r="BC16" s="14">
        <f t="shared" si="19"/>
        <v>0</v>
      </c>
    </row>
    <row r="17" spans="1:55" ht="12.75">
      <c r="A17" s="2" t="s">
        <v>255</v>
      </c>
      <c r="B17" s="2" t="s">
        <v>254</v>
      </c>
      <c r="C17" s="2" t="s">
        <v>129</v>
      </c>
      <c r="D17" s="14">
        <v>18.76</v>
      </c>
      <c r="E17" s="44"/>
      <c r="F17" s="44">
        <f t="shared" si="0"/>
        <v>0</v>
      </c>
      <c r="S17" s="24"/>
      <c r="U17" s="24"/>
      <c r="V17" s="24"/>
      <c r="W17" s="24"/>
      <c r="X17" s="24"/>
      <c r="Y17" s="24"/>
      <c r="Z17" s="24"/>
      <c r="AA17" s="24"/>
      <c r="AB17" s="19"/>
      <c r="AC17" s="14"/>
      <c r="AD17" s="14"/>
      <c r="AE17" s="14"/>
      <c r="AG17" s="24"/>
      <c r="AH17" s="24"/>
      <c r="AI17" s="24"/>
      <c r="AJ17" s="20"/>
      <c r="AO17" s="24"/>
      <c r="AP17" s="24"/>
      <c r="AQ17" s="24"/>
      <c r="AR17" s="25"/>
      <c r="AS17" s="25"/>
      <c r="AT17" s="19"/>
      <c r="AV17" s="24"/>
      <c r="AW17" s="24"/>
      <c r="AX17" s="24"/>
      <c r="AY17" s="24"/>
      <c r="BA17" s="14"/>
      <c r="BB17" s="14"/>
      <c r="BC17" s="14">
        <f t="shared" si="19"/>
        <v>0</v>
      </c>
    </row>
    <row r="18" spans="1:40" ht="12.75">
      <c r="A18" s="10" t="s">
        <v>23</v>
      </c>
      <c r="B18" s="10" t="s">
        <v>81</v>
      </c>
      <c r="C18" s="3" t="s">
        <v>3</v>
      </c>
      <c r="D18" s="3" t="s">
        <v>3</v>
      </c>
      <c r="E18" s="45"/>
      <c r="F18" s="46"/>
      <c r="AB18" s="19"/>
      <c r="AL18" s="27">
        <f>SUM(AC19:AC20)</f>
        <v>0</v>
      </c>
      <c r="AM18" s="27">
        <f>SUM(AD19:AD20)</f>
        <v>0</v>
      </c>
      <c r="AN18" s="27">
        <f>SUM(AE19:AE20)</f>
        <v>0</v>
      </c>
    </row>
    <row r="19" spans="1:55" ht="12.75">
      <c r="A19" s="2" t="s">
        <v>24</v>
      </c>
      <c r="B19" s="2" t="s">
        <v>82</v>
      </c>
      <c r="C19" s="2" t="s">
        <v>131</v>
      </c>
      <c r="D19" s="14">
        <v>2</v>
      </c>
      <c r="E19" s="44"/>
      <c r="F19" s="44">
        <f>D19*E19</f>
        <v>0</v>
      </c>
      <c r="S19" s="24">
        <f>IF(AJ19="5",BC19,0)</f>
        <v>0</v>
      </c>
      <c r="U19" s="24">
        <f>IF(AJ19="1",BA19,0)</f>
        <v>0</v>
      </c>
      <c r="V19" s="24">
        <f>IF(AJ19="1",BB19,0)</f>
        <v>0</v>
      </c>
      <c r="W19" s="24">
        <f>IF(AJ19="7",BA19,0)</f>
        <v>0</v>
      </c>
      <c r="X19" s="24">
        <f>IF(AJ19="7",BB19,0)</f>
        <v>0</v>
      </c>
      <c r="Y19" s="24">
        <f>IF(AJ19="2",BA19,0)</f>
        <v>0</v>
      </c>
      <c r="Z19" s="24">
        <f>IF(AJ19="2",BB19,0)</f>
        <v>0</v>
      </c>
      <c r="AA19" s="24">
        <f>IF(AJ19="0",BC19,0)</f>
        <v>0</v>
      </c>
      <c r="AB19" s="19"/>
      <c r="AC19" s="14">
        <f>IF(AG19=0,F19,0)</f>
        <v>0</v>
      </c>
      <c r="AD19" s="14">
        <f>IF(AG19=15,F19,0)</f>
        <v>0</v>
      </c>
      <c r="AE19" s="14">
        <f>IF(AG19=21,F19,0)</f>
        <v>0</v>
      </c>
      <c r="AG19" s="24">
        <v>21</v>
      </c>
      <c r="AH19" s="24">
        <f>E19*0.525117713004484</f>
        <v>0</v>
      </c>
      <c r="AI19" s="24">
        <f>E19*(1-0.525117713004484)</f>
        <v>0</v>
      </c>
      <c r="AJ19" s="20" t="s">
        <v>4</v>
      </c>
      <c r="AO19" s="24">
        <f>AP19+AQ19</f>
        <v>0</v>
      </c>
      <c r="AP19" s="24">
        <f>D19*AH19</f>
        <v>0</v>
      </c>
      <c r="AQ19" s="24">
        <f>D19*AI19</f>
        <v>0</v>
      </c>
      <c r="AR19" s="25" t="s">
        <v>153</v>
      </c>
      <c r="AS19" s="25" t="s">
        <v>165</v>
      </c>
      <c r="AT19" s="19" t="s">
        <v>171</v>
      </c>
      <c r="AV19" s="24">
        <f>AP19+AQ19</f>
        <v>0</v>
      </c>
      <c r="AW19" s="24">
        <f>E19/(100-AX19)*100</f>
        <v>0</v>
      </c>
      <c r="AX19" s="24">
        <v>0</v>
      </c>
      <c r="AY19" s="24" t="e">
        <f>#REF!</f>
        <v>#REF!</v>
      </c>
      <c r="BA19" s="14">
        <f>D19*AH19</f>
        <v>0</v>
      </c>
      <c r="BB19" s="14">
        <f>D19*AI19</f>
        <v>0</v>
      </c>
      <c r="BC19" s="14">
        <f>D19*E19</f>
        <v>0</v>
      </c>
    </row>
    <row r="20" spans="2:6" ht="12.75">
      <c r="B20" s="12" t="s">
        <v>83</v>
      </c>
      <c r="E20" s="47"/>
      <c r="F20" s="47"/>
    </row>
    <row r="21" spans="1:6" ht="12.75">
      <c r="A21" s="2" t="s">
        <v>220</v>
      </c>
      <c r="B21" s="2" t="s">
        <v>222</v>
      </c>
      <c r="C21" s="2" t="s">
        <v>129</v>
      </c>
      <c r="D21" s="14">
        <v>41.98</v>
      </c>
      <c r="E21" s="44"/>
      <c r="F21" s="44">
        <f>D21*E21</f>
        <v>0</v>
      </c>
    </row>
    <row r="22" spans="1:6" ht="12.75">
      <c r="A22" s="2" t="s">
        <v>221</v>
      </c>
      <c r="B22" s="40" t="s">
        <v>235</v>
      </c>
      <c r="C22" s="2" t="s">
        <v>129</v>
      </c>
      <c r="D22" s="14">
        <v>41.98</v>
      </c>
      <c r="E22" s="44"/>
      <c r="F22" s="44">
        <f>D22*E22</f>
        <v>0</v>
      </c>
    </row>
    <row r="23" spans="1:6" ht="12.75">
      <c r="A23" s="10" t="s">
        <v>258</v>
      </c>
      <c r="B23" s="10" t="s">
        <v>259</v>
      </c>
      <c r="C23" s="3" t="s">
        <v>3</v>
      </c>
      <c r="D23" s="3" t="s">
        <v>3</v>
      </c>
      <c r="E23" s="45"/>
      <c r="F23" s="46"/>
    </row>
    <row r="24" spans="1:6" ht="12.75">
      <c r="A24" s="2" t="s">
        <v>260</v>
      </c>
      <c r="B24" s="2" t="s">
        <v>261</v>
      </c>
      <c r="C24" s="2" t="s">
        <v>129</v>
      </c>
      <c r="D24" s="14">
        <v>18.76</v>
      </c>
      <c r="E24" s="44"/>
      <c r="F24" s="44">
        <f>D24*E24</f>
        <v>0</v>
      </c>
    </row>
    <row r="25" spans="1:40" ht="12.75">
      <c r="A25" s="10" t="s">
        <v>25</v>
      </c>
      <c r="B25" s="10" t="s">
        <v>84</v>
      </c>
      <c r="C25" s="3" t="s">
        <v>3</v>
      </c>
      <c r="D25" s="3" t="s">
        <v>3</v>
      </c>
      <c r="E25" s="45"/>
      <c r="F25" s="46"/>
      <c r="AB25" s="19"/>
      <c r="AL25" s="27">
        <f>SUM(AC26:AC33)</f>
        <v>0</v>
      </c>
      <c r="AM25" s="27">
        <f>SUM(AD26:AD33)</f>
        <v>0</v>
      </c>
      <c r="AN25" s="27">
        <f>SUM(AE26:AE33)</f>
        <v>0</v>
      </c>
    </row>
    <row r="26" spans="1:55" ht="12.75">
      <c r="A26" s="2" t="s">
        <v>26</v>
      </c>
      <c r="B26" s="2" t="s">
        <v>85</v>
      </c>
      <c r="C26" s="2" t="s">
        <v>131</v>
      </c>
      <c r="D26" s="14">
        <v>3</v>
      </c>
      <c r="E26" s="44"/>
      <c r="F26" s="44">
        <f aca="true" t="shared" si="20" ref="F26:F34">D26*E26</f>
        <v>0</v>
      </c>
      <c r="S26" s="24">
        <f aca="true" t="shared" si="21" ref="S26:S33">IF(AJ26="5",BC26,0)</f>
        <v>0</v>
      </c>
      <c r="U26" s="24">
        <f aca="true" t="shared" si="22" ref="U26:U33">IF(AJ26="1",BA26,0)</f>
        <v>0</v>
      </c>
      <c r="V26" s="24">
        <f aca="true" t="shared" si="23" ref="V26:V33">IF(AJ26="1",BB26,0)</f>
        <v>0</v>
      </c>
      <c r="W26" s="24">
        <f aca="true" t="shared" si="24" ref="W26:W33">IF(AJ26="7",BA26,0)</f>
        <v>0</v>
      </c>
      <c r="X26" s="24">
        <f aca="true" t="shared" si="25" ref="X26:X33">IF(AJ26="7",BB26,0)</f>
        <v>0</v>
      </c>
      <c r="Y26" s="24">
        <f aca="true" t="shared" si="26" ref="Y26:Y33">IF(AJ26="2",BA26,0)</f>
        <v>0</v>
      </c>
      <c r="Z26" s="24">
        <f aca="true" t="shared" si="27" ref="Z26:Z33">IF(AJ26="2",BB26,0)</f>
        <v>0</v>
      </c>
      <c r="AA26" s="24">
        <f aca="true" t="shared" si="28" ref="AA26:AA33">IF(AJ26="0",BC26,0)</f>
        <v>0</v>
      </c>
      <c r="AB26" s="19"/>
      <c r="AC26" s="14">
        <f aca="true" t="shared" si="29" ref="AC26:AC33">IF(AG26=0,F26,0)</f>
        <v>0</v>
      </c>
      <c r="AD26" s="14">
        <f aca="true" t="shared" si="30" ref="AD26:AD33">IF(AG26=15,F26,0)</f>
        <v>0</v>
      </c>
      <c r="AE26" s="14">
        <f aca="true" t="shared" si="31" ref="AE26:AE33">IF(AG26=21,F26,0)</f>
        <v>0</v>
      </c>
      <c r="AG26" s="24">
        <v>21</v>
      </c>
      <c r="AH26" s="24">
        <f>E26*0</f>
        <v>0</v>
      </c>
      <c r="AI26" s="24">
        <f>E26*(1-0)</f>
        <v>0</v>
      </c>
      <c r="AJ26" s="20" t="s">
        <v>8</v>
      </c>
      <c r="AO26" s="24">
        <f aca="true" t="shared" si="32" ref="AO26:AO33">AP26+AQ26</f>
        <v>0</v>
      </c>
      <c r="AP26" s="24">
        <f aca="true" t="shared" si="33" ref="AP26:AP33">D26*AH26</f>
        <v>0</v>
      </c>
      <c r="AQ26" s="24">
        <f aca="true" t="shared" si="34" ref="AQ26:AQ33">D26*AI26</f>
        <v>0</v>
      </c>
      <c r="AR26" s="25" t="s">
        <v>154</v>
      </c>
      <c r="AS26" s="25" t="s">
        <v>166</v>
      </c>
      <c r="AT26" s="19" t="s">
        <v>171</v>
      </c>
      <c r="AV26" s="24">
        <f aca="true" t="shared" si="35" ref="AV26:AV33">AP26+AQ26</f>
        <v>0</v>
      </c>
      <c r="AW26" s="24">
        <f aca="true" t="shared" si="36" ref="AW26:AW33">E26/(100-AX26)*100</f>
        <v>0</v>
      </c>
      <c r="AX26" s="24">
        <v>0</v>
      </c>
      <c r="AY26" s="24" t="e">
        <f>#REF!</f>
        <v>#REF!</v>
      </c>
      <c r="BA26" s="14">
        <f aca="true" t="shared" si="37" ref="BA26:BA33">D26*AH26</f>
        <v>0</v>
      </c>
      <c r="BB26" s="14">
        <f aca="true" t="shared" si="38" ref="BB26:BB33">D26*AI26</f>
        <v>0</v>
      </c>
      <c r="BC26" s="14">
        <f aca="true" t="shared" si="39" ref="BC26:BC34">D26*E26</f>
        <v>0</v>
      </c>
    </row>
    <row r="27" spans="1:55" ht="12.75">
      <c r="A27" s="2" t="s">
        <v>27</v>
      </c>
      <c r="B27" s="2" t="s">
        <v>86</v>
      </c>
      <c r="C27" s="2" t="s">
        <v>129</v>
      </c>
      <c r="D27" s="14">
        <v>13.94</v>
      </c>
      <c r="E27" s="44"/>
      <c r="F27" s="44">
        <f t="shared" si="20"/>
        <v>0</v>
      </c>
      <c r="S27" s="24">
        <f t="shared" si="21"/>
        <v>0</v>
      </c>
      <c r="U27" s="24">
        <f t="shared" si="22"/>
        <v>0</v>
      </c>
      <c r="V27" s="24">
        <f t="shared" si="23"/>
        <v>0</v>
      </c>
      <c r="W27" s="24">
        <f t="shared" si="24"/>
        <v>0</v>
      </c>
      <c r="X27" s="24">
        <f t="shared" si="25"/>
        <v>0</v>
      </c>
      <c r="Y27" s="24">
        <f t="shared" si="26"/>
        <v>0</v>
      </c>
      <c r="Z27" s="24">
        <f t="shared" si="27"/>
        <v>0</v>
      </c>
      <c r="AA27" s="24">
        <f t="shared" si="28"/>
        <v>0</v>
      </c>
      <c r="AB27" s="19"/>
      <c r="AC27" s="14">
        <f t="shared" si="29"/>
        <v>0</v>
      </c>
      <c r="AD27" s="14">
        <f t="shared" si="30"/>
        <v>0</v>
      </c>
      <c r="AE27" s="14">
        <f t="shared" si="31"/>
        <v>0</v>
      </c>
      <c r="AG27" s="24">
        <v>21</v>
      </c>
      <c r="AH27" s="24">
        <f>E27*0</f>
        <v>0</v>
      </c>
      <c r="AI27" s="24">
        <f>E27*(1-0)</f>
        <v>0</v>
      </c>
      <c r="AJ27" s="20" t="s">
        <v>8</v>
      </c>
      <c r="AO27" s="24">
        <f t="shared" si="32"/>
        <v>0</v>
      </c>
      <c r="AP27" s="24">
        <f t="shared" si="33"/>
        <v>0</v>
      </c>
      <c r="AQ27" s="24">
        <f t="shared" si="34"/>
        <v>0</v>
      </c>
      <c r="AR27" s="25" t="s">
        <v>154</v>
      </c>
      <c r="AS27" s="25" t="s">
        <v>166</v>
      </c>
      <c r="AT27" s="19" t="s">
        <v>171</v>
      </c>
      <c r="AV27" s="24">
        <f t="shared" si="35"/>
        <v>0</v>
      </c>
      <c r="AW27" s="24">
        <f t="shared" si="36"/>
        <v>0</v>
      </c>
      <c r="AX27" s="24">
        <v>0</v>
      </c>
      <c r="AY27" s="24" t="e">
        <f>#REF!</f>
        <v>#REF!</v>
      </c>
      <c r="BA27" s="14">
        <f t="shared" si="37"/>
        <v>0</v>
      </c>
      <c r="BB27" s="14">
        <f t="shared" si="38"/>
        <v>0</v>
      </c>
      <c r="BC27" s="14">
        <f t="shared" si="39"/>
        <v>0</v>
      </c>
    </row>
    <row r="28" spans="1:55" ht="12.75">
      <c r="A28" s="2" t="s">
        <v>28</v>
      </c>
      <c r="B28" s="2" t="s">
        <v>87</v>
      </c>
      <c r="C28" s="2" t="s">
        <v>131</v>
      </c>
      <c r="D28" s="14">
        <v>2</v>
      </c>
      <c r="E28" s="44"/>
      <c r="F28" s="44">
        <f t="shared" si="20"/>
        <v>0</v>
      </c>
      <c r="S28" s="24">
        <f t="shared" si="21"/>
        <v>0</v>
      </c>
      <c r="U28" s="24">
        <f t="shared" si="22"/>
        <v>0</v>
      </c>
      <c r="V28" s="24">
        <f t="shared" si="23"/>
        <v>0</v>
      </c>
      <c r="W28" s="24">
        <f t="shared" si="24"/>
        <v>0</v>
      </c>
      <c r="X28" s="24">
        <f t="shared" si="25"/>
        <v>0</v>
      </c>
      <c r="Y28" s="24">
        <f t="shared" si="26"/>
        <v>0</v>
      </c>
      <c r="Z28" s="24">
        <f t="shared" si="27"/>
        <v>0</v>
      </c>
      <c r="AA28" s="24">
        <f t="shared" si="28"/>
        <v>0</v>
      </c>
      <c r="AB28" s="19"/>
      <c r="AC28" s="14">
        <f t="shared" si="29"/>
        <v>0</v>
      </c>
      <c r="AD28" s="14">
        <f t="shared" si="30"/>
        <v>0</v>
      </c>
      <c r="AE28" s="14">
        <f t="shared" si="31"/>
        <v>0</v>
      </c>
      <c r="AG28" s="24">
        <v>21</v>
      </c>
      <c r="AH28" s="24">
        <f>E28*0</f>
        <v>0</v>
      </c>
      <c r="AI28" s="24">
        <f>E28*(1-0)</f>
        <v>0</v>
      </c>
      <c r="AJ28" s="20" t="s">
        <v>8</v>
      </c>
      <c r="AO28" s="24">
        <f t="shared" si="32"/>
        <v>0</v>
      </c>
      <c r="AP28" s="24">
        <f t="shared" si="33"/>
        <v>0</v>
      </c>
      <c r="AQ28" s="24">
        <f t="shared" si="34"/>
        <v>0</v>
      </c>
      <c r="AR28" s="25" t="s">
        <v>154</v>
      </c>
      <c r="AS28" s="25" t="s">
        <v>166</v>
      </c>
      <c r="AT28" s="19" t="s">
        <v>171</v>
      </c>
      <c r="AV28" s="24">
        <f t="shared" si="35"/>
        <v>0</v>
      </c>
      <c r="AW28" s="24">
        <f t="shared" si="36"/>
        <v>0</v>
      </c>
      <c r="AX28" s="24">
        <v>0</v>
      </c>
      <c r="AY28" s="24" t="e">
        <f>#REF!</f>
        <v>#REF!</v>
      </c>
      <c r="BA28" s="14">
        <f t="shared" si="37"/>
        <v>0</v>
      </c>
      <c r="BB28" s="14">
        <f t="shared" si="38"/>
        <v>0</v>
      </c>
      <c r="BC28" s="14">
        <f t="shared" si="39"/>
        <v>0</v>
      </c>
    </row>
    <row r="29" spans="1:55" ht="12.75">
      <c r="A29" s="2" t="s">
        <v>249</v>
      </c>
      <c r="B29" s="2" t="s">
        <v>250</v>
      </c>
      <c r="C29" s="2" t="s">
        <v>131</v>
      </c>
      <c r="D29" s="14">
        <v>1</v>
      </c>
      <c r="E29" s="44"/>
      <c r="F29" s="44">
        <f t="shared" si="20"/>
        <v>0</v>
      </c>
      <c r="S29" s="24"/>
      <c r="U29" s="24"/>
      <c r="V29" s="24"/>
      <c r="W29" s="24"/>
      <c r="X29" s="24"/>
      <c r="Y29" s="24"/>
      <c r="Z29" s="24"/>
      <c r="AA29" s="24"/>
      <c r="AB29" s="19"/>
      <c r="AC29" s="14"/>
      <c r="AD29" s="14"/>
      <c r="AE29" s="14"/>
      <c r="AG29" s="24"/>
      <c r="AH29" s="24"/>
      <c r="AI29" s="24"/>
      <c r="AJ29" s="20"/>
      <c r="AO29" s="24"/>
      <c r="AP29" s="24"/>
      <c r="AQ29" s="24"/>
      <c r="AR29" s="25"/>
      <c r="AS29" s="25"/>
      <c r="AT29" s="19"/>
      <c r="AV29" s="24"/>
      <c r="AW29" s="24"/>
      <c r="AX29" s="24"/>
      <c r="AY29" s="24"/>
      <c r="BA29" s="14"/>
      <c r="BB29" s="14"/>
      <c r="BC29" s="14"/>
    </row>
    <row r="30" spans="1:55" ht="12.75">
      <c r="A30" s="2" t="s">
        <v>264</v>
      </c>
      <c r="B30" s="2" t="s">
        <v>265</v>
      </c>
      <c r="C30" s="2" t="s">
        <v>131</v>
      </c>
      <c r="D30" s="14">
        <v>5</v>
      </c>
      <c r="E30" s="44"/>
      <c r="F30" s="44">
        <f t="shared" si="20"/>
        <v>0</v>
      </c>
      <c r="S30" s="24"/>
      <c r="U30" s="24"/>
      <c r="V30" s="24"/>
      <c r="W30" s="24"/>
      <c r="X30" s="24"/>
      <c r="Y30" s="24"/>
      <c r="Z30" s="24"/>
      <c r="AA30" s="24"/>
      <c r="AB30" s="19"/>
      <c r="AC30" s="14"/>
      <c r="AD30" s="14"/>
      <c r="AE30" s="14"/>
      <c r="AG30" s="24"/>
      <c r="AH30" s="24"/>
      <c r="AI30" s="24"/>
      <c r="AJ30" s="20"/>
      <c r="AO30" s="24"/>
      <c r="AP30" s="24"/>
      <c r="AQ30" s="24"/>
      <c r="AR30" s="25"/>
      <c r="AS30" s="25"/>
      <c r="AT30" s="19"/>
      <c r="AV30" s="24"/>
      <c r="AW30" s="24"/>
      <c r="AX30" s="24"/>
      <c r="AY30" s="24"/>
      <c r="BA30" s="14"/>
      <c r="BB30" s="14"/>
      <c r="BC30" s="14"/>
    </row>
    <row r="31" spans="1:55" ht="12.75">
      <c r="A31" s="2" t="s">
        <v>29</v>
      </c>
      <c r="B31" s="2" t="s">
        <v>88</v>
      </c>
      <c r="C31" s="2" t="s">
        <v>131</v>
      </c>
      <c r="D31" s="14">
        <v>8</v>
      </c>
      <c r="E31" s="44"/>
      <c r="F31" s="44">
        <f t="shared" si="20"/>
        <v>0</v>
      </c>
      <c r="S31" s="24">
        <f t="shared" si="21"/>
        <v>0</v>
      </c>
      <c r="U31" s="24">
        <f t="shared" si="22"/>
        <v>0</v>
      </c>
      <c r="V31" s="24">
        <f t="shared" si="23"/>
        <v>0</v>
      </c>
      <c r="W31" s="24">
        <f t="shared" si="24"/>
        <v>0</v>
      </c>
      <c r="X31" s="24">
        <f t="shared" si="25"/>
        <v>0</v>
      </c>
      <c r="Y31" s="24">
        <f t="shared" si="26"/>
        <v>0</v>
      </c>
      <c r="Z31" s="24">
        <f t="shared" si="27"/>
        <v>0</v>
      </c>
      <c r="AA31" s="24">
        <f t="shared" si="28"/>
        <v>0</v>
      </c>
      <c r="AB31" s="19"/>
      <c r="AC31" s="14">
        <f t="shared" si="29"/>
        <v>0</v>
      </c>
      <c r="AD31" s="14">
        <f t="shared" si="30"/>
        <v>0</v>
      </c>
      <c r="AE31" s="14">
        <f t="shared" si="31"/>
        <v>0</v>
      </c>
      <c r="AG31" s="24">
        <v>21</v>
      </c>
      <c r="AH31" s="24">
        <f>E31*0</f>
        <v>0</v>
      </c>
      <c r="AI31" s="24">
        <f>E31*(1-0)</f>
        <v>0</v>
      </c>
      <c r="AJ31" s="20" t="s">
        <v>8</v>
      </c>
      <c r="AO31" s="24">
        <f t="shared" si="32"/>
        <v>0</v>
      </c>
      <c r="AP31" s="24">
        <f t="shared" si="33"/>
        <v>0</v>
      </c>
      <c r="AQ31" s="24">
        <f t="shared" si="34"/>
        <v>0</v>
      </c>
      <c r="AR31" s="25" t="s">
        <v>154</v>
      </c>
      <c r="AS31" s="25" t="s">
        <v>166</v>
      </c>
      <c r="AT31" s="19" t="s">
        <v>171</v>
      </c>
      <c r="AV31" s="24">
        <f t="shared" si="35"/>
        <v>0</v>
      </c>
      <c r="AW31" s="24">
        <f t="shared" si="36"/>
        <v>0</v>
      </c>
      <c r="AX31" s="24">
        <v>0</v>
      </c>
      <c r="AY31" s="24" t="e">
        <f>#REF!</f>
        <v>#REF!</v>
      </c>
      <c r="BA31" s="14">
        <f t="shared" si="37"/>
        <v>0</v>
      </c>
      <c r="BB31" s="14">
        <f t="shared" si="38"/>
        <v>0</v>
      </c>
      <c r="BC31" s="14">
        <f t="shared" si="39"/>
        <v>0</v>
      </c>
    </row>
    <row r="32" spans="1:55" ht="12.75">
      <c r="A32" s="2" t="s">
        <v>30</v>
      </c>
      <c r="B32" s="2" t="s">
        <v>89</v>
      </c>
      <c r="C32" s="2" t="s">
        <v>131</v>
      </c>
      <c r="D32" s="14">
        <v>7</v>
      </c>
      <c r="E32" s="44"/>
      <c r="F32" s="44">
        <f t="shared" si="20"/>
        <v>0</v>
      </c>
      <c r="S32" s="24">
        <f t="shared" si="21"/>
        <v>0</v>
      </c>
      <c r="U32" s="24">
        <f t="shared" si="22"/>
        <v>0</v>
      </c>
      <c r="V32" s="24">
        <f t="shared" si="23"/>
        <v>0</v>
      </c>
      <c r="W32" s="24">
        <f t="shared" si="24"/>
        <v>0</v>
      </c>
      <c r="X32" s="24">
        <f t="shared" si="25"/>
        <v>0</v>
      </c>
      <c r="Y32" s="24">
        <f t="shared" si="26"/>
        <v>0</v>
      </c>
      <c r="Z32" s="24">
        <f t="shared" si="27"/>
        <v>0</v>
      </c>
      <c r="AA32" s="24">
        <f t="shared" si="28"/>
        <v>0</v>
      </c>
      <c r="AB32" s="19"/>
      <c r="AC32" s="14">
        <f t="shared" si="29"/>
        <v>0</v>
      </c>
      <c r="AD32" s="14">
        <f t="shared" si="30"/>
        <v>0</v>
      </c>
      <c r="AE32" s="14">
        <f t="shared" si="31"/>
        <v>0</v>
      </c>
      <c r="AG32" s="24">
        <v>21</v>
      </c>
      <c r="AH32" s="24">
        <f>E32*0.0276394849785408</f>
        <v>0</v>
      </c>
      <c r="AI32" s="24">
        <f>E32*(1-0.0276394849785408)</f>
        <v>0</v>
      </c>
      <c r="AJ32" s="20" t="s">
        <v>8</v>
      </c>
      <c r="AO32" s="24">
        <f t="shared" si="32"/>
        <v>0</v>
      </c>
      <c r="AP32" s="24">
        <f t="shared" si="33"/>
        <v>0</v>
      </c>
      <c r="AQ32" s="24">
        <f t="shared" si="34"/>
        <v>0</v>
      </c>
      <c r="AR32" s="25" t="s">
        <v>154</v>
      </c>
      <c r="AS32" s="25" t="s">
        <v>166</v>
      </c>
      <c r="AT32" s="19" t="s">
        <v>171</v>
      </c>
      <c r="AV32" s="24">
        <f t="shared" si="35"/>
        <v>0</v>
      </c>
      <c r="AW32" s="24">
        <f t="shared" si="36"/>
        <v>0</v>
      </c>
      <c r="AX32" s="24">
        <v>0</v>
      </c>
      <c r="AY32" s="24" t="e">
        <f>#REF!</f>
        <v>#REF!</v>
      </c>
      <c r="BA32" s="14">
        <f t="shared" si="37"/>
        <v>0</v>
      </c>
      <c r="BB32" s="14">
        <f t="shared" si="38"/>
        <v>0</v>
      </c>
      <c r="BC32" s="14">
        <f t="shared" si="39"/>
        <v>0</v>
      </c>
    </row>
    <row r="33" spans="1:55" ht="12.75">
      <c r="A33" s="2" t="s">
        <v>31</v>
      </c>
      <c r="B33" s="2" t="s">
        <v>90</v>
      </c>
      <c r="C33" s="2" t="s">
        <v>131</v>
      </c>
      <c r="D33" s="14">
        <v>1</v>
      </c>
      <c r="E33" s="44"/>
      <c r="F33" s="44">
        <f t="shared" si="20"/>
        <v>0</v>
      </c>
      <c r="S33" s="24">
        <f t="shared" si="21"/>
        <v>0</v>
      </c>
      <c r="U33" s="24">
        <f t="shared" si="22"/>
        <v>0</v>
      </c>
      <c r="V33" s="24">
        <f t="shared" si="23"/>
        <v>0</v>
      </c>
      <c r="W33" s="24">
        <f t="shared" si="24"/>
        <v>0</v>
      </c>
      <c r="X33" s="24">
        <f t="shared" si="25"/>
        <v>0</v>
      </c>
      <c r="Y33" s="24">
        <f t="shared" si="26"/>
        <v>0</v>
      </c>
      <c r="Z33" s="24">
        <f t="shared" si="27"/>
        <v>0</v>
      </c>
      <c r="AA33" s="24">
        <f t="shared" si="28"/>
        <v>0</v>
      </c>
      <c r="AB33" s="19"/>
      <c r="AC33" s="14">
        <f t="shared" si="29"/>
        <v>0</v>
      </c>
      <c r="AD33" s="14">
        <f t="shared" si="30"/>
        <v>0</v>
      </c>
      <c r="AE33" s="14">
        <f t="shared" si="31"/>
        <v>0</v>
      </c>
      <c r="AG33" s="24">
        <v>21</v>
      </c>
      <c r="AH33" s="24">
        <f>E33*0.0406918238993711</f>
        <v>0</v>
      </c>
      <c r="AI33" s="24">
        <f>E33*(1-0.0406918238993711)</f>
        <v>0</v>
      </c>
      <c r="AJ33" s="20" t="s">
        <v>8</v>
      </c>
      <c r="AO33" s="24">
        <f t="shared" si="32"/>
        <v>0</v>
      </c>
      <c r="AP33" s="24">
        <f t="shared" si="33"/>
        <v>0</v>
      </c>
      <c r="AQ33" s="24">
        <f t="shared" si="34"/>
        <v>0</v>
      </c>
      <c r="AR33" s="25" t="s">
        <v>154</v>
      </c>
      <c r="AS33" s="25" t="s">
        <v>166</v>
      </c>
      <c r="AT33" s="19" t="s">
        <v>171</v>
      </c>
      <c r="AV33" s="24">
        <f t="shared" si="35"/>
        <v>0</v>
      </c>
      <c r="AW33" s="24">
        <f t="shared" si="36"/>
        <v>0</v>
      </c>
      <c r="AX33" s="24">
        <v>0</v>
      </c>
      <c r="AY33" s="24" t="e">
        <f>#REF!</f>
        <v>#REF!</v>
      </c>
      <c r="BA33" s="14">
        <f t="shared" si="37"/>
        <v>0</v>
      </c>
      <c r="BB33" s="14">
        <f t="shared" si="38"/>
        <v>0</v>
      </c>
      <c r="BC33" s="14">
        <f t="shared" si="39"/>
        <v>0</v>
      </c>
    </row>
    <row r="34" spans="1:55" ht="12.75">
      <c r="A34" s="2" t="s">
        <v>223</v>
      </c>
      <c r="B34" s="2" t="s">
        <v>225</v>
      </c>
      <c r="C34" s="2" t="s">
        <v>214</v>
      </c>
      <c r="D34" s="14">
        <v>1</v>
      </c>
      <c r="E34" s="44"/>
      <c r="F34" s="44">
        <f t="shared" si="20"/>
        <v>0</v>
      </c>
      <c r="S34" s="24"/>
      <c r="U34" s="24"/>
      <c r="V34" s="24"/>
      <c r="W34" s="24"/>
      <c r="X34" s="24"/>
      <c r="Y34" s="24"/>
      <c r="Z34" s="24"/>
      <c r="AA34" s="24"/>
      <c r="AB34" s="19"/>
      <c r="AC34" s="14"/>
      <c r="AD34" s="14"/>
      <c r="AE34" s="14"/>
      <c r="AG34" s="24"/>
      <c r="AH34" s="24"/>
      <c r="AI34" s="24"/>
      <c r="AJ34" s="20"/>
      <c r="AO34" s="24"/>
      <c r="AP34" s="24"/>
      <c r="AQ34" s="24"/>
      <c r="AR34" s="25"/>
      <c r="AS34" s="25"/>
      <c r="AT34" s="19"/>
      <c r="AV34" s="24"/>
      <c r="AW34" s="24"/>
      <c r="AX34" s="24"/>
      <c r="AY34" s="24"/>
      <c r="BA34" s="14"/>
      <c r="BB34" s="14"/>
      <c r="BC34" s="14">
        <f t="shared" si="39"/>
        <v>0</v>
      </c>
    </row>
    <row r="35" spans="1:40" ht="12.75">
      <c r="A35" s="10" t="s">
        <v>32</v>
      </c>
      <c r="B35" s="10" t="s">
        <v>91</v>
      </c>
      <c r="C35" s="3" t="s">
        <v>3</v>
      </c>
      <c r="D35" s="3" t="s">
        <v>3</v>
      </c>
      <c r="E35" s="45"/>
      <c r="F35" s="46"/>
      <c r="AB35" s="19"/>
      <c r="AL35" s="27">
        <f>SUM(AC36:AC41)</f>
        <v>0</v>
      </c>
      <c r="AM35" s="27">
        <f>SUM(AD36:AD41)</f>
        <v>0</v>
      </c>
      <c r="AN35" s="27">
        <f>SUM(AE36:AE41)</f>
        <v>0</v>
      </c>
    </row>
    <row r="36" spans="1:55" ht="12.75">
      <c r="A36" s="2" t="s">
        <v>33</v>
      </c>
      <c r="B36" s="2" t="s">
        <v>92</v>
      </c>
      <c r="C36" s="2" t="s">
        <v>130</v>
      </c>
      <c r="D36" s="14">
        <v>87.76</v>
      </c>
      <c r="E36" s="44"/>
      <c r="F36" s="44">
        <f>D36*E36</f>
        <v>0</v>
      </c>
      <c r="S36" s="24">
        <f>IF(AJ36="5",BC36,0)</f>
        <v>0</v>
      </c>
      <c r="U36" s="24">
        <f>IF(AJ36="1",BA36,0)</f>
        <v>0</v>
      </c>
      <c r="V36" s="24">
        <f>IF(AJ36="1",BB36,0)</f>
        <v>0</v>
      </c>
      <c r="W36" s="24">
        <f>IF(AJ36="7",BA36,0)</f>
        <v>0</v>
      </c>
      <c r="X36" s="24">
        <f>IF(AJ36="7",BB36,0)</f>
        <v>0</v>
      </c>
      <c r="Y36" s="24">
        <f>IF(AJ36="2",BA36,0)</f>
        <v>0</v>
      </c>
      <c r="Z36" s="24">
        <f>IF(AJ36="2",BB36,0)</f>
        <v>0</v>
      </c>
      <c r="AA36" s="24">
        <f>IF(AJ36="0",BC36,0)</f>
        <v>0</v>
      </c>
      <c r="AB36" s="19"/>
      <c r="AC36" s="14">
        <f>IF(AG36=0,F36,0)</f>
        <v>0</v>
      </c>
      <c r="AD36" s="14">
        <f>IF(AG36=15,F36,0)</f>
        <v>0</v>
      </c>
      <c r="AE36" s="14">
        <f>IF(AG36=21,F36,0)</f>
        <v>0</v>
      </c>
      <c r="AG36" s="24">
        <v>21</v>
      </c>
      <c r="AH36" s="24">
        <f>E36*0</f>
        <v>0</v>
      </c>
      <c r="AI36" s="24">
        <f>E36*(1-0)</f>
        <v>0</v>
      </c>
      <c r="AJ36" s="20" t="s">
        <v>8</v>
      </c>
      <c r="AO36" s="24">
        <f>AP36+AQ36</f>
        <v>0</v>
      </c>
      <c r="AP36" s="24">
        <f>D36*AH36</f>
        <v>0</v>
      </c>
      <c r="AQ36" s="24">
        <f>D36*AI36</f>
        <v>0</v>
      </c>
      <c r="AR36" s="25" t="s">
        <v>155</v>
      </c>
      <c r="AS36" s="25" t="s">
        <v>167</v>
      </c>
      <c r="AT36" s="19" t="s">
        <v>171</v>
      </c>
      <c r="AV36" s="24">
        <f>AP36+AQ36</f>
        <v>0</v>
      </c>
      <c r="AW36" s="24">
        <f>E36/(100-AX36)*100</f>
        <v>0</v>
      </c>
      <c r="AX36" s="24">
        <v>0</v>
      </c>
      <c r="AY36" s="24" t="e">
        <f>#REF!</f>
        <v>#REF!</v>
      </c>
      <c r="BA36" s="14">
        <f>D36*AH36</f>
        <v>0</v>
      </c>
      <c r="BB36" s="14">
        <f>D36*AI36</f>
        <v>0</v>
      </c>
      <c r="BC36" s="14">
        <f>D36*E36</f>
        <v>0</v>
      </c>
    </row>
    <row r="37" spans="1:55" ht="12.75">
      <c r="A37" s="2" t="s">
        <v>34</v>
      </c>
      <c r="B37" s="2" t="s">
        <v>93</v>
      </c>
      <c r="C37" s="2" t="s">
        <v>129</v>
      </c>
      <c r="D37" s="14">
        <v>155.8</v>
      </c>
      <c r="E37" s="44"/>
      <c r="F37" s="44">
        <f>D37*E37</f>
        <v>0</v>
      </c>
      <c r="S37" s="24">
        <f>IF(AJ37="5",BC37,0)</f>
        <v>0</v>
      </c>
      <c r="U37" s="24">
        <f>IF(AJ37="1",BA37,0)</f>
        <v>0</v>
      </c>
      <c r="V37" s="24">
        <f>IF(AJ37="1",BB37,0)</f>
        <v>0</v>
      </c>
      <c r="W37" s="24">
        <f>IF(AJ37="7",BA37,0)</f>
        <v>0</v>
      </c>
      <c r="X37" s="24">
        <f>IF(AJ37="7",BB37,0)</f>
        <v>0</v>
      </c>
      <c r="Y37" s="24">
        <f>IF(AJ37="2",BA37,0)</f>
        <v>0</v>
      </c>
      <c r="Z37" s="24">
        <f>IF(AJ37="2",BB37,0)</f>
        <v>0</v>
      </c>
      <c r="AA37" s="24">
        <f>IF(AJ37="0",BC37,0)</f>
        <v>0</v>
      </c>
      <c r="AB37" s="19"/>
      <c r="AC37" s="14">
        <f>IF(AG37=0,F37,0)</f>
        <v>0</v>
      </c>
      <c r="AD37" s="14">
        <f>IF(AG37=15,F37,0)</f>
        <v>0</v>
      </c>
      <c r="AE37" s="14">
        <f>IF(AG37=21,F37,0)</f>
        <v>0</v>
      </c>
      <c r="AG37" s="24">
        <v>21</v>
      </c>
      <c r="AH37" s="24">
        <f>E37*0</f>
        <v>0</v>
      </c>
      <c r="AI37" s="24">
        <f>E37*(1-0)</f>
        <v>0</v>
      </c>
      <c r="AJ37" s="20" t="s">
        <v>8</v>
      </c>
      <c r="AO37" s="24">
        <f>AP37+AQ37</f>
        <v>0</v>
      </c>
      <c r="AP37" s="24">
        <f>D37*AH37</f>
        <v>0</v>
      </c>
      <c r="AQ37" s="24">
        <f>D37*AI37</f>
        <v>0</v>
      </c>
      <c r="AR37" s="25" t="s">
        <v>155</v>
      </c>
      <c r="AS37" s="25" t="s">
        <v>167</v>
      </c>
      <c r="AT37" s="19" t="s">
        <v>171</v>
      </c>
      <c r="AV37" s="24">
        <f>AP37+AQ37</f>
        <v>0</v>
      </c>
      <c r="AW37" s="24">
        <f>E37/(100-AX37)*100</f>
        <v>0</v>
      </c>
      <c r="AX37" s="24">
        <v>0</v>
      </c>
      <c r="AY37" s="24" t="e">
        <f>#REF!</f>
        <v>#REF!</v>
      </c>
      <c r="BA37" s="14">
        <f>D37*AH37</f>
        <v>0</v>
      </c>
      <c r="BB37" s="14">
        <f>D37*AI37</f>
        <v>0</v>
      </c>
      <c r="BC37" s="14">
        <f>D37*E37</f>
        <v>0</v>
      </c>
    </row>
    <row r="38" spans="1:55" ht="12.75">
      <c r="A38" s="2" t="s">
        <v>35</v>
      </c>
      <c r="B38" s="2" t="s">
        <v>94</v>
      </c>
      <c r="C38" s="2" t="s">
        <v>129</v>
      </c>
      <c r="D38" s="14">
        <v>150.55</v>
      </c>
      <c r="E38" s="44"/>
      <c r="F38" s="44">
        <f>D38*E38</f>
        <v>0</v>
      </c>
      <c r="S38" s="24">
        <f>IF(AJ38="5",BC38,0)</f>
        <v>0</v>
      </c>
      <c r="U38" s="24">
        <f>IF(AJ38="1",BA38,0)</f>
        <v>0</v>
      </c>
      <c r="V38" s="24">
        <f>IF(AJ38="1",BB38,0)</f>
        <v>0</v>
      </c>
      <c r="W38" s="24">
        <f>IF(AJ38="7",BA38,0)</f>
        <v>0</v>
      </c>
      <c r="X38" s="24">
        <f>IF(AJ38="7",BB38,0)</f>
        <v>0</v>
      </c>
      <c r="Y38" s="24">
        <f>IF(AJ38="2",BA38,0)</f>
        <v>0</v>
      </c>
      <c r="Z38" s="24">
        <f>IF(AJ38="2",BB38,0)</f>
        <v>0</v>
      </c>
      <c r="AA38" s="24">
        <f>IF(AJ38="0",BC38,0)</f>
        <v>0</v>
      </c>
      <c r="AB38" s="19"/>
      <c r="AC38" s="14">
        <f>IF(AG38=0,F38,0)</f>
        <v>0</v>
      </c>
      <c r="AD38" s="14">
        <f>IF(AG38=15,F38,0)</f>
        <v>0</v>
      </c>
      <c r="AE38" s="14">
        <f>IF(AG38=21,F38,0)</f>
        <v>0</v>
      </c>
      <c r="AG38" s="24">
        <v>21</v>
      </c>
      <c r="AH38" s="24">
        <f>E38*0</f>
        <v>0</v>
      </c>
      <c r="AI38" s="24">
        <f>E38*(1-0)</f>
        <v>0</v>
      </c>
      <c r="AJ38" s="20" t="s">
        <v>8</v>
      </c>
      <c r="AO38" s="24">
        <f>AP38+AQ38</f>
        <v>0</v>
      </c>
      <c r="AP38" s="24">
        <f>D38*AH38</f>
        <v>0</v>
      </c>
      <c r="AQ38" s="24">
        <f>D38*AI38</f>
        <v>0</v>
      </c>
      <c r="AR38" s="25" t="s">
        <v>155</v>
      </c>
      <c r="AS38" s="25" t="s">
        <v>167</v>
      </c>
      <c r="AT38" s="19" t="s">
        <v>171</v>
      </c>
      <c r="AV38" s="24">
        <f>AP38+AQ38</f>
        <v>0</v>
      </c>
      <c r="AW38" s="24">
        <f>E38/(100-AX38)*100</f>
        <v>0</v>
      </c>
      <c r="AX38" s="24">
        <v>0</v>
      </c>
      <c r="AY38" s="24" t="e">
        <f>#REF!</f>
        <v>#REF!</v>
      </c>
      <c r="BA38" s="14">
        <f>D38*AH38</f>
        <v>0</v>
      </c>
      <c r="BB38" s="14">
        <f>D38*AI38</f>
        <v>0</v>
      </c>
      <c r="BC38" s="14">
        <f>D38*E38</f>
        <v>0</v>
      </c>
    </row>
    <row r="39" spans="1:55" ht="12.75">
      <c r="A39" s="2" t="s">
        <v>36</v>
      </c>
      <c r="B39" s="2" t="s">
        <v>95</v>
      </c>
      <c r="C39" s="2" t="s">
        <v>129</v>
      </c>
      <c r="D39" s="14">
        <v>150.55</v>
      </c>
      <c r="E39" s="44"/>
      <c r="F39" s="44">
        <f>D39*E39</f>
        <v>0</v>
      </c>
      <c r="S39" s="24">
        <f>IF(AJ39="5",BC39,0)</f>
        <v>0</v>
      </c>
      <c r="U39" s="24">
        <f>IF(AJ39="1",BA39,0)</f>
        <v>0</v>
      </c>
      <c r="V39" s="24">
        <f>IF(AJ39="1",BB39,0)</f>
        <v>0</v>
      </c>
      <c r="W39" s="24">
        <f>IF(AJ39="7",BA39,0)</f>
        <v>0</v>
      </c>
      <c r="X39" s="24">
        <f>IF(AJ39="7",BB39,0)</f>
        <v>0</v>
      </c>
      <c r="Y39" s="24">
        <f>IF(AJ39="2",BA39,0)</f>
        <v>0</v>
      </c>
      <c r="Z39" s="24">
        <f>IF(AJ39="2",BB39,0)</f>
        <v>0</v>
      </c>
      <c r="AA39" s="24">
        <f>IF(AJ39="0",BC39,0)</f>
        <v>0</v>
      </c>
      <c r="AB39" s="19"/>
      <c r="AC39" s="14">
        <f>IF(AG39=0,F39,0)</f>
        <v>0</v>
      </c>
      <c r="AD39" s="14">
        <f>IF(AG39=15,F39,0)</f>
        <v>0</v>
      </c>
      <c r="AE39" s="14">
        <f>IF(AG39=21,F39,0)</f>
        <v>0</v>
      </c>
      <c r="AG39" s="24">
        <v>21</v>
      </c>
      <c r="AH39" s="24">
        <f>E39*0.269609253619539</f>
        <v>0</v>
      </c>
      <c r="AI39" s="24">
        <f>E39*(1-0.269609253619539)</f>
        <v>0</v>
      </c>
      <c r="AJ39" s="20" t="s">
        <v>8</v>
      </c>
      <c r="AO39" s="24">
        <f>AP39+AQ39</f>
        <v>0</v>
      </c>
      <c r="AP39" s="24">
        <f>D39*AH39</f>
        <v>0</v>
      </c>
      <c r="AQ39" s="24">
        <f>D39*AI39</f>
        <v>0</v>
      </c>
      <c r="AR39" s="25" t="s">
        <v>155</v>
      </c>
      <c r="AS39" s="25" t="s">
        <v>167</v>
      </c>
      <c r="AT39" s="19" t="s">
        <v>171</v>
      </c>
      <c r="AV39" s="24">
        <f>AP39+AQ39</f>
        <v>0</v>
      </c>
      <c r="AW39" s="24">
        <f>E39/(100-AX39)*100</f>
        <v>0</v>
      </c>
      <c r="AX39" s="24">
        <v>0</v>
      </c>
      <c r="AY39" s="24" t="e">
        <f>#REF!</f>
        <v>#REF!</v>
      </c>
      <c r="BA39" s="14">
        <f>D39*AH39</f>
        <v>0</v>
      </c>
      <c r="BB39" s="14">
        <f>D39*AI39</f>
        <v>0</v>
      </c>
      <c r="BC39" s="14">
        <f>D39*E39</f>
        <v>0</v>
      </c>
    </row>
    <row r="40" spans="2:6" ht="12.75">
      <c r="B40" s="12" t="s">
        <v>96</v>
      </c>
      <c r="E40" s="47"/>
      <c r="F40" s="47"/>
    </row>
    <row r="41" spans="1:55" ht="12.75">
      <c r="A41" s="2" t="s">
        <v>37</v>
      </c>
      <c r="B41" s="2" t="s">
        <v>97</v>
      </c>
      <c r="C41" s="2" t="s">
        <v>130</v>
      </c>
      <c r="D41" s="14">
        <v>145.43</v>
      </c>
      <c r="E41" s="44"/>
      <c r="F41" s="44">
        <f>D41*E41</f>
        <v>0</v>
      </c>
      <c r="S41" s="24">
        <f>IF(AJ41="5",BC41,0)</f>
        <v>0</v>
      </c>
      <c r="U41" s="24">
        <f>IF(AJ41="1",BA41,0)</f>
        <v>0</v>
      </c>
      <c r="V41" s="24">
        <f>IF(AJ41="1",BB41,0)</f>
        <v>0</v>
      </c>
      <c r="W41" s="24">
        <f>IF(AJ41="7",BA41,0)</f>
        <v>0</v>
      </c>
      <c r="X41" s="24">
        <f>IF(AJ41="7",BB41,0)</f>
        <v>0</v>
      </c>
      <c r="Y41" s="24">
        <f>IF(AJ41="2",BA41,0)</f>
        <v>0</v>
      </c>
      <c r="Z41" s="24">
        <f>IF(AJ41="2",BB41,0)</f>
        <v>0</v>
      </c>
      <c r="AA41" s="24">
        <f>IF(AJ41="0",BC41,0)</f>
        <v>0</v>
      </c>
      <c r="AB41" s="19"/>
      <c r="AC41" s="14">
        <f>IF(AG41=0,F41,0)</f>
        <v>0</v>
      </c>
      <c r="AD41" s="14">
        <f>IF(AG41=15,F41,0)</f>
        <v>0</v>
      </c>
      <c r="AE41" s="14">
        <f>IF(AG41=21,F41,0)</f>
        <v>0</v>
      </c>
      <c r="AG41" s="24">
        <v>21</v>
      </c>
      <c r="AH41" s="24">
        <f>E41*0.311635265049351</f>
        <v>0</v>
      </c>
      <c r="AI41" s="24">
        <f>E41*(1-0.311635265049351)</f>
        <v>0</v>
      </c>
      <c r="AJ41" s="20" t="s">
        <v>8</v>
      </c>
      <c r="AO41" s="24">
        <f>AP41+AQ41</f>
        <v>0</v>
      </c>
      <c r="AP41" s="24">
        <f>D41*AH41</f>
        <v>0</v>
      </c>
      <c r="AQ41" s="24">
        <f>D41*AI41</f>
        <v>0</v>
      </c>
      <c r="AR41" s="25" t="s">
        <v>155</v>
      </c>
      <c r="AS41" s="25" t="s">
        <v>167</v>
      </c>
      <c r="AT41" s="19" t="s">
        <v>171</v>
      </c>
      <c r="AV41" s="24">
        <f>AP41+AQ41</f>
        <v>0</v>
      </c>
      <c r="AW41" s="24">
        <f>E41/(100-AX41)*100</f>
        <v>0</v>
      </c>
      <c r="AX41" s="24">
        <v>0</v>
      </c>
      <c r="AY41" s="24" t="e">
        <f>#REF!</f>
        <v>#REF!</v>
      </c>
      <c r="BA41" s="14">
        <f>D41*AH41</f>
        <v>0</v>
      </c>
      <c r="BB41" s="14">
        <f>D41*AI41</f>
        <v>0</v>
      </c>
      <c r="BC41" s="14">
        <f>D41*E41</f>
        <v>0</v>
      </c>
    </row>
    <row r="42" spans="2:6" ht="12.75">
      <c r="B42" s="12" t="s">
        <v>98</v>
      </c>
      <c r="E42" s="47"/>
      <c r="F42" s="47"/>
    </row>
    <row r="43" spans="1:6" ht="12.75">
      <c r="A43" s="2" t="s">
        <v>252</v>
      </c>
      <c r="B43" s="2" t="s">
        <v>253</v>
      </c>
      <c r="C43" s="2" t="s">
        <v>130</v>
      </c>
      <c r="D43" s="14">
        <v>21.2</v>
      </c>
      <c r="E43" s="44"/>
      <c r="F43" s="44">
        <f>D43*E43</f>
        <v>0</v>
      </c>
    </row>
    <row r="44" spans="1:40" ht="12.75">
      <c r="A44" s="10" t="s">
        <v>38</v>
      </c>
      <c r="B44" s="10" t="s">
        <v>99</v>
      </c>
      <c r="C44" s="3" t="s">
        <v>3</v>
      </c>
      <c r="D44" s="3" t="s">
        <v>3</v>
      </c>
      <c r="E44" s="45"/>
      <c r="F44" s="46"/>
      <c r="AB44" s="19"/>
      <c r="AL44" s="27">
        <f>SUM(AC45:AC45)</f>
        <v>0</v>
      </c>
      <c r="AM44" s="27">
        <f>SUM(AD45:AD45)</f>
        <v>0</v>
      </c>
      <c r="AN44" s="27">
        <f>SUM(AE45:AE45)</f>
        <v>0</v>
      </c>
    </row>
    <row r="45" spans="1:55" ht="12.75">
      <c r="A45" s="2" t="s">
        <v>39</v>
      </c>
      <c r="B45" s="2" t="s">
        <v>100</v>
      </c>
      <c r="C45" s="2" t="s">
        <v>129</v>
      </c>
      <c r="D45" s="14">
        <v>8.23</v>
      </c>
      <c r="E45" s="44"/>
      <c r="F45" s="44">
        <f>D45*E45</f>
        <v>0</v>
      </c>
      <c r="S45" s="24">
        <f>IF(AJ45="5",BC45,0)</f>
        <v>0</v>
      </c>
      <c r="U45" s="24">
        <f>IF(AJ45="1",BA45,0)</f>
        <v>0</v>
      </c>
      <c r="V45" s="24">
        <f>IF(AJ45="1",BB45,0)</f>
        <v>0</v>
      </c>
      <c r="W45" s="24">
        <f>IF(AJ45="7",BA45,0)</f>
        <v>0</v>
      </c>
      <c r="X45" s="24">
        <f>IF(AJ45="7",BB45,0)</f>
        <v>0</v>
      </c>
      <c r="Y45" s="24">
        <f>IF(AJ45="2",BA45,0)</f>
        <v>0</v>
      </c>
      <c r="Z45" s="24">
        <f>IF(AJ45="2",BB45,0)</f>
        <v>0</v>
      </c>
      <c r="AA45" s="24">
        <f>IF(AJ45="0",BC45,0)</f>
        <v>0</v>
      </c>
      <c r="AB45" s="19"/>
      <c r="AC45" s="14">
        <f>IF(AG45=0,F45,0)</f>
        <v>0</v>
      </c>
      <c r="AD45" s="14">
        <f>IF(AG45=15,F45,0)</f>
        <v>0</v>
      </c>
      <c r="AE45" s="14">
        <f>IF(AG45=21,F45,0)</f>
        <v>0</v>
      </c>
      <c r="AG45" s="24">
        <v>21</v>
      </c>
      <c r="AH45" s="24">
        <f>E45*0.170356019054202</f>
        <v>0</v>
      </c>
      <c r="AI45" s="24">
        <f>E45*(1-0.170356019054202)</f>
        <v>0</v>
      </c>
      <c r="AJ45" s="20" t="s">
        <v>8</v>
      </c>
      <c r="AO45" s="24">
        <f>AP45+AQ45</f>
        <v>0</v>
      </c>
      <c r="AP45" s="24">
        <f>D45*AH45</f>
        <v>0</v>
      </c>
      <c r="AQ45" s="24">
        <f>D45*AI45</f>
        <v>0</v>
      </c>
      <c r="AR45" s="25" t="s">
        <v>156</v>
      </c>
      <c r="AS45" s="25" t="s">
        <v>168</v>
      </c>
      <c r="AT45" s="19" t="s">
        <v>171</v>
      </c>
      <c r="AV45" s="24">
        <f>AP45+AQ45</f>
        <v>0</v>
      </c>
      <c r="AW45" s="24">
        <f>E45/(100-AX45)*100</f>
        <v>0</v>
      </c>
      <c r="AX45" s="24">
        <v>0</v>
      </c>
      <c r="AY45" s="24" t="e">
        <f>#REF!</f>
        <v>#REF!</v>
      </c>
      <c r="BA45" s="14">
        <f>D45*AH45</f>
        <v>0</v>
      </c>
      <c r="BB45" s="14">
        <f>D45*AI45</f>
        <v>0</v>
      </c>
      <c r="BC45" s="14">
        <f>D45*E45</f>
        <v>0</v>
      </c>
    </row>
    <row r="46" spans="1:55" ht="12.75">
      <c r="A46" s="2" t="s">
        <v>38</v>
      </c>
      <c r="B46" s="2" t="s">
        <v>224</v>
      </c>
      <c r="C46" s="2" t="s">
        <v>214</v>
      </c>
      <c r="D46" s="14">
        <v>1</v>
      </c>
      <c r="E46" s="44"/>
      <c r="F46" s="44">
        <f>D46*E46</f>
        <v>0</v>
      </c>
      <c r="S46" s="24"/>
      <c r="U46" s="24"/>
      <c r="V46" s="24"/>
      <c r="W46" s="24"/>
      <c r="X46" s="24"/>
      <c r="Y46" s="24"/>
      <c r="Z46" s="24"/>
      <c r="AA46" s="24"/>
      <c r="AB46" s="19"/>
      <c r="AC46" s="14"/>
      <c r="AD46" s="14"/>
      <c r="AE46" s="14"/>
      <c r="AG46" s="24"/>
      <c r="AH46" s="24"/>
      <c r="AI46" s="24"/>
      <c r="AJ46" s="20"/>
      <c r="AO46" s="24"/>
      <c r="AP46" s="24"/>
      <c r="AQ46" s="24"/>
      <c r="AR46" s="25"/>
      <c r="AS46" s="25"/>
      <c r="AT46" s="19"/>
      <c r="AV46" s="24"/>
      <c r="AW46" s="24"/>
      <c r="AX46" s="24"/>
      <c r="AY46" s="24"/>
      <c r="BA46" s="14"/>
      <c r="BB46" s="14"/>
      <c r="BC46" s="14"/>
    </row>
    <row r="47" spans="1:40" ht="12.75">
      <c r="A47" s="10" t="s">
        <v>40</v>
      </c>
      <c r="B47" s="10" t="s">
        <v>101</v>
      </c>
      <c r="C47" s="3" t="s">
        <v>3</v>
      </c>
      <c r="D47" s="3" t="s">
        <v>3</v>
      </c>
      <c r="E47" s="45"/>
      <c r="F47" s="46"/>
      <c r="AB47" s="19"/>
      <c r="AL47" s="27">
        <f>SUM(AC48:AC49)</f>
        <v>0</v>
      </c>
      <c r="AM47" s="27">
        <f>SUM(AD48:AD49)</f>
        <v>0</v>
      </c>
      <c r="AN47" s="27">
        <f>SUM(AE48:AE49)</f>
        <v>0</v>
      </c>
    </row>
    <row r="48" spans="1:55" ht="12.75">
      <c r="A48" s="2" t="s">
        <v>41</v>
      </c>
      <c r="B48" s="2" t="s">
        <v>102</v>
      </c>
      <c r="C48" s="2" t="s">
        <v>129</v>
      </c>
      <c r="D48" s="14">
        <f>364.46+66.14</f>
        <v>430.59999999999997</v>
      </c>
      <c r="E48" s="44"/>
      <c r="F48" s="44">
        <f>D48*E48</f>
        <v>0</v>
      </c>
      <c r="S48" s="24">
        <f>IF(AJ48="5",BC48,0)</f>
        <v>0</v>
      </c>
      <c r="U48" s="24">
        <f>IF(AJ48="1",BA48,0)</f>
        <v>0</v>
      </c>
      <c r="V48" s="24">
        <f>IF(AJ48="1",BB48,0)</f>
        <v>0</v>
      </c>
      <c r="W48" s="24">
        <f>IF(AJ48="7",BA48,0)</f>
        <v>0</v>
      </c>
      <c r="X48" s="24">
        <f>IF(AJ48="7",BB48,0)</f>
        <v>0</v>
      </c>
      <c r="Y48" s="24">
        <f>IF(AJ48="2",BA48,0)</f>
        <v>0</v>
      </c>
      <c r="Z48" s="24">
        <f>IF(AJ48="2",BB48,0)</f>
        <v>0</v>
      </c>
      <c r="AA48" s="24">
        <f>IF(AJ48="0",BC48,0)</f>
        <v>0</v>
      </c>
      <c r="AB48" s="19"/>
      <c r="AC48" s="14">
        <f>IF(AG48=0,F48,0)</f>
        <v>0</v>
      </c>
      <c r="AD48" s="14">
        <f>IF(AG48=15,F48,0)</f>
        <v>0</v>
      </c>
      <c r="AE48" s="14">
        <f>IF(AG48=21,F48,0)</f>
        <v>0</v>
      </c>
      <c r="AG48" s="24">
        <v>21</v>
      </c>
      <c r="AH48" s="24">
        <f>E48*0.00271002769359908</f>
        <v>0</v>
      </c>
      <c r="AI48" s="24">
        <f>E48*(1-0.00271002769359908)</f>
        <v>0</v>
      </c>
      <c r="AJ48" s="20" t="s">
        <v>8</v>
      </c>
      <c r="AO48" s="24">
        <f>AP48+AQ48</f>
        <v>0</v>
      </c>
      <c r="AP48" s="24">
        <f>D48*AH48</f>
        <v>0</v>
      </c>
      <c r="AQ48" s="24">
        <f>D48*AI48</f>
        <v>0</v>
      </c>
      <c r="AR48" s="25" t="s">
        <v>157</v>
      </c>
      <c r="AS48" s="25" t="s">
        <v>168</v>
      </c>
      <c r="AT48" s="19" t="s">
        <v>171</v>
      </c>
      <c r="AV48" s="24">
        <f>AP48+AQ48</f>
        <v>0</v>
      </c>
      <c r="AW48" s="24">
        <f>E48/(100-AX48)*100</f>
        <v>0</v>
      </c>
      <c r="AX48" s="24">
        <v>0</v>
      </c>
      <c r="AY48" s="24" t="e">
        <f>#REF!</f>
        <v>#REF!</v>
      </c>
      <c r="BA48" s="14">
        <f>D48*AH48</f>
        <v>0</v>
      </c>
      <c r="BB48" s="14">
        <f>D48*AI48</f>
        <v>0</v>
      </c>
      <c r="BC48" s="14">
        <f>D48*E48</f>
        <v>0</v>
      </c>
    </row>
    <row r="49" spans="1:55" ht="12.75">
      <c r="A49" s="2" t="s">
        <v>42</v>
      </c>
      <c r="B49" s="2" t="s">
        <v>103</v>
      </c>
      <c r="C49" s="2" t="s">
        <v>129</v>
      </c>
      <c r="D49" s="14">
        <v>598.3376</v>
      </c>
      <c r="E49" s="44"/>
      <c r="F49" s="44">
        <f>D49*E49</f>
        <v>0</v>
      </c>
      <c r="S49" s="24">
        <f>IF(AJ49="5",BC49,0)</f>
        <v>0</v>
      </c>
      <c r="U49" s="24">
        <f>IF(AJ49="1",BA49,0)</f>
        <v>0</v>
      </c>
      <c r="V49" s="24">
        <f>IF(AJ49="1",BB49,0)</f>
        <v>0</v>
      </c>
      <c r="W49" s="24">
        <f>IF(AJ49="7",BA49,0)</f>
        <v>0</v>
      </c>
      <c r="X49" s="24">
        <f>IF(AJ49="7",BB49,0)</f>
        <v>0</v>
      </c>
      <c r="Y49" s="24">
        <f>IF(AJ49="2",BA49,0)</f>
        <v>0</v>
      </c>
      <c r="Z49" s="24">
        <f>IF(AJ49="2",BB49,0)</f>
        <v>0</v>
      </c>
      <c r="AA49" s="24">
        <f>IF(AJ49="0",BC49,0)</f>
        <v>0</v>
      </c>
      <c r="AB49" s="19"/>
      <c r="AC49" s="14">
        <f>IF(AG49=0,F49,0)</f>
        <v>0</v>
      </c>
      <c r="AD49" s="14">
        <f>IF(AG49=15,F49,0)</f>
        <v>0</v>
      </c>
      <c r="AE49" s="14">
        <f>IF(AG49=21,F49,0)</f>
        <v>0</v>
      </c>
      <c r="AG49" s="24">
        <v>21</v>
      </c>
      <c r="AH49" s="24">
        <f>E49*0.201967875782203</f>
        <v>0</v>
      </c>
      <c r="AI49" s="24">
        <f>E49*(1-0.201967875782203)</f>
        <v>0</v>
      </c>
      <c r="AJ49" s="20" t="s">
        <v>8</v>
      </c>
      <c r="AO49" s="24">
        <f>AP49+AQ49</f>
        <v>0</v>
      </c>
      <c r="AP49" s="24">
        <f>D49*AH49</f>
        <v>0</v>
      </c>
      <c r="AQ49" s="24">
        <f>D49*AI49</f>
        <v>0</v>
      </c>
      <c r="AR49" s="25" t="s">
        <v>157</v>
      </c>
      <c r="AS49" s="25" t="s">
        <v>168</v>
      </c>
      <c r="AT49" s="19" t="s">
        <v>171</v>
      </c>
      <c r="AV49" s="24">
        <f>AP49+AQ49</f>
        <v>0</v>
      </c>
      <c r="AW49" s="24">
        <f>E49/(100-AX49)*100</f>
        <v>0</v>
      </c>
      <c r="AX49" s="24">
        <v>0</v>
      </c>
      <c r="AY49" s="24" t="e">
        <f>#REF!</f>
        <v>#REF!</v>
      </c>
      <c r="BA49" s="14">
        <f>D49*AH49</f>
        <v>0</v>
      </c>
      <c r="BB49" s="14">
        <f>D49*AI49</f>
        <v>0</v>
      </c>
      <c r="BC49" s="14">
        <f>D49*E49</f>
        <v>0</v>
      </c>
    </row>
    <row r="50" spans="1:55" ht="12.75">
      <c r="A50" s="2" t="s">
        <v>242</v>
      </c>
      <c r="B50" s="2" t="s">
        <v>243</v>
      </c>
      <c r="C50" s="2" t="s">
        <v>129</v>
      </c>
      <c r="D50" s="14">
        <v>598.34</v>
      </c>
      <c r="E50" s="44"/>
      <c r="F50" s="44">
        <f>D50*E50</f>
        <v>0</v>
      </c>
      <c r="S50" s="24"/>
      <c r="U50" s="24"/>
      <c r="V50" s="24"/>
      <c r="W50" s="24"/>
      <c r="X50" s="24"/>
      <c r="Y50" s="24"/>
      <c r="Z50" s="24"/>
      <c r="AA50" s="24"/>
      <c r="AB50" s="19"/>
      <c r="AC50" s="14"/>
      <c r="AD50" s="14"/>
      <c r="AE50" s="14"/>
      <c r="AG50" s="24"/>
      <c r="AH50" s="24"/>
      <c r="AI50" s="24"/>
      <c r="AJ50" s="20"/>
      <c r="AO50" s="24"/>
      <c r="AP50" s="24"/>
      <c r="AQ50" s="24"/>
      <c r="AR50" s="25"/>
      <c r="AS50" s="25"/>
      <c r="AT50" s="19"/>
      <c r="AV50" s="24"/>
      <c r="AW50" s="24"/>
      <c r="AX50" s="24"/>
      <c r="AY50" s="24"/>
      <c r="BA50" s="14"/>
      <c r="BB50" s="14"/>
      <c r="BC50" s="14"/>
    </row>
    <row r="51" spans="1:55" ht="12.75">
      <c r="A51" s="2" t="s">
        <v>256</v>
      </c>
      <c r="B51" s="2" t="s">
        <v>257</v>
      </c>
      <c r="C51" s="2" t="s">
        <v>129</v>
      </c>
      <c r="D51" s="14">
        <v>66.14</v>
      </c>
      <c r="E51" s="44"/>
      <c r="F51" s="44">
        <f>D51*E51</f>
        <v>0</v>
      </c>
      <c r="S51" s="24"/>
      <c r="U51" s="24"/>
      <c r="V51" s="24"/>
      <c r="W51" s="24"/>
      <c r="X51" s="24"/>
      <c r="Y51" s="24"/>
      <c r="Z51" s="24"/>
      <c r="AA51" s="24"/>
      <c r="AB51" s="19"/>
      <c r="AC51" s="14"/>
      <c r="AD51" s="14"/>
      <c r="AE51" s="14"/>
      <c r="AG51" s="24"/>
      <c r="AH51" s="24"/>
      <c r="AI51" s="24"/>
      <c r="AJ51" s="20"/>
      <c r="AO51" s="24"/>
      <c r="AP51" s="24"/>
      <c r="AQ51" s="24"/>
      <c r="AR51" s="25"/>
      <c r="AS51" s="25"/>
      <c r="AT51" s="19"/>
      <c r="AV51" s="24"/>
      <c r="AW51" s="24"/>
      <c r="AX51" s="24"/>
      <c r="AY51" s="24"/>
      <c r="BA51" s="14"/>
      <c r="BB51" s="14"/>
      <c r="BC51" s="14"/>
    </row>
    <row r="52" spans="1:55" ht="12.75">
      <c r="A52" s="39" t="s">
        <v>226</v>
      </c>
      <c r="B52" s="39" t="s">
        <v>227</v>
      </c>
      <c r="C52" s="3" t="s">
        <v>3</v>
      </c>
      <c r="D52" s="3" t="s">
        <v>3</v>
      </c>
      <c r="E52" s="45"/>
      <c r="F52" s="46"/>
      <c r="S52" s="24"/>
      <c r="U52" s="24"/>
      <c r="V52" s="24"/>
      <c r="W52" s="24"/>
      <c r="X52" s="24"/>
      <c r="Y52" s="24"/>
      <c r="Z52" s="24"/>
      <c r="AA52" s="24"/>
      <c r="AB52" s="19"/>
      <c r="AC52" s="14"/>
      <c r="AD52" s="14"/>
      <c r="AE52" s="14"/>
      <c r="AG52" s="24"/>
      <c r="AH52" s="24"/>
      <c r="AI52" s="24"/>
      <c r="AJ52" s="20"/>
      <c r="AO52" s="24"/>
      <c r="AP52" s="24"/>
      <c r="AQ52" s="24"/>
      <c r="AR52" s="25"/>
      <c r="AS52" s="25"/>
      <c r="AT52" s="19"/>
      <c r="AV52" s="24"/>
      <c r="AW52" s="24"/>
      <c r="AX52" s="24"/>
      <c r="AY52" s="24"/>
      <c r="BA52" s="14"/>
      <c r="BB52" s="14"/>
      <c r="BC52" s="14"/>
    </row>
    <row r="53" spans="1:55" ht="12.75">
      <c r="A53" s="2" t="s">
        <v>228</v>
      </c>
      <c r="B53" s="40" t="s">
        <v>229</v>
      </c>
      <c r="C53" s="40" t="s">
        <v>230</v>
      </c>
      <c r="D53" s="14">
        <v>20</v>
      </c>
      <c r="E53" s="44"/>
      <c r="F53" s="44">
        <f>D53*E53</f>
        <v>0</v>
      </c>
      <c r="S53" s="24"/>
      <c r="U53" s="24"/>
      <c r="V53" s="24"/>
      <c r="W53" s="24"/>
      <c r="X53" s="24"/>
      <c r="Y53" s="24"/>
      <c r="Z53" s="24"/>
      <c r="AA53" s="24"/>
      <c r="AB53" s="19"/>
      <c r="AC53" s="14"/>
      <c r="AD53" s="14"/>
      <c r="AE53" s="14"/>
      <c r="AG53" s="24"/>
      <c r="AH53" s="24"/>
      <c r="AI53" s="24"/>
      <c r="AJ53" s="20"/>
      <c r="AO53" s="24"/>
      <c r="AP53" s="24"/>
      <c r="AQ53" s="24"/>
      <c r="AR53" s="25"/>
      <c r="AS53" s="25"/>
      <c r="AT53" s="19"/>
      <c r="AV53" s="24"/>
      <c r="AW53" s="24"/>
      <c r="AX53" s="24"/>
      <c r="AY53" s="24"/>
      <c r="BA53" s="14"/>
      <c r="BB53" s="14"/>
      <c r="BC53" s="14"/>
    </row>
    <row r="54" spans="1:55" ht="12.75">
      <c r="A54" s="39" t="s">
        <v>238</v>
      </c>
      <c r="B54" s="39" t="s">
        <v>239</v>
      </c>
      <c r="C54" s="3" t="s">
        <v>3</v>
      </c>
      <c r="D54" s="3" t="s">
        <v>3</v>
      </c>
      <c r="E54" s="45"/>
      <c r="F54" s="46"/>
      <c r="S54" s="24"/>
      <c r="U54" s="24"/>
      <c r="V54" s="24"/>
      <c r="W54" s="24"/>
      <c r="X54" s="24"/>
      <c r="Y54" s="24"/>
      <c r="Z54" s="24"/>
      <c r="AA54" s="24"/>
      <c r="AB54" s="19"/>
      <c r="AC54" s="14"/>
      <c r="AD54" s="14"/>
      <c r="AE54" s="14"/>
      <c r="AG54" s="24"/>
      <c r="AH54" s="24"/>
      <c r="AI54" s="24"/>
      <c r="AJ54" s="20"/>
      <c r="AO54" s="24"/>
      <c r="AP54" s="24"/>
      <c r="AQ54" s="24"/>
      <c r="AR54" s="25"/>
      <c r="AS54" s="25"/>
      <c r="AT54" s="19"/>
      <c r="AV54" s="24"/>
      <c r="AW54" s="24"/>
      <c r="AX54" s="24"/>
      <c r="AY54" s="24"/>
      <c r="BA54" s="14"/>
      <c r="BB54" s="14"/>
      <c r="BC54" s="14"/>
    </row>
    <row r="55" spans="1:55" ht="12.75">
      <c r="A55" s="2" t="s">
        <v>240</v>
      </c>
      <c r="B55" s="40" t="s">
        <v>241</v>
      </c>
      <c r="C55" s="40" t="s">
        <v>129</v>
      </c>
      <c r="D55" s="14">
        <v>155.8</v>
      </c>
      <c r="E55" s="44"/>
      <c r="F55" s="44">
        <f>D55*E55</f>
        <v>0</v>
      </c>
      <c r="S55" s="24"/>
      <c r="U55" s="24"/>
      <c r="V55" s="24"/>
      <c r="W55" s="24"/>
      <c r="X55" s="24"/>
      <c r="Y55" s="24"/>
      <c r="Z55" s="24"/>
      <c r="AA55" s="24"/>
      <c r="AB55" s="19"/>
      <c r="AC55" s="14"/>
      <c r="AD55" s="14"/>
      <c r="AE55" s="14"/>
      <c r="AG55" s="24"/>
      <c r="AH55" s="24"/>
      <c r="AI55" s="24"/>
      <c r="AJ55" s="20"/>
      <c r="AO55" s="24"/>
      <c r="AP55" s="24"/>
      <c r="AQ55" s="24"/>
      <c r="AR55" s="25"/>
      <c r="AS55" s="25"/>
      <c r="AT55" s="19"/>
      <c r="AV55" s="24"/>
      <c r="AW55" s="24"/>
      <c r="AX55" s="24"/>
      <c r="AY55" s="24"/>
      <c r="BA55" s="14"/>
      <c r="BB55" s="14"/>
      <c r="BC55" s="14"/>
    </row>
    <row r="56" spans="1:40" ht="12.75">
      <c r="A56" s="10" t="s">
        <v>43</v>
      </c>
      <c r="B56" s="10" t="s">
        <v>104</v>
      </c>
      <c r="C56" s="3" t="s">
        <v>3</v>
      </c>
      <c r="D56" s="3" t="s">
        <v>3</v>
      </c>
      <c r="E56" s="45"/>
      <c r="F56" s="46"/>
      <c r="AB56" s="19"/>
      <c r="AL56" s="27">
        <f>SUM(AC57:AC57)</f>
        <v>0</v>
      </c>
      <c r="AM56" s="27">
        <f>SUM(AD57:AD57)</f>
        <v>0</v>
      </c>
      <c r="AN56" s="27">
        <f>SUM(AE57:AE57)</f>
        <v>0</v>
      </c>
    </row>
    <row r="57" spans="1:55" ht="12.75">
      <c r="A57" s="2" t="s">
        <v>44</v>
      </c>
      <c r="B57" s="2" t="s">
        <v>105</v>
      </c>
      <c r="C57" s="2" t="s">
        <v>129</v>
      </c>
      <c r="D57" s="14">
        <v>150.55</v>
      </c>
      <c r="E57" s="44"/>
      <c r="F57" s="44">
        <f>D57*E57</f>
        <v>0</v>
      </c>
      <c r="S57" s="24">
        <f>IF(AJ57="5",BC57,0)</f>
        <v>0</v>
      </c>
      <c r="U57" s="24">
        <f>IF(AJ57="1",BA57,0)</f>
        <v>0</v>
      </c>
      <c r="V57" s="24">
        <f>IF(AJ57="1",BB57,0)</f>
        <v>0</v>
      </c>
      <c r="W57" s="24">
        <f>IF(AJ57="7",BA57,0)</f>
        <v>0</v>
      </c>
      <c r="X57" s="24">
        <f>IF(AJ57="7",BB57,0)</f>
        <v>0</v>
      </c>
      <c r="Y57" s="24">
        <f>IF(AJ57="2",BA57,0)</f>
        <v>0</v>
      </c>
      <c r="Z57" s="24">
        <f>IF(AJ57="2",BB57,0)</f>
        <v>0</v>
      </c>
      <c r="AA57" s="24">
        <f>IF(AJ57="0",BC57,0)</f>
        <v>0</v>
      </c>
      <c r="AB57" s="19"/>
      <c r="AC57" s="14">
        <f>IF(AG57=0,F57,0)</f>
        <v>0</v>
      </c>
      <c r="AD57" s="14">
        <f>IF(AG57=15,F57,0)</f>
        <v>0</v>
      </c>
      <c r="AE57" s="14">
        <f>IF(AG57=21,F57,0)</f>
        <v>0</v>
      </c>
      <c r="AG57" s="24">
        <v>21</v>
      </c>
      <c r="AH57" s="24">
        <f>E57*0.0123809488208606</f>
        <v>0</v>
      </c>
      <c r="AI57" s="24">
        <f>E57*(1-0.0123809488208606)</f>
        <v>0</v>
      </c>
      <c r="AJ57" s="20" t="s">
        <v>4</v>
      </c>
      <c r="AO57" s="24">
        <f>AP57+AQ57</f>
        <v>0</v>
      </c>
      <c r="AP57" s="24">
        <f>D57*AH57</f>
        <v>0</v>
      </c>
      <c r="AQ57" s="24">
        <f>D57*AI57</f>
        <v>0</v>
      </c>
      <c r="AR57" s="25" t="s">
        <v>158</v>
      </c>
      <c r="AS57" s="25" t="s">
        <v>169</v>
      </c>
      <c r="AT57" s="19" t="s">
        <v>171</v>
      </c>
      <c r="AV57" s="24">
        <f>AP57+AQ57</f>
        <v>0</v>
      </c>
      <c r="AW57" s="24">
        <f>E57/(100-AX57)*100</f>
        <v>0</v>
      </c>
      <c r="AX57" s="24">
        <v>0</v>
      </c>
      <c r="AY57" s="24" t="e">
        <f>#REF!</f>
        <v>#REF!</v>
      </c>
      <c r="BA57" s="14">
        <f>D57*AH57</f>
        <v>0</v>
      </c>
      <c r="BB57" s="14">
        <f>D57*AI57</f>
        <v>0</v>
      </c>
      <c r="BC57" s="14">
        <f>D57*E57</f>
        <v>0</v>
      </c>
    </row>
    <row r="58" spans="1:40" ht="12.75">
      <c r="A58" s="10" t="s">
        <v>45</v>
      </c>
      <c r="B58" s="10" t="s">
        <v>106</v>
      </c>
      <c r="C58" s="3" t="s">
        <v>3</v>
      </c>
      <c r="D58" s="3" t="s">
        <v>3</v>
      </c>
      <c r="E58" s="45"/>
      <c r="F58" s="46"/>
      <c r="AB58" s="19"/>
      <c r="AL58" s="27">
        <f>SUM(AC59:AC61)</f>
        <v>0</v>
      </c>
      <c r="AM58" s="27">
        <f>SUM(AD59:AD61)</f>
        <v>0</v>
      </c>
      <c r="AN58" s="27">
        <f>SUM(AE59:AE61)</f>
        <v>0</v>
      </c>
    </row>
    <row r="59" spans="1:55" ht="12.75">
      <c r="A59" s="2" t="s">
        <v>46</v>
      </c>
      <c r="B59" s="2" t="s">
        <v>107</v>
      </c>
      <c r="C59" s="2" t="s">
        <v>131</v>
      </c>
      <c r="D59" s="14">
        <v>6</v>
      </c>
      <c r="E59" s="44"/>
      <c r="F59" s="44">
        <f>D59*E59</f>
        <v>0</v>
      </c>
      <c r="S59" s="24">
        <f>IF(AJ59="5",BC59,0)</f>
        <v>0</v>
      </c>
      <c r="U59" s="24">
        <f>IF(AJ59="1",BA59,0)</f>
        <v>0</v>
      </c>
      <c r="V59" s="24">
        <f>IF(AJ59="1",BB59,0)</f>
        <v>0</v>
      </c>
      <c r="W59" s="24">
        <f>IF(AJ59="7",BA59,0)</f>
        <v>0</v>
      </c>
      <c r="X59" s="24">
        <f>IF(AJ59="7",BB59,0)</f>
        <v>0</v>
      </c>
      <c r="Y59" s="24">
        <f>IF(AJ59="2",BA59,0)</f>
        <v>0</v>
      </c>
      <c r="Z59" s="24">
        <f>IF(AJ59="2",BB59,0)</f>
        <v>0</v>
      </c>
      <c r="AA59" s="24">
        <f>IF(AJ59="0",BC59,0)</f>
        <v>0</v>
      </c>
      <c r="AB59" s="19"/>
      <c r="AC59" s="14">
        <f>IF(AG59=0,F59,0)</f>
        <v>0</v>
      </c>
      <c r="AD59" s="14">
        <f>IF(AG59=15,F59,0)</f>
        <v>0</v>
      </c>
      <c r="AE59" s="14">
        <f>IF(AG59=21,F59,0)</f>
        <v>0</v>
      </c>
      <c r="AG59" s="24">
        <v>21</v>
      </c>
      <c r="AH59" s="24">
        <f>E59*0</f>
        <v>0</v>
      </c>
      <c r="AI59" s="24">
        <f>E59*(1-0)</f>
        <v>0</v>
      </c>
      <c r="AJ59" s="20" t="s">
        <v>4</v>
      </c>
      <c r="AO59" s="24">
        <f>AP59+AQ59</f>
        <v>0</v>
      </c>
      <c r="AP59" s="24">
        <f>D59*AH59</f>
        <v>0</v>
      </c>
      <c r="AQ59" s="24">
        <f>D59*AI59</f>
        <v>0</v>
      </c>
      <c r="AR59" s="25" t="s">
        <v>159</v>
      </c>
      <c r="AS59" s="25" t="s">
        <v>169</v>
      </c>
      <c r="AT59" s="19" t="s">
        <v>171</v>
      </c>
      <c r="AV59" s="24">
        <f>AP59+AQ59</f>
        <v>0</v>
      </c>
      <c r="AW59" s="24">
        <f>E59/(100-AX59)*100</f>
        <v>0</v>
      </c>
      <c r="AX59" s="24">
        <v>0</v>
      </c>
      <c r="AY59" s="24" t="e">
        <f>#REF!</f>
        <v>#REF!</v>
      </c>
      <c r="BA59" s="14">
        <f>D59*AH59</f>
        <v>0</v>
      </c>
      <c r="BB59" s="14">
        <f>D59*AI59</f>
        <v>0</v>
      </c>
      <c r="BC59" s="14">
        <f>D59*E59</f>
        <v>0</v>
      </c>
    </row>
    <row r="60" spans="1:55" ht="12.75">
      <c r="A60" s="2" t="s">
        <v>47</v>
      </c>
      <c r="B60" s="2" t="s">
        <v>108</v>
      </c>
      <c r="C60" s="2" t="s">
        <v>129</v>
      </c>
      <c r="D60" s="14">
        <v>8.19</v>
      </c>
      <c r="E60" s="44"/>
      <c r="F60" s="44">
        <f>D60*E60</f>
        <v>0</v>
      </c>
      <c r="S60" s="24">
        <f>IF(AJ60="5",BC60,0)</f>
        <v>0</v>
      </c>
      <c r="U60" s="24">
        <f>IF(AJ60="1",BA60,0)</f>
        <v>0</v>
      </c>
      <c r="V60" s="24">
        <f>IF(AJ60="1",BB60,0)</f>
        <v>0</v>
      </c>
      <c r="W60" s="24">
        <f>IF(AJ60="7",BA60,0)</f>
        <v>0</v>
      </c>
      <c r="X60" s="24">
        <f>IF(AJ60="7",BB60,0)</f>
        <v>0</v>
      </c>
      <c r="Y60" s="24">
        <f>IF(AJ60="2",BA60,0)</f>
        <v>0</v>
      </c>
      <c r="Z60" s="24">
        <f>IF(AJ60="2",BB60,0)</f>
        <v>0</v>
      </c>
      <c r="AA60" s="24">
        <f>IF(AJ60="0",BC60,0)</f>
        <v>0</v>
      </c>
      <c r="AB60" s="19"/>
      <c r="AC60" s="14">
        <f>IF(AG60=0,F60,0)</f>
        <v>0</v>
      </c>
      <c r="AD60" s="14">
        <f>IF(AG60=15,F60,0)</f>
        <v>0</v>
      </c>
      <c r="AE60" s="14">
        <f>IF(AG60=21,F60,0)</f>
        <v>0</v>
      </c>
      <c r="AG60" s="24">
        <v>21</v>
      </c>
      <c r="AH60" s="24">
        <f>E60*0.0755765369348116</f>
        <v>0</v>
      </c>
      <c r="AI60" s="24">
        <f>E60*(1-0.0755765369348116)</f>
        <v>0</v>
      </c>
      <c r="AJ60" s="20" t="s">
        <v>4</v>
      </c>
      <c r="AO60" s="24">
        <f>AP60+AQ60</f>
        <v>0</v>
      </c>
      <c r="AP60" s="24">
        <f>D60*AH60</f>
        <v>0</v>
      </c>
      <c r="AQ60" s="24">
        <f>D60*AI60</f>
        <v>0</v>
      </c>
      <c r="AR60" s="25" t="s">
        <v>159</v>
      </c>
      <c r="AS60" s="25" t="s">
        <v>169</v>
      </c>
      <c r="AT60" s="19" t="s">
        <v>171</v>
      </c>
      <c r="AV60" s="24">
        <f>AP60+AQ60</f>
        <v>0</v>
      </c>
      <c r="AW60" s="24">
        <f>E60/(100-AX60)*100</f>
        <v>0</v>
      </c>
      <c r="AX60" s="24">
        <v>0</v>
      </c>
      <c r="AY60" s="24" t="e">
        <f>#REF!</f>
        <v>#REF!</v>
      </c>
      <c r="BA60" s="14">
        <f>D60*AH60</f>
        <v>0</v>
      </c>
      <c r="BB60" s="14">
        <f>D60*AI60</f>
        <v>0</v>
      </c>
      <c r="BC60" s="14">
        <f>D60*E60</f>
        <v>0</v>
      </c>
    </row>
    <row r="61" spans="1:55" ht="12.75">
      <c r="A61" s="2" t="s">
        <v>48</v>
      </c>
      <c r="B61" s="2" t="s">
        <v>109</v>
      </c>
      <c r="C61" s="2" t="s">
        <v>129</v>
      </c>
      <c r="D61" s="14">
        <v>2.16</v>
      </c>
      <c r="E61" s="44"/>
      <c r="F61" s="44">
        <f>D61*E61</f>
        <v>0</v>
      </c>
      <c r="S61" s="24">
        <f>IF(AJ61="5",BC61,0)</f>
        <v>0</v>
      </c>
      <c r="U61" s="24">
        <f>IF(AJ61="1",BA61,0)</f>
        <v>0</v>
      </c>
      <c r="V61" s="24">
        <f>IF(AJ61="1",BB61,0)</f>
        <v>0</v>
      </c>
      <c r="W61" s="24">
        <f>IF(AJ61="7",BA61,0)</f>
        <v>0</v>
      </c>
      <c r="X61" s="24">
        <f>IF(AJ61="7",BB61,0)</f>
        <v>0</v>
      </c>
      <c r="Y61" s="24">
        <f>IF(AJ61="2",BA61,0)</f>
        <v>0</v>
      </c>
      <c r="Z61" s="24">
        <f>IF(AJ61="2",BB61,0)</f>
        <v>0</v>
      </c>
      <c r="AA61" s="24">
        <f>IF(AJ61="0",BC61,0)</f>
        <v>0</v>
      </c>
      <c r="AB61" s="19"/>
      <c r="AC61" s="14">
        <f>IF(AG61=0,F61,0)</f>
        <v>0</v>
      </c>
      <c r="AD61" s="14">
        <f>IF(AG61=15,F61,0)</f>
        <v>0</v>
      </c>
      <c r="AE61" s="14">
        <f>IF(AG61=21,F61,0)</f>
        <v>0</v>
      </c>
      <c r="AG61" s="24">
        <v>21</v>
      </c>
      <c r="AH61" s="24">
        <f>E61*0.143987879808097</f>
        <v>0</v>
      </c>
      <c r="AI61" s="24">
        <f>E61*(1-0.143987879808097)</f>
        <v>0</v>
      </c>
      <c r="AJ61" s="20" t="s">
        <v>4</v>
      </c>
      <c r="AO61" s="24">
        <f>AP61+AQ61</f>
        <v>0</v>
      </c>
      <c r="AP61" s="24">
        <f>D61*AH61</f>
        <v>0</v>
      </c>
      <c r="AQ61" s="24">
        <f>D61*AI61</f>
        <v>0</v>
      </c>
      <c r="AR61" s="25" t="s">
        <v>159</v>
      </c>
      <c r="AS61" s="25" t="s">
        <v>169</v>
      </c>
      <c r="AT61" s="19" t="s">
        <v>171</v>
      </c>
      <c r="AV61" s="24">
        <f>AP61+AQ61</f>
        <v>0</v>
      </c>
      <c r="AW61" s="24">
        <f>E61/(100-AX61)*100</f>
        <v>0</v>
      </c>
      <c r="AX61" s="24">
        <v>0</v>
      </c>
      <c r="AY61" s="24" t="e">
        <f>#REF!</f>
        <v>#REF!</v>
      </c>
      <c r="BA61" s="14">
        <f>D61*AH61</f>
        <v>0</v>
      </c>
      <c r="BB61" s="14">
        <f>D61*AI61</f>
        <v>0</v>
      </c>
      <c r="BC61" s="14">
        <f>D61*E61</f>
        <v>0</v>
      </c>
    </row>
    <row r="62" spans="1:40" ht="12.75">
      <c r="A62" s="10" t="s">
        <v>49</v>
      </c>
      <c r="B62" s="10" t="s">
        <v>110</v>
      </c>
      <c r="C62" s="3" t="s">
        <v>3</v>
      </c>
      <c r="D62" s="3" t="s">
        <v>3</v>
      </c>
      <c r="E62" s="45"/>
      <c r="F62" s="46"/>
      <c r="AB62" s="19"/>
      <c r="AL62" s="27">
        <f>SUM(AC63:AC64)</f>
        <v>0</v>
      </c>
      <c r="AM62" s="27">
        <f>SUM(AD63:AD64)</f>
        <v>0</v>
      </c>
      <c r="AN62" s="27">
        <f>SUM(AE63:AE64)</f>
        <v>0</v>
      </c>
    </row>
    <row r="63" spans="1:55" ht="12.75">
      <c r="A63" s="2" t="s">
        <v>50</v>
      </c>
      <c r="B63" s="2" t="s">
        <v>111</v>
      </c>
      <c r="C63" s="2" t="s">
        <v>129</v>
      </c>
      <c r="D63" s="14">
        <v>19.53</v>
      </c>
      <c r="E63" s="44"/>
      <c r="F63" s="44">
        <f>D63*E63</f>
        <v>0</v>
      </c>
      <c r="S63" s="24">
        <f>IF(AJ63="5",BC63,0)</f>
        <v>0</v>
      </c>
      <c r="U63" s="24">
        <f>IF(AJ63="1",BA63,0)</f>
        <v>0</v>
      </c>
      <c r="V63" s="24">
        <f>IF(AJ63="1",BB63,0)</f>
        <v>0</v>
      </c>
      <c r="W63" s="24">
        <f>IF(AJ63="7",BA63,0)</f>
        <v>0</v>
      </c>
      <c r="X63" s="24">
        <f>IF(AJ63="7",BB63,0)</f>
        <v>0</v>
      </c>
      <c r="Y63" s="24">
        <f>IF(AJ63="2",BA63,0)</f>
        <v>0</v>
      </c>
      <c r="Z63" s="24">
        <f>IF(AJ63="2",BB63,0)</f>
        <v>0</v>
      </c>
      <c r="AA63" s="24">
        <f>IF(AJ63="0",BC63,0)</f>
        <v>0</v>
      </c>
      <c r="AB63" s="19"/>
      <c r="AC63" s="14">
        <f>IF(AG63=0,F63,0)</f>
        <v>0</v>
      </c>
      <c r="AD63" s="14">
        <f>IF(AG63=15,F63,0)</f>
        <v>0</v>
      </c>
      <c r="AE63" s="14">
        <f>IF(AG63=21,F63,0)</f>
        <v>0</v>
      </c>
      <c r="AG63" s="24">
        <v>21</v>
      </c>
      <c r="AH63" s="24">
        <f>E63*0</f>
        <v>0</v>
      </c>
      <c r="AI63" s="24">
        <f>E63*(1-0)</f>
        <v>0</v>
      </c>
      <c r="AJ63" s="20" t="s">
        <v>4</v>
      </c>
      <c r="AO63" s="24">
        <f>AP63+AQ63</f>
        <v>0</v>
      </c>
      <c r="AP63" s="24">
        <f>D63*AH63</f>
        <v>0</v>
      </c>
      <c r="AQ63" s="24">
        <f>D63*AI63</f>
        <v>0</v>
      </c>
      <c r="AR63" s="25" t="s">
        <v>160</v>
      </c>
      <c r="AS63" s="25" t="s">
        <v>169</v>
      </c>
      <c r="AT63" s="19" t="s">
        <v>171</v>
      </c>
      <c r="AV63" s="24">
        <f>AP63+AQ63</f>
        <v>0</v>
      </c>
      <c r="AW63" s="24">
        <f>E63/(100-AX63)*100</f>
        <v>0</v>
      </c>
      <c r="AX63" s="24">
        <v>0</v>
      </c>
      <c r="AY63" s="24" t="e">
        <f>#REF!</f>
        <v>#REF!</v>
      </c>
      <c r="BA63" s="14">
        <f>D63*AH63</f>
        <v>0</v>
      </c>
      <c r="BB63" s="14">
        <f>D63*AI63</f>
        <v>0</v>
      </c>
      <c r="BC63" s="14">
        <f>D63*E63</f>
        <v>0</v>
      </c>
    </row>
    <row r="64" spans="1:55" ht="12.75">
      <c r="A64" s="2" t="s">
        <v>51</v>
      </c>
      <c r="B64" s="2" t="s">
        <v>112</v>
      </c>
      <c r="C64" s="2" t="s">
        <v>130</v>
      </c>
      <c r="D64" s="14">
        <v>2.16</v>
      </c>
      <c r="E64" s="44"/>
      <c r="F64" s="44">
        <f>D64*E64</f>
        <v>0</v>
      </c>
      <c r="S64" s="24">
        <f>IF(AJ64="5",BC64,0)</f>
        <v>0</v>
      </c>
      <c r="U64" s="24">
        <f>IF(AJ64="1",BA64,0)</f>
        <v>0</v>
      </c>
      <c r="V64" s="24">
        <f>IF(AJ64="1",BB64,0)</f>
        <v>0</v>
      </c>
      <c r="W64" s="24">
        <f>IF(AJ64="7",BA64,0)</f>
        <v>0</v>
      </c>
      <c r="X64" s="24">
        <f>IF(AJ64="7",BB64,0)</f>
        <v>0</v>
      </c>
      <c r="Y64" s="24">
        <f>IF(AJ64="2",BA64,0)</f>
        <v>0</v>
      </c>
      <c r="Z64" s="24">
        <f>IF(AJ64="2",BB64,0)</f>
        <v>0</v>
      </c>
      <c r="AA64" s="24">
        <f>IF(AJ64="0",BC64,0)</f>
        <v>0</v>
      </c>
      <c r="AB64" s="19"/>
      <c r="AC64" s="14">
        <f>IF(AG64=0,F64,0)</f>
        <v>0</v>
      </c>
      <c r="AD64" s="14">
        <f>IF(AG64=15,F64,0)</f>
        <v>0</v>
      </c>
      <c r="AE64" s="14">
        <f>IF(AG64=21,F64,0)</f>
        <v>0</v>
      </c>
      <c r="AG64" s="24">
        <v>21</v>
      </c>
      <c r="AH64" s="24">
        <f>E64*0.1125</f>
        <v>0</v>
      </c>
      <c r="AI64" s="24">
        <f>E64*(1-0.1125)</f>
        <v>0</v>
      </c>
      <c r="AJ64" s="20" t="s">
        <v>4</v>
      </c>
      <c r="AO64" s="24">
        <f>AP64+AQ64</f>
        <v>0</v>
      </c>
      <c r="AP64" s="24">
        <f>D64*AH64</f>
        <v>0</v>
      </c>
      <c r="AQ64" s="24">
        <f>D64*AI64</f>
        <v>0</v>
      </c>
      <c r="AR64" s="25" t="s">
        <v>160</v>
      </c>
      <c r="AS64" s="25" t="s">
        <v>169</v>
      </c>
      <c r="AT64" s="19" t="s">
        <v>171</v>
      </c>
      <c r="AV64" s="24">
        <f>AP64+AQ64</f>
        <v>0</v>
      </c>
      <c r="AW64" s="24">
        <f>E64/(100-AX64)*100</f>
        <v>0</v>
      </c>
      <c r="AX64" s="24">
        <v>0</v>
      </c>
      <c r="AY64" s="24" t="e">
        <f>#REF!</f>
        <v>#REF!</v>
      </c>
      <c r="BA64" s="14">
        <f>D64*AH64</f>
        <v>0</v>
      </c>
      <c r="BB64" s="14">
        <f>D64*AI64</f>
        <v>0</v>
      </c>
      <c r="BC64" s="14">
        <f>D64*E64</f>
        <v>0</v>
      </c>
    </row>
    <row r="65" spans="1:40" ht="12.75">
      <c r="A65" s="10" t="s">
        <v>52</v>
      </c>
      <c r="B65" s="10" t="s">
        <v>113</v>
      </c>
      <c r="C65" s="3" t="s">
        <v>3</v>
      </c>
      <c r="D65" s="3" t="s">
        <v>3</v>
      </c>
      <c r="E65" s="45"/>
      <c r="F65" s="46"/>
      <c r="AB65" s="19"/>
      <c r="AL65" s="27">
        <f>SUM(AC66:AC66)</f>
        <v>0</v>
      </c>
      <c r="AM65" s="27">
        <f>SUM(AD66:AD66)</f>
        <v>0</v>
      </c>
      <c r="AN65" s="27">
        <f>SUM(AE66:AE66)</f>
        <v>0</v>
      </c>
    </row>
    <row r="66" spans="1:55" ht="12.75">
      <c r="A66" s="2" t="s">
        <v>53</v>
      </c>
      <c r="B66" s="2" t="s">
        <v>114</v>
      </c>
      <c r="C66" s="2" t="s">
        <v>128</v>
      </c>
      <c r="D66" s="14">
        <v>17.12</v>
      </c>
      <c r="E66" s="44"/>
      <c r="F66" s="44">
        <f>D66*E66</f>
        <v>0</v>
      </c>
      <c r="S66" s="24">
        <f>IF(AJ66="5",BC66,0)</f>
        <v>0</v>
      </c>
      <c r="U66" s="24">
        <f>IF(AJ66="1",BA66,0)</f>
        <v>0</v>
      </c>
      <c r="V66" s="24">
        <f>IF(AJ66="1",BB66,0)</f>
        <v>0</v>
      </c>
      <c r="W66" s="24">
        <f>IF(AJ66="7",BA66,0)</f>
        <v>0</v>
      </c>
      <c r="X66" s="24">
        <f>IF(AJ66="7",BB66,0)</f>
        <v>0</v>
      </c>
      <c r="Y66" s="24">
        <f>IF(AJ66="2",BA66,0)</f>
        <v>0</v>
      </c>
      <c r="Z66" s="24">
        <f>IF(AJ66="2",BB66,0)</f>
        <v>0</v>
      </c>
      <c r="AA66" s="24">
        <f>IF(AJ66="0",BC66,0)</f>
        <v>0</v>
      </c>
      <c r="AB66" s="19"/>
      <c r="AC66" s="14">
        <f>IF(AG66=0,F66,0)</f>
        <v>0</v>
      </c>
      <c r="AD66" s="14">
        <f>IF(AG66=15,F66,0)</f>
        <v>0</v>
      </c>
      <c r="AE66" s="14">
        <f>IF(AG66=21,F66,0)</f>
        <v>0</v>
      </c>
      <c r="AG66" s="24">
        <v>21</v>
      </c>
      <c r="AH66" s="24">
        <f>E66*0</f>
        <v>0</v>
      </c>
      <c r="AI66" s="24">
        <f>E66*(1-0)</f>
        <v>0</v>
      </c>
      <c r="AJ66" s="20" t="s">
        <v>7</v>
      </c>
      <c r="AO66" s="24">
        <f>AP66+AQ66</f>
        <v>0</v>
      </c>
      <c r="AP66" s="24">
        <f>D66*AH66</f>
        <v>0</v>
      </c>
      <c r="AQ66" s="24">
        <f>D66*AI66</f>
        <v>0</v>
      </c>
      <c r="AR66" s="25" t="s">
        <v>161</v>
      </c>
      <c r="AS66" s="25" t="s">
        <v>169</v>
      </c>
      <c r="AT66" s="19" t="s">
        <v>171</v>
      </c>
      <c r="AV66" s="24">
        <f>AP66+AQ66</f>
        <v>0</v>
      </c>
      <c r="AW66" s="24">
        <f>E66/(100-AX66)*100</f>
        <v>0</v>
      </c>
      <c r="AX66" s="24">
        <v>0</v>
      </c>
      <c r="AY66" s="24" t="e">
        <f>#REF!</f>
        <v>#REF!</v>
      </c>
      <c r="BA66" s="14">
        <f>D66*AH66</f>
        <v>0</v>
      </c>
      <c r="BB66" s="14">
        <f>D66*AI66</f>
        <v>0</v>
      </c>
      <c r="BC66" s="14">
        <f>D66*E66</f>
        <v>0</v>
      </c>
    </row>
    <row r="67" spans="1:40" ht="12.75">
      <c r="A67" s="10" t="s">
        <v>54</v>
      </c>
      <c r="B67" s="10" t="s">
        <v>115</v>
      </c>
      <c r="C67" s="3" t="s">
        <v>3</v>
      </c>
      <c r="D67" s="3" t="s">
        <v>3</v>
      </c>
      <c r="E67" s="45"/>
      <c r="F67" s="46"/>
      <c r="AB67" s="19"/>
      <c r="AL67" s="27">
        <f>SUM(AC68:AC73)</f>
        <v>0</v>
      </c>
      <c r="AM67" s="27">
        <f>SUM(AD68:AD73)</f>
        <v>0</v>
      </c>
      <c r="AN67" s="27">
        <f>SUM(AE68:AE73)</f>
        <v>0</v>
      </c>
    </row>
    <row r="68" spans="1:55" ht="12.75">
      <c r="A68" s="2" t="s">
        <v>55</v>
      </c>
      <c r="B68" s="2" t="s">
        <v>116</v>
      </c>
      <c r="C68" s="2" t="s">
        <v>128</v>
      </c>
      <c r="D68" s="14">
        <v>3.54</v>
      </c>
      <c r="E68" s="44"/>
      <c r="F68" s="44">
        <f aca="true" t="shared" si="40" ref="F68:F73">D68*E68</f>
        <v>0</v>
      </c>
      <c r="S68" s="24">
        <f aca="true" t="shared" si="41" ref="S68:S73">IF(AJ68="5",BC68,0)</f>
        <v>0</v>
      </c>
      <c r="U68" s="24">
        <f aca="true" t="shared" si="42" ref="U68:U73">IF(AJ68="1",BA68,0)</f>
        <v>0</v>
      </c>
      <c r="V68" s="24">
        <f aca="true" t="shared" si="43" ref="V68:V73">IF(AJ68="1",BB68,0)</f>
        <v>0</v>
      </c>
      <c r="W68" s="24">
        <f aca="true" t="shared" si="44" ref="W68:W73">IF(AJ68="7",BA68,0)</f>
        <v>0</v>
      </c>
      <c r="X68" s="24">
        <f aca="true" t="shared" si="45" ref="X68:X73">IF(AJ68="7",BB68,0)</f>
        <v>0</v>
      </c>
      <c r="Y68" s="24">
        <f aca="true" t="shared" si="46" ref="Y68:Y73">IF(AJ68="2",BA68,0)</f>
        <v>0</v>
      </c>
      <c r="Z68" s="24">
        <f aca="true" t="shared" si="47" ref="Z68:Z73">IF(AJ68="2",BB68,0)</f>
        <v>0</v>
      </c>
      <c r="AA68" s="24">
        <f aca="true" t="shared" si="48" ref="AA68:AA73">IF(AJ68="0",BC68,0)</f>
        <v>0</v>
      </c>
      <c r="AB68" s="19"/>
      <c r="AC68" s="14">
        <f aca="true" t="shared" si="49" ref="AC68:AC73">IF(AG68=0,F68,0)</f>
        <v>0</v>
      </c>
      <c r="AD68" s="14">
        <f aca="true" t="shared" si="50" ref="AD68:AD73">IF(AG68=15,F68,0)</f>
        <v>0</v>
      </c>
      <c r="AE68" s="14">
        <f aca="true" t="shared" si="51" ref="AE68:AE73">IF(AG68=21,F68,0)</f>
        <v>0</v>
      </c>
      <c r="AG68" s="24">
        <v>21</v>
      </c>
      <c r="AH68" s="24">
        <f aca="true" t="shared" si="52" ref="AH68:AH73">E68*0</f>
        <v>0</v>
      </c>
      <c r="AI68" s="24">
        <f aca="true" t="shared" si="53" ref="AI68:AI73">E68*(1-0)</f>
        <v>0</v>
      </c>
      <c r="AJ68" s="20" t="s">
        <v>7</v>
      </c>
      <c r="AO68" s="24">
        <f aca="true" t="shared" si="54" ref="AO68:AO73">AP68+AQ68</f>
        <v>0</v>
      </c>
      <c r="AP68" s="24">
        <f aca="true" t="shared" si="55" ref="AP68:AP73">D68*AH68</f>
        <v>0</v>
      </c>
      <c r="AQ68" s="24">
        <f aca="true" t="shared" si="56" ref="AQ68:AQ73">D68*AI68</f>
        <v>0</v>
      </c>
      <c r="AR68" s="25" t="s">
        <v>162</v>
      </c>
      <c r="AS68" s="25" t="s">
        <v>169</v>
      </c>
      <c r="AT68" s="19" t="s">
        <v>171</v>
      </c>
      <c r="AV68" s="24">
        <f aca="true" t="shared" si="57" ref="AV68:AV73">AP68+AQ68</f>
        <v>0</v>
      </c>
      <c r="AW68" s="24">
        <f aca="true" t="shared" si="58" ref="AW68:AW73">E68/(100-AX68)*100</f>
        <v>0</v>
      </c>
      <c r="AX68" s="24">
        <v>0</v>
      </c>
      <c r="AY68" s="24" t="e">
        <f>#REF!</f>
        <v>#REF!</v>
      </c>
      <c r="BA68" s="14">
        <f aca="true" t="shared" si="59" ref="BA68:BA73">D68*AH68</f>
        <v>0</v>
      </c>
      <c r="BB68" s="14">
        <f aca="true" t="shared" si="60" ref="BB68:BB73">D68*AI68</f>
        <v>0</v>
      </c>
      <c r="BC68" s="14">
        <f aca="true" t="shared" si="61" ref="BC68:BC73">D68*E68</f>
        <v>0</v>
      </c>
    </row>
    <row r="69" spans="1:55" ht="12.75">
      <c r="A69" s="2" t="s">
        <v>56</v>
      </c>
      <c r="B69" s="2" t="s">
        <v>117</v>
      </c>
      <c r="C69" s="2" t="s">
        <v>128</v>
      </c>
      <c r="D69" s="14">
        <v>28.32</v>
      </c>
      <c r="E69" s="44"/>
      <c r="F69" s="44">
        <f t="shared" si="40"/>
        <v>0</v>
      </c>
      <c r="S69" s="24">
        <f t="shared" si="41"/>
        <v>0</v>
      </c>
      <c r="U69" s="24">
        <f t="shared" si="42"/>
        <v>0</v>
      </c>
      <c r="V69" s="24">
        <f t="shared" si="43"/>
        <v>0</v>
      </c>
      <c r="W69" s="24">
        <f t="shared" si="44"/>
        <v>0</v>
      </c>
      <c r="X69" s="24">
        <f t="shared" si="45"/>
        <v>0</v>
      </c>
      <c r="Y69" s="24">
        <f t="shared" si="46"/>
        <v>0</v>
      </c>
      <c r="Z69" s="24">
        <f t="shared" si="47"/>
        <v>0</v>
      </c>
      <c r="AA69" s="24">
        <f t="shared" si="48"/>
        <v>0</v>
      </c>
      <c r="AB69" s="19"/>
      <c r="AC69" s="14">
        <f t="shared" si="49"/>
        <v>0</v>
      </c>
      <c r="AD69" s="14">
        <f t="shared" si="50"/>
        <v>0</v>
      </c>
      <c r="AE69" s="14">
        <f t="shared" si="51"/>
        <v>0</v>
      </c>
      <c r="AG69" s="24">
        <v>21</v>
      </c>
      <c r="AH69" s="24">
        <f t="shared" si="52"/>
        <v>0</v>
      </c>
      <c r="AI69" s="24">
        <f t="shared" si="53"/>
        <v>0</v>
      </c>
      <c r="AJ69" s="20" t="s">
        <v>7</v>
      </c>
      <c r="AO69" s="24">
        <f t="shared" si="54"/>
        <v>0</v>
      </c>
      <c r="AP69" s="24">
        <f t="shared" si="55"/>
        <v>0</v>
      </c>
      <c r="AQ69" s="24">
        <f t="shared" si="56"/>
        <v>0</v>
      </c>
      <c r="AR69" s="25" t="s">
        <v>162</v>
      </c>
      <c r="AS69" s="25" t="s">
        <v>169</v>
      </c>
      <c r="AT69" s="19" t="s">
        <v>171</v>
      </c>
      <c r="AV69" s="24">
        <f t="shared" si="57"/>
        <v>0</v>
      </c>
      <c r="AW69" s="24">
        <f t="shared" si="58"/>
        <v>0</v>
      </c>
      <c r="AX69" s="24">
        <v>0</v>
      </c>
      <c r="AY69" s="24" t="e">
        <f>#REF!</f>
        <v>#REF!</v>
      </c>
      <c r="BA69" s="14">
        <f t="shared" si="59"/>
        <v>0</v>
      </c>
      <c r="BB69" s="14">
        <f t="shared" si="60"/>
        <v>0</v>
      </c>
      <c r="BC69" s="14">
        <f t="shared" si="61"/>
        <v>0</v>
      </c>
    </row>
    <row r="70" spans="1:55" ht="12.75">
      <c r="A70" s="2" t="s">
        <v>57</v>
      </c>
      <c r="B70" s="2" t="s">
        <v>118</v>
      </c>
      <c r="C70" s="2" t="s">
        <v>128</v>
      </c>
      <c r="D70" s="14">
        <v>3.54</v>
      </c>
      <c r="E70" s="44"/>
      <c r="F70" s="44">
        <f t="shared" si="40"/>
        <v>0</v>
      </c>
      <c r="S70" s="24">
        <f t="shared" si="41"/>
        <v>0</v>
      </c>
      <c r="U70" s="24">
        <f t="shared" si="42"/>
        <v>0</v>
      </c>
      <c r="V70" s="24">
        <f t="shared" si="43"/>
        <v>0</v>
      </c>
      <c r="W70" s="24">
        <f t="shared" si="44"/>
        <v>0</v>
      </c>
      <c r="X70" s="24">
        <f t="shared" si="45"/>
        <v>0</v>
      </c>
      <c r="Y70" s="24">
        <f t="shared" si="46"/>
        <v>0</v>
      </c>
      <c r="Z70" s="24">
        <f t="shared" si="47"/>
        <v>0</v>
      </c>
      <c r="AA70" s="24">
        <f t="shared" si="48"/>
        <v>0</v>
      </c>
      <c r="AB70" s="19"/>
      <c r="AC70" s="14">
        <f t="shared" si="49"/>
        <v>0</v>
      </c>
      <c r="AD70" s="14">
        <f t="shared" si="50"/>
        <v>0</v>
      </c>
      <c r="AE70" s="14">
        <f t="shared" si="51"/>
        <v>0</v>
      </c>
      <c r="AG70" s="24">
        <v>21</v>
      </c>
      <c r="AH70" s="24">
        <f t="shared" si="52"/>
        <v>0</v>
      </c>
      <c r="AI70" s="24">
        <f t="shared" si="53"/>
        <v>0</v>
      </c>
      <c r="AJ70" s="20" t="s">
        <v>7</v>
      </c>
      <c r="AO70" s="24">
        <f t="shared" si="54"/>
        <v>0</v>
      </c>
      <c r="AP70" s="24">
        <f t="shared" si="55"/>
        <v>0</v>
      </c>
      <c r="AQ70" s="24">
        <f t="shared" si="56"/>
        <v>0</v>
      </c>
      <c r="AR70" s="25" t="s">
        <v>162</v>
      </c>
      <c r="AS70" s="25" t="s">
        <v>169</v>
      </c>
      <c r="AT70" s="19" t="s">
        <v>171</v>
      </c>
      <c r="AV70" s="24">
        <f t="shared" si="57"/>
        <v>0</v>
      </c>
      <c r="AW70" s="24">
        <f t="shared" si="58"/>
        <v>0</v>
      </c>
      <c r="AX70" s="24">
        <v>0</v>
      </c>
      <c r="AY70" s="24" t="e">
        <f>#REF!</f>
        <v>#REF!</v>
      </c>
      <c r="BA70" s="14">
        <f t="shared" si="59"/>
        <v>0</v>
      </c>
      <c r="BB70" s="14">
        <f t="shared" si="60"/>
        <v>0</v>
      </c>
      <c r="BC70" s="14">
        <f t="shared" si="61"/>
        <v>0</v>
      </c>
    </row>
    <row r="71" spans="1:55" ht="12.75">
      <c r="A71" s="2" t="s">
        <v>58</v>
      </c>
      <c r="B71" s="2" t="s">
        <v>119</v>
      </c>
      <c r="C71" s="2" t="s">
        <v>128</v>
      </c>
      <c r="D71" s="14">
        <v>3.54</v>
      </c>
      <c r="E71" s="44"/>
      <c r="F71" s="44">
        <f t="shared" si="40"/>
        <v>0</v>
      </c>
      <c r="S71" s="24">
        <f t="shared" si="41"/>
        <v>0</v>
      </c>
      <c r="U71" s="24">
        <f t="shared" si="42"/>
        <v>0</v>
      </c>
      <c r="V71" s="24">
        <f t="shared" si="43"/>
        <v>0</v>
      </c>
      <c r="W71" s="24">
        <f t="shared" si="44"/>
        <v>0</v>
      </c>
      <c r="X71" s="24">
        <f t="shared" si="45"/>
        <v>0</v>
      </c>
      <c r="Y71" s="24">
        <f t="shared" si="46"/>
        <v>0</v>
      </c>
      <c r="Z71" s="24">
        <f t="shared" si="47"/>
        <v>0</v>
      </c>
      <c r="AA71" s="24">
        <f t="shared" si="48"/>
        <v>0</v>
      </c>
      <c r="AB71" s="19"/>
      <c r="AC71" s="14">
        <f t="shared" si="49"/>
        <v>0</v>
      </c>
      <c r="AD71" s="14">
        <f t="shared" si="50"/>
        <v>0</v>
      </c>
      <c r="AE71" s="14">
        <f t="shared" si="51"/>
        <v>0</v>
      </c>
      <c r="AG71" s="24">
        <v>21</v>
      </c>
      <c r="AH71" s="24">
        <f t="shared" si="52"/>
        <v>0</v>
      </c>
      <c r="AI71" s="24">
        <f t="shared" si="53"/>
        <v>0</v>
      </c>
      <c r="AJ71" s="20" t="s">
        <v>7</v>
      </c>
      <c r="AO71" s="24">
        <f t="shared" si="54"/>
        <v>0</v>
      </c>
      <c r="AP71" s="24">
        <f t="shared" si="55"/>
        <v>0</v>
      </c>
      <c r="AQ71" s="24">
        <f t="shared" si="56"/>
        <v>0</v>
      </c>
      <c r="AR71" s="25" t="s">
        <v>162</v>
      </c>
      <c r="AS71" s="25" t="s">
        <v>169</v>
      </c>
      <c r="AT71" s="19" t="s">
        <v>171</v>
      </c>
      <c r="AV71" s="24">
        <f t="shared" si="57"/>
        <v>0</v>
      </c>
      <c r="AW71" s="24">
        <f t="shared" si="58"/>
        <v>0</v>
      </c>
      <c r="AX71" s="24">
        <v>0</v>
      </c>
      <c r="AY71" s="24" t="e">
        <f>#REF!</f>
        <v>#REF!</v>
      </c>
      <c r="BA71" s="14">
        <f t="shared" si="59"/>
        <v>0</v>
      </c>
      <c r="BB71" s="14">
        <f t="shared" si="60"/>
        <v>0</v>
      </c>
      <c r="BC71" s="14">
        <f t="shared" si="61"/>
        <v>0</v>
      </c>
    </row>
    <row r="72" spans="1:55" ht="12.75">
      <c r="A72" s="2" t="s">
        <v>59</v>
      </c>
      <c r="B72" s="2" t="s">
        <v>120</v>
      </c>
      <c r="C72" s="2" t="s">
        <v>128</v>
      </c>
      <c r="D72" s="14">
        <v>35.4</v>
      </c>
      <c r="E72" s="44"/>
      <c r="F72" s="44">
        <f t="shared" si="40"/>
        <v>0</v>
      </c>
      <c r="S72" s="24">
        <f t="shared" si="41"/>
        <v>0</v>
      </c>
      <c r="U72" s="24">
        <f t="shared" si="42"/>
        <v>0</v>
      </c>
      <c r="V72" s="24">
        <f t="shared" si="43"/>
        <v>0</v>
      </c>
      <c r="W72" s="24">
        <f t="shared" si="44"/>
        <v>0</v>
      </c>
      <c r="X72" s="24">
        <f t="shared" si="45"/>
        <v>0</v>
      </c>
      <c r="Y72" s="24">
        <f t="shared" si="46"/>
        <v>0</v>
      </c>
      <c r="Z72" s="24">
        <f t="shared" si="47"/>
        <v>0</v>
      </c>
      <c r="AA72" s="24">
        <f t="shared" si="48"/>
        <v>0</v>
      </c>
      <c r="AB72" s="19"/>
      <c r="AC72" s="14">
        <f t="shared" si="49"/>
        <v>0</v>
      </c>
      <c r="AD72" s="14">
        <f t="shared" si="50"/>
        <v>0</v>
      </c>
      <c r="AE72" s="14">
        <f t="shared" si="51"/>
        <v>0</v>
      </c>
      <c r="AG72" s="24">
        <v>21</v>
      </c>
      <c r="AH72" s="24">
        <f t="shared" si="52"/>
        <v>0</v>
      </c>
      <c r="AI72" s="24">
        <f t="shared" si="53"/>
        <v>0</v>
      </c>
      <c r="AJ72" s="20" t="s">
        <v>7</v>
      </c>
      <c r="AO72" s="24">
        <f t="shared" si="54"/>
        <v>0</v>
      </c>
      <c r="AP72" s="24">
        <f t="shared" si="55"/>
        <v>0</v>
      </c>
      <c r="AQ72" s="24">
        <f t="shared" si="56"/>
        <v>0</v>
      </c>
      <c r="AR72" s="25" t="s">
        <v>162</v>
      </c>
      <c r="AS72" s="25" t="s">
        <v>169</v>
      </c>
      <c r="AT72" s="19" t="s">
        <v>171</v>
      </c>
      <c r="AV72" s="24">
        <f t="shared" si="57"/>
        <v>0</v>
      </c>
      <c r="AW72" s="24">
        <f t="shared" si="58"/>
        <v>0</v>
      </c>
      <c r="AX72" s="24">
        <v>0</v>
      </c>
      <c r="AY72" s="24" t="e">
        <f>#REF!</f>
        <v>#REF!</v>
      </c>
      <c r="BA72" s="14">
        <f t="shared" si="59"/>
        <v>0</v>
      </c>
      <c r="BB72" s="14">
        <f t="shared" si="60"/>
        <v>0</v>
      </c>
      <c r="BC72" s="14">
        <f t="shared" si="61"/>
        <v>0</v>
      </c>
    </row>
    <row r="73" spans="1:55" ht="12.75">
      <c r="A73" s="2" t="s">
        <v>60</v>
      </c>
      <c r="B73" s="40" t="s">
        <v>231</v>
      </c>
      <c r="C73" s="2" t="s">
        <v>128</v>
      </c>
      <c r="D73" s="14">
        <v>3.54</v>
      </c>
      <c r="E73" s="44"/>
      <c r="F73" s="44">
        <f t="shared" si="40"/>
        <v>0</v>
      </c>
      <c r="S73" s="24">
        <f t="shared" si="41"/>
        <v>0</v>
      </c>
      <c r="U73" s="24">
        <f t="shared" si="42"/>
        <v>0</v>
      </c>
      <c r="V73" s="24">
        <f t="shared" si="43"/>
        <v>0</v>
      </c>
      <c r="W73" s="24">
        <f t="shared" si="44"/>
        <v>0</v>
      </c>
      <c r="X73" s="24">
        <f t="shared" si="45"/>
        <v>0</v>
      </c>
      <c r="Y73" s="24">
        <f t="shared" si="46"/>
        <v>0</v>
      </c>
      <c r="Z73" s="24">
        <f t="shared" si="47"/>
        <v>0</v>
      </c>
      <c r="AA73" s="24">
        <f t="shared" si="48"/>
        <v>0</v>
      </c>
      <c r="AB73" s="19"/>
      <c r="AC73" s="14">
        <f t="shared" si="49"/>
        <v>0</v>
      </c>
      <c r="AD73" s="14">
        <f t="shared" si="50"/>
        <v>0</v>
      </c>
      <c r="AE73" s="14">
        <f t="shared" si="51"/>
        <v>0</v>
      </c>
      <c r="AG73" s="24">
        <v>21</v>
      </c>
      <c r="AH73" s="24">
        <f t="shared" si="52"/>
        <v>0</v>
      </c>
      <c r="AI73" s="24">
        <f t="shared" si="53"/>
        <v>0</v>
      </c>
      <c r="AJ73" s="20" t="s">
        <v>7</v>
      </c>
      <c r="AO73" s="24">
        <f t="shared" si="54"/>
        <v>0</v>
      </c>
      <c r="AP73" s="24">
        <f t="shared" si="55"/>
        <v>0</v>
      </c>
      <c r="AQ73" s="24">
        <f t="shared" si="56"/>
        <v>0</v>
      </c>
      <c r="AR73" s="25" t="s">
        <v>162</v>
      </c>
      <c r="AS73" s="25" t="s">
        <v>169</v>
      </c>
      <c r="AT73" s="19" t="s">
        <v>171</v>
      </c>
      <c r="AV73" s="24">
        <f t="shared" si="57"/>
        <v>0</v>
      </c>
      <c r="AW73" s="24">
        <f t="shared" si="58"/>
        <v>0</v>
      </c>
      <c r="AX73" s="24">
        <v>0</v>
      </c>
      <c r="AY73" s="24" t="e">
        <f>#REF!</f>
        <v>#REF!</v>
      </c>
      <c r="BA73" s="14">
        <f t="shared" si="59"/>
        <v>0</v>
      </c>
      <c r="BB73" s="14">
        <f t="shared" si="60"/>
        <v>0</v>
      </c>
      <c r="BC73" s="14">
        <f t="shared" si="61"/>
        <v>0</v>
      </c>
    </row>
    <row r="74" spans="1:40" ht="12.75">
      <c r="A74" s="10"/>
      <c r="B74" s="10" t="s">
        <v>121</v>
      </c>
      <c r="C74" s="3" t="s">
        <v>3</v>
      </c>
      <c r="D74" s="3" t="s">
        <v>3</v>
      </c>
      <c r="E74" s="45"/>
      <c r="F74" s="46"/>
      <c r="AB74" s="19"/>
      <c r="AL74" s="27">
        <f>SUM(AC75:AC82)</f>
        <v>0</v>
      </c>
      <c r="AM74" s="27">
        <f>SUM(AD75:AD82)</f>
        <v>0</v>
      </c>
      <c r="AN74" s="27">
        <f>SUM(AE75:AE82)</f>
        <v>0</v>
      </c>
    </row>
    <row r="75" spans="1:55" ht="12.75">
      <c r="A75" s="4" t="s">
        <v>61</v>
      </c>
      <c r="B75" s="4" t="s">
        <v>122</v>
      </c>
      <c r="C75" s="4" t="s">
        <v>128</v>
      </c>
      <c r="D75" s="15">
        <v>0.00957</v>
      </c>
      <c r="E75" s="48"/>
      <c r="F75" s="48">
        <f aca="true" t="shared" si="62" ref="F75:F83">D75*E75</f>
        <v>0</v>
      </c>
      <c r="S75" s="24">
        <f aca="true" t="shared" si="63" ref="S75:S82">IF(AJ75="5",BC75,0)</f>
        <v>0</v>
      </c>
      <c r="U75" s="24">
        <f aca="true" t="shared" si="64" ref="U75:U82">IF(AJ75="1",BA75,0)</f>
        <v>0</v>
      </c>
      <c r="V75" s="24">
        <f aca="true" t="shared" si="65" ref="V75:V82">IF(AJ75="1",BB75,0)</f>
        <v>0</v>
      </c>
      <c r="W75" s="24">
        <f aca="true" t="shared" si="66" ref="W75:W82">IF(AJ75="7",BA75,0)</f>
        <v>0</v>
      </c>
      <c r="X75" s="24">
        <f aca="true" t="shared" si="67" ref="X75:X82">IF(AJ75="7",BB75,0)</f>
        <v>0</v>
      </c>
      <c r="Y75" s="24">
        <f aca="true" t="shared" si="68" ref="Y75:Y82">IF(AJ75="2",BA75,0)</f>
        <v>0</v>
      </c>
      <c r="Z75" s="24">
        <f aca="true" t="shared" si="69" ref="Z75:Z82">IF(AJ75="2",BB75,0)</f>
        <v>0</v>
      </c>
      <c r="AA75" s="24">
        <f aca="true" t="shared" si="70" ref="AA75:AA82">IF(AJ75="0",BC75,0)</f>
        <v>0</v>
      </c>
      <c r="AB75" s="19"/>
      <c r="AC75" s="15">
        <f aca="true" t="shared" si="71" ref="AC75:AC82">IF(AG75=0,F75,0)</f>
        <v>0</v>
      </c>
      <c r="AD75" s="15">
        <f aca="true" t="shared" si="72" ref="AD75:AD82">IF(AG75=15,F75,0)</f>
        <v>0</v>
      </c>
      <c r="AE75" s="15">
        <f aca="true" t="shared" si="73" ref="AE75:AE82">IF(AG75=21,F75,0)</f>
        <v>0</v>
      </c>
      <c r="AG75" s="24">
        <v>21</v>
      </c>
      <c r="AH75" s="24">
        <f aca="true" t="shared" si="74" ref="AH75:AH83">E75*1</f>
        <v>0</v>
      </c>
      <c r="AI75" s="24">
        <f aca="true" t="shared" si="75" ref="AI75:AI83">E75*(1-1)</f>
        <v>0</v>
      </c>
      <c r="AJ75" s="21" t="s">
        <v>149</v>
      </c>
      <c r="AO75" s="24">
        <f aca="true" t="shared" si="76" ref="AO75:AO83">AP75+AQ75</f>
        <v>0</v>
      </c>
      <c r="AP75" s="24">
        <f aca="true" t="shared" si="77" ref="AP75:AP83">D75*AH75</f>
        <v>0</v>
      </c>
      <c r="AQ75" s="24">
        <f aca="true" t="shared" si="78" ref="AQ75:AQ83">D75*AI75</f>
        <v>0</v>
      </c>
      <c r="AR75" s="25" t="s">
        <v>163</v>
      </c>
      <c r="AS75" s="25" t="s">
        <v>170</v>
      </c>
      <c r="AT75" s="19" t="s">
        <v>171</v>
      </c>
      <c r="AV75" s="24">
        <f aca="true" t="shared" si="79" ref="AV75:AV83">AP75+AQ75</f>
        <v>0</v>
      </c>
      <c r="AW75" s="24">
        <f aca="true" t="shared" si="80" ref="AW75:AW82">E75/(100-AX75)*100</f>
        <v>0</v>
      </c>
      <c r="AX75" s="24">
        <v>0</v>
      </c>
      <c r="AY75" s="24" t="e">
        <f>#REF!</f>
        <v>#REF!</v>
      </c>
      <c r="BA75" s="15">
        <f aca="true" t="shared" si="81" ref="BA75:BA83">D75*AH75</f>
        <v>0</v>
      </c>
      <c r="BB75" s="15">
        <f aca="true" t="shared" si="82" ref="BB75:BB83">D75*AI75</f>
        <v>0</v>
      </c>
      <c r="BC75" s="15">
        <f aca="true" t="shared" si="83" ref="BC75:BC83">D75*E75</f>
        <v>0</v>
      </c>
    </row>
    <row r="76" spans="1:55" ht="12.75">
      <c r="A76" s="4" t="s">
        <v>62</v>
      </c>
      <c r="B76" s="41" t="s">
        <v>232</v>
      </c>
      <c r="C76" s="4" t="s">
        <v>129</v>
      </c>
      <c r="D76" s="15">
        <v>170</v>
      </c>
      <c r="E76" s="48"/>
      <c r="F76" s="48">
        <f t="shared" si="62"/>
        <v>0</v>
      </c>
      <c r="S76" s="24">
        <f t="shared" si="63"/>
        <v>0</v>
      </c>
      <c r="U76" s="24">
        <f t="shared" si="64"/>
        <v>0</v>
      </c>
      <c r="V76" s="24">
        <f t="shared" si="65"/>
        <v>0</v>
      </c>
      <c r="W76" s="24">
        <f t="shared" si="66"/>
        <v>0</v>
      </c>
      <c r="X76" s="24">
        <f t="shared" si="67"/>
        <v>0</v>
      </c>
      <c r="Y76" s="24">
        <f t="shared" si="68"/>
        <v>0</v>
      </c>
      <c r="Z76" s="24">
        <f t="shared" si="69"/>
        <v>0</v>
      </c>
      <c r="AA76" s="24">
        <f t="shared" si="70"/>
        <v>0</v>
      </c>
      <c r="AB76" s="19"/>
      <c r="AC76" s="15">
        <f t="shared" si="71"/>
        <v>0</v>
      </c>
      <c r="AD76" s="15">
        <f t="shared" si="72"/>
        <v>0</v>
      </c>
      <c r="AE76" s="15">
        <f t="shared" si="73"/>
        <v>0</v>
      </c>
      <c r="AG76" s="24">
        <v>21</v>
      </c>
      <c r="AH76" s="24">
        <f t="shared" si="74"/>
        <v>0</v>
      </c>
      <c r="AI76" s="24">
        <f t="shared" si="75"/>
        <v>0</v>
      </c>
      <c r="AJ76" s="21" t="s">
        <v>149</v>
      </c>
      <c r="AO76" s="24">
        <f t="shared" si="76"/>
        <v>0</v>
      </c>
      <c r="AP76" s="24">
        <f t="shared" si="77"/>
        <v>0</v>
      </c>
      <c r="AQ76" s="24">
        <f t="shared" si="78"/>
        <v>0</v>
      </c>
      <c r="AR76" s="25" t="s">
        <v>163</v>
      </c>
      <c r="AS76" s="25" t="s">
        <v>170</v>
      </c>
      <c r="AT76" s="19" t="s">
        <v>171</v>
      </c>
      <c r="AV76" s="24">
        <f t="shared" si="79"/>
        <v>0</v>
      </c>
      <c r="AW76" s="24">
        <f t="shared" si="80"/>
        <v>0</v>
      </c>
      <c r="AX76" s="24">
        <v>0</v>
      </c>
      <c r="AY76" s="24" t="e">
        <f>#REF!</f>
        <v>#REF!</v>
      </c>
      <c r="BA76" s="15">
        <f t="shared" si="81"/>
        <v>0</v>
      </c>
      <c r="BB76" s="15">
        <f t="shared" si="82"/>
        <v>0</v>
      </c>
      <c r="BC76" s="15">
        <f t="shared" si="83"/>
        <v>0</v>
      </c>
    </row>
    <row r="77" spans="1:55" ht="12.75">
      <c r="A77" s="4" t="s">
        <v>63</v>
      </c>
      <c r="B77" s="41" t="s">
        <v>233</v>
      </c>
      <c r="C77" s="4" t="s">
        <v>131</v>
      </c>
      <c r="D77" s="15">
        <v>7</v>
      </c>
      <c r="E77" s="48"/>
      <c r="F77" s="48">
        <f t="shared" si="62"/>
        <v>0</v>
      </c>
      <c r="S77" s="24">
        <f t="shared" si="63"/>
        <v>0</v>
      </c>
      <c r="U77" s="24">
        <f t="shared" si="64"/>
        <v>0</v>
      </c>
      <c r="V77" s="24">
        <f t="shared" si="65"/>
        <v>0</v>
      </c>
      <c r="W77" s="24">
        <f t="shared" si="66"/>
        <v>0</v>
      </c>
      <c r="X77" s="24">
        <f t="shared" si="67"/>
        <v>0</v>
      </c>
      <c r="Y77" s="24">
        <f t="shared" si="68"/>
        <v>0</v>
      </c>
      <c r="Z77" s="24">
        <f t="shared" si="69"/>
        <v>0</v>
      </c>
      <c r="AA77" s="24">
        <f t="shared" si="70"/>
        <v>0</v>
      </c>
      <c r="AB77" s="19"/>
      <c r="AC77" s="15">
        <f t="shared" si="71"/>
        <v>0</v>
      </c>
      <c r="AD77" s="15">
        <f t="shared" si="72"/>
        <v>0</v>
      </c>
      <c r="AE77" s="15">
        <f t="shared" si="73"/>
        <v>0</v>
      </c>
      <c r="AG77" s="24">
        <v>21</v>
      </c>
      <c r="AH77" s="24">
        <f t="shared" si="74"/>
        <v>0</v>
      </c>
      <c r="AI77" s="24">
        <f t="shared" si="75"/>
        <v>0</v>
      </c>
      <c r="AJ77" s="21" t="s">
        <v>149</v>
      </c>
      <c r="AO77" s="24">
        <f t="shared" si="76"/>
        <v>0</v>
      </c>
      <c r="AP77" s="24">
        <f t="shared" si="77"/>
        <v>0</v>
      </c>
      <c r="AQ77" s="24">
        <f t="shared" si="78"/>
        <v>0</v>
      </c>
      <c r="AR77" s="25" t="s">
        <v>163</v>
      </c>
      <c r="AS77" s="25" t="s">
        <v>170</v>
      </c>
      <c r="AT77" s="19" t="s">
        <v>171</v>
      </c>
      <c r="AV77" s="24">
        <f t="shared" si="79"/>
        <v>0</v>
      </c>
      <c r="AW77" s="24">
        <f t="shared" si="80"/>
        <v>0</v>
      </c>
      <c r="AX77" s="24">
        <v>0</v>
      </c>
      <c r="AY77" s="24" t="e">
        <f>#REF!</f>
        <v>#REF!</v>
      </c>
      <c r="BA77" s="15">
        <f t="shared" si="81"/>
        <v>0</v>
      </c>
      <c r="BB77" s="15">
        <f t="shared" si="82"/>
        <v>0</v>
      </c>
      <c r="BC77" s="15">
        <f t="shared" si="83"/>
        <v>0</v>
      </c>
    </row>
    <row r="78" spans="1:55" ht="12.75">
      <c r="A78" s="4" t="s">
        <v>247</v>
      </c>
      <c r="B78" s="41" t="s">
        <v>248</v>
      </c>
      <c r="C78" s="4" t="s">
        <v>131</v>
      </c>
      <c r="D78" s="15">
        <v>1</v>
      </c>
      <c r="E78" s="48"/>
      <c r="F78" s="48">
        <f t="shared" si="62"/>
        <v>0</v>
      </c>
      <c r="S78" s="24"/>
      <c r="U78" s="24"/>
      <c r="V78" s="24"/>
      <c r="W78" s="24"/>
      <c r="X78" s="24"/>
      <c r="Y78" s="24"/>
      <c r="Z78" s="24"/>
      <c r="AA78" s="24"/>
      <c r="AB78" s="19"/>
      <c r="AC78" s="15"/>
      <c r="AD78" s="15"/>
      <c r="AE78" s="15"/>
      <c r="AG78" s="24"/>
      <c r="AH78" s="24"/>
      <c r="AI78" s="24"/>
      <c r="AJ78" s="21"/>
      <c r="AO78" s="24"/>
      <c r="AP78" s="24"/>
      <c r="AQ78" s="24"/>
      <c r="AR78" s="25"/>
      <c r="AS78" s="25"/>
      <c r="AT78" s="19"/>
      <c r="AV78" s="24"/>
      <c r="AW78" s="24"/>
      <c r="AX78" s="24"/>
      <c r="AY78" s="24"/>
      <c r="BA78" s="15"/>
      <c r="BB78" s="15"/>
      <c r="BC78" s="15">
        <f t="shared" si="83"/>
        <v>0</v>
      </c>
    </row>
    <row r="79" spans="1:55" ht="12.75">
      <c r="A79" s="4" t="s">
        <v>266</v>
      </c>
      <c r="B79" s="41" t="s">
        <v>267</v>
      </c>
      <c r="C79" s="4" t="s">
        <v>131</v>
      </c>
      <c r="D79" s="15">
        <v>5</v>
      </c>
      <c r="E79" s="48"/>
      <c r="F79" s="48">
        <f t="shared" si="62"/>
        <v>0</v>
      </c>
      <c r="S79" s="24"/>
      <c r="U79" s="24"/>
      <c r="V79" s="24"/>
      <c r="W79" s="24"/>
      <c r="X79" s="24"/>
      <c r="Y79" s="24"/>
      <c r="Z79" s="24"/>
      <c r="AA79" s="24"/>
      <c r="AB79" s="19"/>
      <c r="AC79" s="15"/>
      <c r="AD79" s="15"/>
      <c r="AE79" s="15"/>
      <c r="AG79" s="24"/>
      <c r="AH79" s="24"/>
      <c r="AI79" s="24"/>
      <c r="AJ79" s="21"/>
      <c r="AO79" s="24"/>
      <c r="AP79" s="24"/>
      <c r="AQ79" s="24"/>
      <c r="AR79" s="25"/>
      <c r="AS79" s="25"/>
      <c r="AT79" s="19"/>
      <c r="AV79" s="24"/>
      <c r="AW79" s="24"/>
      <c r="AX79" s="24"/>
      <c r="AY79" s="24"/>
      <c r="BA79" s="15"/>
      <c r="BB79" s="15"/>
      <c r="BC79" s="15">
        <f t="shared" si="83"/>
        <v>0</v>
      </c>
    </row>
    <row r="80" spans="1:55" ht="12.75">
      <c r="A80" s="4" t="s">
        <v>64</v>
      </c>
      <c r="B80" s="41" t="s">
        <v>234</v>
      </c>
      <c r="C80" s="4" t="s">
        <v>131</v>
      </c>
      <c r="D80" s="15">
        <v>8</v>
      </c>
      <c r="E80" s="48"/>
      <c r="F80" s="48">
        <f t="shared" si="62"/>
        <v>0</v>
      </c>
      <c r="S80" s="24">
        <f t="shared" si="63"/>
        <v>0</v>
      </c>
      <c r="U80" s="24">
        <f t="shared" si="64"/>
        <v>0</v>
      </c>
      <c r="V80" s="24">
        <f t="shared" si="65"/>
        <v>0</v>
      </c>
      <c r="W80" s="24">
        <f t="shared" si="66"/>
        <v>0</v>
      </c>
      <c r="X80" s="24">
        <f t="shared" si="67"/>
        <v>0</v>
      </c>
      <c r="Y80" s="24">
        <f t="shared" si="68"/>
        <v>0</v>
      </c>
      <c r="Z80" s="24">
        <f t="shared" si="69"/>
        <v>0</v>
      </c>
      <c r="AA80" s="24">
        <f t="shared" si="70"/>
        <v>0</v>
      </c>
      <c r="AB80" s="19"/>
      <c r="AC80" s="15">
        <f t="shared" si="71"/>
        <v>0</v>
      </c>
      <c r="AD80" s="15">
        <f t="shared" si="72"/>
        <v>0</v>
      </c>
      <c r="AE80" s="15">
        <f t="shared" si="73"/>
        <v>0</v>
      </c>
      <c r="AG80" s="24">
        <v>21</v>
      </c>
      <c r="AH80" s="24">
        <f t="shared" si="74"/>
        <v>0</v>
      </c>
      <c r="AI80" s="24">
        <f t="shared" si="75"/>
        <v>0</v>
      </c>
      <c r="AJ80" s="21" t="s">
        <v>149</v>
      </c>
      <c r="AO80" s="24">
        <f t="shared" si="76"/>
        <v>0</v>
      </c>
      <c r="AP80" s="24">
        <f t="shared" si="77"/>
        <v>0</v>
      </c>
      <c r="AQ80" s="24">
        <f t="shared" si="78"/>
        <v>0</v>
      </c>
      <c r="AR80" s="25" t="s">
        <v>163</v>
      </c>
      <c r="AS80" s="25" t="s">
        <v>170</v>
      </c>
      <c r="AT80" s="19" t="s">
        <v>171</v>
      </c>
      <c r="AV80" s="24">
        <f t="shared" si="79"/>
        <v>0</v>
      </c>
      <c r="AW80" s="24">
        <f t="shared" si="80"/>
        <v>0</v>
      </c>
      <c r="AX80" s="24">
        <v>0</v>
      </c>
      <c r="AY80" s="24" t="e">
        <f>#REF!</f>
        <v>#REF!</v>
      </c>
      <c r="BA80" s="15">
        <f t="shared" si="81"/>
        <v>0</v>
      </c>
      <c r="BB80" s="15">
        <f t="shared" si="82"/>
        <v>0</v>
      </c>
      <c r="BC80" s="15">
        <f t="shared" si="83"/>
        <v>0</v>
      </c>
    </row>
    <row r="81" spans="1:55" ht="12.75">
      <c r="A81" s="4" t="s">
        <v>65</v>
      </c>
      <c r="B81" s="4" t="s">
        <v>123</v>
      </c>
      <c r="C81" s="4" t="s">
        <v>131</v>
      </c>
      <c r="D81" s="15">
        <v>1</v>
      </c>
      <c r="E81" s="48"/>
      <c r="F81" s="48">
        <f t="shared" si="62"/>
        <v>0</v>
      </c>
      <c r="S81" s="24">
        <f t="shared" si="63"/>
        <v>0</v>
      </c>
      <c r="U81" s="24">
        <f t="shared" si="64"/>
        <v>0</v>
      </c>
      <c r="V81" s="24">
        <f t="shared" si="65"/>
        <v>0</v>
      </c>
      <c r="W81" s="24">
        <f t="shared" si="66"/>
        <v>0</v>
      </c>
      <c r="X81" s="24">
        <f t="shared" si="67"/>
        <v>0</v>
      </c>
      <c r="Y81" s="24">
        <f t="shared" si="68"/>
        <v>0</v>
      </c>
      <c r="Z81" s="24">
        <f t="shared" si="69"/>
        <v>0</v>
      </c>
      <c r="AA81" s="24">
        <f t="shared" si="70"/>
        <v>0</v>
      </c>
      <c r="AB81" s="19"/>
      <c r="AC81" s="15">
        <f t="shared" si="71"/>
        <v>0</v>
      </c>
      <c r="AD81" s="15">
        <f t="shared" si="72"/>
        <v>0</v>
      </c>
      <c r="AE81" s="15">
        <f t="shared" si="73"/>
        <v>0</v>
      </c>
      <c r="AG81" s="24">
        <v>21</v>
      </c>
      <c r="AH81" s="24">
        <f t="shared" si="74"/>
        <v>0</v>
      </c>
      <c r="AI81" s="24">
        <f t="shared" si="75"/>
        <v>0</v>
      </c>
      <c r="AJ81" s="21" t="s">
        <v>149</v>
      </c>
      <c r="AO81" s="24">
        <f t="shared" si="76"/>
        <v>0</v>
      </c>
      <c r="AP81" s="24">
        <f t="shared" si="77"/>
        <v>0</v>
      </c>
      <c r="AQ81" s="24">
        <f t="shared" si="78"/>
        <v>0</v>
      </c>
      <c r="AR81" s="25" t="s">
        <v>163</v>
      </c>
      <c r="AS81" s="25" t="s">
        <v>170</v>
      </c>
      <c r="AT81" s="19" t="s">
        <v>171</v>
      </c>
      <c r="AV81" s="24">
        <f t="shared" si="79"/>
        <v>0</v>
      </c>
      <c r="AW81" s="24">
        <f t="shared" si="80"/>
        <v>0</v>
      </c>
      <c r="AX81" s="24">
        <v>0</v>
      </c>
      <c r="AY81" s="24" t="e">
        <f>#REF!</f>
        <v>#REF!</v>
      </c>
      <c r="BA81" s="15">
        <f t="shared" si="81"/>
        <v>0</v>
      </c>
      <c r="BB81" s="15">
        <f t="shared" si="82"/>
        <v>0</v>
      </c>
      <c r="BC81" s="15">
        <f t="shared" si="83"/>
        <v>0</v>
      </c>
    </row>
    <row r="82" spans="1:55" ht="12.75">
      <c r="A82" s="4" t="s">
        <v>66</v>
      </c>
      <c r="B82" s="4" t="s">
        <v>124</v>
      </c>
      <c r="C82" s="4" t="s">
        <v>131</v>
      </c>
      <c r="D82" s="15">
        <v>7</v>
      </c>
      <c r="E82" s="48"/>
      <c r="F82" s="48">
        <f t="shared" si="62"/>
        <v>0</v>
      </c>
      <c r="S82" s="24">
        <f t="shared" si="63"/>
        <v>0</v>
      </c>
      <c r="U82" s="24">
        <f t="shared" si="64"/>
        <v>0</v>
      </c>
      <c r="V82" s="24">
        <f t="shared" si="65"/>
        <v>0</v>
      </c>
      <c r="W82" s="24">
        <f t="shared" si="66"/>
        <v>0</v>
      </c>
      <c r="X82" s="24">
        <f t="shared" si="67"/>
        <v>0</v>
      </c>
      <c r="Y82" s="24">
        <f t="shared" si="68"/>
        <v>0</v>
      </c>
      <c r="Z82" s="24">
        <f t="shared" si="69"/>
        <v>0</v>
      </c>
      <c r="AA82" s="24">
        <f t="shared" si="70"/>
        <v>0</v>
      </c>
      <c r="AB82" s="19"/>
      <c r="AC82" s="15">
        <f t="shared" si="71"/>
        <v>0</v>
      </c>
      <c r="AD82" s="15">
        <f t="shared" si="72"/>
        <v>0</v>
      </c>
      <c r="AE82" s="15">
        <f t="shared" si="73"/>
        <v>0</v>
      </c>
      <c r="AG82" s="24">
        <v>21</v>
      </c>
      <c r="AH82" s="24">
        <f t="shared" si="74"/>
        <v>0</v>
      </c>
      <c r="AI82" s="24">
        <f t="shared" si="75"/>
        <v>0</v>
      </c>
      <c r="AJ82" s="21" t="s">
        <v>149</v>
      </c>
      <c r="AO82" s="24">
        <f t="shared" si="76"/>
        <v>0</v>
      </c>
      <c r="AP82" s="24">
        <f t="shared" si="77"/>
        <v>0</v>
      </c>
      <c r="AQ82" s="24">
        <f t="shared" si="78"/>
        <v>0</v>
      </c>
      <c r="AR82" s="25" t="s">
        <v>163</v>
      </c>
      <c r="AS82" s="25" t="s">
        <v>170</v>
      </c>
      <c r="AT82" s="19" t="s">
        <v>171</v>
      </c>
      <c r="AV82" s="24">
        <f t="shared" si="79"/>
        <v>0</v>
      </c>
      <c r="AW82" s="24">
        <f t="shared" si="80"/>
        <v>0</v>
      </c>
      <c r="AX82" s="24">
        <v>0</v>
      </c>
      <c r="AY82" s="24" t="e">
        <f>#REF!</f>
        <v>#REF!</v>
      </c>
      <c r="BA82" s="15">
        <f t="shared" si="81"/>
        <v>0</v>
      </c>
      <c r="BB82" s="15">
        <f t="shared" si="82"/>
        <v>0</v>
      </c>
      <c r="BC82" s="15">
        <f t="shared" si="83"/>
        <v>0</v>
      </c>
    </row>
    <row r="83" spans="1:55" ht="12.75">
      <c r="A83" s="4" t="s">
        <v>262</v>
      </c>
      <c r="B83" s="4" t="s">
        <v>263</v>
      </c>
      <c r="C83" s="4" t="s">
        <v>129</v>
      </c>
      <c r="D83" s="15">
        <v>20.64</v>
      </c>
      <c r="E83" s="48"/>
      <c r="F83" s="48">
        <f t="shared" si="62"/>
        <v>0</v>
      </c>
      <c r="S83" s="24"/>
      <c r="U83" s="24"/>
      <c r="V83" s="24"/>
      <c r="W83" s="24"/>
      <c r="X83" s="24"/>
      <c r="Y83" s="24"/>
      <c r="Z83" s="24"/>
      <c r="AA83" s="24"/>
      <c r="AB83" s="19"/>
      <c r="AC83" s="15"/>
      <c r="AD83" s="15"/>
      <c r="AE83" s="15"/>
      <c r="AG83" s="24"/>
      <c r="AH83" s="24">
        <f t="shared" si="74"/>
        <v>0</v>
      </c>
      <c r="AI83" s="24">
        <f t="shared" si="75"/>
        <v>0</v>
      </c>
      <c r="AJ83" s="21"/>
      <c r="AO83" s="24">
        <f t="shared" si="76"/>
        <v>0</v>
      </c>
      <c r="AP83" s="24">
        <f t="shared" si="77"/>
        <v>0</v>
      </c>
      <c r="AQ83" s="24">
        <f t="shared" si="78"/>
        <v>0</v>
      </c>
      <c r="AR83" s="25"/>
      <c r="AS83" s="25"/>
      <c r="AT83" s="19"/>
      <c r="AV83" s="24">
        <f t="shared" si="79"/>
        <v>0</v>
      </c>
      <c r="AW83" s="24"/>
      <c r="AX83" s="24"/>
      <c r="AY83" s="24"/>
      <c r="BA83" s="15">
        <f t="shared" si="81"/>
        <v>0</v>
      </c>
      <c r="BB83" s="15">
        <f t="shared" si="82"/>
        <v>0</v>
      </c>
      <c r="BC83" s="15">
        <f t="shared" si="83"/>
        <v>0</v>
      </c>
    </row>
    <row r="84" spans="1:6" ht="12.75">
      <c r="A84" s="10"/>
      <c r="B84" s="10" t="s">
        <v>212</v>
      </c>
      <c r="C84" s="3" t="s">
        <v>3</v>
      </c>
      <c r="D84" s="3" t="s">
        <v>3</v>
      </c>
      <c r="E84" s="45"/>
      <c r="F84" s="46"/>
    </row>
    <row r="85" spans="1:6" ht="25.5">
      <c r="A85" s="4" t="s">
        <v>4</v>
      </c>
      <c r="B85" s="42" t="s">
        <v>236</v>
      </c>
      <c r="C85" s="4" t="s">
        <v>214</v>
      </c>
      <c r="D85" s="15">
        <v>1</v>
      </c>
      <c r="E85" s="48"/>
      <c r="F85" s="48">
        <f>D85*E85</f>
        <v>0</v>
      </c>
    </row>
    <row r="86" spans="1:6" ht="26.25" customHeight="1">
      <c r="A86" s="4" t="s">
        <v>5</v>
      </c>
      <c r="B86" s="43" t="s">
        <v>251</v>
      </c>
      <c r="C86" s="4" t="s">
        <v>214</v>
      </c>
      <c r="D86" s="15">
        <v>1</v>
      </c>
      <c r="E86" s="48"/>
      <c r="F86" s="48">
        <f>D86*E86</f>
        <v>0</v>
      </c>
    </row>
    <row r="87" spans="1:6" ht="12.75">
      <c r="A87" s="5" t="s">
        <v>6</v>
      </c>
      <c r="B87" s="5" t="s">
        <v>213</v>
      </c>
      <c r="C87" s="5" t="s">
        <v>214</v>
      </c>
      <c r="D87" s="16">
        <v>1</v>
      </c>
      <c r="E87" s="49"/>
      <c r="F87" s="49">
        <f>D87*E87</f>
        <v>0</v>
      </c>
    </row>
    <row r="88" spans="5:6" ht="12.75">
      <c r="E88" s="47"/>
      <c r="F88" s="50">
        <f>SUM(F4:F87)</f>
        <v>0</v>
      </c>
    </row>
  </sheetData>
  <sheetProtection/>
  <mergeCells count="1">
    <mergeCell ref="F1:F2"/>
  </mergeCells>
  <printOptions/>
  <pageMargins left="0.394" right="0.394" top="0.591" bottom="0.591" header="0.5" footer="0.5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7109375" style="0" customWidth="1"/>
    <col min="9" max="9" width="22.8515625" style="0" customWidth="1"/>
  </cols>
  <sheetData>
    <row r="1" spans="1:9" ht="72.75" customHeight="1">
      <c r="A1" s="38"/>
      <c r="B1" s="28"/>
      <c r="C1" s="84" t="s">
        <v>268</v>
      </c>
      <c r="D1" s="85"/>
      <c r="E1" s="85"/>
      <c r="F1" s="85"/>
      <c r="G1" s="85"/>
      <c r="H1" s="85"/>
      <c r="I1" s="85"/>
    </row>
    <row r="2" spans="1:10" ht="12.75">
      <c r="A2" s="86" t="s">
        <v>0</v>
      </c>
      <c r="B2" s="87"/>
      <c r="C2" s="88" t="s">
        <v>215</v>
      </c>
      <c r="D2" s="89"/>
      <c r="E2" s="91" t="s">
        <v>135</v>
      </c>
      <c r="F2" s="91" t="s">
        <v>218</v>
      </c>
      <c r="G2" s="87"/>
      <c r="H2" s="91" t="s">
        <v>209</v>
      </c>
      <c r="I2" s="92"/>
      <c r="J2" s="22"/>
    </row>
    <row r="3" spans="1:10" ht="12.75" customHeight="1">
      <c r="A3" s="79"/>
      <c r="B3" s="78"/>
      <c r="C3" s="90"/>
      <c r="D3" s="90"/>
      <c r="E3" s="78"/>
      <c r="F3" s="78"/>
      <c r="G3" s="78"/>
      <c r="H3" s="78"/>
      <c r="I3" s="83"/>
      <c r="J3" s="22"/>
    </row>
    <row r="4" spans="1:10" ht="12.75">
      <c r="A4" s="77" t="s">
        <v>1</v>
      </c>
      <c r="B4" s="78"/>
      <c r="C4" s="80" t="s">
        <v>216</v>
      </c>
      <c r="D4" s="78"/>
      <c r="E4" s="80" t="s">
        <v>136</v>
      </c>
      <c r="F4" s="80" t="s">
        <v>219</v>
      </c>
      <c r="G4" s="78"/>
      <c r="H4" s="80" t="s">
        <v>209</v>
      </c>
      <c r="I4" s="82"/>
      <c r="J4" s="22"/>
    </row>
    <row r="5" spans="1:10" ht="12.75" customHeight="1">
      <c r="A5" s="79"/>
      <c r="B5" s="78"/>
      <c r="C5" s="78"/>
      <c r="D5" s="78"/>
      <c r="E5" s="78"/>
      <c r="F5" s="78"/>
      <c r="G5" s="78"/>
      <c r="H5" s="78"/>
      <c r="I5" s="83"/>
      <c r="J5" s="22"/>
    </row>
    <row r="6" spans="1:10" ht="12.75">
      <c r="A6" s="77" t="s">
        <v>2</v>
      </c>
      <c r="B6" s="78"/>
      <c r="C6" s="80" t="s">
        <v>217</v>
      </c>
      <c r="D6" s="78"/>
      <c r="E6" s="80" t="s">
        <v>137</v>
      </c>
      <c r="F6" s="80"/>
      <c r="G6" s="78"/>
      <c r="H6" s="80" t="s">
        <v>209</v>
      </c>
      <c r="I6" s="82"/>
      <c r="J6" s="22"/>
    </row>
    <row r="7" spans="1:10" ht="12.75" customHeight="1">
      <c r="A7" s="79"/>
      <c r="B7" s="78"/>
      <c r="C7" s="78"/>
      <c r="D7" s="78"/>
      <c r="E7" s="78"/>
      <c r="F7" s="78"/>
      <c r="G7" s="78"/>
      <c r="H7" s="78"/>
      <c r="I7" s="83"/>
      <c r="J7" s="22"/>
    </row>
    <row r="8" spans="1:10" ht="12.75">
      <c r="A8" s="77" t="s">
        <v>125</v>
      </c>
      <c r="B8" s="78"/>
      <c r="C8" s="80"/>
      <c r="D8" s="78"/>
      <c r="E8" s="80" t="s">
        <v>126</v>
      </c>
      <c r="F8" s="80"/>
      <c r="G8" s="78"/>
      <c r="H8" s="81" t="s">
        <v>210</v>
      </c>
      <c r="I8" s="82"/>
      <c r="J8" s="22"/>
    </row>
    <row r="9" spans="1:10" ht="12.75">
      <c r="A9" s="79"/>
      <c r="B9" s="78"/>
      <c r="C9" s="78"/>
      <c r="D9" s="78"/>
      <c r="E9" s="78"/>
      <c r="F9" s="78"/>
      <c r="G9" s="78"/>
      <c r="H9" s="78"/>
      <c r="I9" s="83"/>
      <c r="J9" s="22"/>
    </row>
    <row r="10" spans="1:9" ht="18.75" customHeight="1">
      <c r="A10" s="73" t="s">
        <v>175</v>
      </c>
      <c r="B10" s="74"/>
      <c r="C10" s="74"/>
      <c r="D10" s="74"/>
      <c r="E10" s="74"/>
      <c r="F10" s="74"/>
      <c r="G10" s="74"/>
      <c r="H10" s="74"/>
      <c r="I10" s="74"/>
    </row>
    <row r="11" spans="1:10" ht="26.25" customHeight="1">
      <c r="A11" s="29" t="s">
        <v>176</v>
      </c>
      <c r="B11" s="75" t="s">
        <v>187</v>
      </c>
      <c r="C11" s="76"/>
      <c r="D11" s="29" t="s">
        <v>189</v>
      </c>
      <c r="E11" s="75" t="s">
        <v>197</v>
      </c>
      <c r="F11" s="76"/>
      <c r="G11" s="29" t="s">
        <v>198</v>
      </c>
      <c r="H11" s="75" t="s">
        <v>211</v>
      </c>
      <c r="I11" s="76"/>
      <c r="J11" s="22"/>
    </row>
    <row r="12" spans="1:10" ht="12.75" customHeight="1">
      <c r="A12" s="30" t="s">
        <v>177</v>
      </c>
      <c r="B12" s="33" t="s">
        <v>188</v>
      </c>
      <c r="C12" s="35"/>
      <c r="D12" s="71" t="s">
        <v>190</v>
      </c>
      <c r="E12" s="72"/>
      <c r="F12" s="35"/>
      <c r="G12" s="71" t="s">
        <v>199</v>
      </c>
      <c r="H12" s="72"/>
      <c r="I12" s="51">
        <f>0.01*C20</f>
        <v>0</v>
      </c>
      <c r="J12" s="22"/>
    </row>
    <row r="13" spans="1:10" ht="12.75" customHeight="1">
      <c r="A13" s="31"/>
      <c r="B13" s="33" t="s">
        <v>138</v>
      </c>
      <c r="C13" s="35"/>
      <c r="D13" s="71" t="s">
        <v>191</v>
      </c>
      <c r="E13" s="72"/>
      <c r="F13" s="35"/>
      <c r="G13" s="71" t="s">
        <v>200</v>
      </c>
      <c r="H13" s="72"/>
      <c r="I13" s="51">
        <f>0.03*C20</f>
        <v>0</v>
      </c>
      <c r="J13" s="22"/>
    </row>
    <row r="14" spans="1:10" ht="12.75" customHeight="1">
      <c r="A14" s="30" t="s">
        <v>178</v>
      </c>
      <c r="B14" s="33" t="s">
        <v>188</v>
      </c>
      <c r="C14" s="35"/>
      <c r="D14" s="71" t="s">
        <v>192</v>
      </c>
      <c r="E14" s="72"/>
      <c r="F14" s="35"/>
      <c r="G14" s="71" t="s">
        <v>201</v>
      </c>
      <c r="H14" s="72"/>
      <c r="I14" s="51"/>
      <c r="J14" s="22"/>
    </row>
    <row r="15" spans="1:10" ht="12.75" customHeight="1">
      <c r="A15" s="31"/>
      <c r="B15" s="33" t="s">
        <v>138</v>
      </c>
      <c r="C15" s="35"/>
      <c r="D15" s="71"/>
      <c r="E15" s="72"/>
      <c r="F15" s="36"/>
      <c r="G15" s="71" t="s">
        <v>202</v>
      </c>
      <c r="H15" s="72"/>
      <c r="I15" s="51">
        <f>0.01*C20</f>
        <v>0</v>
      </c>
      <c r="J15" s="22"/>
    </row>
    <row r="16" spans="1:10" ht="12.75" customHeight="1">
      <c r="A16" s="30" t="s">
        <v>179</v>
      </c>
      <c r="B16" s="33" t="s">
        <v>188</v>
      </c>
      <c r="C16" s="35"/>
      <c r="D16" s="71"/>
      <c r="E16" s="72"/>
      <c r="F16" s="36"/>
      <c r="G16" s="71" t="s">
        <v>203</v>
      </c>
      <c r="H16" s="72"/>
      <c r="I16" s="51"/>
      <c r="J16" s="22"/>
    </row>
    <row r="17" spans="1:10" ht="12.75" customHeight="1">
      <c r="A17" s="31"/>
      <c r="B17" s="33" t="s">
        <v>138</v>
      </c>
      <c r="C17" s="35"/>
      <c r="D17" s="71"/>
      <c r="E17" s="72"/>
      <c r="F17" s="36"/>
      <c r="G17" s="71" t="s">
        <v>204</v>
      </c>
      <c r="H17" s="72"/>
      <c r="I17" s="51"/>
      <c r="J17" s="22"/>
    </row>
    <row r="18" spans="1:10" ht="12.75" customHeight="1">
      <c r="A18" s="69" t="s">
        <v>121</v>
      </c>
      <c r="B18" s="70"/>
      <c r="C18" s="35"/>
      <c r="D18" s="71"/>
      <c r="E18" s="72"/>
      <c r="F18" s="36"/>
      <c r="G18" s="71"/>
      <c r="H18" s="72"/>
      <c r="I18" s="52"/>
      <c r="J18" s="22"/>
    </row>
    <row r="19" spans="1:10" ht="12.75" customHeight="1">
      <c r="A19" s="69" t="s">
        <v>180</v>
      </c>
      <c r="B19" s="70"/>
      <c r="C19" s="35"/>
      <c r="D19" s="71"/>
      <c r="E19" s="72"/>
      <c r="F19" s="36"/>
      <c r="G19" s="71"/>
      <c r="H19" s="72"/>
      <c r="I19" s="52"/>
      <c r="J19" s="22"/>
    </row>
    <row r="20" spans="1:10" ht="16.5" customHeight="1">
      <c r="A20" s="69" t="s">
        <v>181</v>
      </c>
      <c r="B20" s="70"/>
      <c r="C20" s="35">
        <f>'Stavební rozpočet'!F88</f>
        <v>0</v>
      </c>
      <c r="D20" s="69" t="s">
        <v>193</v>
      </c>
      <c r="E20" s="70"/>
      <c r="F20" s="35">
        <f>SUM(F12:F14)</f>
        <v>0</v>
      </c>
      <c r="G20" s="69" t="s">
        <v>205</v>
      </c>
      <c r="H20" s="70"/>
      <c r="I20" s="51">
        <f>SUM(I12:I17)</f>
        <v>0</v>
      </c>
      <c r="J20" s="22"/>
    </row>
    <row r="21" spans="1:9" ht="12.75">
      <c r="A21" s="28"/>
      <c r="B21" s="28"/>
      <c r="C21" s="28"/>
      <c r="G21" s="6"/>
      <c r="H21" s="6"/>
      <c r="I21" s="53"/>
    </row>
    <row r="22" spans="1:9" ht="12.75" customHeight="1">
      <c r="A22" s="64" t="s">
        <v>182</v>
      </c>
      <c r="B22" s="65"/>
      <c r="C22" s="37">
        <f>SUM('Stavební rozpočet'!AC3:AC82)</f>
        <v>0</v>
      </c>
      <c r="D22" s="34"/>
      <c r="E22" s="28"/>
      <c r="F22" s="28"/>
      <c r="G22" s="28"/>
      <c r="H22" s="28"/>
      <c r="I22" s="54"/>
    </row>
    <row r="23" spans="1:10" ht="12.75" customHeight="1">
      <c r="A23" s="64" t="s">
        <v>183</v>
      </c>
      <c r="B23" s="65"/>
      <c r="C23" s="37">
        <f>SUM('Stavební rozpočet'!AD3:AD82)</f>
        <v>0</v>
      </c>
      <c r="D23" s="64" t="s">
        <v>194</v>
      </c>
      <c r="E23" s="65"/>
      <c r="F23" s="37">
        <f>ROUND(C23*(15/100),2)</f>
        <v>0</v>
      </c>
      <c r="G23" s="64" t="s">
        <v>206</v>
      </c>
      <c r="H23" s="65"/>
      <c r="I23" s="55">
        <f>SUM(C22:C24)</f>
        <v>0</v>
      </c>
      <c r="J23" s="22"/>
    </row>
    <row r="24" spans="1:10" ht="12.75" customHeight="1">
      <c r="A24" s="64" t="s">
        <v>184</v>
      </c>
      <c r="B24" s="65"/>
      <c r="C24" s="37">
        <f>C20+F20+I20</f>
        <v>0</v>
      </c>
      <c r="D24" s="64" t="s">
        <v>195</v>
      </c>
      <c r="E24" s="65"/>
      <c r="F24" s="37">
        <f>ROUND(C24*(21/100),2)</f>
        <v>0</v>
      </c>
      <c r="G24" s="64" t="s">
        <v>207</v>
      </c>
      <c r="H24" s="65"/>
      <c r="I24" s="55">
        <f>SUM(F23:F24)+I23</f>
        <v>0</v>
      </c>
      <c r="J24" s="22"/>
    </row>
    <row r="25" spans="1:9" ht="12.75">
      <c r="A25" s="32"/>
      <c r="B25" s="32"/>
      <c r="C25" s="32"/>
      <c r="D25" s="32"/>
      <c r="E25" s="32"/>
      <c r="F25" s="32"/>
      <c r="G25" s="32"/>
      <c r="H25" s="32"/>
      <c r="I25" s="32"/>
    </row>
    <row r="26" spans="1:10" ht="12.75" customHeight="1">
      <c r="A26" s="66" t="s">
        <v>185</v>
      </c>
      <c r="B26" s="67"/>
      <c r="C26" s="68"/>
      <c r="D26" s="66" t="s">
        <v>196</v>
      </c>
      <c r="E26" s="67"/>
      <c r="F26" s="68"/>
      <c r="G26" s="66" t="s">
        <v>208</v>
      </c>
      <c r="H26" s="67"/>
      <c r="I26" s="68"/>
      <c r="J26" s="23"/>
    </row>
    <row r="27" spans="1:10" ht="12.75" customHeight="1">
      <c r="A27" s="58"/>
      <c r="B27" s="59"/>
      <c r="C27" s="60"/>
      <c r="D27" s="58"/>
      <c r="E27" s="59"/>
      <c r="F27" s="60"/>
      <c r="G27" s="58"/>
      <c r="H27" s="59"/>
      <c r="I27" s="60"/>
      <c r="J27" s="23"/>
    </row>
    <row r="28" spans="1:10" ht="12.75" customHeight="1">
      <c r="A28" s="58"/>
      <c r="B28" s="59"/>
      <c r="C28" s="60"/>
      <c r="D28" s="58"/>
      <c r="E28" s="59"/>
      <c r="F28" s="60"/>
      <c r="G28" s="58"/>
      <c r="H28" s="59"/>
      <c r="I28" s="60"/>
      <c r="J28" s="23"/>
    </row>
    <row r="29" spans="1:10" ht="12.75" customHeight="1">
      <c r="A29" s="58"/>
      <c r="B29" s="59"/>
      <c r="C29" s="60"/>
      <c r="D29" s="58"/>
      <c r="E29" s="59"/>
      <c r="F29" s="60"/>
      <c r="G29" s="58"/>
      <c r="H29" s="59"/>
      <c r="I29" s="60"/>
      <c r="J29" s="23"/>
    </row>
    <row r="30" spans="1:10" ht="12.75" customHeight="1" thickBot="1">
      <c r="A30" s="61" t="s">
        <v>186</v>
      </c>
      <c r="B30" s="62"/>
      <c r="C30" s="63"/>
      <c r="D30" s="61" t="s">
        <v>186</v>
      </c>
      <c r="E30" s="62"/>
      <c r="F30" s="63"/>
      <c r="G30" s="61" t="s">
        <v>186</v>
      </c>
      <c r="H30" s="62"/>
      <c r="I30" s="63"/>
      <c r="J30" s="23"/>
    </row>
  </sheetData>
  <sheetProtection/>
  <mergeCells count="72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I10"/>
    <mergeCell ref="B11:C11"/>
    <mergeCell ref="E11:F11"/>
    <mergeCell ref="H11:I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A18:B18"/>
    <mergeCell ref="D18:E18"/>
    <mergeCell ref="G18:H18"/>
    <mergeCell ref="A22:B22"/>
    <mergeCell ref="A23:B23"/>
    <mergeCell ref="D23:E23"/>
    <mergeCell ref="G23:H23"/>
    <mergeCell ref="A19:B19"/>
    <mergeCell ref="D19:E19"/>
    <mergeCell ref="G19:H19"/>
    <mergeCell ref="A20:B20"/>
    <mergeCell ref="D20:E20"/>
    <mergeCell ref="G20:H20"/>
    <mergeCell ref="A24:B24"/>
    <mergeCell ref="D24:E24"/>
    <mergeCell ref="G24:H24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 Petrlík</cp:lastModifiedBy>
  <dcterms:created xsi:type="dcterms:W3CDTF">2022-05-22T11:25:09Z</dcterms:created>
  <dcterms:modified xsi:type="dcterms:W3CDTF">2022-06-13T08:42:20Z</dcterms:modified>
  <cp:category/>
  <cp:version/>
  <cp:contentType/>
  <cp:contentStatus/>
</cp:coreProperties>
</file>