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/>
  <bookViews>
    <workbookView xWindow="65426" yWindow="65426" windowWidth="25820" windowHeight="14020" activeTab="0"/>
  </bookViews>
  <sheets>
    <sheet name="Rekapitulace stavby" sheetId="1" r:id="rId1"/>
    <sheet name="a - UK" sheetId="2" r:id="rId2"/>
    <sheet name="b - UL" sheetId="3" r:id="rId3"/>
    <sheet name="c - Laboratorní objekt" sheetId="4" r:id="rId4"/>
    <sheet name="d - Silnoproud" sheetId="5" r:id="rId5"/>
    <sheet name="e - Slaboproud" sheetId="6" r:id="rId6"/>
    <sheet name="x - VRN" sheetId="7" r:id="rId7"/>
  </sheets>
  <definedNames>
    <definedName name="_xlnm._FilterDatabase" localSheetId="1" hidden="1">'a - UK'!$C$95:$K$371</definedName>
    <definedName name="_xlnm._FilterDatabase" localSheetId="2" hidden="1">'b - UL'!$C$92:$K$277</definedName>
    <definedName name="_xlnm._FilterDatabase" localSheetId="3" hidden="1">'c - Laboratorní objekt'!$C$89:$K$210</definedName>
    <definedName name="_xlnm._FilterDatabase" localSheetId="4" hidden="1">'d - Silnoproud'!$C$86:$K$163</definedName>
    <definedName name="_xlnm._FilterDatabase" localSheetId="5" hidden="1">'e - Slaboproud'!$C$86:$K$187</definedName>
    <definedName name="_xlnm._FilterDatabase" localSheetId="6" hidden="1">'x - VRN'!$C$84:$K$103</definedName>
    <definedName name="_xlnm.Print_Area" localSheetId="1">'a - UK'!$C$4:$J$39,'a - UK'!$C$83:$J$371</definedName>
    <definedName name="_xlnm.Print_Area" localSheetId="2">'b - UL'!$C$4:$J$39,'b - UL'!$C$80:$J$277</definedName>
    <definedName name="_xlnm.Print_Area" localSheetId="3">'c - Laboratorní objekt'!$C$4:$J$39,'c - Laboratorní objekt'!$C$77:$J$210</definedName>
    <definedName name="_xlnm.Print_Area" localSheetId="4">'d - Silnoproud'!$C$4:$J$39,'d - Silnoproud'!$C$74:$J$163</definedName>
    <definedName name="_xlnm.Print_Area" localSheetId="5">'e - Slaboproud'!$C$4:$J$39,'e - Slaboproud'!$C$74:$J$187</definedName>
    <definedName name="_xlnm.Print_Area" localSheetId="0">'Rekapitulace stavby'!$D$4:$AO$36,'Rekapitulace stavby'!$C$42:$AQ$61</definedName>
    <definedName name="_xlnm.Print_Area" localSheetId="6">'x - VRN'!$C$4:$J$39,'x - VRN'!$C$72:$J$103</definedName>
    <definedName name="_xlnm.Print_Titles" localSheetId="0">'Rekapitulace stavby'!$52:$52</definedName>
    <definedName name="_xlnm.Print_Titles" localSheetId="1">'a - UK'!$95:$95</definedName>
    <definedName name="_xlnm.Print_Titles" localSheetId="2">'b - UL'!$92:$92</definedName>
    <definedName name="_xlnm.Print_Titles" localSheetId="3">'c - Laboratorní objekt'!$89:$89</definedName>
    <definedName name="_xlnm.Print_Titles" localSheetId="4">'d - Silnoproud'!$86:$86</definedName>
    <definedName name="_xlnm.Print_Titles" localSheetId="5">'e - Slaboproud'!$86:$86</definedName>
    <definedName name="_xlnm.Print_Titles" localSheetId="6">'x - VRN'!$84:$84</definedName>
  </definedNames>
  <calcPr calcId="191029"/>
  <extLst/>
</workbook>
</file>

<file path=xl/sharedStrings.xml><?xml version="1.0" encoding="utf-8"?>
<sst xmlns="http://schemas.openxmlformats.org/spreadsheetml/2006/main" count="8410" uniqueCount="1288">
  <si>
    <t>Export Komplet</t>
  </si>
  <si>
    <t>VZ</t>
  </si>
  <si>
    <t>2.0</t>
  </si>
  <si>
    <t/>
  </si>
  <si>
    <t>False</t>
  </si>
  <si>
    <t>{cff7befb-fc6c-470d-a867-2d4bc101e003}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</si>
  <si>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</si>
  <si>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</si>
  <si>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</si>
  <si>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</si>
  <si>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</si>
  <si>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</si>
  <si>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</si>
  <si>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</si>
  <si>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</si>
  <si>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</si>
  <si>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</si>
  <si>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</si>
  <si>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ZČU v Plzni - Revitalizace výukových prostor pro katerdru KKS</t>
  </si>
  <si>
    <t>KSO:</t>
  </si>
  <si>
    <t>801 35</t>
  </si>
  <si>
    <t>CC-CZ:</t>
  </si>
  <si>
    <t>12631</t>
  </si>
  <si>
    <t>Místo:</t>
  </si>
  <si>
    <t>p.č. 8424/24, 8424/20</t>
  </si>
  <si>
    <t>Datum:</t>
  </si>
  <si>
    <t>18. 9. 2023</t>
  </si>
  <si>
    <t>CZ-CPV:</t>
  </si>
  <si>
    <t>45300000-0</t>
  </si>
  <si>
    <t>CZ-CPA:</t>
  </si>
  <si>
    <t>41.00.28</t>
  </si>
  <si>
    <t>Zadavatel:</t>
  </si>
  <si>
    <t>IČ:</t>
  </si>
  <si>
    <t>49777513</t>
  </si>
  <si>
    <t>Západočeská univerzita v Plzni</t>
  </si>
  <si>
    <t>DIČ:</t>
  </si>
  <si>
    <t>CZ49777513</t>
  </si>
  <si>
    <t>Uchazeč:</t>
  </si>
  <si>
    <t>Vyplň údaj</t>
  </si>
  <si>
    <t>Projektant:</t>
  </si>
  <si>
    <t>64360938</t>
  </si>
  <si>
    <t>HBH atelier s.r.o.</t>
  </si>
  <si>
    <t>CZ64360938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</si>
  <si>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</si>
  <si>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</si>
  <si>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</si>
  <si>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</si>
  <si>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</si>
  <si>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</si>
  <si>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</si>
  <si>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</si>
  <si>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</si>
  <si>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</si>
  <si>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</si>
  <si>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</si>
  <si>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</si>
  <si>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</si>
  <si>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</si>
  <si>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</si>
  <si>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</si>
  <si>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</si>
  <si>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</si>
  <si>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</si>
  <si>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</si>
  <si>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</si>
  <si>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</si>
  <si>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</si>
  <si>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</si>
  <si>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</si>
  <si>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</si>
  <si>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</si>
  <si>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</si>
  <si>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</si>
  <si>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</si>
  <si>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</si>
  <si>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</si>
  <si>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</si>
  <si>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</si>
  <si>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</si>
  <si>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</si>
  <si>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</si>
  <si>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</si>
  <si>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</si>
  <si>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</si>
  <si>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</si>
  <si>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</si>
  <si>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</si>
  <si>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</t>
  </si>
  <si>
    <t>UK</t>
  </si>
  <si>
    <t>STA</t>
  </si>
  <si>
    <t>1</t>
  </si>
  <si>
    <t>{7867c474-564d-4728-9bb3-8025511287cf}</t>
  </si>
  <si>
    <t>2</t>
  </si>
  <si>
    <t>b</t>
  </si>
  <si>
    <t>UL</t>
  </si>
  <si>
    <t>{1ff25198-81e5-4443-abef-12a2b0b3267f}</t>
  </si>
  <si>
    <t>c</t>
  </si>
  <si>
    <t>Laboratorní objekt</t>
  </si>
  <si>
    <t>{b99d7568-1269-474c-a7c6-cc1d1bcb9929}</t>
  </si>
  <si>
    <t>d</t>
  </si>
  <si>
    <t>Silnoproud</t>
  </si>
  <si>
    <t>{7bd91d1b-1a25-4531-9299-7b2fcb368644}</t>
  </si>
  <si>
    <t>e</t>
  </si>
  <si>
    <t>Slaboproud</t>
  </si>
  <si>
    <t>{6ccc3b88-985d-4e28-9c9a-3dfe29cf62e4}</t>
  </si>
  <si>
    <t>x</t>
  </si>
  <si>
    <t>VRN</t>
  </si>
  <si>
    <t>{a7977457-92bc-4fee-9538-51cd711aff8a}</t>
  </si>
  <si>
    <t>KRYCÍ LIST SOUPISU PRACÍ</t>
  </si>
  <si>
    <t>Objekt:</t>
  </si>
  <si>
    <t>a - UK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</si>
  <si>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</si>
  <si>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</si>
  <si>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</si>
  <si>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</si>
  <si>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</si>
  <si>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</si>
  <si>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</si>
  <si>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</si>
  <si>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</si>
  <si>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</si>
  <si>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</si>
  <si>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742 - Elektroinstalace - slaboproud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</si>
  <si>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</si>
  <si>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</si>
  <si>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</si>
  <si>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</si>
  <si>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</si>
  <si>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</si>
  <si>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</si>
  <si>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</si>
  <si>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</si>
  <si>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</si>
  <si>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</si>
  <si>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</si>
  <si>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</si>
  <si>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</si>
  <si>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</si>
  <si>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</si>
  <si>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</si>
  <si>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</si>
  <si>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</si>
  <si>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</si>
  <si>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</si>
  <si>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</si>
  <si>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</si>
  <si>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</si>
  <si>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</si>
  <si>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</si>
  <si>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</si>
  <si>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</si>
  <si>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611325422</t>
  </si>
  <si>
    <t>Oprava vápenocementové omítky vnitřních ploch štukové dvouvrstvé, tloušťky do 20 mm a tloušťky štuku do 3 mm stropů, v rozsahu opravované plochy přes 10 do 30%</t>
  </si>
  <si>
    <t>m2</t>
  </si>
  <si>
    <t>4</t>
  </si>
  <si>
    <t>-1895017071</t>
  </si>
  <si>
    <t>Online PSC</t>
  </si>
  <si>
    <t>https://podminky.urs.cz/item/CS_URS_2023_02/611325422</t>
  </si>
  <si>
    <t>VV</t>
  </si>
  <si>
    <t>KD02</t>
  </si>
  <si>
    <t>240</t>
  </si>
  <si>
    <t>KD04</t>
  </si>
  <si>
    <t>28</t>
  </si>
  <si>
    <t>Součet</t>
  </si>
  <si>
    <t>612311131</t>
  </si>
  <si>
    <t>Potažení vnitřních ploch vápenným štukem tloušťky do 3 mm svislých konstrukcí stěn</t>
  </si>
  <si>
    <t>-470660537</t>
  </si>
  <si>
    <t>https://podminky.urs.cz/item/CS_URS_2023_02/612311131</t>
  </si>
  <si>
    <t>KN09</t>
  </si>
  <si>
    <t>132+25</t>
  </si>
  <si>
    <t>3</t>
  </si>
  <si>
    <t>612325422</t>
  </si>
  <si>
    <t>Oprava vápenocementové omítky vnitřních ploch štukové dvouvrstvé, tloušťky do 20 mm a tloušťky štuku do 3 mm stěn, v rozsahu opravované plochy přes 10 do 30%</t>
  </si>
  <si>
    <t>-354362197</t>
  </si>
  <si>
    <t>https://podminky.urs.cz/item/CS_URS_2023_02/612325422</t>
  </si>
  <si>
    <t>KD01</t>
  </si>
  <si>
    <t>120</t>
  </si>
  <si>
    <t>KD03</t>
  </si>
  <si>
    <t>38</t>
  </si>
  <si>
    <t>612325423</t>
  </si>
  <si>
    <t>Oprava vápenocementové omítky vnitřních ploch štukové dvouvrstvé, tloušťky do 20 mm a tloušťky štuku do 3 mm stěn, v rozsahu opravované plochy přes 30 do 50%</t>
  </si>
  <si>
    <t>1124421902</t>
  </si>
  <si>
    <t>https://podminky.urs.cz/item/CS_URS_2023_02/612325423</t>
  </si>
  <si>
    <t>50</t>
  </si>
  <si>
    <t>9</t>
  </si>
  <si>
    <t>Ostatní konstrukce a práce, bourání</t>
  </si>
  <si>
    <t>5</t>
  </si>
  <si>
    <t>949101111</t>
  </si>
  <si>
    <t>Lešení pomocné pracovní pro objekty pozemních staveb pro zatížení do 150 kg/m2, o výšce lešeňové podlahy do 1,9 m</t>
  </si>
  <si>
    <t>-1673774678</t>
  </si>
  <si>
    <t>https://podminky.urs.cz/item/CS_URS_2023_02/949101111</t>
  </si>
  <si>
    <t>952901111</t>
  </si>
  <si>
    <t>Vyčištění budov nebo objektů před předáním do užívání budov bytové nebo občanské výstavby, světlé výšky podlaží do 4 m</t>
  </si>
  <si>
    <t>-1397305572</t>
  </si>
  <si>
    <t>https://podminky.urs.cz/item/CS_URS_2023_02/952901111</t>
  </si>
  <si>
    <t>997</t>
  </si>
  <si>
    <t>Přesun sutě</t>
  </si>
  <si>
    <t>7</t>
  </si>
  <si>
    <t>997013211</t>
  </si>
  <si>
    <t>Vnitrostaveništní doprava suti a vybouraných hmot vodorovně do 50 m svisle ručně pro budovy a haly výšky do 6 m</t>
  </si>
  <si>
    <t>t</t>
  </si>
  <si>
    <t>-914486453</t>
  </si>
  <si>
    <t>https://podminky.urs.cz/item/CS_URS_2023_02/997013211</t>
  </si>
  <si>
    <t>8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</si>
  <si>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</si>
  <si>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</si>
  <si>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-26287741</t>
  </si>
  <si>
    <t>https://podminky.urs.cz/item/CS_URS_2023_02/997013219</t>
  </si>
  <si>
    <t>2,425*5</t>
  </si>
  <si>
    <t>997013511</t>
  </si>
  <si>
    <t>Odvoz suti a vybouraných hmot z meziskládky na skládku s naložením a se složením, na vzdálenost do 1 km</t>
  </si>
  <si>
    <t>1278104460</t>
  </si>
  <si>
    <t>https://podminky.urs.cz/item/CS_URS_2023_02/997013511</t>
  </si>
  <si>
    <t>10</t>
  </si>
  <si>
    <t>997013509</t>
  </si>
  <si>
    <t>Odvoz suti a vybouraných hmot na skládku nebo meziskládku se složením, na vzdálenost Příplatek k ceně za každý další i započatý 1 km přes 1 km</t>
  </si>
  <si>
    <t>194159833</t>
  </si>
  <si>
    <t>https://podminky.urs.cz/item/CS_URS_2023_02/997013509</t>
  </si>
  <si>
    <t>2,425*14</t>
  </si>
  <si>
    <t>11</t>
  </si>
  <si>
    <t>997013631</t>
  </si>
  <si>
    <t>Poplatek za uložení stavebního odpadu na skládce (skládkovné) směsného stavebního a demoličního zatříděného do Katalogu odpadů pod kódem 17 09 04</t>
  </si>
  <si>
    <t>-1954888420</t>
  </si>
  <si>
    <t>https://podminky.urs.cz/item/CS_URS_2023_02/997013631</t>
  </si>
  <si>
    <t>998</t>
  </si>
  <si>
    <t>Přesun hmot</t>
  </si>
  <si>
    <t>12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</si>
  <si>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</si>
  <si>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</si>
  <si>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1070363574</t>
  </si>
  <si>
    <t>https://podminky.urs.cz/item/CS_URS_2023_02/998018001</t>
  </si>
  <si>
    <t>PSV</t>
  </si>
  <si>
    <t>Práce a dodávky PSV</t>
  </si>
  <si>
    <t>713</t>
  </si>
  <si>
    <t>Izolace tepelné</t>
  </si>
  <si>
    <t>13</t>
  </si>
  <si>
    <t>713311121</t>
  </si>
  <si>
    <t>Montáž izolace tepelné těles pásy nebo rohožemi bez povrchové úpravy (izolační materiál ve specifikaci) připevněnými ocelovým drátem nebo na trny z tyčové oceli kruhové (bez přivaření trnů) pomocí příchytek nebo ohnutím trnů ploch tvarových jednovrstvá</t>
  </si>
  <si>
    <t>16</t>
  </si>
  <si>
    <t>-830287810</t>
  </si>
  <si>
    <t>https://podminky.urs.cz/item/CS_URS_2023_02/713311121</t>
  </si>
  <si>
    <t>KN06</t>
  </si>
  <si>
    <t>KN07</t>
  </si>
  <si>
    <t>7*2,16</t>
  </si>
  <si>
    <t>14</t>
  </si>
  <si>
    <t>M</t>
  </si>
  <si>
    <t>63150986</t>
  </si>
  <si>
    <t>rohož izolační z minerální vlny lamelová s Al fólií 25-40kg/m3 tl 100mm</t>
  </si>
  <si>
    <t>32</t>
  </si>
  <si>
    <t>1327197607</t>
  </si>
  <si>
    <t>5,17371428571429*1,05 'Přepočtené koeficientem množství</t>
  </si>
  <si>
    <t>63150985</t>
  </si>
  <si>
    <t>rohož izolační z minerální vlny lamelová s Al fólií 25-40kg/m3 tl 80mm</t>
  </si>
  <si>
    <t>2135337743</t>
  </si>
  <si>
    <t>14,9462857142857*1,05 'Přepočtené koeficientem množství</t>
  </si>
  <si>
    <t>998713101</t>
  </si>
  <si>
    <t>Přesun hmot pro izolace tepelné stanovený z hmotnosti přesunovaného materiálu vodorovná dopravní vzdálenost do 50 m v objektech výšky do 6 m</t>
  </si>
  <si>
    <t>-962122149</t>
  </si>
  <si>
    <t>https://podminky.urs.cz/item/CS_URS_2023_02/998713101</t>
  </si>
  <si>
    <t>17</t>
  </si>
  <si>
    <t>998713181</t>
  </si>
  <si>
    <t>Přesun hmot pro izolace tepelné stanovený z hmotnosti přesunovaného materiálu Příplatek k cenám za přesun prováděný bez použití mechanizace pro jakoukoliv výšku objektu</t>
  </si>
  <si>
    <t>869352823</t>
  </si>
  <si>
    <t>https://podminky.urs.cz/item/CS_URS_2023_02/998713181</t>
  </si>
  <si>
    <t>18</t>
  </si>
  <si>
    <t>998713192</t>
  </si>
  <si>
    <t>Přesun hmot pro izolace tepelné stanovený z hmotnosti přesunovaného materiálu Příplatek k cenám za zvětšený přesun přes vymezenou největší dopravní vzdálenost do 100 m</t>
  </si>
  <si>
    <t>1061084626</t>
  </si>
  <si>
    <t>https://podminky.urs.cz/item/CS_URS_2023_02/998713192</t>
  </si>
  <si>
    <t>742</t>
  </si>
  <si>
    <t>Elektroinstalace - slaboproud</t>
  </si>
  <si>
    <t>19</t>
  </si>
  <si>
    <t>742210241</t>
  </si>
  <si>
    <t>Montáž dveřního koordinátoru s postupným zavíráním dvoukřídlých dveří</t>
  </si>
  <si>
    <t>kus</t>
  </si>
  <si>
    <t>-1993865437</t>
  </si>
  <si>
    <t>https://podminky.urs.cz/item/CS_URS_2023_02/742210241</t>
  </si>
  <si>
    <t>KN02</t>
  </si>
  <si>
    <t>20</t>
  </si>
  <si>
    <t>59081303</t>
  </si>
  <si>
    <t>koordinátor dveřní, nastavitelný, dvoukřídlé dveře</t>
  </si>
  <si>
    <t>-607881716</t>
  </si>
  <si>
    <t>998742101</t>
  </si>
  <si>
    <t>Přesun hmot pro slaboproud stanovený z hmotnosti přesunovaného materiálu vodorovná dopravní vzdálenost do 50 m v objektech výšky do 6 m</t>
  </si>
  <si>
    <t>-1853315761</t>
  </si>
  <si>
    <t>https://podminky.urs.cz/item/CS_URS_2023_02/998742101</t>
  </si>
  <si>
    <t>22</t>
  </si>
  <si>
    <t>998742181</t>
  </si>
  <si>
    <t>Přesun hmot pro slaboproud stanovený z hmotnosti přesunovaného materiálu Příplatek k ceně za přesun prováděný bez použití mechanizace pro jakoukoliv výšku objektu</t>
  </si>
  <si>
    <t>1664792313</t>
  </si>
  <si>
    <t>https://podminky.urs.cz/item/CS_URS_2023_02/998742181</t>
  </si>
  <si>
    <t>23</t>
  </si>
  <si>
    <t>998742192</t>
  </si>
  <si>
    <t>Přesun hmot pro slaboproud stanovený z hmotnosti přesunovaného materiálu Příplatek k ceně za zvětšený přesun přes vymezenou největší dopravní vzdálenost do 100 m</t>
  </si>
  <si>
    <t>-59132380</t>
  </si>
  <si>
    <t>https://podminky.urs.cz/item/CS_URS_2023_02/998742192</t>
  </si>
  <si>
    <t>751</t>
  </si>
  <si>
    <t>Vzduchotechnika</t>
  </si>
  <si>
    <t>24</t>
  </si>
  <si>
    <t>751398022</t>
  </si>
  <si>
    <t>Montáž ostatních zařízení větrací mřížky stěnové, průřezu přes 0,04 do 0,100 m2</t>
  </si>
  <si>
    <t>-1460859642</t>
  </si>
  <si>
    <t>https://podminky.urs.cz/item/CS_URS_2023_02/751398022</t>
  </si>
  <si>
    <t>25</t>
  </si>
  <si>
    <t>42972306</t>
  </si>
  <si>
    <t>mřížka stěnová otevřená jednořadá kovová úhel lamel 0° 400x200mm</t>
  </si>
  <si>
    <t>671249101</t>
  </si>
  <si>
    <t>26</t>
  </si>
  <si>
    <t>998751101</t>
  </si>
  <si>
    <t>Přesun hmot pro vzduchotechniku stanovený z hmotnosti přesunovaného materiálu vodorovná dopravní vzdálenost do 100 m v objektech výšky do 12 m</t>
  </si>
  <si>
    <t>-890962790</t>
  </si>
  <si>
    <t>https://podminky.urs.cz/item/CS_URS_2023_02/998751101</t>
  </si>
  <si>
    <t>27</t>
  </si>
  <si>
    <t>998751181</t>
  </si>
  <si>
    <t>Přesun hmot pro vzduchotechniku stanovený z hmotnosti přesunovaného materiálu Příplatek k cenám za přesun prováděný bez použití mechanizace pro jakoukoliv výšku objektu</t>
  </si>
  <si>
    <t>635125144</t>
  </si>
  <si>
    <t>https://podminky.urs.cz/item/CS_URS_2023_02/998751181</t>
  </si>
  <si>
    <t>998751191</t>
  </si>
  <si>
    <t>Přesun hmot pro vzduchotechniku stanovený z hmotnosti přesunovaného materiálu Příplatek k cenám za zvětšený přesun přes vymezenou největší dopravní vzdálenost do 500 m</t>
  </si>
  <si>
    <t>337133243</t>
  </si>
  <si>
    <t>https://podminky.urs.cz/item/CS_URS_2023_02/998751191</t>
  </si>
  <si>
    <t>763</t>
  </si>
  <si>
    <t>Konstrukce suché výstavby</t>
  </si>
  <si>
    <t>29</t>
  </si>
  <si>
    <t>763111411</t>
  </si>
  <si>
    <t>Příčka ze sádrokartonových desek s nosnou konstrukcí z jednoduchých ocelových profilů UW, CW dvojitě opláštěná deskami standardními A tl. 2 x 12,5 mm s izolací, EI 60, příčka tl. 100 mm, profil 50, Rw do 51 dB</t>
  </si>
  <si>
    <t>1357280095</t>
  </si>
  <si>
    <t>https://podminky.urs.cz/item/CS_URS_2023_02/763111411</t>
  </si>
  <si>
    <t>(2,5*2,6)*2-(1,45*1,97)*2</t>
  </si>
  <si>
    <t>30</t>
  </si>
  <si>
    <t>763111761</t>
  </si>
  <si>
    <t>Příčka ze sádrokartonových desek Příplatek k cenám za zahuštění profilů u příček s nosnou konstrukcí z jednoduchých profilů na vzdálenost 31 cm</t>
  </si>
  <si>
    <t>-581182175</t>
  </si>
  <si>
    <t>https://podminky.urs.cz/item/CS_URS_2023_02/763111761</t>
  </si>
  <si>
    <t>31</t>
  </si>
  <si>
    <t>763164551</t>
  </si>
  <si>
    <t>Obklad konstrukcí sádrokartonovými deskami včetně ochranných úhelníků ve tvaru L rozvinuté šíře přes 0,8 m, opláštěný deskou standardní A, tl. 12,5 mm</t>
  </si>
  <si>
    <t>1647712637</t>
  </si>
  <si>
    <t>https://podminky.urs.cz/item/CS_URS_2023_02/763164551</t>
  </si>
  <si>
    <t>KN05</t>
  </si>
  <si>
    <t>39*(0,8+0,6)</t>
  </si>
  <si>
    <t>KN08</t>
  </si>
  <si>
    <t>2*4,5</t>
  </si>
  <si>
    <t>763164564</t>
  </si>
  <si>
    <t>Obklad konstrukcí sádrokartonovými deskami včetně ochranných úhelníků ve tvaru L rozvinuté šíře přes 0,8 m, opláštěný deskou vysokopevnostní protipožární impregnovanou DFRIEH2, tl. 2 x 12,5 mm</t>
  </si>
  <si>
    <t>610227119</t>
  </si>
  <si>
    <t>https://podminky.urs.cz/item/CS_URS_2023_02/763164564</t>
  </si>
  <si>
    <t>33</t>
  </si>
  <si>
    <t>763172382</t>
  </si>
  <si>
    <t>Montáž dvířek pro konstrukce ze sádrokartonových desek revizních dvouplášťových pro příčky a předsazené stěny velikost (šxv) 300 x 300 mm</t>
  </si>
  <si>
    <t>-1194053892</t>
  </si>
  <si>
    <t>https://podminky.urs.cz/item/CS_URS_2023_02/763172382</t>
  </si>
  <si>
    <t>34</t>
  </si>
  <si>
    <t>59030755</t>
  </si>
  <si>
    <t>dvířka revizní jednokřídlá dvouplášťová s automatickým zámkem 300x300mm</t>
  </si>
  <si>
    <t>-389050975</t>
  </si>
  <si>
    <t>35</t>
  </si>
  <si>
    <t>763172383</t>
  </si>
  <si>
    <t>Montáž dvířek pro konstrukce ze sádrokartonových desek revizních dvouplášťových pro příčky a předsazené stěny velikost (šxv) 400 x 400 mm</t>
  </si>
  <si>
    <t>1156050491</t>
  </si>
  <si>
    <t>https://podminky.urs.cz/item/CS_URS_2023_02/763172383</t>
  </si>
  <si>
    <t>36</t>
  </si>
  <si>
    <t>59030756</t>
  </si>
  <si>
    <t>dvířka revizní jednokřídlá dvouplášťová s automatickým zámkem 400x400mm</t>
  </si>
  <si>
    <t>-1758268459</t>
  </si>
  <si>
    <t>37</t>
  </si>
  <si>
    <t>763181312</t>
  </si>
  <si>
    <t>Výplně otvorů konstrukcí ze sádrokartonových desek montáž zárubně kovové s konstrukcí dvoukřídlové</t>
  </si>
  <si>
    <t>-1356547897</t>
  </si>
  <si>
    <t>https://podminky.urs.cz/item/CS_URS_2023_02/763181312</t>
  </si>
  <si>
    <t>55331434R</t>
  </si>
  <si>
    <t>zárubeň jednokřídlá ocelová pro dodatečnou montáž tl stěny 75-100mm rozměru 1100/1970, 2100mm</t>
  </si>
  <si>
    <t>718544197</t>
  </si>
  <si>
    <t>39</t>
  </si>
  <si>
    <t>763.1R</t>
  </si>
  <si>
    <t>Nátěr zárubně</t>
  </si>
  <si>
    <t>ks</t>
  </si>
  <si>
    <t>-1230169494</t>
  </si>
  <si>
    <t>40</t>
  </si>
  <si>
    <t>763181420</t>
  </si>
  <si>
    <t>Výplně otvorů konstrukcí ze sádrokartonových desek ztužující výplň otvoru pro dveře s UA a UW profilem, výšky příčky do 2,80 m</t>
  </si>
  <si>
    <t>-914826635</t>
  </si>
  <si>
    <t>https://podminky.urs.cz/item/CS_URS_2023_02/763181420</t>
  </si>
  <si>
    <t>41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</si>
  <si>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</si>
  <si>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</si>
  <si>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-201123099</t>
  </si>
  <si>
    <t>https://podminky.urs.cz/item/CS_URS_2023_02/998763301</t>
  </si>
  <si>
    <t>42</t>
  </si>
  <si>
    <t>998763381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</si>
  <si>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</si>
  <si>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-1745556883</t>
  </si>
  <si>
    <t>https://podminky.urs.cz/item/CS_URS_2023_02/998763381</t>
  </si>
  <si>
    <t>43</t>
  </si>
  <si>
    <t>998763391</t>
  </si>
  <si>
    <t>Přesun hmot pro konstrukce montované z desek sádrokartonových, sádrovláknitých, cementovláknitých nebo cementových Příplatek k cenám za zvětšený přesun přes vymezenou dopravní vzdálenost do 100 m</t>
  </si>
  <si>
    <t>-892590658</t>
  </si>
  <si>
    <t>https://podminky.urs.cz/item/CS_URS_2023_02/998763391</t>
  </si>
  <si>
    <t>766</t>
  </si>
  <si>
    <t>Konstrukce truhlářské</t>
  </si>
  <si>
    <t>44</t>
  </si>
  <si>
    <t>766411811</t>
  </si>
  <si>
    <t>Demontáž obložení stěn panely, plochy do 1,5 m2</t>
  </si>
  <si>
    <t>1183835170</t>
  </si>
  <si>
    <t>https://podminky.urs.cz/item/CS_URS_2023_02/766411811</t>
  </si>
  <si>
    <t>39*0,6</t>
  </si>
  <si>
    <t>45</t>
  </si>
  <si>
    <t>766421811</t>
  </si>
  <si>
    <t>Demontáž obložení podhledů panely, plochy do 1,5 m2</t>
  </si>
  <si>
    <t>-1756232210</t>
  </si>
  <si>
    <t>https://podminky.urs.cz/item/CS_URS_2023_02/766421811</t>
  </si>
  <si>
    <t>KD05</t>
  </si>
  <si>
    <t>39*1,5</t>
  </si>
  <si>
    <t>46</t>
  </si>
  <si>
    <t>766660011</t>
  </si>
  <si>
    <t>Montáž dveřních křídel dřevěných nebo plastových otevíravých do ocelové zárubně povrchově upravených dvoukřídlových, šířky do 1450 mm</t>
  </si>
  <si>
    <t>-1815127149</t>
  </si>
  <si>
    <t>https://podminky.urs.cz/item/CS_URS_2023_02/766660011</t>
  </si>
  <si>
    <t>47</t>
  </si>
  <si>
    <t>61162049R</t>
  </si>
  <si>
    <t>dveře dvoukřídlé voštinové povrch fóliový částečně prosklené 1450x1970-2100mm</t>
  </si>
  <si>
    <t>-712790716</t>
  </si>
  <si>
    <t>48</t>
  </si>
  <si>
    <t>766660717</t>
  </si>
  <si>
    <t>Montáž dveřních doplňků samozavírače na zárubeň ocelovou</t>
  </si>
  <si>
    <t>-397344662</t>
  </si>
  <si>
    <t>https://podminky.urs.cz/item/CS_URS_2023_02/766660717</t>
  </si>
  <si>
    <t>2*2</t>
  </si>
  <si>
    <t>49</t>
  </si>
  <si>
    <t>54917250</t>
  </si>
  <si>
    <t>samozavírač dveří hydraulický</t>
  </si>
  <si>
    <t>752316606</t>
  </si>
  <si>
    <t>766.1R</t>
  </si>
  <si>
    <t>D+M příprava JIS</t>
  </si>
  <si>
    <t>1347677781</t>
  </si>
  <si>
    <t>51</t>
  </si>
  <si>
    <t>766.2R</t>
  </si>
  <si>
    <t>Příplatek za protihlukové provedení dveřního otvoru</t>
  </si>
  <si>
    <t>425322350</t>
  </si>
  <si>
    <t>52</t>
  </si>
  <si>
    <t>766.3R</t>
  </si>
  <si>
    <t>D+M system generálního klíče</t>
  </si>
  <si>
    <t>kpl</t>
  </si>
  <si>
    <t>-776701257</t>
  </si>
  <si>
    <t>53</t>
  </si>
  <si>
    <t>766660720</t>
  </si>
  <si>
    <t>Montáž dveřních doplňků větrací mřížky s vyříznutím otvoru</t>
  </si>
  <si>
    <t>1531865366</t>
  </si>
  <si>
    <t>https://podminky.urs.cz/item/CS_URS_2023_02/766660720</t>
  </si>
  <si>
    <t>54</t>
  </si>
  <si>
    <t>RMAT0001</t>
  </si>
  <si>
    <t>větrací mřížka 500x100</t>
  </si>
  <si>
    <t>-1585824785</t>
  </si>
  <si>
    <t>55</t>
  </si>
  <si>
    <t>766660734</t>
  </si>
  <si>
    <t>Montáž dveřních doplňků dveřního kování bezpečnostního panikového kování</t>
  </si>
  <si>
    <t>1447281901</t>
  </si>
  <si>
    <t>https://podminky.urs.cz/item/CS_URS_2023_02/766660734</t>
  </si>
  <si>
    <t>56</t>
  </si>
  <si>
    <t>54914135</t>
  </si>
  <si>
    <t>kování panikové klika/klika</t>
  </si>
  <si>
    <t>-1077920488</t>
  </si>
  <si>
    <t>57</t>
  </si>
  <si>
    <t>766694126</t>
  </si>
  <si>
    <t>Montáž ostatních truhlářských konstrukcí parapetních desek dřevěných nebo plastových šířky přes 300 mm</t>
  </si>
  <si>
    <t>m</t>
  </si>
  <si>
    <t>1056464859</t>
  </si>
  <si>
    <t>https://podminky.urs.cz/item/CS_URS_2023_02/766694126</t>
  </si>
  <si>
    <t>KN04</t>
  </si>
  <si>
    <t>58</t>
  </si>
  <si>
    <t>60794106</t>
  </si>
  <si>
    <t>parapet dřevotřískový vnitřní povrch laminátový š 450mm</t>
  </si>
  <si>
    <t>668648532</t>
  </si>
  <si>
    <t>59</t>
  </si>
  <si>
    <t>60794121</t>
  </si>
  <si>
    <t>koncovka PVC k parapetním dřevotřískovým deskám 600mm</t>
  </si>
  <si>
    <t>2130884591</t>
  </si>
  <si>
    <t>60</t>
  </si>
  <si>
    <t>998766101</t>
  </si>
  <si>
    <t>Přesun hmot pro konstrukce truhlářské stanovený z hmotnosti přesunovaného materiálu vodorovná dopravní vzdálenost do 50 m v objektech výšky do 6 m</t>
  </si>
  <si>
    <t>125979796</t>
  </si>
  <si>
    <t>https://podminky.urs.cz/item/CS_URS_2023_02/998766101</t>
  </si>
  <si>
    <t>61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</si>
  <si>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</si>
  <si>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</si>
  <si>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437829515</t>
  </si>
  <si>
    <t>https://podminky.urs.cz/item/CS_URS_2023_02/998766181</t>
  </si>
  <si>
    <t>62</t>
  </si>
  <si>
    <t>998766192</t>
  </si>
  <si>
    <t>Přesun hmot pro konstrukce truhlářské stanovený z hmotnosti přesunovaného materiálu Příplatek k ceně za zvětšený přesun přes vymezenou největší dopravní vzdálenost do 100 m</t>
  </si>
  <si>
    <t>-688350513</t>
  </si>
  <si>
    <t>https://podminky.urs.cz/item/CS_URS_2023_02/998766192</t>
  </si>
  <si>
    <t>767</t>
  </si>
  <si>
    <t>Konstrukce zámečnické</t>
  </si>
  <si>
    <t>63</t>
  </si>
  <si>
    <t>767810113</t>
  </si>
  <si>
    <t>Montáž větracích mřížek ocelových čtyřhranných, průřezu přes 0,04 do 0,09 m2</t>
  </si>
  <si>
    <t>350918169</t>
  </si>
  <si>
    <t>https://podminky.urs.cz/item/CS_URS_2023_02/767810113</t>
  </si>
  <si>
    <t>64</t>
  </si>
  <si>
    <t>RMAT0002</t>
  </si>
  <si>
    <t>-1715450063</t>
  </si>
  <si>
    <t>771</t>
  </si>
  <si>
    <t>Podlahy z dlaždic</t>
  </si>
  <si>
    <t>65</t>
  </si>
  <si>
    <t>771573913</t>
  </si>
  <si>
    <t>Výměna keramické dlaždice lepené velikosti přes 9 do 12 ks/m2</t>
  </si>
  <si>
    <t>416109247</t>
  </si>
  <si>
    <t>https://podminky.urs.cz/item/CS_URS_2023_02/771573913</t>
  </si>
  <si>
    <t>1*12</t>
  </si>
  <si>
    <t>66</t>
  </si>
  <si>
    <t>59761132</t>
  </si>
  <si>
    <t>dlažba keramická slinutá mrazuvzdorná do interiéru i exteriéru R10/A povrch reliéfní/matný tl do 10mm přes 9 do 12ks/m2</t>
  </si>
  <si>
    <t>996010508</t>
  </si>
  <si>
    <t>67</t>
  </si>
  <si>
    <t>998771101</t>
  </si>
  <si>
    <t>Přesun hmot pro podlahy z dlaždic stanovený z hmotnosti přesunovaného materiálu vodorovná dopravní vzdálenost do 50 m v objektech výšky do 6 m</t>
  </si>
  <si>
    <t>1282915188</t>
  </si>
  <si>
    <t>https://podminky.urs.cz/item/CS_URS_2023_02/998771101</t>
  </si>
  <si>
    <t>68</t>
  </si>
  <si>
    <t>998771181</t>
  </si>
  <si>
    <t>Přesun hmot pro podlahy z dlaždic stanovený z hmotnosti přesunovaného materiálu Příplatek k ceně za přesun prováděný bez použití mechanizace pro jakoukoliv výšku objektu</t>
  </si>
  <si>
    <t>-980614636</t>
  </si>
  <si>
    <t>https://podminky.urs.cz/item/CS_URS_2023_02/998771181</t>
  </si>
  <si>
    <t>69</t>
  </si>
  <si>
    <t>998771192</t>
  </si>
  <si>
    <t>Přesun hmot pro podlahy z dlaždic stanovený z hmotnosti přesunovaného materiálu Příplatek k ceně za zvětšený přesun přes vymezenou největší dopravní vzdálenost do 100 m</t>
  </si>
  <si>
    <t>-645035496</t>
  </si>
  <si>
    <t>https://podminky.urs.cz/item/CS_URS_2023_02/998771192</t>
  </si>
  <si>
    <t>776</t>
  </si>
  <si>
    <t>Podlahy povlakové</t>
  </si>
  <si>
    <t>70</t>
  </si>
  <si>
    <t>776111116</t>
  </si>
  <si>
    <t>Příprava podkladu broušení podlah stávajícího podkladu pro odstranění lepidla (po starých krytinách)</t>
  </si>
  <si>
    <t>128727749</t>
  </si>
  <si>
    <t>https://podminky.urs.cz/item/CS_URS_2023_02/776111116</t>
  </si>
  <si>
    <t>KN03</t>
  </si>
  <si>
    <t>150</t>
  </si>
  <si>
    <t>71</t>
  </si>
  <si>
    <t>776111311</t>
  </si>
  <si>
    <t>Příprava podkladu vysátí podlah</t>
  </si>
  <si>
    <t>1057351876</t>
  </si>
  <si>
    <t>https://podminky.urs.cz/item/CS_URS_2023_02/776111311</t>
  </si>
  <si>
    <t>72</t>
  </si>
  <si>
    <t>776121112</t>
  </si>
  <si>
    <t>Příprava podkladu penetrace vodou ředitelná podlah</t>
  </si>
  <si>
    <t>1314525125</t>
  </si>
  <si>
    <t>https://podminky.urs.cz/item/CS_URS_2023_02/776121112</t>
  </si>
  <si>
    <t>73</t>
  </si>
  <si>
    <t>776141121</t>
  </si>
  <si>
    <t>Příprava podkladu vyrovnání samonivelační stěrkou podlah min.pevnosti 30 MPa, tloušťky do 3 mm</t>
  </si>
  <si>
    <t>-234199570</t>
  </si>
  <si>
    <t>https://podminky.urs.cz/item/CS_URS_2023_02/776141121</t>
  </si>
  <si>
    <t>74</t>
  </si>
  <si>
    <t>776201811</t>
  </si>
  <si>
    <t>Demontáž povlakových podlahovin lepených ručně bez podložky</t>
  </si>
  <si>
    <t>-2107353768</t>
  </si>
  <si>
    <t>https://podminky.urs.cz/item/CS_URS_2023_02/776201811</t>
  </si>
  <si>
    <t>30+120</t>
  </si>
  <si>
    <t>75</t>
  </si>
  <si>
    <t>776221111</t>
  </si>
  <si>
    <t>Montáž podlahovin z PVC lepením standardním lepidlem z pásů</t>
  </si>
  <si>
    <t>-596382740</t>
  </si>
  <si>
    <t>https://podminky.urs.cz/item/CS_URS_2023_02/776221111</t>
  </si>
  <si>
    <t>76</t>
  </si>
  <si>
    <t>28411153</t>
  </si>
  <si>
    <t>PVC vinyl heterogenní akustická tl 3,90mm nášlapná vrstva 0,70mm, hořlavost Bfl-s1, třída zátěže 34/43, útlum 19dB, bodová zátěž ≤ 0,10mm, protiskluznost R10</t>
  </si>
  <si>
    <t>2078778710</t>
  </si>
  <si>
    <t>150*1,1 'Přepočtené koeficientem množství</t>
  </si>
  <si>
    <t>77</t>
  </si>
  <si>
    <t>776411112</t>
  </si>
  <si>
    <t>Montáž soklíků lepením obvodových, výšky přes 80 do 100 mm</t>
  </si>
  <si>
    <t>2002937500</t>
  </si>
  <si>
    <t>https://podminky.urs.cz/item/CS_URS_2023_02/776411112</t>
  </si>
  <si>
    <t>150*1,4</t>
  </si>
  <si>
    <t>78</t>
  </si>
  <si>
    <t>28411009</t>
  </si>
  <si>
    <t>lišta soklová PVC 18x80mm</t>
  </si>
  <si>
    <t>-169818678</t>
  </si>
  <si>
    <t>210*1,02 'Přepočtené koeficientem množství</t>
  </si>
  <si>
    <t>79</t>
  </si>
  <si>
    <t>776421312</t>
  </si>
  <si>
    <t>Montáž lišt přechodových šroubovaných</t>
  </si>
  <si>
    <t>965725237</t>
  </si>
  <si>
    <t>https://podminky.urs.cz/item/CS_URS_2023_02/776421312</t>
  </si>
  <si>
    <t>2*1,5</t>
  </si>
  <si>
    <t>80</t>
  </si>
  <si>
    <t>55343120</t>
  </si>
  <si>
    <t>profil přechodový Al vrtaný 30mm stříbro</t>
  </si>
  <si>
    <t>2078780045</t>
  </si>
  <si>
    <t>3*1,02 'Přepočtené koeficientem množství</t>
  </si>
  <si>
    <t>81</t>
  </si>
  <si>
    <t>998776101</t>
  </si>
  <si>
    <t>Přesun hmot pro podlahy povlakové stanovený z hmotnosti přesunovaného materiálu vodorovná dopravní vzdálenost do 50 m v objektech výšky do 6 m</t>
  </si>
  <si>
    <t>761684391</t>
  </si>
  <si>
    <t>https://podminky.urs.cz/item/CS_URS_2023_02/998776101</t>
  </si>
  <si>
    <t>82</t>
  </si>
  <si>
    <t>998776181</t>
  </si>
  <si>
    <t>Přesun hmot pro podlahy povlakové stanovený z hmotnosti přesunovaného materiálu Příplatek k cenám za přesun prováděný bez použití mechanizace pro jakoukoliv výšku objektu</t>
  </si>
  <si>
    <t>-1992455717</t>
  </si>
  <si>
    <t>https://podminky.urs.cz/item/CS_URS_2023_02/998776181</t>
  </si>
  <si>
    <t>83</t>
  </si>
  <si>
    <t>998776192</t>
  </si>
  <si>
    <t>Přesun hmot pro podlahy povlakové stanovený z hmotnosti přesunovaného materiálu Příplatek k cenám za zvětšený přesun přes vymezenou největší dopravní vzdálenost do 100 m</t>
  </si>
  <si>
    <t>1913164478</t>
  </si>
  <si>
    <t>https://podminky.urs.cz/item/CS_URS_2023_02/998776192</t>
  </si>
  <si>
    <t>783</t>
  </si>
  <si>
    <t>Dokončovací práce - nátěry</t>
  </si>
  <si>
    <t>84</t>
  </si>
  <si>
    <t>783301313</t>
  </si>
  <si>
    <t>Příprava podkladu zámečnických konstrukcí před provedením nátěru odmaštění odmašťovačem ředidlovým</t>
  </si>
  <si>
    <t>-100364395</t>
  </si>
  <si>
    <t>https://podminky.urs.cz/item/CS_URS_2023_02/783301313</t>
  </si>
  <si>
    <t>85</t>
  </si>
  <si>
    <t>783314101</t>
  </si>
  <si>
    <t>Základní nátěr zámečnických konstrukcí jednonásobný syntetický</t>
  </si>
  <si>
    <t>-724419690</t>
  </si>
  <si>
    <t>https://podminky.urs.cz/item/CS_URS_2023_02/783314101</t>
  </si>
  <si>
    <t>86</t>
  </si>
  <si>
    <t>783317101</t>
  </si>
  <si>
    <t>Krycí nátěr (email) zámečnických konstrukcí jednonásobný syntetický standardní</t>
  </si>
  <si>
    <t>-234918485</t>
  </si>
  <si>
    <t>https://podminky.urs.cz/item/CS_URS_2023_02/783317101</t>
  </si>
  <si>
    <t>36*2</t>
  </si>
  <si>
    <t>784</t>
  </si>
  <si>
    <t>Dokončovací práce - malby a tapety</t>
  </si>
  <si>
    <t>87</t>
  </si>
  <si>
    <t>784111001</t>
  </si>
  <si>
    <t>Oprášení (ometení) podkladu v místnostech výšky do 3,80 m</t>
  </si>
  <si>
    <t>-1336969599</t>
  </si>
  <si>
    <t>https://podminky.urs.cz/item/CS_URS_2023_02/784111001</t>
  </si>
  <si>
    <t>655+250</t>
  </si>
  <si>
    <t>88</t>
  </si>
  <si>
    <t>784171101</t>
  </si>
  <si>
    <t>Zakrytí nemalovaných ploch (materiál ve specifikaci) včetně pozdějšího odkrytí podlah</t>
  </si>
  <si>
    <t>303813718</t>
  </si>
  <si>
    <t>https://podminky.urs.cz/item/CS_URS_2023_02/784171101</t>
  </si>
  <si>
    <t>89</t>
  </si>
  <si>
    <t>58124844</t>
  </si>
  <si>
    <t>fólie pro malířské potřeby zakrývací tl 25µ 4x5m</t>
  </si>
  <si>
    <t>-1289030891</t>
  </si>
  <si>
    <t>300*1,05 'Přepočtené koeficientem množství</t>
  </si>
  <si>
    <t>90</t>
  </si>
  <si>
    <t>784171111</t>
  </si>
  <si>
    <t>Zakrytí nemalovaných ploch (materiál ve specifikaci) včetně pozdějšího odkrytí svislých ploch např. stěn, oken, dveří v místnostech výšky do 3,80</t>
  </si>
  <si>
    <t>1539715081</t>
  </si>
  <si>
    <t>https://podminky.urs.cz/item/CS_URS_2023_02/784171111</t>
  </si>
  <si>
    <t>91</t>
  </si>
  <si>
    <t>-637017628</t>
  </si>
  <si>
    <t>100*1,05 'Přepočtené koeficientem množství</t>
  </si>
  <si>
    <t>92</t>
  </si>
  <si>
    <t>784181101</t>
  </si>
  <si>
    <t>Penetrace podkladu jednonásobná základní akrylátová bezbarvá v místnostech výšky do 3,80 m</t>
  </si>
  <si>
    <t>-1046033026</t>
  </si>
  <si>
    <t>https://podminky.urs.cz/item/CS_URS_2023_02/784181101</t>
  </si>
  <si>
    <t>93</t>
  </si>
  <si>
    <t>784221101</t>
  </si>
  <si>
    <t>Malby z malířských směsí otěruvzdorných za sucha dvojnásobné, bílé za sucha otěruvzdorné dobře v místnostech výšky do 3,80 m</t>
  </si>
  <si>
    <t>-1020374920</t>
  </si>
  <si>
    <t>https://podminky.urs.cz/item/CS_URS_2023_02/784221101</t>
  </si>
  <si>
    <t>HZS</t>
  </si>
  <si>
    <t>Hodinové zúčtovací sazby</t>
  </si>
  <si>
    <t>94</t>
  </si>
  <si>
    <t>HZS1292</t>
  </si>
  <si>
    <t>Hodinové zúčtovací sazby profesí HSV zemní a pomocné práce stavební dělník</t>
  </si>
  <si>
    <t>hod</t>
  </si>
  <si>
    <t>512</t>
  </si>
  <si>
    <t>839836580</t>
  </si>
  <si>
    <t>https://podminky.urs.cz/item/CS_URS_2023_02/HZS1292</t>
  </si>
  <si>
    <t>KD01 - demontáž nábytkových sestav</t>
  </si>
  <si>
    <t>70*0,5</t>
  </si>
  <si>
    <t>KD02 - demontáž stropních zákrytů</t>
  </si>
  <si>
    <t>50*0,5</t>
  </si>
  <si>
    <t>nezměřitelné práce</t>
  </si>
  <si>
    <t>b - UL</t>
  </si>
  <si>
    <t xml:space="preserve">    725 - Zdravotechnika - zařizovací předměty</t>
  </si>
  <si>
    <t>-2143367792</t>
  </si>
  <si>
    <t>UD01</t>
  </si>
  <si>
    <t>UD02</t>
  </si>
  <si>
    <t>57207240</t>
  </si>
  <si>
    <t>UN09</t>
  </si>
  <si>
    <t>230</t>
  </si>
  <si>
    <t>-41720438</t>
  </si>
  <si>
    <t>UD03</t>
  </si>
  <si>
    <t>2027887651</t>
  </si>
  <si>
    <t>1932999674</t>
  </si>
  <si>
    <t>288190334</t>
  </si>
  <si>
    <t>-1964605567</t>
  </si>
  <si>
    <t>3,124*14</t>
  </si>
  <si>
    <t>1163068063</t>
  </si>
  <si>
    <t>462768505</t>
  </si>
  <si>
    <t>-741011634</t>
  </si>
  <si>
    <t>998018011</t>
  </si>
  <si>
    <t>Přesun hmot pro budovy občanské výstavby, bydlení, výrobu a služby ruční - bez užití mechanizace Příplatek k cenám za ruční zvětšený přesun přes vymezenou největší dopravní vzdálenost za každých dalších i započatých 100 m</t>
  </si>
  <si>
    <t>-1830613715</t>
  </si>
  <si>
    <t>https://podminky.urs.cz/item/CS_URS_2023_02/998018011</t>
  </si>
  <si>
    <t>725</t>
  </si>
  <si>
    <t>Zdravotechnika - zařizovací předměty</t>
  </si>
  <si>
    <t>725860811</t>
  </si>
  <si>
    <t>Demontáž zápachových uzávěrek pro zařizovací předměty jednoduchých</t>
  </si>
  <si>
    <t>-785139559</t>
  </si>
  <si>
    <t>https://podminky.urs.cz/item/CS_URS_2023_02/725860811</t>
  </si>
  <si>
    <t>UN03</t>
  </si>
  <si>
    <t>725861102</t>
  </si>
  <si>
    <t>Zápachové uzávěrky zařizovacích předmětů pro umyvadla DN 40</t>
  </si>
  <si>
    <t>-1021665462</t>
  </si>
  <si>
    <t>https://podminky.urs.cz/item/CS_URS_2023_02/725861102</t>
  </si>
  <si>
    <t>751792007</t>
  </si>
  <si>
    <t>Montáž ostatních zařízení pro odvod kondenzátu klimatizace sifonu</t>
  </si>
  <si>
    <t>-1729381197</t>
  </si>
  <si>
    <t>https://podminky.urs.cz/item/CS_URS_2023_02/751792007</t>
  </si>
  <si>
    <t>48481003</t>
  </si>
  <si>
    <t>sifon pro odvod kondenzátu</t>
  </si>
  <si>
    <t>1542326119</t>
  </si>
  <si>
    <t>751792008</t>
  </si>
  <si>
    <t>Montáž ostatních zařízení pro odvod kondenzátu klimatizace hadice</t>
  </si>
  <si>
    <t>1272959599</t>
  </si>
  <si>
    <t>https://podminky.urs.cz/item/CS_URS_2023_02/751792008</t>
  </si>
  <si>
    <t>48481004</t>
  </si>
  <si>
    <t>hadice pro odvod kondenzátu</t>
  </si>
  <si>
    <t>448450150</t>
  </si>
  <si>
    <t>24*1,1 'Přepočtené koeficientem množství</t>
  </si>
  <si>
    <t>751792807</t>
  </si>
  <si>
    <t>Demontáž ostatních zařízení pro odvod kondenzátu klimatizace sifonu</t>
  </si>
  <si>
    <t>-533240510</t>
  </si>
  <si>
    <t>https://podminky.urs.cz/item/CS_URS_2023_02/751792807</t>
  </si>
  <si>
    <t>751792808</t>
  </si>
  <si>
    <t>Demontáž ostatních zařízení pro odvod kondenzátu klimatizace hadice</t>
  </si>
  <si>
    <t>212073287</t>
  </si>
  <si>
    <t>https://podminky.urs.cz/item/CS_URS_2023_02/751792808</t>
  </si>
  <si>
    <t>763164531</t>
  </si>
  <si>
    <t>Obklad konstrukcí sádrokartonovými deskami včetně ochranných úhelníků ve tvaru L rozvinuté šíře přes 0,4 do 0,8 m, opláštěný deskou standardní A, tl. 12,5 mm</t>
  </si>
  <si>
    <t>763741772</t>
  </si>
  <si>
    <t>https://podminky.urs.cz/item/CS_URS_2023_02/763164531</t>
  </si>
  <si>
    <t>UN11</t>
  </si>
  <si>
    <t>3,4+7</t>
  </si>
  <si>
    <t>1923766133</t>
  </si>
  <si>
    <t>UN07</t>
  </si>
  <si>
    <t>10,5</t>
  </si>
  <si>
    <t>-647560450</t>
  </si>
  <si>
    <t>1581360702</t>
  </si>
  <si>
    <t>1605962527</t>
  </si>
  <si>
    <t>-743007075</t>
  </si>
  <si>
    <t>1474645301</t>
  </si>
  <si>
    <t>-1543753004</t>
  </si>
  <si>
    <t>60*0,6</t>
  </si>
  <si>
    <t>-677247915</t>
  </si>
  <si>
    <t>UN05</t>
  </si>
  <si>
    <t>větrací mřížka  100x500</t>
  </si>
  <si>
    <t>-80032634</t>
  </si>
  <si>
    <t>-675437934</t>
  </si>
  <si>
    <t>60794107</t>
  </si>
  <si>
    <t>parapet dřevotřískový vnitřní povrch laminátový š 500mm</t>
  </si>
  <si>
    <t>-2032244319</t>
  </si>
  <si>
    <t>-1099227390</t>
  </si>
  <si>
    <t>-1689430366</t>
  </si>
  <si>
    <t>-1724286912</t>
  </si>
  <si>
    <t>1390323378</t>
  </si>
  <si>
    <t>81606900</t>
  </si>
  <si>
    <t>UN08</t>
  </si>
  <si>
    <t>410</t>
  </si>
  <si>
    <t>366495216</t>
  </si>
  <si>
    <t>1073538538</t>
  </si>
  <si>
    <t>1096315055</t>
  </si>
  <si>
    <t>323874639</t>
  </si>
  <si>
    <t>776201814</t>
  </si>
  <si>
    <t>Demontáž povlakových podlahovin volně položených podlepených páskou</t>
  </si>
  <si>
    <t>1148549664</t>
  </si>
  <si>
    <t>https://podminky.urs.cz/item/CS_URS_2023_02/776201814</t>
  </si>
  <si>
    <t>95</t>
  </si>
  <si>
    <t>1854996009</t>
  </si>
  <si>
    <t>1770275019</t>
  </si>
  <si>
    <t>410*1,1 'Přepočtené koeficientem množství</t>
  </si>
  <si>
    <t>-455933307</t>
  </si>
  <si>
    <t>410*1,4</t>
  </si>
  <si>
    <t>851795142</t>
  </si>
  <si>
    <t>574*1,02 'Přepočtené koeficientem množství</t>
  </si>
  <si>
    <t>-822686428</t>
  </si>
  <si>
    <t>194552013</t>
  </si>
  <si>
    <t>1419102296</t>
  </si>
  <si>
    <t>-346107126</t>
  </si>
  <si>
    <t>2046781661</t>
  </si>
  <si>
    <t>-989690168</t>
  </si>
  <si>
    <t>8*2</t>
  </si>
  <si>
    <t>2086254789</t>
  </si>
  <si>
    <t>1146</t>
  </si>
  <si>
    <t>-1376689085</t>
  </si>
  <si>
    <t>248364570</t>
  </si>
  <si>
    <t>450*1,05 'Přepočtené koeficientem množství</t>
  </si>
  <si>
    <t>-1259861721</t>
  </si>
  <si>
    <t>-1040072201</t>
  </si>
  <si>
    <t>120*1,05 'Přepočtené koeficientem množství</t>
  </si>
  <si>
    <t>795021554</t>
  </si>
  <si>
    <t>-1243078137</t>
  </si>
  <si>
    <t>1345310537</t>
  </si>
  <si>
    <t>UD01 - demontáž stropních zákrytů</t>
  </si>
  <si>
    <t>44*0,5</t>
  </si>
  <si>
    <t>HZS2492</t>
  </si>
  <si>
    <t>Hodinové zúčtovací sazby profesí PSV zednické výpomoci a pomocné práce PSV pomocný dělník PSV</t>
  </si>
  <si>
    <t>1782474514</t>
  </si>
  <si>
    <t>https://podminky.urs.cz/item/CS_URS_2023_02/HZS2492</t>
  </si>
  <si>
    <t>c - Laboratorní objekt</t>
  </si>
  <si>
    <t xml:space="preserve">    777 - Podlahy lité</t>
  </si>
  <si>
    <t>-1520734785</t>
  </si>
  <si>
    <t>PN04</t>
  </si>
  <si>
    <t>886304406</t>
  </si>
  <si>
    <t>PD01</t>
  </si>
  <si>
    <t>619995001</t>
  </si>
  <si>
    <t>Začištění omítek (s dodáním hmot) kolem oken, dveří, podlah, obkladů apod.</t>
  </si>
  <si>
    <t>873700307</t>
  </si>
  <si>
    <t>https://podminky.urs.cz/item/CS_URS_2023_02/619995001</t>
  </si>
  <si>
    <t>PN02</t>
  </si>
  <si>
    <t>694015733</t>
  </si>
  <si>
    <t>703664675</t>
  </si>
  <si>
    <t>287321574</t>
  </si>
  <si>
    <t>-1625358754</t>
  </si>
  <si>
    <t>-480732421</t>
  </si>
  <si>
    <t>0,131*14</t>
  </si>
  <si>
    <t>519857901</t>
  </si>
  <si>
    <t>-1757029432</t>
  </si>
  <si>
    <t>-1189007072</t>
  </si>
  <si>
    <t>767.1R</t>
  </si>
  <si>
    <t>Úprava poklopu popis PN03</t>
  </si>
  <si>
    <t>831806833</t>
  </si>
  <si>
    <t>771474113</t>
  </si>
  <si>
    <t>Montáž soklů z dlaždic keramických lepených cementovým flexibilním lepidlem rovných, výšky přes 90 do 120 mm</t>
  </si>
  <si>
    <t>901633200</t>
  </si>
  <si>
    <t>https://podminky.urs.cz/item/CS_URS_2023_02/771474113</t>
  </si>
  <si>
    <t>59761175</t>
  </si>
  <si>
    <t>sokl keramický mrazuvzdorný povrch hladký/matný tl do 10mm výšky přes 90 do 120mm</t>
  </si>
  <si>
    <t>425132221</t>
  </si>
  <si>
    <t>30*1,1 'Přepočtené koeficientem množství</t>
  </si>
  <si>
    <t>1470641488</t>
  </si>
  <si>
    <t>878027781</t>
  </si>
  <si>
    <t>382819948</t>
  </si>
  <si>
    <t>131970734</t>
  </si>
  <si>
    <t>PD02</t>
  </si>
  <si>
    <t>52,4</t>
  </si>
  <si>
    <t>-259776590</t>
  </si>
  <si>
    <t>115093354</t>
  </si>
  <si>
    <t>245822326</t>
  </si>
  <si>
    <t>-145833648</t>
  </si>
  <si>
    <t>1388703469</t>
  </si>
  <si>
    <t>PN01</t>
  </si>
  <si>
    <t>1,5</t>
  </si>
  <si>
    <t>-496834042</t>
  </si>
  <si>
    <t>1,5*1,02 'Přepočtené koeficientem množství</t>
  </si>
  <si>
    <t>1427706077</t>
  </si>
  <si>
    <t>-1380189881</t>
  </si>
  <si>
    <t>783271048</t>
  </si>
  <si>
    <t>777</t>
  </si>
  <si>
    <t>Podlahy lité</t>
  </si>
  <si>
    <t>777111111</t>
  </si>
  <si>
    <t>Příprava podkladu před provedením litých podlah vysátí</t>
  </si>
  <si>
    <t>-1663948839</t>
  </si>
  <si>
    <t>https://podminky.urs.cz/item/CS_URS_2023_02/777111111</t>
  </si>
  <si>
    <t>777121115</t>
  </si>
  <si>
    <t>Vyrovnání podkladu epoxidovou stěrkou plněnou pískem, tloušťky přes 3 do 5 mm, plochy přes 1,0 m2</t>
  </si>
  <si>
    <t>-1930353073</t>
  </si>
  <si>
    <t>https://podminky.urs.cz/item/CS_URS_2023_02/777121115</t>
  </si>
  <si>
    <t>777131101</t>
  </si>
  <si>
    <t>Penetrační nátěr podlahy epoxidový na podklad suchý a vyzrálý</t>
  </si>
  <si>
    <t>1854562506</t>
  </si>
  <si>
    <t>https://podminky.urs.cz/item/CS_URS_2023_02/777131101</t>
  </si>
  <si>
    <t>777511107</t>
  </si>
  <si>
    <t>Krycí stěrka dekorativní polyuretanová, tloušťky protiskluzná úprava prosyp pískem</t>
  </si>
  <si>
    <t>1003658380</t>
  </si>
  <si>
    <t>https://podminky.urs.cz/item/CS_URS_2023_02/777511107</t>
  </si>
  <si>
    <t>777511125</t>
  </si>
  <si>
    <t>Krycí stěrka průmyslová epoxidová, tloušťky přes 2 do 3 mm</t>
  </si>
  <si>
    <t>-2128271431</t>
  </si>
  <si>
    <t>https://podminky.urs.cz/item/CS_URS_2023_02/777511125</t>
  </si>
  <si>
    <t>777611121</t>
  </si>
  <si>
    <t>Krycí nátěr podlahy průmyslový epoxidový</t>
  </si>
  <si>
    <t>-573420849</t>
  </si>
  <si>
    <t>https://podminky.urs.cz/item/CS_URS_2023_02/777611121</t>
  </si>
  <si>
    <t>777612101</t>
  </si>
  <si>
    <t>Uzavírací nátěr podlahy epoxidový barevný</t>
  </si>
  <si>
    <t>316703122</t>
  </si>
  <si>
    <t>https://podminky.urs.cz/item/CS_URS_2023_02/777612101</t>
  </si>
  <si>
    <t>998777101</t>
  </si>
  <si>
    <t>Přesun hmot pro podlahy lité stanovený z hmotnosti přesunovaného materiálu vodorovná dopravní vzdálenost do 50 m v objektech výšky do 6 m</t>
  </si>
  <si>
    <t>1562185057</t>
  </si>
  <si>
    <t>https://podminky.urs.cz/item/CS_URS_2023_02/998777101</t>
  </si>
  <si>
    <t>998777181</t>
  </si>
  <si>
    <t>Přesun hmot pro podlahy lité stanovený z hmotnosti přesunovaného materiálu Příplatek k cenám za přesun prováděný bez použití mechanizace pro jakoukoliv výšku objektu</t>
  </si>
  <si>
    <t>-1628915089</t>
  </si>
  <si>
    <t>https://podminky.urs.cz/item/CS_URS_2023_02/998777181</t>
  </si>
  <si>
    <t>998777192</t>
  </si>
  <si>
    <t>Přesun hmot pro podlahy lité stanovený z hmotnosti přesunovaného materiálu Příplatek k cenám za zvětšený přesun přes vymezenou největší dopravní vzdálenost do 100 m</t>
  </si>
  <si>
    <t>-372230563</t>
  </si>
  <si>
    <t>https://podminky.urs.cz/item/CS_URS_2023_02/998777192</t>
  </si>
  <si>
    <t>-1849863023</t>
  </si>
  <si>
    <t>143</t>
  </si>
  <si>
    <t>65751520</t>
  </si>
  <si>
    <t>1926113547</t>
  </si>
  <si>
    <t>150*1,05 'Přepočtené koeficientem množství</t>
  </si>
  <si>
    <t>524083204</t>
  </si>
  <si>
    <t>751450529</t>
  </si>
  <si>
    <t>30*1,05 'Přepočtené koeficientem množství</t>
  </si>
  <si>
    <t>-1424683287</t>
  </si>
  <si>
    <t>-1518802377</t>
  </si>
  <si>
    <t>d - Silnoproud</t>
  </si>
  <si>
    <t xml:space="preserve">    741 - Elektroinstalace - silnoproud</t>
  </si>
  <si>
    <t>VRN - Vedlejší rozpočtové náklady</t>
  </si>
  <si>
    <t xml:space="preserve">    VRN1 - Průzkumné, geodetické a projektové práce</t>
  </si>
  <si>
    <t>-450051864</t>
  </si>
  <si>
    <t>953993311</t>
  </si>
  <si>
    <t>Osazení bezpečnostní, orientační nebo informační tabulky samolepicí</t>
  </si>
  <si>
    <t>-1774584978</t>
  </si>
  <si>
    <t>https://podminky.urs.cz/item/CS_URS_2023_02/953993311</t>
  </si>
  <si>
    <t>73534560</t>
  </si>
  <si>
    <t>tabulka bezpečnostní fotoluminiscenční 100x100mm samolepící</t>
  </si>
  <si>
    <t>-478448004</t>
  </si>
  <si>
    <t>1865698760</t>
  </si>
  <si>
    <t>1578323588</t>
  </si>
  <si>
    <t>0,241*50</t>
  </si>
  <si>
    <t>-1567172136</t>
  </si>
  <si>
    <t>0,241*14</t>
  </si>
  <si>
    <t>1791935312</t>
  </si>
  <si>
    <t>-1084814731</t>
  </si>
  <si>
    <t>741</t>
  </si>
  <si>
    <t>Elektroinstalace - silnoproud</t>
  </si>
  <si>
    <t>741110511</t>
  </si>
  <si>
    <t>Montáž lišt a kanálků elektroinstalačních se spojkami, ohyby a rohy a s nasunutím do krabic vkládacích s víčkem, šířky do 60 mm</t>
  </si>
  <si>
    <t>-2108610961</t>
  </si>
  <si>
    <t>https://podminky.urs.cz/item/CS_URS_2023_02/741110511</t>
  </si>
  <si>
    <t>60+100+100</t>
  </si>
  <si>
    <t>34571002</t>
  </si>
  <si>
    <t>lišta elektroinstalační hranatá PVC 60x40mm</t>
  </si>
  <si>
    <t>1777649817</t>
  </si>
  <si>
    <t>60*1,05 'Přepočtené koeficientem množství</t>
  </si>
  <si>
    <t>34571007</t>
  </si>
  <si>
    <t>lišta elektroinstalační hranatá PVC 40x20mm</t>
  </si>
  <si>
    <t>-1748212996</t>
  </si>
  <si>
    <t>34571004</t>
  </si>
  <si>
    <t>lišta elektroinstalační hranatá PVC 20x20mm</t>
  </si>
  <si>
    <t>-735544611</t>
  </si>
  <si>
    <t>741122211</t>
  </si>
  <si>
    <t>Montáž kabelů měděných bez ukončení uložených volně nebo v liště plných kulatých (např. CYKY) počtu a průřezu žil 3x1,5 až 6 mm2</t>
  </si>
  <si>
    <t>1335658941</t>
  </si>
  <si>
    <t>https://podminky.urs.cz/item/CS_URS_2023_02/741122211</t>
  </si>
  <si>
    <t>600+250</t>
  </si>
  <si>
    <t>34111030</t>
  </si>
  <si>
    <t>kabel instalační jádro Cu plné izolace PVC plášť PVC 450/750V (CYKY) 3x1,5mm2</t>
  </si>
  <si>
    <t>-1294476652</t>
  </si>
  <si>
    <t>600*1,15 'Přepočtené koeficientem množství</t>
  </si>
  <si>
    <t>34111036</t>
  </si>
  <si>
    <t>kabel instalační jádro Cu plné izolace PVC plášť PVC 450/750V (CYKY) 3x2,5mm2</t>
  </si>
  <si>
    <t>917836612</t>
  </si>
  <si>
    <t>250*1,15 'Přepočtené koeficientem množství</t>
  </si>
  <si>
    <t>741310001</t>
  </si>
  <si>
    <t>Montáž spínačů jedno nebo dvoupólových nástěnných se zapojením vodičů, pro prostředí normální spínačů, řazení 1-jednopólových</t>
  </si>
  <si>
    <t>1067906035</t>
  </si>
  <si>
    <t>https://podminky.urs.cz/item/CS_URS_2023_02/741310001</t>
  </si>
  <si>
    <t>34535015</t>
  </si>
  <si>
    <t>spínač nástěnný jednopólový, řazení 1, IP44, šroubové svorky</t>
  </si>
  <si>
    <t>813601519</t>
  </si>
  <si>
    <t>741310021</t>
  </si>
  <si>
    <t>Montáž spínačů jedno nebo dvoupólových nástěnných se zapojením vodičů, pro prostředí normální přepínačů, řazení 5-sériových</t>
  </si>
  <si>
    <t>-1636478278</t>
  </si>
  <si>
    <t>https://podminky.urs.cz/item/CS_URS_2023_02/741310021</t>
  </si>
  <si>
    <t>34535073</t>
  </si>
  <si>
    <t>přepínač nástěnný sériový, řazení 5, IP44, bezšroubové svorky</t>
  </si>
  <si>
    <t>1855853633</t>
  </si>
  <si>
    <t>741371823</t>
  </si>
  <si>
    <t>Demontáž svítidel bez zachování funkčnosti (do suti) interiérových modulového systému zářivkových, délky přes 1100 mm</t>
  </si>
  <si>
    <t>377429636</t>
  </si>
  <si>
    <t>https://podminky.urs.cz/item/CS_URS_2023_02/741371823</t>
  </si>
  <si>
    <t>741372076</t>
  </si>
  <si>
    <t>Montáž svítidel s integrovaným zdrojem LED se zapojením vodičů interiérových přisazených stropních hranatých nebo kruhových s pohybovým čidlem do 0,09 m2</t>
  </si>
  <si>
    <t>-2077698972</t>
  </si>
  <si>
    <t>https://podminky.urs.cz/item/CS_URS_2023_02/741372076</t>
  </si>
  <si>
    <t>156+10</t>
  </si>
  <si>
    <t>svítidlo přisazené LED, 23W/2570lm, CRI 80, tř.izolace II, přisazené</t>
  </si>
  <si>
    <t>761266948</t>
  </si>
  <si>
    <t>RMAT0003</t>
  </si>
  <si>
    <t>svítidlo přisazené LED, 29W/32480lm, CRI 80, tř.izolace II, přisazené</t>
  </si>
  <si>
    <t>-890989857</t>
  </si>
  <si>
    <t>741372077</t>
  </si>
  <si>
    <t>Montáž svítidel s integrovaným zdrojem LED se zapojením vodičů interiérových přisazených stropních hranatých nebo kruhových s pohybovým čidlem přes 0,09 do 0,36 m2</t>
  </si>
  <si>
    <t>155022576</t>
  </si>
  <si>
    <t>https://podminky.urs.cz/item/CS_URS_2023_02/741372077</t>
  </si>
  <si>
    <t>4+2</t>
  </si>
  <si>
    <t>RMAT0004</t>
  </si>
  <si>
    <t>svítidlo přisazené LED, 35W/3920lm, CRI 80, tř.izolace II, přisazené</t>
  </si>
  <si>
    <t>-377079889</t>
  </si>
  <si>
    <t>RMAT0005</t>
  </si>
  <si>
    <t>svítidlo přisazené LED, 41W/4592lm, CRI 80, tř.izolace II, přisazené</t>
  </si>
  <si>
    <t>161187493</t>
  </si>
  <si>
    <t>741810003</t>
  </si>
  <si>
    <t>Zkoušky a prohlídky elektrických rozvodů a zařízení celková prohlídka a vyhotovení revizní zprávy pro objem montážních prací přes 500 do 1000 tis. Kč</t>
  </si>
  <si>
    <t>1505993341</t>
  </si>
  <si>
    <t>https://podminky.urs.cz/item/CS_URS_2023_02/741810003</t>
  </si>
  <si>
    <t>998741101</t>
  </si>
  <si>
    <t>Přesun hmot pro silnoproud stanovený z hmotnosti přesunovaného materiálu vodorovná dopravní vzdálenost do 50 m v objektech výšky do 6 m</t>
  </si>
  <si>
    <t>1568656393</t>
  </si>
  <si>
    <t>https://podminky.urs.cz/item/CS_URS_2023_02/998741101</t>
  </si>
  <si>
    <t>998741181</t>
  </si>
  <si>
    <t>Přesun hmot pro silnoproud stanovený z hmotnosti přesunovaného materiálu Příplatek k ceně za přesun prováděný bez použití mechanizace pro jakoukoliv výšku objektu</t>
  </si>
  <si>
    <t>-2141547819</t>
  </si>
  <si>
    <t>https://podminky.urs.cz/item/CS_URS_2023_02/998741181</t>
  </si>
  <si>
    <t>998741192</t>
  </si>
  <si>
    <t>Přesun hmot pro silnoproud stanovený z hmotnosti přesunovaného materiálu Příplatek k ceně za zvětšený přesun přes vymezenou největší dopravní vzdálenost do 100 m</t>
  </si>
  <si>
    <t>126781383</t>
  </si>
  <si>
    <t>https://podminky.urs.cz/item/CS_URS_2023_02/998741192</t>
  </si>
  <si>
    <t>741.1R</t>
  </si>
  <si>
    <t>Drobný elektroinstalační materiál(svorky, příchytky atd.)</t>
  </si>
  <si>
    <t>2042063165</t>
  </si>
  <si>
    <t>HZS2231</t>
  </si>
  <si>
    <t>Hodinové zúčtovací sazby profesí PSV provádění stavebních instalací elektrikář</t>
  </si>
  <si>
    <t>272118852</t>
  </si>
  <si>
    <t>https://podminky.urs.cz/item/CS_URS_2023_02/HZS2231</t>
  </si>
  <si>
    <t>P</t>
  </si>
  <si>
    <t>Poznámka k položce:
součinnost elektro při stavebních demontážích vč.likvidace nefunkční elektroinstalace, náklady na detekci rozvodů v místech zásahů do konstrukcí, v místech kde se budou provádět stavební úpravy zajistit odpojení stávající el.energie - ochrana proti zásahu el. proudem</t>
  </si>
  <si>
    <t>100</t>
  </si>
  <si>
    <t>HZS2491</t>
  </si>
  <si>
    <t>Hodinové zúčtovací sazby profesí PSV zednické výpomoci a pomocné práce PSV dělník zednických výpomocí</t>
  </si>
  <si>
    <t>1935268503</t>
  </si>
  <si>
    <t>https://podminky.urs.cz/item/CS_URS_2023_02/HZS2491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</si>
  <si>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</si>
  <si>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</si>
  <si>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</si>
  <si>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</si>
  <si>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</si>
  <si>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</si>
  <si>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777600597</t>
  </si>
  <si>
    <t>https://podminky.urs.cz/item/CS_URS_2023_02/013254000</t>
  </si>
  <si>
    <t>e - Slaboproud</t>
  </si>
  <si>
    <t>D1 - Dveřní IP telefony - DODÁVKA MATERIÁLU</t>
  </si>
  <si>
    <t>D2 - Dveřní IP telefony - MONTÁŽ</t>
  </si>
  <si>
    <t>D3 - Zařízení systému JIS - DODÁVKA MATERIÁLU</t>
  </si>
  <si>
    <t>D4 - Zařízení systému JIS - MONTÁŽ</t>
  </si>
  <si>
    <t>D5 - Elektrická požární signalizace - DODÁVKA MATERIÁLU</t>
  </si>
  <si>
    <t>D6 - Elektrická požární signalizace - MONTÁŽ</t>
  </si>
  <si>
    <t>D7 - Ostatní přípomoce při stavebních úpravách místností UK, UL - DODÁVKA MATERIÁLU</t>
  </si>
  <si>
    <t>D8 - Ostatní přípomoce při stavebních úpravách místností UK, UL - MONTÁŽ</t>
  </si>
  <si>
    <t>D1</t>
  </si>
  <si>
    <t>Dveřní IP telefony - DODÁVKA MATERIÁLU</t>
  </si>
  <si>
    <t>Pol1</t>
  </si>
  <si>
    <t>dveřní telefon IP, 3 tlačítka, klávesnice, na povrch/do příčky</t>
  </si>
  <si>
    <t>Pol2</t>
  </si>
  <si>
    <t>licence Gold (centrální správa dveřního IP telefonu)</t>
  </si>
  <si>
    <t>Pol3</t>
  </si>
  <si>
    <t>kabel 4P/UTP/Cat 6</t>
  </si>
  <si>
    <t>Pol4</t>
  </si>
  <si>
    <t>trubka elektroinstalační ohebná</t>
  </si>
  <si>
    <t>Pol5</t>
  </si>
  <si>
    <t>lišta elektroinstalační PVC + příslušenství + příslušenství</t>
  </si>
  <si>
    <t>Pol6</t>
  </si>
  <si>
    <t>protipožární ucpávka průrazu mezi požárními úseky</t>
  </si>
  <si>
    <t>Pol7</t>
  </si>
  <si>
    <t>drobný montážní, úložný + podružný materiál</t>
  </si>
  <si>
    <t>D2</t>
  </si>
  <si>
    <t>Dveřní IP telefony - MONTÁŽ</t>
  </si>
  <si>
    <t>Pol8</t>
  </si>
  <si>
    <t>Pol9</t>
  </si>
  <si>
    <t>Pol10</t>
  </si>
  <si>
    <t>Pol11</t>
  </si>
  <si>
    <t>lišta elektroinstalační PVC + příslušenství</t>
  </si>
  <si>
    <t>Pol12</t>
  </si>
  <si>
    <t>uvedení do provozu, zaškolení obsluhy</t>
  </si>
  <si>
    <t>Pol13</t>
  </si>
  <si>
    <t>Pol14</t>
  </si>
  <si>
    <t>drobné montážní práce</t>
  </si>
  <si>
    <t>Pol15</t>
  </si>
  <si>
    <t>dokumentace skutečného provedení</t>
  </si>
  <si>
    <t>D3</t>
  </si>
  <si>
    <t>Zařízení systému JIS - DODÁVKA MATERIÁLU</t>
  </si>
  <si>
    <t>Pol16</t>
  </si>
  <si>
    <t>řídicí jednotka kontroly vstupu - modul E</t>
  </si>
  <si>
    <t>Pol17</t>
  </si>
  <si>
    <t>řídicí jednotka pro jedny dveře - modul AX</t>
  </si>
  <si>
    <t>Pol18</t>
  </si>
  <si>
    <t>řídicí jednotka pro jedny dveře - modul AX pro provedení vstupu EZS a výstupu EZS</t>
  </si>
  <si>
    <t>Pol19</t>
  </si>
  <si>
    <t>snímač bezkontaktních karet pro vnitřní použití</t>
  </si>
  <si>
    <t>Pol20</t>
  </si>
  <si>
    <t>napájecí zdroj zálohovaný 13.8V/3A, vč. AKU 12V 18Ah</t>
  </si>
  <si>
    <t>Pol21</t>
  </si>
  <si>
    <t>elektrický otevírač dveří standardní - nízkopříkonový</t>
  </si>
  <si>
    <t>Pol22</t>
  </si>
  <si>
    <t>elektrický otevírač dveří standardní  inverzní - nízkopříkonový</t>
  </si>
  <si>
    <t>Pol23</t>
  </si>
  <si>
    <t>kabelová průchodka pro přechod kabelů z pohyblivého křídla dveří na rám dveří</t>
  </si>
  <si>
    <t>Pol24</t>
  </si>
  <si>
    <t>krabice plastová pro moduly AX (100x100x50 nad omítku)</t>
  </si>
  <si>
    <t>Pol25</t>
  </si>
  <si>
    <t>krabice pro smímač karet (na omítku/pod omítku</t>
  </si>
  <si>
    <t>Pol26</t>
  </si>
  <si>
    <t>kabel JY(St)Y 2X2X0.8</t>
  </si>
  <si>
    <t>Pol27</t>
  </si>
  <si>
    <t>kabel napájecí 2x2x0,6 pro připojení snímače</t>
  </si>
  <si>
    <t>Pol28</t>
  </si>
  <si>
    <t>kabel napájecí 2x1.5 pro el otevírač</t>
  </si>
  <si>
    <t>Pol29</t>
  </si>
  <si>
    <t>kabel napájecí 2x1.5 pro moduly AX</t>
  </si>
  <si>
    <t>Pol30</t>
  </si>
  <si>
    <t>elekltroinstalační lišta LV</t>
  </si>
  <si>
    <t>Pol31</t>
  </si>
  <si>
    <t>krabice odbočovací nad omítku 8135</t>
  </si>
  <si>
    <t>Pol32</t>
  </si>
  <si>
    <t>protipožární ucpávky</t>
  </si>
  <si>
    <t>Pol33</t>
  </si>
  <si>
    <t>drobný montážní materiál</t>
  </si>
  <si>
    <t>D4</t>
  </si>
  <si>
    <t>Zařízení systému JIS - MONTÁŽ</t>
  </si>
  <si>
    <t>Pol34</t>
  </si>
  <si>
    <t>Pol35</t>
  </si>
  <si>
    <t>Pol36</t>
  </si>
  <si>
    <t>Pol37</t>
  </si>
  <si>
    <t>Pol38</t>
  </si>
  <si>
    <t>Pol39</t>
  </si>
  <si>
    <t>Pol40</t>
  </si>
  <si>
    <t>elektrický otevírač dveří standardní inverzní - nízkopříkonový</t>
  </si>
  <si>
    <t>Pol41</t>
  </si>
  <si>
    <t>Pol42</t>
  </si>
  <si>
    <t>úprava pevného křídla stávajících dvoukřídlých dveří pro osazení elektrického otevírače</t>
  </si>
  <si>
    <t>Pol43</t>
  </si>
  <si>
    <t>Pol44</t>
  </si>
  <si>
    <t>Pol45</t>
  </si>
  <si>
    <t>Pol46</t>
  </si>
  <si>
    <t>Pol47</t>
  </si>
  <si>
    <t>Pol48</t>
  </si>
  <si>
    <t>96</t>
  </si>
  <si>
    <t>Pol49</t>
  </si>
  <si>
    <t>98</t>
  </si>
  <si>
    <t>Pol50</t>
  </si>
  <si>
    <t>Pol51</t>
  </si>
  <si>
    <t>prostupy stěnami a příčkami včetně začištění</t>
  </si>
  <si>
    <t>102</t>
  </si>
  <si>
    <t>Pol52</t>
  </si>
  <si>
    <t>úprava SW JIS pro trvalé uvolnění a zablokování průchodů řízené snímačem JIS</t>
  </si>
  <si>
    <t>104</t>
  </si>
  <si>
    <t>Pol53</t>
  </si>
  <si>
    <t>kontrola a přepojení stávajících zařízení JIS do nové sběrnice</t>
  </si>
  <si>
    <t>106</t>
  </si>
  <si>
    <t>Pol54</t>
  </si>
  <si>
    <t>konfigurace připojených zařízení do systému JIS</t>
  </si>
  <si>
    <t>108</t>
  </si>
  <si>
    <t>Pol55</t>
  </si>
  <si>
    <t>spolupráce s ostatními profesemi</t>
  </si>
  <si>
    <t>110</t>
  </si>
  <si>
    <t>Pol56</t>
  </si>
  <si>
    <t>oživení</t>
  </si>
  <si>
    <t>112</t>
  </si>
  <si>
    <t>Pol57</t>
  </si>
  <si>
    <t>114</t>
  </si>
  <si>
    <t>Pol58</t>
  </si>
  <si>
    <t>116</t>
  </si>
  <si>
    <t>Pol59</t>
  </si>
  <si>
    <t>118</t>
  </si>
  <si>
    <t>D5</t>
  </si>
  <si>
    <t>Elektrická požární signalizace - DODÁVKA MATERIÁLU</t>
  </si>
  <si>
    <t>Pol60</t>
  </si>
  <si>
    <t>výstupní prvek  RIM 800</t>
  </si>
  <si>
    <t>Pol61</t>
  </si>
  <si>
    <t>montážní krabice</t>
  </si>
  <si>
    <t>122</t>
  </si>
  <si>
    <t>Pol62</t>
  </si>
  <si>
    <t>víko montážní krabice</t>
  </si>
  <si>
    <t>124</t>
  </si>
  <si>
    <t>Pol63</t>
  </si>
  <si>
    <t>lahev zkušebního plynu</t>
  </si>
  <si>
    <t>126</t>
  </si>
  <si>
    <t>Pol64</t>
  </si>
  <si>
    <t>kabel PraflaDur 2x1,5 se zachováním funkce v ohni P 30R třída reakce na ohen B2CAs1d0</t>
  </si>
  <si>
    <t>128</t>
  </si>
  <si>
    <t>Pol65</t>
  </si>
  <si>
    <t>krabice rozvodná s funkční integritou P 30R</t>
  </si>
  <si>
    <t>130</t>
  </si>
  <si>
    <t>Pol66</t>
  </si>
  <si>
    <t>elektroinstalační lišta bezhalogenní 21/19 včetně kolen spojek a příchytek</t>
  </si>
  <si>
    <t>132</t>
  </si>
  <si>
    <t>Pol67</t>
  </si>
  <si>
    <t>elektroinstalační trubka  bezhalogenní 20 mm včetně kolen spojek a příchytek</t>
  </si>
  <si>
    <t>134</t>
  </si>
  <si>
    <t>97</t>
  </si>
  <si>
    <t>Pol68</t>
  </si>
  <si>
    <t>136</t>
  </si>
  <si>
    <t>Pol69</t>
  </si>
  <si>
    <t>požární ucpávka</t>
  </si>
  <si>
    <t>138</t>
  </si>
  <si>
    <t>D6</t>
  </si>
  <si>
    <t>Elektrická požární signalizace - MONTÁŽ</t>
  </si>
  <si>
    <t>99</t>
  </si>
  <si>
    <t>Pol70</t>
  </si>
  <si>
    <t>výstupní prvek RIM 800</t>
  </si>
  <si>
    <t>140</t>
  </si>
  <si>
    <t>Pol71</t>
  </si>
  <si>
    <t>142</t>
  </si>
  <si>
    <t>101</t>
  </si>
  <si>
    <t>Pol72</t>
  </si>
  <si>
    <t>144</t>
  </si>
  <si>
    <t>Pol73</t>
  </si>
  <si>
    <t>demontáž vyčičtění aut hlásiče včetně patice a opětovná montáž na žlab nebo vedle žlabu</t>
  </si>
  <si>
    <t>146</t>
  </si>
  <si>
    <t>103</t>
  </si>
  <si>
    <t>Pol74</t>
  </si>
  <si>
    <t>demontáž, posunutí a opětovná montáíž tlačítkového hlásiče</t>
  </si>
  <si>
    <t>148</t>
  </si>
  <si>
    <t>Pol75</t>
  </si>
  <si>
    <t>105</t>
  </si>
  <si>
    <t>Pol76</t>
  </si>
  <si>
    <t>152</t>
  </si>
  <si>
    <t>Pol77</t>
  </si>
  <si>
    <t>154</t>
  </si>
  <si>
    <t>107</t>
  </si>
  <si>
    <t>Pol78</t>
  </si>
  <si>
    <t>elektroinstalační trubka bezhalogenní 20 mm včetně kolen spojek a příchytek</t>
  </si>
  <si>
    <t>156</t>
  </si>
  <si>
    <t>Pol79</t>
  </si>
  <si>
    <t>provrtání stěny prům 16</t>
  </si>
  <si>
    <t>158</t>
  </si>
  <si>
    <t>109</t>
  </si>
  <si>
    <t>Pol80</t>
  </si>
  <si>
    <t>160</t>
  </si>
  <si>
    <t>Pol81</t>
  </si>
  <si>
    <t>162</t>
  </si>
  <si>
    <t>111</t>
  </si>
  <si>
    <t>Pol82</t>
  </si>
  <si>
    <t>měření po úsecích</t>
  </si>
  <si>
    <t>164</t>
  </si>
  <si>
    <t>Pol83</t>
  </si>
  <si>
    <t>oživení - komplexní vyzkoušení</t>
  </si>
  <si>
    <t>166</t>
  </si>
  <si>
    <t>113</t>
  </si>
  <si>
    <t>Pol84</t>
  </si>
  <si>
    <t>výchozí revize</t>
  </si>
  <si>
    <t>168</t>
  </si>
  <si>
    <t>Pol85</t>
  </si>
  <si>
    <t>170</t>
  </si>
  <si>
    <t>D7</t>
  </si>
  <si>
    <t>Ostatní přípomoce při stavebních úpravách místností UK, UL - DODÁVKA MATERIÁLU</t>
  </si>
  <si>
    <t>115</t>
  </si>
  <si>
    <t>172</t>
  </si>
  <si>
    <t>Pol86</t>
  </si>
  <si>
    <t>kanál elektroinstalační 210x70 D HD, včetně dělící přepážky 70/60 XX + příslušenství</t>
  </si>
  <si>
    <t>174</t>
  </si>
  <si>
    <t>117</t>
  </si>
  <si>
    <t>Pol87</t>
  </si>
  <si>
    <t>176</t>
  </si>
  <si>
    <t>D8</t>
  </si>
  <si>
    <t>Ostatní přípomoce při stavebních úpravách místností UK, UL - MONTÁŽ</t>
  </si>
  <si>
    <t>Pol88</t>
  </si>
  <si>
    <t>demontáž stávajících slaboproudých rozvodů (nefunkční telef. vedení, místní rozhlas, odpojení ovládání klimatizací)</t>
  </si>
  <si>
    <t>178</t>
  </si>
  <si>
    <t>119</t>
  </si>
  <si>
    <t>Pol89</t>
  </si>
  <si>
    <t>180</t>
  </si>
  <si>
    <t>Pol90</t>
  </si>
  <si>
    <t>182</t>
  </si>
  <si>
    <t>121</t>
  </si>
  <si>
    <t>Pol91</t>
  </si>
  <si>
    <t>184</t>
  </si>
  <si>
    <t>x - VRN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</si>
  <si>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</si>
  <si>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</si>
  <si>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</si>
  <si>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</si>
  <si>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011002000</t>
  </si>
  <si>
    <t>Průzkumné práce</t>
  </si>
  <si>
    <t>620761694</t>
  </si>
  <si>
    <t>https://podminky.urs.cz/item/CS_URS_2023_02/011002000</t>
  </si>
  <si>
    <t>-1129326083</t>
  </si>
  <si>
    <t>VRN3</t>
  </si>
  <si>
    <t>Zařízení staveniště</t>
  </si>
  <si>
    <t>030001000</t>
  </si>
  <si>
    <t>1587821395</t>
  </si>
  <si>
    <t>https://podminky.urs.cz/item/CS_URS_2023_02/030001000</t>
  </si>
  <si>
    <t>VRN4</t>
  </si>
  <si>
    <t>Inženýrská činnost</t>
  </si>
  <si>
    <t>045002000</t>
  </si>
  <si>
    <t>Kompletační a koordinační činnost</t>
  </si>
  <si>
    <t>-1528741809</t>
  </si>
  <si>
    <t>https://podminky.urs.cz/item/CS_URS_2023_02/045002000</t>
  </si>
  <si>
    <t>VRN6</t>
  </si>
  <si>
    <t>Územní vlivy</t>
  </si>
  <si>
    <t>065002000</t>
  </si>
  <si>
    <t>Mimostaveništní doprava materiálů</t>
  </si>
  <si>
    <t>235113001</t>
  </si>
  <si>
    <t>https://podminky.urs.cz/item/CS_URS_2023_02/065002000</t>
  </si>
  <si>
    <t>VRN7</t>
  </si>
  <si>
    <t>Provozní vlivy</t>
  </si>
  <si>
    <t>071002000</t>
  </si>
  <si>
    <t>Provoz investora, třetích osob</t>
  </si>
  <si>
    <t>639348494</t>
  </si>
  <si>
    <t>https://podminky.urs.cz/item/CS_URS_2023_02/071002000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</si>
</sst>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3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9" fillId="0" borderId="0" xfId="0" applyFont="1" applyAlignment="1">
      <alignment vertical="center" wrapText="1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611325422" TargetMode="External" /><Relationship Id="rId2" Type="http://schemas.openxmlformats.org/officeDocument/2006/relationships/hyperlink" Target="https://podminky.urs.cz/item/CS_URS_2023_02/612311131" TargetMode="External" /><Relationship Id="rId3" Type="http://schemas.openxmlformats.org/officeDocument/2006/relationships/hyperlink" Target="https://podminky.urs.cz/item/CS_URS_2023_02/612325422" TargetMode="External" /><Relationship Id="rId4" Type="http://schemas.openxmlformats.org/officeDocument/2006/relationships/hyperlink" Target="https://podminky.urs.cz/item/CS_URS_2023_02/612325423" TargetMode="External" /><Relationship Id="rId5" Type="http://schemas.openxmlformats.org/officeDocument/2006/relationships/hyperlink" Target="https://podminky.urs.cz/item/CS_URS_2023_02/949101111" TargetMode="External" /><Relationship Id="rId6" Type="http://schemas.openxmlformats.org/officeDocument/2006/relationships/hyperlink" Target="https://podminky.urs.cz/item/CS_URS_2023_02/952901111" TargetMode="External" /><Relationship Id="rId7" Type="http://schemas.openxmlformats.org/officeDocument/2006/relationships/hyperlink" Target="https://podminky.urs.cz/item/CS_URS_2023_02/997013211" TargetMode="External" /><Relationship Id="rId8" Type="http://schemas.openxmlformats.org/officeDocument/2006/relationships/hyperlink" Target="https://podminky.urs.cz/item/CS_URS_2023_02/997013219" TargetMode="External" /><Relationship Id="rId9" Type="http://schemas.openxmlformats.org/officeDocument/2006/relationships/hyperlink" Target="https://podminky.urs.cz/item/CS_URS_2023_02/997013511" TargetMode="External" /><Relationship Id="rId10" Type="http://schemas.openxmlformats.org/officeDocument/2006/relationships/hyperlink" Target="https://podminky.urs.cz/item/CS_URS_2023_02/997013509" TargetMode="External" /><Relationship Id="rId11" Type="http://schemas.openxmlformats.org/officeDocument/2006/relationships/hyperlink" Target="https://podminky.urs.cz/item/CS_URS_2023_02/997013631" TargetMode="External" /><Relationship Id="rId12" Type="http://schemas.openxmlformats.org/officeDocument/2006/relationships/hyperlink" Target="https://podminky.urs.cz/item/CS_URS_2023_02/998018001" TargetMode="External" /><Relationship Id="rId13" Type="http://schemas.openxmlformats.org/officeDocument/2006/relationships/hyperlink" Target="https://podminky.urs.cz/item/CS_URS_2023_02/713311121" TargetMode="External" /><Relationship Id="rId14" Type="http://schemas.openxmlformats.org/officeDocument/2006/relationships/hyperlink" Target="https://podminky.urs.cz/item/CS_URS_2023_02/998713101" TargetMode="External" /><Relationship Id="rId15" Type="http://schemas.openxmlformats.org/officeDocument/2006/relationships/hyperlink" Target="https://podminky.urs.cz/item/CS_URS_2023_02/998713181" TargetMode="External" /><Relationship Id="rId16" Type="http://schemas.openxmlformats.org/officeDocument/2006/relationships/hyperlink" Target="https://podminky.urs.cz/item/CS_URS_2023_02/998713192" TargetMode="External" /><Relationship Id="rId17" Type="http://schemas.openxmlformats.org/officeDocument/2006/relationships/hyperlink" Target="https://podminky.urs.cz/item/CS_URS_2023_02/742210241" TargetMode="External" /><Relationship Id="rId18" Type="http://schemas.openxmlformats.org/officeDocument/2006/relationships/hyperlink" Target="https://podminky.urs.cz/item/CS_URS_2023_02/998742101" TargetMode="External" /><Relationship Id="rId19" Type="http://schemas.openxmlformats.org/officeDocument/2006/relationships/hyperlink" Target="https://podminky.urs.cz/item/CS_URS_2023_02/998742181" TargetMode="External" /><Relationship Id="rId20" Type="http://schemas.openxmlformats.org/officeDocument/2006/relationships/hyperlink" Target="https://podminky.urs.cz/item/CS_URS_2023_02/998742192" TargetMode="External" /><Relationship Id="rId21" Type="http://schemas.openxmlformats.org/officeDocument/2006/relationships/hyperlink" Target="https://podminky.urs.cz/item/CS_URS_2023_02/751398022" TargetMode="External" /><Relationship Id="rId22" Type="http://schemas.openxmlformats.org/officeDocument/2006/relationships/hyperlink" Target="https://podminky.urs.cz/item/CS_URS_2023_02/998751101" TargetMode="External" /><Relationship Id="rId23" Type="http://schemas.openxmlformats.org/officeDocument/2006/relationships/hyperlink" Target="https://podminky.urs.cz/item/CS_URS_2023_02/998751181" TargetMode="External" /><Relationship Id="rId24" Type="http://schemas.openxmlformats.org/officeDocument/2006/relationships/hyperlink" Target="https://podminky.urs.cz/item/CS_URS_2023_02/998751191" TargetMode="External" /><Relationship Id="rId25" Type="http://schemas.openxmlformats.org/officeDocument/2006/relationships/hyperlink" Target="https://podminky.urs.cz/item/CS_URS_2023_02/763111411" TargetMode="External" /><Relationship Id="rId26" Type="http://schemas.openxmlformats.org/officeDocument/2006/relationships/hyperlink" Target="https://podminky.urs.cz/item/CS_URS_2023_02/763111761" TargetMode="External" /><Relationship Id="rId27" Type="http://schemas.openxmlformats.org/officeDocument/2006/relationships/hyperlink" Target="https://podminky.urs.cz/item/CS_URS_2023_02/763164551" TargetMode="External" /><Relationship Id="rId28" Type="http://schemas.openxmlformats.org/officeDocument/2006/relationships/hyperlink" Target="https://podminky.urs.cz/item/CS_URS_2023_02/763164564" TargetMode="External" /><Relationship Id="rId29" Type="http://schemas.openxmlformats.org/officeDocument/2006/relationships/hyperlink" Target="https://podminky.urs.cz/item/CS_URS_2023_02/763172382" TargetMode="External" /><Relationship Id="rId30" Type="http://schemas.openxmlformats.org/officeDocument/2006/relationships/hyperlink" Target="https://podminky.urs.cz/item/CS_URS_2023_02/763172383" TargetMode="External" /><Relationship Id="rId31" Type="http://schemas.openxmlformats.org/officeDocument/2006/relationships/hyperlink" Target="https://podminky.urs.cz/item/CS_URS_2023_02/763181312" TargetMode="External" /><Relationship Id="rId32" Type="http://schemas.openxmlformats.org/officeDocument/2006/relationships/hyperlink" Target="https://podminky.urs.cz/item/CS_URS_2023_02/763181420" TargetMode="External" /><Relationship Id="rId33" Type="http://schemas.openxmlformats.org/officeDocument/2006/relationships/hyperlink" Target="https://podminky.urs.cz/item/CS_URS_2023_02/998763301" TargetMode="External" /><Relationship Id="rId34" Type="http://schemas.openxmlformats.org/officeDocument/2006/relationships/hyperlink" Target="https://podminky.urs.cz/item/CS_URS_2023_02/998763381" TargetMode="External" /><Relationship Id="rId35" Type="http://schemas.openxmlformats.org/officeDocument/2006/relationships/hyperlink" Target="https://podminky.urs.cz/item/CS_URS_2023_02/998763391" TargetMode="External" /><Relationship Id="rId36" Type="http://schemas.openxmlformats.org/officeDocument/2006/relationships/hyperlink" Target="https://podminky.urs.cz/item/CS_URS_2023_02/766411811" TargetMode="External" /><Relationship Id="rId37" Type="http://schemas.openxmlformats.org/officeDocument/2006/relationships/hyperlink" Target="https://podminky.urs.cz/item/CS_URS_2023_02/766421811" TargetMode="External" /><Relationship Id="rId38" Type="http://schemas.openxmlformats.org/officeDocument/2006/relationships/hyperlink" Target="https://podminky.urs.cz/item/CS_URS_2023_02/766660011" TargetMode="External" /><Relationship Id="rId39" Type="http://schemas.openxmlformats.org/officeDocument/2006/relationships/hyperlink" Target="https://podminky.urs.cz/item/CS_URS_2023_02/766660717" TargetMode="External" /><Relationship Id="rId40" Type="http://schemas.openxmlformats.org/officeDocument/2006/relationships/hyperlink" Target="https://podminky.urs.cz/item/CS_URS_2023_02/766660720" TargetMode="External" /><Relationship Id="rId41" Type="http://schemas.openxmlformats.org/officeDocument/2006/relationships/hyperlink" Target="https://podminky.urs.cz/item/CS_URS_2023_02/766660734" TargetMode="External" /><Relationship Id="rId42" Type="http://schemas.openxmlformats.org/officeDocument/2006/relationships/hyperlink" Target="https://podminky.urs.cz/item/CS_URS_2023_02/766694126" TargetMode="External" /><Relationship Id="rId43" Type="http://schemas.openxmlformats.org/officeDocument/2006/relationships/hyperlink" Target="https://podminky.urs.cz/item/CS_URS_2023_02/998766101" TargetMode="External" /><Relationship Id="rId44" Type="http://schemas.openxmlformats.org/officeDocument/2006/relationships/hyperlink" Target="https://podminky.urs.cz/item/CS_URS_2023_02/998766181" TargetMode="External" /><Relationship Id="rId45" Type="http://schemas.openxmlformats.org/officeDocument/2006/relationships/hyperlink" Target="https://podminky.urs.cz/item/CS_URS_2023_02/998766192" TargetMode="External" /><Relationship Id="rId46" Type="http://schemas.openxmlformats.org/officeDocument/2006/relationships/hyperlink" Target="https://podminky.urs.cz/item/CS_URS_2023_02/767810113" TargetMode="External" /><Relationship Id="rId47" Type="http://schemas.openxmlformats.org/officeDocument/2006/relationships/hyperlink" Target="https://podminky.urs.cz/item/CS_URS_2023_02/771573913" TargetMode="External" /><Relationship Id="rId48" Type="http://schemas.openxmlformats.org/officeDocument/2006/relationships/hyperlink" Target="https://podminky.urs.cz/item/CS_URS_2023_02/998771101" TargetMode="External" /><Relationship Id="rId49" Type="http://schemas.openxmlformats.org/officeDocument/2006/relationships/hyperlink" Target="https://podminky.urs.cz/item/CS_URS_2023_02/998771181" TargetMode="External" /><Relationship Id="rId50" Type="http://schemas.openxmlformats.org/officeDocument/2006/relationships/hyperlink" Target="https://podminky.urs.cz/item/CS_URS_2023_02/998771192" TargetMode="External" /><Relationship Id="rId51" Type="http://schemas.openxmlformats.org/officeDocument/2006/relationships/hyperlink" Target="https://podminky.urs.cz/item/CS_URS_2023_02/776111116" TargetMode="External" /><Relationship Id="rId52" Type="http://schemas.openxmlformats.org/officeDocument/2006/relationships/hyperlink" Target="https://podminky.urs.cz/item/CS_URS_2023_02/776111311" TargetMode="External" /><Relationship Id="rId53" Type="http://schemas.openxmlformats.org/officeDocument/2006/relationships/hyperlink" Target="https://podminky.urs.cz/item/CS_URS_2023_02/776121112" TargetMode="External" /><Relationship Id="rId54" Type="http://schemas.openxmlformats.org/officeDocument/2006/relationships/hyperlink" Target="https://podminky.urs.cz/item/CS_URS_2023_02/776141121" TargetMode="External" /><Relationship Id="rId55" Type="http://schemas.openxmlformats.org/officeDocument/2006/relationships/hyperlink" Target="https://podminky.urs.cz/item/CS_URS_2023_02/776201811" TargetMode="External" /><Relationship Id="rId56" Type="http://schemas.openxmlformats.org/officeDocument/2006/relationships/hyperlink" Target="https://podminky.urs.cz/item/CS_URS_2023_02/776221111" TargetMode="External" /><Relationship Id="rId57" Type="http://schemas.openxmlformats.org/officeDocument/2006/relationships/hyperlink" Target="https://podminky.urs.cz/item/CS_URS_2023_02/776411112" TargetMode="External" /><Relationship Id="rId58" Type="http://schemas.openxmlformats.org/officeDocument/2006/relationships/hyperlink" Target="https://podminky.urs.cz/item/CS_URS_2023_02/776421312" TargetMode="External" /><Relationship Id="rId59" Type="http://schemas.openxmlformats.org/officeDocument/2006/relationships/hyperlink" Target="https://podminky.urs.cz/item/CS_URS_2023_02/998776101" TargetMode="External" /><Relationship Id="rId60" Type="http://schemas.openxmlformats.org/officeDocument/2006/relationships/hyperlink" Target="https://podminky.urs.cz/item/CS_URS_2023_02/998776181" TargetMode="External" /><Relationship Id="rId61" Type="http://schemas.openxmlformats.org/officeDocument/2006/relationships/hyperlink" Target="https://podminky.urs.cz/item/CS_URS_2023_02/998776192" TargetMode="External" /><Relationship Id="rId62" Type="http://schemas.openxmlformats.org/officeDocument/2006/relationships/hyperlink" Target="https://podminky.urs.cz/item/CS_URS_2023_02/783301313" TargetMode="External" /><Relationship Id="rId63" Type="http://schemas.openxmlformats.org/officeDocument/2006/relationships/hyperlink" Target="https://podminky.urs.cz/item/CS_URS_2023_02/783314101" TargetMode="External" /><Relationship Id="rId64" Type="http://schemas.openxmlformats.org/officeDocument/2006/relationships/hyperlink" Target="https://podminky.urs.cz/item/CS_URS_2023_02/783317101" TargetMode="External" /><Relationship Id="rId65" Type="http://schemas.openxmlformats.org/officeDocument/2006/relationships/hyperlink" Target="https://podminky.urs.cz/item/CS_URS_2023_02/784111001" TargetMode="External" /><Relationship Id="rId66" Type="http://schemas.openxmlformats.org/officeDocument/2006/relationships/hyperlink" Target="https://podminky.urs.cz/item/CS_URS_2023_02/784171101" TargetMode="External" /><Relationship Id="rId67" Type="http://schemas.openxmlformats.org/officeDocument/2006/relationships/hyperlink" Target="https://podminky.urs.cz/item/CS_URS_2023_02/784171111" TargetMode="External" /><Relationship Id="rId68" Type="http://schemas.openxmlformats.org/officeDocument/2006/relationships/hyperlink" Target="https://podminky.urs.cz/item/CS_URS_2023_02/784181101" TargetMode="External" /><Relationship Id="rId69" Type="http://schemas.openxmlformats.org/officeDocument/2006/relationships/hyperlink" Target="https://podminky.urs.cz/item/CS_URS_2023_02/784221101" TargetMode="External" /><Relationship Id="rId70" Type="http://schemas.openxmlformats.org/officeDocument/2006/relationships/hyperlink" Target="https://podminky.urs.cz/item/CS_URS_2023_02/HZS1292" TargetMode="External" /><Relationship Id="rId7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611325422" TargetMode="External" /><Relationship Id="rId2" Type="http://schemas.openxmlformats.org/officeDocument/2006/relationships/hyperlink" Target="https://podminky.urs.cz/item/CS_URS_2023_02/612311131" TargetMode="External" /><Relationship Id="rId3" Type="http://schemas.openxmlformats.org/officeDocument/2006/relationships/hyperlink" Target="https://podminky.urs.cz/item/CS_URS_2023_02/612325422" TargetMode="External" /><Relationship Id="rId4" Type="http://schemas.openxmlformats.org/officeDocument/2006/relationships/hyperlink" Target="https://podminky.urs.cz/item/CS_URS_2023_02/949101111" TargetMode="External" /><Relationship Id="rId5" Type="http://schemas.openxmlformats.org/officeDocument/2006/relationships/hyperlink" Target="https://podminky.urs.cz/item/CS_URS_2023_02/952901111" TargetMode="External" /><Relationship Id="rId6" Type="http://schemas.openxmlformats.org/officeDocument/2006/relationships/hyperlink" Target="https://podminky.urs.cz/item/CS_URS_2023_02/997013211" TargetMode="External" /><Relationship Id="rId7" Type="http://schemas.openxmlformats.org/officeDocument/2006/relationships/hyperlink" Target="https://podminky.urs.cz/item/CS_URS_2023_02/997013509" TargetMode="External" /><Relationship Id="rId8" Type="http://schemas.openxmlformats.org/officeDocument/2006/relationships/hyperlink" Target="https://podminky.urs.cz/item/CS_URS_2023_02/997013511" TargetMode="External" /><Relationship Id="rId9" Type="http://schemas.openxmlformats.org/officeDocument/2006/relationships/hyperlink" Target="https://podminky.urs.cz/item/CS_URS_2023_02/997013631" TargetMode="External" /><Relationship Id="rId10" Type="http://schemas.openxmlformats.org/officeDocument/2006/relationships/hyperlink" Target="https://podminky.urs.cz/item/CS_URS_2023_02/998018001" TargetMode="External" /><Relationship Id="rId11" Type="http://schemas.openxmlformats.org/officeDocument/2006/relationships/hyperlink" Target="https://podminky.urs.cz/item/CS_URS_2023_02/998018011" TargetMode="External" /><Relationship Id="rId12" Type="http://schemas.openxmlformats.org/officeDocument/2006/relationships/hyperlink" Target="https://podminky.urs.cz/item/CS_URS_2023_02/725860811" TargetMode="External" /><Relationship Id="rId13" Type="http://schemas.openxmlformats.org/officeDocument/2006/relationships/hyperlink" Target="https://podminky.urs.cz/item/CS_URS_2023_02/725861102" TargetMode="External" /><Relationship Id="rId14" Type="http://schemas.openxmlformats.org/officeDocument/2006/relationships/hyperlink" Target="https://podminky.urs.cz/item/CS_URS_2023_02/751792007" TargetMode="External" /><Relationship Id="rId15" Type="http://schemas.openxmlformats.org/officeDocument/2006/relationships/hyperlink" Target="https://podminky.urs.cz/item/CS_URS_2023_02/751792008" TargetMode="External" /><Relationship Id="rId16" Type="http://schemas.openxmlformats.org/officeDocument/2006/relationships/hyperlink" Target="https://podminky.urs.cz/item/CS_URS_2023_02/751792807" TargetMode="External" /><Relationship Id="rId17" Type="http://schemas.openxmlformats.org/officeDocument/2006/relationships/hyperlink" Target="https://podminky.urs.cz/item/CS_URS_2023_02/751792808" TargetMode="External" /><Relationship Id="rId18" Type="http://schemas.openxmlformats.org/officeDocument/2006/relationships/hyperlink" Target="https://podminky.urs.cz/item/CS_URS_2023_02/763164531" TargetMode="External" /><Relationship Id="rId19" Type="http://schemas.openxmlformats.org/officeDocument/2006/relationships/hyperlink" Target="https://podminky.urs.cz/item/CS_URS_2023_02/763164551" TargetMode="External" /><Relationship Id="rId20" Type="http://schemas.openxmlformats.org/officeDocument/2006/relationships/hyperlink" Target="https://podminky.urs.cz/item/CS_URS_2023_02/763172382" TargetMode="External" /><Relationship Id="rId21" Type="http://schemas.openxmlformats.org/officeDocument/2006/relationships/hyperlink" Target="https://podminky.urs.cz/item/CS_URS_2023_02/998763301" TargetMode="External" /><Relationship Id="rId22" Type="http://schemas.openxmlformats.org/officeDocument/2006/relationships/hyperlink" Target="https://podminky.urs.cz/item/CS_URS_2023_02/998763381" TargetMode="External" /><Relationship Id="rId23" Type="http://schemas.openxmlformats.org/officeDocument/2006/relationships/hyperlink" Target="https://podminky.urs.cz/item/CS_URS_2023_02/998763391" TargetMode="External" /><Relationship Id="rId24" Type="http://schemas.openxmlformats.org/officeDocument/2006/relationships/hyperlink" Target="https://podminky.urs.cz/item/CS_URS_2023_02/766411811" TargetMode="External" /><Relationship Id="rId25" Type="http://schemas.openxmlformats.org/officeDocument/2006/relationships/hyperlink" Target="https://podminky.urs.cz/item/CS_URS_2023_02/766660720" TargetMode="External" /><Relationship Id="rId26" Type="http://schemas.openxmlformats.org/officeDocument/2006/relationships/hyperlink" Target="https://podminky.urs.cz/item/CS_URS_2023_02/766694126" TargetMode="External" /><Relationship Id="rId27" Type="http://schemas.openxmlformats.org/officeDocument/2006/relationships/hyperlink" Target="https://podminky.urs.cz/item/CS_URS_2023_02/998766101" TargetMode="External" /><Relationship Id="rId28" Type="http://schemas.openxmlformats.org/officeDocument/2006/relationships/hyperlink" Target="https://podminky.urs.cz/item/CS_URS_2023_02/998766181" TargetMode="External" /><Relationship Id="rId29" Type="http://schemas.openxmlformats.org/officeDocument/2006/relationships/hyperlink" Target="https://podminky.urs.cz/item/CS_URS_2023_02/998766192" TargetMode="External" /><Relationship Id="rId30" Type="http://schemas.openxmlformats.org/officeDocument/2006/relationships/hyperlink" Target="https://podminky.urs.cz/item/CS_URS_2023_02/776111116" TargetMode="External" /><Relationship Id="rId31" Type="http://schemas.openxmlformats.org/officeDocument/2006/relationships/hyperlink" Target="https://podminky.urs.cz/item/CS_URS_2023_02/776111311" TargetMode="External" /><Relationship Id="rId32" Type="http://schemas.openxmlformats.org/officeDocument/2006/relationships/hyperlink" Target="https://podminky.urs.cz/item/CS_URS_2023_02/776121112" TargetMode="External" /><Relationship Id="rId33" Type="http://schemas.openxmlformats.org/officeDocument/2006/relationships/hyperlink" Target="https://podminky.urs.cz/item/CS_URS_2023_02/776141121" TargetMode="External" /><Relationship Id="rId34" Type="http://schemas.openxmlformats.org/officeDocument/2006/relationships/hyperlink" Target="https://podminky.urs.cz/item/CS_URS_2023_02/776201811" TargetMode="External" /><Relationship Id="rId35" Type="http://schemas.openxmlformats.org/officeDocument/2006/relationships/hyperlink" Target="https://podminky.urs.cz/item/CS_URS_2023_02/776201814" TargetMode="External" /><Relationship Id="rId36" Type="http://schemas.openxmlformats.org/officeDocument/2006/relationships/hyperlink" Target="https://podminky.urs.cz/item/CS_URS_2023_02/776221111" TargetMode="External" /><Relationship Id="rId37" Type="http://schemas.openxmlformats.org/officeDocument/2006/relationships/hyperlink" Target="https://podminky.urs.cz/item/CS_URS_2023_02/776411112" TargetMode="External" /><Relationship Id="rId38" Type="http://schemas.openxmlformats.org/officeDocument/2006/relationships/hyperlink" Target="https://podminky.urs.cz/item/CS_URS_2023_02/998776101" TargetMode="External" /><Relationship Id="rId39" Type="http://schemas.openxmlformats.org/officeDocument/2006/relationships/hyperlink" Target="https://podminky.urs.cz/item/CS_URS_2023_02/998776181" TargetMode="External" /><Relationship Id="rId40" Type="http://schemas.openxmlformats.org/officeDocument/2006/relationships/hyperlink" Target="https://podminky.urs.cz/item/CS_URS_2023_02/998776192" TargetMode="External" /><Relationship Id="rId41" Type="http://schemas.openxmlformats.org/officeDocument/2006/relationships/hyperlink" Target="https://podminky.urs.cz/item/CS_URS_2023_02/783301313" TargetMode="External" /><Relationship Id="rId42" Type="http://schemas.openxmlformats.org/officeDocument/2006/relationships/hyperlink" Target="https://podminky.urs.cz/item/CS_URS_2023_02/783314101" TargetMode="External" /><Relationship Id="rId43" Type="http://schemas.openxmlformats.org/officeDocument/2006/relationships/hyperlink" Target="https://podminky.urs.cz/item/CS_URS_2023_02/783317101" TargetMode="External" /><Relationship Id="rId44" Type="http://schemas.openxmlformats.org/officeDocument/2006/relationships/hyperlink" Target="https://podminky.urs.cz/item/CS_URS_2023_02/784111001" TargetMode="External" /><Relationship Id="rId45" Type="http://schemas.openxmlformats.org/officeDocument/2006/relationships/hyperlink" Target="https://podminky.urs.cz/item/CS_URS_2023_02/784171101" TargetMode="External" /><Relationship Id="rId46" Type="http://schemas.openxmlformats.org/officeDocument/2006/relationships/hyperlink" Target="https://podminky.urs.cz/item/CS_URS_2023_02/784171111" TargetMode="External" /><Relationship Id="rId47" Type="http://schemas.openxmlformats.org/officeDocument/2006/relationships/hyperlink" Target="https://podminky.urs.cz/item/CS_URS_2023_02/784181101" TargetMode="External" /><Relationship Id="rId48" Type="http://schemas.openxmlformats.org/officeDocument/2006/relationships/hyperlink" Target="https://podminky.urs.cz/item/CS_URS_2023_02/784221101" TargetMode="External" /><Relationship Id="rId49" Type="http://schemas.openxmlformats.org/officeDocument/2006/relationships/hyperlink" Target="https://podminky.urs.cz/item/CS_URS_2023_02/HZS1292" TargetMode="External" /><Relationship Id="rId50" Type="http://schemas.openxmlformats.org/officeDocument/2006/relationships/hyperlink" Target="https://podminky.urs.cz/item/CS_URS_2023_02/HZS2492" TargetMode="External" /><Relationship Id="rId5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612311131" TargetMode="External" /><Relationship Id="rId2" Type="http://schemas.openxmlformats.org/officeDocument/2006/relationships/hyperlink" Target="https://podminky.urs.cz/item/CS_URS_2023_02/612325423" TargetMode="External" /><Relationship Id="rId3" Type="http://schemas.openxmlformats.org/officeDocument/2006/relationships/hyperlink" Target="https://podminky.urs.cz/item/CS_URS_2023_02/619995001" TargetMode="External" /><Relationship Id="rId4" Type="http://schemas.openxmlformats.org/officeDocument/2006/relationships/hyperlink" Target="https://podminky.urs.cz/item/CS_URS_2023_02/949101111" TargetMode="External" /><Relationship Id="rId5" Type="http://schemas.openxmlformats.org/officeDocument/2006/relationships/hyperlink" Target="https://podminky.urs.cz/item/CS_URS_2023_02/952901111" TargetMode="External" /><Relationship Id="rId6" Type="http://schemas.openxmlformats.org/officeDocument/2006/relationships/hyperlink" Target="https://podminky.urs.cz/item/CS_URS_2023_02/997013211" TargetMode="External" /><Relationship Id="rId7" Type="http://schemas.openxmlformats.org/officeDocument/2006/relationships/hyperlink" Target="https://podminky.urs.cz/item/CS_URS_2023_02/997013219" TargetMode="External" /><Relationship Id="rId8" Type="http://schemas.openxmlformats.org/officeDocument/2006/relationships/hyperlink" Target="https://podminky.urs.cz/item/CS_URS_2023_02/997013509" TargetMode="External" /><Relationship Id="rId9" Type="http://schemas.openxmlformats.org/officeDocument/2006/relationships/hyperlink" Target="https://podminky.urs.cz/item/CS_URS_2023_02/997013511" TargetMode="External" /><Relationship Id="rId10" Type="http://schemas.openxmlformats.org/officeDocument/2006/relationships/hyperlink" Target="https://podminky.urs.cz/item/CS_URS_2023_02/997013631" TargetMode="External" /><Relationship Id="rId11" Type="http://schemas.openxmlformats.org/officeDocument/2006/relationships/hyperlink" Target="https://podminky.urs.cz/item/CS_URS_2023_02/998018001" TargetMode="External" /><Relationship Id="rId12" Type="http://schemas.openxmlformats.org/officeDocument/2006/relationships/hyperlink" Target="https://podminky.urs.cz/item/CS_URS_2023_02/771474113" TargetMode="External" /><Relationship Id="rId13" Type="http://schemas.openxmlformats.org/officeDocument/2006/relationships/hyperlink" Target="https://podminky.urs.cz/item/CS_URS_2023_02/998771101" TargetMode="External" /><Relationship Id="rId14" Type="http://schemas.openxmlformats.org/officeDocument/2006/relationships/hyperlink" Target="https://podminky.urs.cz/item/CS_URS_2023_02/998771181" TargetMode="External" /><Relationship Id="rId15" Type="http://schemas.openxmlformats.org/officeDocument/2006/relationships/hyperlink" Target="https://podminky.urs.cz/item/CS_URS_2023_02/998771192" TargetMode="External" /><Relationship Id="rId16" Type="http://schemas.openxmlformats.org/officeDocument/2006/relationships/hyperlink" Target="https://podminky.urs.cz/item/CS_URS_2023_02/776111116" TargetMode="External" /><Relationship Id="rId17" Type="http://schemas.openxmlformats.org/officeDocument/2006/relationships/hyperlink" Target="https://podminky.urs.cz/item/CS_URS_2023_02/776111311" TargetMode="External" /><Relationship Id="rId18" Type="http://schemas.openxmlformats.org/officeDocument/2006/relationships/hyperlink" Target="https://podminky.urs.cz/item/CS_URS_2023_02/776121112" TargetMode="External" /><Relationship Id="rId19" Type="http://schemas.openxmlformats.org/officeDocument/2006/relationships/hyperlink" Target="https://podminky.urs.cz/item/CS_URS_2023_02/776141121" TargetMode="External" /><Relationship Id="rId20" Type="http://schemas.openxmlformats.org/officeDocument/2006/relationships/hyperlink" Target="https://podminky.urs.cz/item/CS_URS_2023_02/776201811" TargetMode="External" /><Relationship Id="rId21" Type="http://schemas.openxmlformats.org/officeDocument/2006/relationships/hyperlink" Target="https://podminky.urs.cz/item/CS_URS_2023_02/776421312" TargetMode="External" /><Relationship Id="rId22" Type="http://schemas.openxmlformats.org/officeDocument/2006/relationships/hyperlink" Target="https://podminky.urs.cz/item/CS_URS_2023_02/998776101" TargetMode="External" /><Relationship Id="rId23" Type="http://schemas.openxmlformats.org/officeDocument/2006/relationships/hyperlink" Target="https://podminky.urs.cz/item/CS_URS_2023_02/998776181" TargetMode="External" /><Relationship Id="rId24" Type="http://schemas.openxmlformats.org/officeDocument/2006/relationships/hyperlink" Target="https://podminky.urs.cz/item/CS_URS_2023_02/998776192" TargetMode="External" /><Relationship Id="rId25" Type="http://schemas.openxmlformats.org/officeDocument/2006/relationships/hyperlink" Target="https://podminky.urs.cz/item/CS_URS_2023_02/777111111" TargetMode="External" /><Relationship Id="rId26" Type="http://schemas.openxmlformats.org/officeDocument/2006/relationships/hyperlink" Target="https://podminky.urs.cz/item/CS_URS_2023_02/777121115" TargetMode="External" /><Relationship Id="rId27" Type="http://schemas.openxmlformats.org/officeDocument/2006/relationships/hyperlink" Target="https://podminky.urs.cz/item/CS_URS_2023_02/777131101" TargetMode="External" /><Relationship Id="rId28" Type="http://schemas.openxmlformats.org/officeDocument/2006/relationships/hyperlink" Target="https://podminky.urs.cz/item/CS_URS_2023_02/777511107" TargetMode="External" /><Relationship Id="rId29" Type="http://schemas.openxmlformats.org/officeDocument/2006/relationships/hyperlink" Target="https://podminky.urs.cz/item/CS_URS_2023_02/777511125" TargetMode="External" /><Relationship Id="rId30" Type="http://schemas.openxmlformats.org/officeDocument/2006/relationships/hyperlink" Target="https://podminky.urs.cz/item/CS_URS_2023_02/777611121" TargetMode="External" /><Relationship Id="rId31" Type="http://schemas.openxmlformats.org/officeDocument/2006/relationships/hyperlink" Target="https://podminky.urs.cz/item/CS_URS_2023_02/777612101" TargetMode="External" /><Relationship Id="rId32" Type="http://schemas.openxmlformats.org/officeDocument/2006/relationships/hyperlink" Target="https://podminky.urs.cz/item/CS_URS_2023_02/998777101" TargetMode="External" /><Relationship Id="rId33" Type="http://schemas.openxmlformats.org/officeDocument/2006/relationships/hyperlink" Target="https://podminky.urs.cz/item/CS_URS_2023_02/998777181" TargetMode="External" /><Relationship Id="rId34" Type="http://schemas.openxmlformats.org/officeDocument/2006/relationships/hyperlink" Target="https://podminky.urs.cz/item/CS_URS_2023_02/998777192" TargetMode="External" /><Relationship Id="rId35" Type="http://schemas.openxmlformats.org/officeDocument/2006/relationships/hyperlink" Target="https://podminky.urs.cz/item/CS_URS_2023_02/784111001" TargetMode="External" /><Relationship Id="rId36" Type="http://schemas.openxmlformats.org/officeDocument/2006/relationships/hyperlink" Target="https://podminky.urs.cz/item/CS_URS_2023_02/784171101" TargetMode="External" /><Relationship Id="rId37" Type="http://schemas.openxmlformats.org/officeDocument/2006/relationships/hyperlink" Target="https://podminky.urs.cz/item/CS_URS_2023_02/784171111" TargetMode="External" /><Relationship Id="rId38" Type="http://schemas.openxmlformats.org/officeDocument/2006/relationships/hyperlink" Target="https://podminky.urs.cz/item/CS_URS_2023_02/784181101" TargetMode="External" /><Relationship Id="rId39" Type="http://schemas.openxmlformats.org/officeDocument/2006/relationships/hyperlink" Target="https://podminky.urs.cz/item/CS_URS_2023_02/784221101" TargetMode="External" /><Relationship Id="rId4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49101111" TargetMode="External" /><Relationship Id="rId2" Type="http://schemas.openxmlformats.org/officeDocument/2006/relationships/hyperlink" Target="https://podminky.urs.cz/item/CS_URS_2023_02/953993311" TargetMode="External" /><Relationship Id="rId3" Type="http://schemas.openxmlformats.org/officeDocument/2006/relationships/hyperlink" Target="https://podminky.urs.cz/item/CS_URS_2023_02/997013211" TargetMode="External" /><Relationship Id="rId4" Type="http://schemas.openxmlformats.org/officeDocument/2006/relationships/hyperlink" Target="https://podminky.urs.cz/item/CS_URS_2023_02/997013219" TargetMode="External" /><Relationship Id="rId5" Type="http://schemas.openxmlformats.org/officeDocument/2006/relationships/hyperlink" Target="https://podminky.urs.cz/item/CS_URS_2023_02/997013509" TargetMode="External" /><Relationship Id="rId6" Type="http://schemas.openxmlformats.org/officeDocument/2006/relationships/hyperlink" Target="https://podminky.urs.cz/item/CS_URS_2023_02/997013511" TargetMode="External" /><Relationship Id="rId7" Type="http://schemas.openxmlformats.org/officeDocument/2006/relationships/hyperlink" Target="https://podminky.urs.cz/item/CS_URS_2023_02/997013631" TargetMode="External" /><Relationship Id="rId8" Type="http://schemas.openxmlformats.org/officeDocument/2006/relationships/hyperlink" Target="https://podminky.urs.cz/item/CS_URS_2023_02/741110511" TargetMode="External" /><Relationship Id="rId9" Type="http://schemas.openxmlformats.org/officeDocument/2006/relationships/hyperlink" Target="https://podminky.urs.cz/item/CS_URS_2023_02/741122211" TargetMode="External" /><Relationship Id="rId10" Type="http://schemas.openxmlformats.org/officeDocument/2006/relationships/hyperlink" Target="https://podminky.urs.cz/item/CS_URS_2023_02/741310001" TargetMode="External" /><Relationship Id="rId11" Type="http://schemas.openxmlformats.org/officeDocument/2006/relationships/hyperlink" Target="https://podminky.urs.cz/item/CS_URS_2023_02/741310021" TargetMode="External" /><Relationship Id="rId12" Type="http://schemas.openxmlformats.org/officeDocument/2006/relationships/hyperlink" Target="https://podminky.urs.cz/item/CS_URS_2023_02/741371823" TargetMode="External" /><Relationship Id="rId13" Type="http://schemas.openxmlformats.org/officeDocument/2006/relationships/hyperlink" Target="https://podminky.urs.cz/item/CS_URS_2023_02/741372076" TargetMode="External" /><Relationship Id="rId14" Type="http://schemas.openxmlformats.org/officeDocument/2006/relationships/hyperlink" Target="https://podminky.urs.cz/item/CS_URS_2023_02/741372077" TargetMode="External" /><Relationship Id="rId15" Type="http://schemas.openxmlformats.org/officeDocument/2006/relationships/hyperlink" Target="https://podminky.urs.cz/item/CS_URS_2023_02/741810003" TargetMode="External" /><Relationship Id="rId16" Type="http://schemas.openxmlformats.org/officeDocument/2006/relationships/hyperlink" Target="https://podminky.urs.cz/item/CS_URS_2023_02/998741101" TargetMode="External" /><Relationship Id="rId17" Type="http://schemas.openxmlformats.org/officeDocument/2006/relationships/hyperlink" Target="https://podminky.urs.cz/item/CS_URS_2023_02/998741181" TargetMode="External" /><Relationship Id="rId18" Type="http://schemas.openxmlformats.org/officeDocument/2006/relationships/hyperlink" Target="https://podminky.urs.cz/item/CS_URS_2023_02/998741192" TargetMode="External" /><Relationship Id="rId19" Type="http://schemas.openxmlformats.org/officeDocument/2006/relationships/hyperlink" Target="https://podminky.urs.cz/item/CS_URS_2023_02/HZS2231" TargetMode="External" /><Relationship Id="rId20" Type="http://schemas.openxmlformats.org/officeDocument/2006/relationships/hyperlink" Target="https://podminky.urs.cz/item/CS_URS_2023_02/HZS2491" TargetMode="External" /><Relationship Id="rId21" Type="http://schemas.openxmlformats.org/officeDocument/2006/relationships/hyperlink" Target="https://podminky.urs.cz/item/CS_URS_2023_02/013254000" TargetMode="External" /><Relationship Id="rId2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1002000" TargetMode="External" /><Relationship Id="rId2" Type="http://schemas.openxmlformats.org/officeDocument/2006/relationships/hyperlink" Target="https://podminky.urs.cz/item/CS_URS_2023_02/013254000" TargetMode="External" /><Relationship Id="rId3" Type="http://schemas.openxmlformats.org/officeDocument/2006/relationships/hyperlink" Target="https://podminky.urs.cz/item/CS_URS_2023_02/030001000" TargetMode="External" /><Relationship Id="rId4" Type="http://schemas.openxmlformats.org/officeDocument/2006/relationships/hyperlink" Target="https://podminky.urs.cz/item/CS_URS_2023_02/045002000" TargetMode="External" /><Relationship Id="rId5" Type="http://schemas.openxmlformats.org/officeDocument/2006/relationships/hyperlink" Target="https://podminky.urs.cz/item/CS_URS_2023_02/065002000" TargetMode="External" /><Relationship Id="rId6" Type="http://schemas.openxmlformats.org/officeDocument/2006/relationships/hyperlink" Target="https://podminky.urs.cz/item/CS_URS_2023_02/071002000" TargetMode="External" /><Relationship Id="rId7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710937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7" customHeight="1">
      <c r="AR2" s="230" t="s">
        <v>6</v>
      </c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S2" s="16" t="s">
        <v>7</v>
      </c>
      <c r="BT2" s="16" t="s">
        <v>8</v>
      </c>
    </row>
    <row r="3" spans="2:72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ht="25" customHeight="1">
      <c r="B4" s="19"/>
      <c r="D4" s="20" t="s">
        <v>10</v>
      </c>
      <c r="AR4" s="19"/>
      <c r="AS4" s="21" t="s">
        <v>11</v>
      </c>
      <c r="BE4" s="22" t="s">
        <v>12</v>
      </c>
      <c r="BS4" s="16" t="s">
        <v>13</v>
      </c>
    </row>
    <row r="5" spans="2:71" ht="12" customHeight="1">
      <c r="B5" s="19"/>
      <c r="D5" s="23" t="s">
        <v>14</v>
      </c>
      <c r="K5" s="214" t="s">
        <v>15</v>
      </c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R5" s="19"/>
      <c r="BE5" s="211" t="s">
        <v>16</v>
      </c>
      <c r="BS5" s="16" t="s">
        <v>7</v>
      </c>
    </row>
    <row r="6" spans="2:71" ht="37" customHeight="1">
      <c r="B6" s="19"/>
      <c r="D6" s="25" t="s">
        <v>17</v>
      </c>
      <c r="K6" s="216" t="s">
        <v>18</v>
      </c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R6" s="19"/>
      <c r="BE6" s="212"/>
      <c r="BS6" s="16" t="s">
        <v>7</v>
      </c>
    </row>
    <row r="7" spans="2:71" ht="12" customHeight="1">
      <c r="B7" s="19"/>
      <c r="D7" s="26" t="s">
        <v>19</v>
      </c>
      <c r="K7" s="24" t="s">
        <v>20</v>
      </c>
      <c r="AK7" s="26" t="s">
        <v>21</v>
      </c>
      <c r="AN7" s="24" t="s">
        <v>22</v>
      </c>
      <c r="AR7" s="19"/>
      <c r="BE7" s="212"/>
      <c r="BS7" s="16" t="s">
        <v>7</v>
      </c>
    </row>
    <row r="8" spans="2:71" ht="12" customHeight="1">
      <c r="B8" s="19"/>
      <c r="D8" s="26" t="s">
        <v>23</v>
      </c>
      <c r="K8" s="24" t="s">
        <v>24</v>
      </c>
      <c r="AK8" s="26" t="s">
        <v>25</v>
      </c>
      <c r="AN8" s="27" t="s">
        <v>26</v>
      </c>
      <c r="AR8" s="19"/>
      <c r="BE8" s="212"/>
      <c r="BS8" s="16" t="s">
        <v>7</v>
      </c>
    </row>
    <row r="9" spans="2:71" ht="29.25" customHeight="1">
      <c r="B9" s="19"/>
      <c r="D9" s="23" t="s">
        <v>27</v>
      </c>
      <c r="K9" s="28" t="s">
        <v>28</v>
      </c>
      <c r="AK9" s="23" t="s">
        <v>29</v>
      </c>
      <c r="AN9" s="28" t="s">
        <v>30</v>
      </c>
      <c r="AR9" s="19"/>
      <c r="BE9" s="212"/>
      <c r="BS9" s="16" t="s">
        <v>7</v>
      </c>
    </row>
    <row r="10" spans="2:71" ht="12" customHeight="1">
      <c r="B10" s="19"/>
      <c r="D10" s="26" t="s">
        <v>31</v>
      </c>
      <c r="AK10" s="26" t="s">
        <v>32</v>
      </c>
      <c r="AN10" s="24" t="s">
        <v>33</v>
      </c>
      <c r="AR10" s="19"/>
      <c r="BE10" s="212"/>
      <c r="BS10" s="16" t="s">
        <v>7</v>
      </c>
    </row>
    <row r="11" spans="2:71" ht="18.5" customHeight="1">
      <c r="B11" s="19"/>
      <c r="E11" s="24" t="s">
        <v>34</v>
      </c>
      <c r="AK11" s="26" t="s">
        <v>35</v>
      </c>
      <c r="AN11" s="24" t="s">
        <v>36</v>
      </c>
      <c r="AR11" s="19"/>
      <c r="BE11" s="212"/>
      <c r="BS11" s="16" t="s">
        <v>7</v>
      </c>
    </row>
    <row r="12" spans="2:71" ht="7" customHeight="1">
      <c r="B12" s="19"/>
      <c r="AR12" s="19"/>
      <c r="BE12" s="212"/>
      <c r="BS12" s="16" t="s">
        <v>7</v>
      </c>
    </row>
    <row r="13" spans="2:71" ht="12" customHeight="1">
      <c r="B13" s="19"/>
      <c r="D13" s="26" t="s">
        <v>37</v>
      </c>
      <c r="AK13" s="26" t="s">
        <v>32</v>
      </c>
      <c r="AN13" s="29" t="s">
        <v>38</v>
      </c>
      <c r="AR13" s="19"/>
      <c r="BE13" s="212"/>
      <c r="BS13" s="16" t="s">
        <v>7</v>
      </c>
    </row>
    <row r="14" spans="2:71" ht="12.5">
      <c r="B14" s="19"/>
      <c r="E14" s="217" t="s">
        <v>38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6" t="s">
        <v>35</v>
      </c>
      <c r="AN14" s="29" t="s">
        <v>38</v>
      </c>
      <c r="AR14" s="19"/>
      <c r="BE14" s="212"/>
      <c r="BS14" s="16" t="s">
        <v>7</v>
      </c>
    </row>
    <row r="15" spans="2:71" ht="7" customHeight="1">
      <c r="B15" s="19"/>
      <c r="AR15" s="19"/>
      <c r="BE15" s="212"/>
      <c r="BS15" s="16" t="s">
        <v>4</v>
      </c>
    </row>
    <row r="16" spans="2:71" ht="12" customHeight="1">
      <c r="B16" s="19"/>
      <c r="D16" s="26" t="s">
        <v>39</v>
      </c>
      <c r="AK16" s="26" t="s">
        <v>32</v>
      </c>
      <c r="AN16" s="24" t="s">
        <v>40</v>
      </c>
      <c r="AR16" s="19"/>
      <c r="BE16" s="212"/>
      <c r="BS16" s="16" t="s">
        <v>4</v>
      </c>
    </row>
    <row r="17" spans="2:71" ht="18.5" customHeight="1">
      <c r="B17" s="19"/>
      <c r="E17" s="24" t="s">
        <v>41</v>
      </c>
      <c r="AK17" s="26" t="s">
        <v>35</v>
      </c>
      <c r="AN17" s="24" t="s">
        <v>42</v>
      </c>
      <c r="AR17" s="19"/>
      <c r="BE17" s="212"/>
      <c r="BS17" s="16" t="s">
        <v>43</v>
      </c>
    </row>
    <row r="18" spans="2:71" ht="7" customHeight="1">
      <c r="B18" s="19"/>
      <c r="AR18" s="19"/>
      <c r="BE18" s="212"/>
      <c r="BS18" s="16" t="s">
        <v>7</v>
      </c>
    </row>
    <row r="19" spans="2:71" ht="12" customHeight="1">
      <c r="B19" s="19"/>
      <c r="D19" s="26" t="s">
        <v>44</v>
      </c>
      <c r="AK19" s="26" t="s">
        <v>32</v>
      </c>
      <c r="AN19" s="24" t="s">
        <v>3</v>
      </c>
      <c r="AR19" s="19"/>
      <c r="BE19" s="212"/>
      <c r="BS19" s="16" t="s">
        <v>7</v>
      </c>
    </row>
    <row r="20" spans="2:71" ht="18.5" customHeight="1">
      <c r="B20" s="19"/>
      <c r="E20" s="24" t="s">
        <v>45</v>
      </c>
      <c r="AK20" s="26" t="s">
        <v>35</v>
      </c>
      <c r="AN20" s="24" t="s">
        <v>3</v>
      </c>
      <c r="AR20" s="19"/>
      <c r="BE20" s="212"/>
      <c r="BS20" s="16" t="s">
        <v>4</v>
      </c>
    </row>
    <row r="21" spans="2:57" ht="7" customHeight="1">
      <c r="B21" s="19"/>
      <c r="AR21" s="19"/>
      <c r="BE21" s="212"/>
    </row>
    <row r="22" spans="2:57" ht="12" customHeight="1">
      <c r="B22" s="19"/>
      <c r="D22" s="26" t="s">
        <v>46</v>
      </c>
      <c r="AR22" s="19"/>
      <c r="BE22" s="212"/>
    </row>
    <row r="23" spans="2:57" ht="47.25" customHeight="1">
      <c r="B23" s="19"/>
      <c r="E23" s="219" t="s">
        <v>47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R23" s="19"/>
      <c r="BE23" s="212"/>
    </row>
    <row r="24" spans="2:57" ht="7" customHeight="1">
      <c r="B24" s="19"/>
      <c r="AR24" s="19"/>
      <c r="BE24" s="212"/>
    </row>
    <row r="25" spans="2:57" ht="7" customHeight="1">
      <c r="B25" s="19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19"/>
      <c r="BE25" s="212"/>
    </row>
    <row r="26" spans="2:57" s="1" customFormat="1" ht="25.9" customHeight="1">
      <c r="B26" s="32"/>
      <c r="D26" s="33" t="s">
        <v>48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0">
        <f>ROUND(AG54,2)</f>
        <v>0</v>
      </c>
      <c r="AL26" s="221"/>
      <c r="AM26" s="221"/>
      <c r="AN26" s="221"/>
      <c r="AO26" s="221"/>
      <c r="AR26" s="32"/>
      <c r="BE26" s="212"/>
    </row>
    <row r="27" spans="2:57" s="1" customFormat="1" ht="7" customHeight="1">
      <c r="B27" s="32"/>
      <c r="AR27" s="32"/>
      <c r="BE27" s="212"/>
    </row>
    <row r="28" spans="2:57" s="1" customFormat="1" ht="12.5">
      <c r="B28" s="32"/>
      <c r="L28" s="222" t="s">
        <v>49</v>
      </c>
      <c r="M28" s="222"/>
      <c r="N28" s="222"/>
      <c r="O28" s="222"/>
      <c r="P28" s="222"/>
      <c r="W28" s="222" t="s">
        <v>50</v>
      </c>
      <c r="X28" s="222"/>
      <c r="Y28" s="222"/>
      <c r="Z28" s="222"/>
      <c r="AA28" s="222"/>
      <c r="AB28" s="222"/>
      <c r="AC28" s="222"/>
      <c r="AD28" s="222"/>
      <c r="AE28" s="222"/>
      <c r="AK28" s="222" t="s">
        <v>51</v>
      </c>
      <c r="AL28" s="222"/>
      <c r="AM28" s="222"/>
      <c r="AN28" s="222"/>
      <c r="AO28" s="222"/>
      <c r="AR28" s="32"/>
      <c r="BE28" s="212"/>
    </row>
    <row r="29" spans="2:57" s="2" customFormat="1" ht="14.4" customHeight="1">
      <c r="B29" s="36"/>
      <c r="D29" s="26" t="s">
        <v>52</v>
      </c>
      <c r="F29" s="26" t="s">
        <v>53</v>
      </c>
      <c r="L29" s="225">
        <v>0.21</v>
      </c>
      <c r="M29" s="224"/>
      <c r="N29" s="224"/>
      <c r="O29" s="224"/>
      <c r="P29" s="224"/>
      <c r="W29" s="223">
        <f>ROUND(AZ54,2)</f>
        <v>0</v>
      </c>
      <c r="X29" s="224"/>
      <c r="Y29" s="224"/>
      <c r="Z29" s="224"/>
      <c r="AA29" s="224"/>
      <c r="AB29" s="224"/>
      <c r="AC29" s="224"/>
      <c r="AD29" s="224"/>
      <c r="AE29" s="224"/>
      <c r="AK29" s="223">
        <f>ROUND(AV54,2)</f>
        <v>0</v>
      </c>
      <c r="AL29" s="224"/>
      <c r="AM29" s="224"/>
      <c r="AN29" s="224"/>
      <c r="AO29" s="224"/>
      <c r="AR29" s="36"/>
      <c r="BE29" s="213"/>
    </row>
    <row r="30" spans="2:57" s="2" customFormat="1" ht="14.4" customHeight="1">
      <c r="B30" s="36"/>
      <c r="F30" s="26" t="s">
        <v>54</v>
      </c>
      <c r="L30" s="225">
        <v>0.15</v>
      </c>
      <c r="M30" s="224"/>
      <c r="N30" s="224"/>
      <c r="O30" s="224"/>
      <c r="P30" s="224"/>
      <c r="W30" s="223">
        <f>ROUND(BA54,2)</f>
        <v>0</v>
      </c>
      <c r="X30" s="224"/>
      <c r="Y30" s="224"/>
      <c r="Z30" s="224"/>
      <c r="AA30" s="224"/>
      <c r="AB30" s="224"/>
      <c r="AC30" s="224"/>
      <c r="AD30" s="224"/>
      <c r="AE30" s="224"/>
      <c r="AK30" s="223">
        <f>ROUND(AW54,2)</f>
        <v>0</v>
      </c>
      <c r="AL30" s="224"/>
      <c r="AM30" s="224"/>
      <c r="AN30" s="224"/>
      <c r="AO30" s="224"/>
      <c r="AR30" s="36"/>
      <c r="BE30" s="213"/>
    </row>
    <row r="31" spans="2:57" s="2" customFormat="1" ht="14.4" customHeight="1" hidden="1">
      <c r="B31" s="36"/>
      <c r="F31" s="26" t="s">
        <v>55</v>
      </c>
      <c r="L31" s="225">
        <v>0.21</v>
      </c>
      <c r="M31" s="224"/>
      <c r="N31" s="224"/>
      <c r="O31" s="224"/>
      <c r="P31" s="224"/>
      <c r="W31" s="223">
        <f>ROUND(BB54,2)</f>
        <v>0</v>
      </c>
      <c r="X31" s="224"/>
      <c r="Y31" s="224"/>
      <c r="Z31" s="224"/>
      <c r="AA31" s="224"/>
      <c r="AB31" s="224"/>
      <c r="AC31" s="224"/>
      <c r="AD31" s="224"/>
      <c r="AE31" s="224"/>
      <c r="AK31" s="223">
        <v>0</v>
      </c>
      <c r="AL31" s="224"/>
      <c r="AM31" s="224"/>
      <c r="AN31" s="224"/>
      <c r="AO31" s="224"/>
      <c r="AR31" s="36"/>
      <c r="BE31" s="213"/>
    </row>
    <row r="32" spans="2:57" s="2" customFormat="1" ht="14.4" customHeight="1" hidden="1">
      <c r="B32" s="36"/>
      <c r="F32" s="26" t="s">
        <v>56</v>
      </c>
      <c r="L32" s="225">
        <v>0.15</v>
      </c>
      <c r="M32" s="224"/>
      <c r="N32" s="224"/>
      <c r="O32" s="224"/>
      <c r="P32" s="224"/>
      <c r="W32" s="223">
        <f>ROUND(BC54,2)</f>
        <v>0</v>
      </c>
      <c r="X32" s="224"/>
      <c r="Y32" s="224"/>
      <c r="Z32" s="224"/>
      <c r="AA32" s="224"/>
      <c r="AB32" s="224"/>
      <c r="AC32" s="224"/>
      <c r="AD32" s="224"/>
      <c r="AE32" s="224"/>
      <c r="AK32" s="223">
        <v>0</v>
      </c>
      <c r="AL32" s="224"/>
      <c r="AM32" s="224"/>
      <c r="AN32" s="224"/>
      <c r="AO32" s="224"/>
      <c r="AR32" s="36"/>
      <c r="BE32" s="213"/>
    </row>
    <row r="33" spans="2:44" s="2" customFormat="1" ht="14.4" customHeight="1" hidden="1">
      <c r="B33" s="36"/>
      <c r="F33" s="26" t="s">
        <v>57</v>
      </c>
      <c r="L33" s="225">
        <v>0</v>
      </c>
      <c r="M33" s="224"/>
      <c r="N33" s="224"/>
      <c r="O33" s="224"/>
      <c r="P33" s="224"/>
      <c r="W33" s="223">
        <f>ROUND(BD54,2)</f>
        <v>0</v>
      </c>
      <c r="X33" s="224"/>
      <c r="Y33" s="224"/>
      <c r="Z33" s="224"/>
      <c r="AA33" s="224"/>
      <c r="AB33" s="224"/>
      <c r="AC33" s="224"/>
      <c r="AD33" s="224"/>
      <c r="AE33" s="224"/>
      <c r="AK33" s="223">
        <v>0</v>
      </c>
      <c r="AL33" s="224"/>
      <c r="AM33" s="224"/>
      <c r="AN33" s="224"/>
      <c r="AO33" s="224"/>
      <c r="AR33" s="36"/>
    </row>
    <row r="34" spans="2:44" s="1" customFormat="1" ht="7" customHeight="1">
      <c r="B34" s="32"/>
      <c r="AR34" s="32"/>
    </row>
    <row r="35" spans="2:44" s="1" customFormat="1" ht="25.9" customHeight="1">
      <c r="B35" s="32"/>
      <c r="C35" s="37"/>
      <c r="D35" s="38" t="s">
        <v>58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59</v>
      </c>
      <c r="U35" s="39"/>
      <c r="V35" s="39"/>
      <c r="W35" s="39"/>
      <c r="X35" s="229" t="s">
        <v>60</v>
      </c>
      <c r="Y35" s="227"/>
      <c r="Z35" s="227"/>
      <c r="AA35" s="227"/>
      <c r="AB35" s="227"/>
      <c r="AC35" s="39"/>
      <c r="AD35" s="39"/>
      <c r="AE35" s="39"/>
      <c r="AF35" s="39"/>
      <c r="AG35" s="39"/>
      <c r="AH35" s="39"/>
      <c r="AI35" s="39"/>
      <c r="AJ35" s="39"/>
      <c r="AK35" s="226">
        <f>SUM(AK26:AK33)</f>
        <v>0</v>
      </c>
      <c r="AL35" s="227"/>
      <c r="AM35" s="227"/>
      <c r="AN35" s="227"/>
      <c r="AO35" s="228"/>
      <c r="AP35" s="37"/>
      <c r="AQ35" s="37"/>
      <c r="AR35" s="32"/>
    </row>
    <row r="36" spans="2:44" s="1" customFormat="1" ht="7" customHeight="1">
      <c r="B36" s="32"/>
      <c r="AR36" s="32"/>
    </row>
    <row r="37" spans="2:44" s="1" customFormat="1" ht="7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7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5" customHeight="1">
      <c r="B42" s="32"/>
      <c r="C42" s="20" t="s">
        <v>61</v>
      </c>
      <c r="AR42" s="32"/>
    </row>
    <row r="43" spans="2:44" s="1" customFormat="1" ht="7" customHeight="1">
      <c r="B43" s="32"/>
      <c r="AR43" s="32"/>
    </row>
    <row r="44" spans="2:44" s="3" customFormat="1" ht="12" customHeight="1">
      <c r="B44" s="45"/>
      <c r="C44" s="26" t="s">
        <v>14</v>
      </c>
      <c r="L44" s="3" t="str">
        <f>K5</f>
        <v>01</v>
      </c>
      <c r="AR44" s="45"/>
    </row>
    <row r="45" spans="2:44" s="4" customFormat="1" ht="37" customHeight="1">
      <c r="B45" s="46"/>
      <c r="C45" s="47" t="s">
        <v>17</v>
      </c>
      <c r="L45" s="193" t="str">
        <f>K6</f>
        <v>ZČU v Plzni - Revitalizace výukových prostor pro katerdru KKS</v>
      </c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R45" s="46"/>
    </row>
    <row r="46" spans="2:44" s="1" customFormat="1" ht="7" customHeight="1">
      <c r="B46" s="32"/>
      <c r="AR46" s="32"/>
    </row>
    <row r="47" spans="2:44" s="1" customFormat="1" ht="12" customHeight="1">
      <c r="B47" s="32"/>
      <c r="C47" s="26" t="s">
        <v>23</v>
      </c>
      <c r="L47" s="48" t="str">
        <f>IF(K8="","",K8)</f>
        <v>p.č. 8424/24, 8424/20</v>
      </c>
      <c r="AI47" s="26" t="s">
        <v>25</v>
      </c>
      <c r="AM47" s="195" t="str">
        <f>IF(AN8="","",AN8)</f>
        <v>18. 9. 2023</v>
      </c>
      <c r="AN47" s="195"/>
      <c r="AR47" s="32"/>
    </row>
    <row r="48" spans="2:44" s="1" customFormat="1" ht="7" customHeight="1">
      <c r="B48" s="32"/>
      <c r="AR48" s="32"/>
    </row>
    <row r="49" spans="2:56" s="1" customFormat="1" ht="15.15" customHeight="1">
      <c r="B49" s="32"/>
      <c r="C49" s="26" t="s">
        <v>31</v>
      </c>
      <c r="L49" s="3" t="str">
        <f>IF(E11="","",E11)</f>
        <v>Západočeská univerzita v Plzni</v>
      </c>
      <c r="AI49" s="26" t="s">
        <v>39</v>
      </c>
      <c r="AM49" s="196" t="str">
        <f>IF(E17="","",E17)</f>
        <v>HBH atelier s.r.o.</v>
      </c>
      <c r="AN49" s="197"/>
      <c r="AO49" s="197"/>
      <c r="AP49" s="197"/>
      <c r="AR49" s="32"/>
      <c r="AS49" s="198" t="s">
        <v>62</v>
      </c>
      <c r="AT49" s="199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5.15" customHeight="1">
      <c r="B50" s="32"/>
      <c r="C50" s="26" t="s">
        <v>37</v>
      </c>
      <c r="L50" s="3" t="str">
        <f>IF(E14="Vyplň údaj","",E14)</f>
        <v/>
      </c>
      <c r="AI50" s="26" t="s">
        <v>44</v>
      </c>
      <c r="AM50" s="196" t="str">
        <f>IF(E20="","",E20)</f>
        <v xml:space="preserve"> </v>
      </c>
      <c r="AN50" s="197"/>
      <c r="AO50" s="197"/>
      <c r="AP50" s="197"/>
      <c r="AR50" s="32"/>
      <c r="AS50" s="200"/>
      <c r="AT50" s="201"/>
      <c r="BD50" s="53"/>
    </row>
    <row r="51" spans="2:56" s="1" customFormat="1" ht="10.75" customHeight="1">
      <c r="B51" s="32"/>
      <c r="AR51" s="32"/>
      <c r="AS51" s="200"/>
      <c r="AT51" s="201"/>
      <c r="BD51" s="53"/>
    </row>
    <row r="52" spans="2:56" s="1" customFormat="1" ht="29.25" customHeight="1">
      <c r="B52" s="32"/>
      <c r="C52" s="202" t="s">
        <v>63</v>
      </c>
      <c r="D52" s="203"/>
      <c r="E52" s="203"/>
      <c r="F52" s="203"/>
      <c r="G52" s="203"/>
      <c r="H52" s="54"/>
      <c r="I52" s="205" t="s">
        <v>64</v>
      </c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4" t="s">
        <v>65</v>
      </c>
      <c r="AH52" s="203"/>
      <c r="AI52" s="203"/>
      <c r="AJ52" s="203"/>
      <c r="AK52" s="203"/>
      <c r="AL52" s="203"/>
      <c r="AM52" s="203"/>
      <c r="AN52" s="205" t="s">
        <v>66</v>
      </c>
      <c r="AO52" s="203"/>
      <c r="AP52" s="203"/>
      <c r="AQ52" s="55" t="s">
        <v>67</v>
      </c>
      <c r="AR52" s="32"/>
      <c r="AS52" s="56" t="s">
        <v>68</v>
      </c>
      <c r="AT52" s="57" t="s">
        <v>69</v>
      </c>
      <c r="AU52" s="57" t="s">
        <v>70</v>
      </c>
      <c r="AV52" s="57" t="s">
        <v>71</v>
      </c>
      <c r="AW52" s="57" t="s">
        <v>72</v>
      </c>
      <c r="AX52" s="57" t="s">
        <v>73</v>
      </c>
      <c r="AY52" s="57" t="s">
        <v>74</v>
      </c>
      <c r="AZ52" s="57" t="s">
        <v>75</v>
      </c>
      <c r="BA52" s="57" t="s">
        <v>76</v>
      </c>
      <c r="BB52" s="57" t="s">
        <v>77</v>
      </c>
      <c r="BC52" s="57" t="s">
        <v>78</v>
      </c>
      <c r="BD52" s="58" t="s">
        <v>79</v>
      </c>
    </row>
    <row r="53" spans="2:56" s="1" customFormat="1" ht="10.75" customHeight="1">
      <c r="B53" s="32"/>
      <c r="AR53" s="32"/>
      <c r="AS53" s="59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2:90" s="5" customFormat="1" ht="32.4" customHeight="1">
      <c r="B54" s="60"/>
      <c r="C54" s="61" t="s">
        <v>80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209">
        <f>ROUND(SUM(AG55:AG60),2)</f>
        <v>0</v>
      </c>
      <c r="AH54" s="209"/>
      <c r="AI54" s="209"/>
      <c r="AJ54" s="209"/>
      <c r="AK54" s="209"/>
      <c r="AL54" s="209"/>
      <c r="AM54" s="209"/>
      <c r="AN54" s="210">
        <f aca="true" t="shared" si="0" ref="AN54:AN60">SUM(AG54,AT54)</f>
        <v>0</v>
      </c>
      <c r="AO54" s="210"/>
      <c r="AP54" s="210"/>
      <c r="AQ54" s="64" t="s">
        <v>3</v>
      </c>
      <c r="AR54" s="60"/>
      <c r="AS54" s="65">
        <f>ROUND(SUM(AS55:AS60),2)</f>
        <v>0</v>
      </c>
      <c r="AT54" s="66">
        <f aca="true" t="shared" si="1" ref="AT54:AT60">ROUND(SUM(AV54:AW54),2)</f>
        <v>0</v>
      </c>
      <c r="AU54" s="67">
        <f>ROUND(SUM(AU55:AU60),5)</f>
        <v>0</v>
      </c>
      <c r="AV54" s="66">
        <f>ROUND(AZ54*L29,2)</f>
        <v>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ROUND(SUM(AZ55:AZ60),2)</f>
        <v>0</v>
      </c>
      <c r="BA54" s="66">
        <f>ROUND(SUM(BA55:BA60),2)</f>
        <v>0</v>
      </c>
      <c r="BB54" s="66">
        <f>ROUND(SUM(BB55:BB60),2)</f>
        <v>0</v>
      </c>
      <c r="BC54" s="66">
        <f>ROUND(SUM(BC55:BC60),2)</f>
        <v>0</v>
      </c>
      <c r="BD54" s="68">
        <f>ROUND(SUM(BD55:BD60),2)</f>
        <v>0</v>
      </c>
      <c r="BS54" s="69" t="s">
        <v>81</v>
      </c>
      <c r="BT54" s="69" t="s">
        <v>82</v>
      </c>
      <c r="BU54" s="70" t="s">
        <v>83</v>
      </c>
      <c r="BV54" s="69" t="s">
        <v>84</v>
      </c>
      <c r="BW54" s="69" t="s">
        <v>5</v>
      </c>
      <c r="BX54" s="69" t="s">
        <v>85</v>
      </c>
      <c r="CL54" s="69" t="s">
        <v>20</v>
      </c>
    </row>
    <row r="55" spans="1:91" s="6" customFormat="1" ht="16.5" customHeight="1">
      <c r="A55" s="71" t="s">
        <v>86</v>
      </c>
      <c r="B55" s="72"/>
      <c r="C55" s="73"/>
      <c r="D55" s="206" t="s">
        <v>87</v>
      </c>
      <c r="E55" s="206"/>
      <c r="F55" s="206"/>
      <c r="G55" s="206"/>
      <c r="H55" s="206"/>
      <c r="I55" s="74"/>
      <c r="J55" s="206" t="s">
        <v>88</v>
      </c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7">
        <f>'a - UK'!J30</f>
        <v>0</v>
      </c>
      <c r="AH55" s="208"/>
      <c r="AI55" s="208"/>
      <c r="AJ55" s="208"/>
      <c r="AK55" s="208"/>
      <c r="AL55" s="208"/>
      <c r="AM55" s="208"/>
      <c r="AN55" s="207">
        <f t="shared" si="0"/>
        <v>0</v>
      </c>
      <c r="AO55" s="208"/>
      <c r="AP55" s="208"/>
      <c r="AQ55" s="75" t="s">
        <v>89</v>
      </c>
      <c r="AR55" s="72"/>
      <c r="AS55" s="76">
        <v>0</v>
      </c>
      <c r="AT55" s="77">
        <f t="shared" si="1"/>
        <v>0</v>
      </c>
      <c r="AU55" s="78">
        <f>'a - UK'!P96</f>
        <v>0</v>
      </c>
      <c r="AV55" s="77">
        <f>'a - UK'!J33</f>
        <v>0</v>
      </c>
      <c r="AW55" s="77">
        <f>'a - UK'!J34</f>
        <v>0</v>
      </c>
      <c r="AX55" s="77">
        <f>'a - UK'!J35</f>
        <v>0</v>
      </c>
      <c r="AY55" s="77">
        <f>'a - UK'!J36</f>
        <v>0</v>
      </c>
      <c r="AZ55" s="77">
        <f>'a - UK'!F33</f>
        <v>0</v>
      </c>
      <c r="BA55" s="77">
        <f>'a - UK'!F34</f>
        <v>0</v>
      </c>
      <c r="BB55" s="77">
        <f>'a - UK'!F35</f>
        <v>0</v>
      </c>
      <c r="BC55" s="77">
        <f>'a - UK'!F36</f>
        <v>0</v>
      </c>
      <c r="BD55" s="79">
        <f>'a - UK'!F37</f>
        <v>0</v>
      </c>
      <c r="BT55" s="80" t="s">
        <v>90</v>
      </c>
      <c r="BV55" s="80" t="s">
        <v>84</v>
      </c>
      <c r="BW55" s="80" t="s">
        <v>91</v>
      </c>
      <c r="BX55" s="80" t="s">
        <v>5</v>
      </c>
      <c r="CL55" s="80" t="s">
        <v>20</v>
      </c>
      <c r="CM55" s="80" t="s">
        <v>92</v>
      </c>
    </row>
    <row r="56" spans="1:91" s="6" customFormat="1" ht="16.5" customHeight="1">
      <c r="A56" s="71" t="s">
        <v>86</v>
      </c>
      <c r="B56" s="72"/>
      <c r="C56" s="73"/>
      <c r="D56" s="206" t="s">
        <v>93</v>
      </c>
      <c r="E56" s="206"/>
      <c r="F56" s="206"/>
      <c r="G56" s="206"/>
      <c r="H56" s="206"/>
      <c r="I56" s="74"/>
      <c r="J56" s="206" t="s">
        <v>94</v>
      </c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7">
        <f>'b - UL'!J30</f>
        <v>0</v>
      </c>
      <c r="AH56" s="208"/>
      <c r="AI56" s="208"/>
      <c r="AJ56" s="208"/>
      <c r="AK56" s="208"/>
      <c r="AL56" s="208"/>
      <c r="AM56" s="208"/>
      <c r="AN56" s="207">
        <f t="shared" si="0"/>
        <v>0</v>
      </c>
      <c r="AO56" s="208"/>
      <c r="AP56" s="208"/>
      <c r="AQ56" s="75" t="s">
        <v>89</v>
      </c>
      <c r="AR56" s="72"/>
      <c r="AS56" s="76">
        <v>0</v>
      </c>
      <c r="AT56" s="77">
        <f t="shared" si="1"/>
        <v>0</v>
      </c>
      <c r="AU56" s="78">
        <f>'b - UL'!P93</f>
        <v>0</v>
      </c>
      <c r="AV56" s="77">
        <f>'b - UL'!J33</f>
        <v>0</v>
      </c>
      <c r="AW56" s="77">
        <f>'b - UL'!J34</f>
        <v>0</v>
      </c>
      <c r="AX56" s="77">
        <f>'b - UL'!J35</f>
        <v>0</v>
      </c>
      <c r="AY56" s="77">
        <f>'b - UL'!J36</f>
        <v>0</v>
      </c>
      <c r="AZ56" s="77">
        <f>'b - UL'!F33</f>
        <v>0</v>
      </c>
      <c r="BA56" s="77">
        <f>'b - UL'!F34</f>
        <v>0</v>
      </c>
      <c r="BB56" s="77">
        <f>'b - UL'!F35</f>
        <v>0</v>
      </c>
      <c r="BC56" s="77">
        <f>'b - UL'!F36</f>
        <v>0</v>
      </c>
      <c r="BD56" s="79">
        <f>'b - UL'!F37</f>
        <v>0</v>
      </c>
      <c r="BT56" s="80" t="s">
        <v>90</v>
      </c>
      <c r="BV56" s="80" t="s">
        <v>84</v>
      </c>
      <c r="BW56" s="80" t="s">
        <v>95</v>
      </c>
      <c r="BX56" s="80" t="s">
        <v>5</v>
      </c>
      <c r="CL56" s="80" t="s">
        <v>20</v>
      </c>
      <c r="CM56" s="80" t="s">
        <v>92</v>
      </c>
    </row>
    <row r="57" spans="1:91" s="6" customFormat="1" ht="16.5" customHeight="1">
      <c r="A57" s="71" t="s">
        <v>86</v>
      </c>
      <c r="B57" s="72"/>
      <c r="C57" s="73"/>
      <c r="D57" s="206" t="s">
        <v>96</v>
      </c>
      <c r="E57" s="206"/>
      <c r="F57" s="206"/>
      <c r="G57" s="206"/>
      <c r="H57" s="206"/>
      <c r="I57" s="74"/>
      <c r="J57" s="206" t="s">
        <v>97</v>
      </c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7">
        <f>'c - Laboratorní objekt'!J30</f>
        <v>0</v>
      </c>
      <c r="AH57" s="208"/>
      <c r="AI57" s="208"/>
      <c r="AJ57" s="208"/>
      <c r="AK57" s="208"/>
      <c r="AL57" s="208"/>
      <c r="AM57" s="208"/>
      <c r="AN57" s="207">
        <f t="shared" si="0"/>
        <v>0</v>
      </c>
      <c r="AO57" s="208"/>
      <c r="AP57" s="208"/>
      <c r="AQ57" s="75" t="s">
        <v>89</v>
      </c>
      <c r="AR57" s="72"/>
      <c r="AS57" s="76">
        <v>0</v>
      </c>
      <c r="AT57" s="77">
        <f t="shared" si="1"/>
        <v>0</v>
      </c>
      <c r="AU57" s="78">
        <f>'c - Laboratorní objekt'!P90</f>
        <v>0</v>
      </c>
      <c r="AV57" s="77">
        <f>'c - Laboratorní objekt'!J33</f>
        <v>0</v>
      </c>
      <c r="AW57" s="77">
        <f>'c - Laboratorní objekt'!J34</f>
        <v>0</v>
      </c>
      <c r="AX57" s="77">
        <f>'c - Laboratorní objekt'!J35</f>
        <v>0</v>
      </c>
      <c r="AY57" s="77">
        <f>'c - Laboratorní objekt'!J36</f>
        <v>0</v>
      </c>
      <c r="AZ57" s="77">
        <f>'c - Laboratorní objekt'!F33</f>
        <v>0</v>
      </c>
      <c r="BA57" s="77">
        <f>'c - Laboratorní objekt'!F34</f>
        <v>0</v>
      </c>
      <c r="BB57" s="77">
        <f>'c - Laboratorní objekt'!F35</f>
        <v>0</v>
      </c>
      <c r="BC57" s="77">
        <f>'c - Laboratorní objekt'!F36</f>
        <v>0</v>
      </c>
      <c r="BD57" s="79">
        <f>'c - Laboratorní objekt'!F37</f>
        <v>0</v>
      </c>
      <c r="BT57" s="80" t="s">
        <v>90</v>
      </c>
      <c r="BV57" s="80" t="s">
        <v>84</v>
      </c>
      <c r="BW57" s="80" t="s">
        <v>98</v>
      </c>
      <c r="BX57" s="80" t="s">
        <v>5</v>
      </c>
      <c r="CL57" s="80" t="s">
        <v>20</v>
      </c>
      <c r="CM57" s="80" t="s">
        <v>92</v>
      </c>
    </row>
    <row r="58" spans="1:91" s="6" customFormat="1" ht="16.5" customHeight="1">
      <c r="A58" s="71" t="s">
        <v>86</v>
      </c>
      <c r="B58" s="72"/>
      <c r="C58" s="73"/>
      <c r="D58" s="206" t="s">
        <v>99</v>
      </c>
      <c r="E58" s="206"/>
      <c r="F58" s="206"/>
      <c r="G58" s="206"/>
      <c r="H58" s="206"/>
      <c r="I58" s="74"/>
      <c r="J58" s="206" t="s">
        <v>100</v>
      </c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7">
        <f>'d - Silnoproud'!J30</f>
        <v>0</v>
      </c>
      <c r="AH58" s="208"/>
      <c r="AI58" s="208"/>
      <c r="AJ58" s="208"/>
      <c r="AK58" s="208"/>
      <c r="AL58" s="208"/>
      <c r="AM58" s="208"/>
      <c r="AN58" s="207">
        <f t="shared" si="0"/>
        <v>0</v>
      </c>
      <c r="AO58" s="208"/>
      <c r="AP58" s="208"/>
      <c r="AQ58" s="75" t="s">
        <v>89</v>
      </c>
      <c r="AR58" s="72"/>
      <c r="AS58" s="76">
        <v>0</v>
      </c>
      <c r="AT58" s="77">
        <f t="shared" si="1"/>
        <v>0</v>
      </c>
      <c r="AU58" s="78">
        <f>'d - Silnoproud'!P87</f>
        <v>0</v>
      </c>
      <c r="AV58" s="77">
        <f>'d - Silnoproud'!J33</f>
        <v>0</v>
      </c>
      <c r="AW58" s="77">
        <f>'d - Silnoproud'!J34</f>
        <v>0</v>
      </c>
      <c r="AX58" s="77">
        <f>'d - Silnoproud'!J35</f>
        <v>0</v>
      </c>
      <c r="AY58" s="77">
        <f>'d - Silnoproud'!J36</f>
        <v>0</v>
      </c>
      <c r="AZ58" s="77">
        <f>'d - Silnoproud'!F33</f>
        <v>0</v>
      </c>
      <c r="BA58" s="77">
        <f>'d - Silnoproud'!F34</f>
        <v>0</v>
      </c>
      <c r="BB58" s="77">
        <f>'d - Silnoproud'!F35</f>
        <v>0</v>
      </c>
      <c r="BC58" s="77">
        <f>'d - Silnoproud'!F36</f>
        <v>0</v>
      </c>
      <c r="BD58" s="79">
        <f>'d - Silnoproud'!F37</f>
        <v>0</v>
      </c>
      <c r="BT58" s="80" t="s">
        <v>90</v>
      </c>
      <c r="BV58" s="80" t="s">
        <v>84</v>
      </c>
      <c r="BW58" s="80" t="s">
        <v>101</v>
      </c>
      <c r="BX58" s="80" t="s">
        <v>5</v>
      </c>
      <c r="CL58" s="80" t="s">
        <v>20</v>
      </c>
      <c r="CM58" s="80" t="s">
        <v>92</v>
      </c>
    </row>
    <row r="59" spans="1:91" s="6" customFormat="1" ht="16.5" customHeight="1">
      <c r="A59" s="71" t="s">
        <v>86</v>
      </c>
      <c r="B59" s="72"/>
      <c r="C59" s="73"/>
      <c r="D59" s="206" t="s">
        <v>102</v>
      </c>
      <c r="E59" s="206"/>
      <c r="F59" s="206"/>
      <c r="G59" s="206"/>
      <c r="H59" s="206"/>
      <c r="I59" s="74"/>
      <c r="J59" s="206" t="s">
        <v>103</v>
      </c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7">
        <f>'e - Slaboproud'!J30</f>
        <v>0</v>
      </c>
      <c r="AH59" s="208"/>
      <c r="AI59" s="208"/>
      <c r="AJ59" s="208"/>
      <c r="AK59" s="208"/>
      <c r="AL59" s="208"/>
      <c r="AM59" s="208"/>
      <c r="AN59" s="207">
        <f t="shared" si="0"/>
        <v>0</v>
      </c>
      <c r="AO59" s="208"/>
      <c r="AP59" s="208"/>
      <c r="AQ59" s="75" t="s">
        <v>89</v>
      </c>
      <c r="AR59" s="72"/>
      <c r="AS59" s="76">
        <v>0</v>
      </c>
      <c r="AT59" s="77">
        <f t="shared" si="1"/>
        <v>0</v>
      </c>
      <c r="AU59" s="78">
        <f>'e - Slaboproud'!P87</f>
        <v>0</v>
      </c>
      <c r="AV59" s="77">
        <f>'e - Slaboproud'!J33</f>
        <v>0</v>
      </c>
      <c r="AW59" s="77">
        <f>'e - Slaboproud'!J34</f>
        <v>0</v>
      </c>
      <c r="AX59" s="77">
        <f>'e - Slaboproud'!J35</f>
        <v>0</v>
      </c>
      <c r="AY59" s="77">
        <f>'e - Slaboproud'!J36</f>
        <v>0</v>
      </c>
      <c r="AZ59" s="77">
        <f>'e - Slaboproud'!F33</f>
        <v>0</v>
      </c>
      <c r="BA59" s="77">
        <f>'e - Slaboproud'!F34</f>
        <v>0</v>
      </c>
      <c r="BB59" s="77">
        <f>'e - Slaboproud'!F35</f>
        <v>0</v>
      </c>
      <c r="BC59" s="77">
        <f>'e - Slaboproud'!F36</f>
        <v>0</v>
      </c>
      <c r="BD59" s="79">
        <f>'e - Slaboproud'!F37</f>
        <v>0</v>
      </c>
      <c r="BT59" s="80" t="s">
        <v>90</v>
      </c>
      <c r="BV59" s="80" t="s">
        <v>84</v>
      </c>
      <c r="BW59" s="80" t="s">
        <v>104</v>
      </c>
      <c r="BX59" s="80" t="s">
        <v>5</v>
      </c>
      <c r="CL59" s="80" t="s">
        <v>20</v>
      </c>
      <c r="CM59" s="80" t="s">
        <v>92</v>
      </c>
    </row>
    <row r="60" spans="1:91" s="6" customFormat="1" ht="16.5" customHeight="1">
      <c r="A60" s="71" t="s">
        <v>86</v>
      </c>
      <c r="B60" s="72"/>
      <c r="C60" s="73"/>
      <c r="D60" s="206" t="s">
        <v>105</v>
      </c>
      <c r="E60" s="206"/>
      <c r="F60" s="206"/>
      <c r="G60" s="206"/>
      <c r="H60" s="206"/>
      <c r="I60" s="74"/>
      <c r="J60" s="206" t="s">
        <v>106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7">
        <f>'x - VRN'!J30</f>
        <v>0</v>
      </c>
      <c r="AH60" s="208"/>
      <c r="AI60" s="208"/>
      <c r="AJ60" s="208"/>
      <c r="AK60" s="208"/>
      <c r="AL60" s="208"/>
      <c r="AM60" s="208"/>
      <c r="AN60" s="207">
        <f t="shared" si="0"/>
        <v>0</v>
      </c>
      <c r="AO60" s="208"/>
      <c r="AP60" s="208"/>
      <c r="AQ60" s="75" t="s">
        <v>89</v>
      </c>
      <c r="AR60" s="72"/>
      <c r="AS60" s="81">
        <v>0</v>
      </c>
      <c r="AT60" s="82">
        <f t="shared" si="1"/>
        <v>0</v>
      </c>
      <c r="AU60" s="83">
        <f>'x - VRN'!P85</f>
        <v>0</v>
      </c>
      <c r="AV60" s="82">
        <f>'x - VRN'!J33</f>
        <v>0</v>
      </c>
      <c r="AW60" s="82">
        <f>'x - VRN'!J34</f>
        <v>0</v>
      </c>
      <c r="AX60" s="82">
        <f>'x - VRN'!J35</f>
        <v>0</v>
      </c>
      <c r="AY60" s="82">
        <f>'x - VRN'!J36</f>
        <v>0</v>
      </c>
      <c r="AZ60" s="82">
        <f>'x - VRN'!F33</f>
        <v>0</v>
      </c>
      <c r="BA60" s="82">
        <f>'x - VRN'!F34</f>
        <v>0</v>
      </c>
      <c r="BB60" s="82">
        <f>'x - VRN'!F35</f>
        <v>0</v>
      </c>
      <c r="BC60" s="82">
        <f>'x - VRN'!F36</f>
        <v>0</v>
      </c>
      <c r="BD60" s="84">
        <f>'x - VRN'!F37</f>
        <v>0</v>
      </c>
      <c r="BT60" s="80" t="s">
        <v>90</v>
      </c>
      <c r="BV60" s="80" t="s">
        <v>84</v>
      </c>
      <c r="BW60" s="80" t="s">
        <v>107</v>
      </c>
      <c r="BX60" s="80" t="s">
        <v>5</v>
      </c>
      <c r="CL60" s="80" t="s">
        <v>3</v>
      </c>
      <c r="CM60" s="80" t="s">
        <v>92</v>
      </c>
    </row>
    <row r="61" spans="2:44" s="1" customFormat="1" ht="30" customHeight="1">
      <c r="B61" s="32"/>
      <c r="AR61" s="32"/>
    </row>
    <row r="62" spans="2:44" s="1" customFormat="1" ht="7" customHeight="1"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32"/>
    </row>
  </sheetData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0:AP60"/>
    <mergeCell ref="AG60:AM60"/>
    <mergeCell ref="D60:H60"/>
    <mergeCell ref="J60:AF60"/>
    <mergeCell ref="AG54:AM54"/>
    <mergeCell ref="AN54:AP54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a - UK'!C2" display="/"/>
    <hyperlink ref="A56" location="'b - UL'!C2" display="/"/>
    <hyperlink ref="A57" location="'c - Laboratorní objekt'!C2" display="/"/>
    <hyperlink ref="A58" location="'d - Silnoproud'!C2" display="/"/>
    <hyperlink ref="A59" location="'e - Slaboproud'!C2" display="/"/>
    <hyperlink ref="A60" location="'x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7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30" t="s">
        <v>6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6" t="s">
        <v>91</v>
      </c>
    </row>
    <row r="3" spans="2:46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92</v>
      </c>
    </row>
    <row r="4" spans="2:46" ht="25" customHeight="1">
      <c r="B4" s="19"/>
      <c r="D4" s="20" t="s">
        <v>108</v>
      </c>
      <c r="L4" s="19"/>
      <c r="M4" s="85" t="s">
        <v>11</v>
      </c>
      <c r="AT4" s="16" t="s">
        <v>4</v>
      </c>
    </row>
    <row r="5" spans="2:12" ht="7" customHeight="1">
      <c r="B5" s="19"/>
      <c r="L5" s="19"/>
    </row>
    <row r="6" spans="2:12" ht="12" customHeight="1">
      <c r="B6" s="19"/>
      <c r="D6" s="26" t="s">
        <v>17</v>
      </c>
      <c r="L6" s="19"/>
    </row>
    <row r="7" spans="2:12" ht="16.5" customHeight="1">
      <c r="B7" s="19"/>
      <c r="E7" s="231" t="str">
        <f>'Rekapitulace stavby'!K6</f>
        <v>ZČU v Plzni - Revitalizace výukových prostor pro katerdru KKS</v>
      </c>
      <c r="F7" s="232"/>
      <c r="G7" s="232"/>
      <c r="H7" s="232"/>
      <c r="L7" s="19"/>
    </row>
    <row r="8" spans="2:12" s="1" customFormat="1" ht="12" customHeight="1">
      <c r="B8" s="32"/>
      <c r="D8" s="26" t="s">
        <v>109</v>
      </c>
      <c r="L8" s="32"/>
    </row>
    <row r="9" spans="2:12" s="1" customFormat="1" ht="16.5" customHeight="1">
      <c r="B9" s="32"/>
      <c r="E9" s="193" t="s">
        <v>110</v>
      </c>
      <c r="F9" s="233"/>
      <c r="G9" s="233"/>
      <c r="H9" s="233"/>
      <c r="L9" s="32"/>
    </row>
    <row r="10" spans="2:12" s="1" customFormat="1" ht="10">
      <c r="B10" s="32"/>
      <c r="L10" s="32"/>
    </row>
    <row r="11" spans="2:12" s="1" customFormat="1" ht="12" customHeight="1">
      <c r="B11" s="32"/>
      <c r="D11" s="26" t="s">
        <v>19</v>
      </c>
      <c r="F11" s="24" t="s">
        <v>20</v>
      </c>
      <c r="I11" s="26" t="s">
        <v>21</v>
      </c>
      <c r="J11" s="24" t="s">
        <v>22</v>
      </c>
      <c r="L11" s="32"/>
    </row>
    <row r="12" spans="2:12" s="1" customFormat="1" ht="12" customHeight="1">
      <c r="B12" s="32"/>
      <c r="D12" s="26" t="s">
        <v>23</v>
      </c>
      <c r="F12" s="24" t="s">
        <v>24</v>
      </c>
      <c r="I12" s="26" t="s">
        <v>25</v>
      </c>
      <c r="J12" s="49" t="str">
        <f>'Rekapitulace stavby'!AN8</f>
        <v>18. 9. 2023</v>
      </c>
      <c r="L12" s="32"/>
    </row>
    <row r="13" spans="2:12" s="1" customFormat="1" ht="21.75" customHeight="1">
      <c r="B13" s="32"/>
      <c r="D13" s="23" t="s">
        <v>27</v>
      </c>
      <c r="F13" s="28" t="s">
        <v>28</v>
      </c>
      <c r="I13" s="23" t="s">
        <v>29</v>
      </c>
      <c r="J13" s="28" t="s">
        <v>30</v>
      </c>
      <c r="L13" s="32"/>
    </row>
    <row r="14" spans="2:12" s="1" customFormat="1" ht="12" customHeight="1">
      <c r="B14" s="32"/>
      <c r="D14" s="26" t="s">
        <v>31</v>
      </c>
      <c r="I14" s="26" t="s">
        <v>32</v>
      </c>
      <c r="J14" s="24" t="s">
        <v>33</v>
      </c>
      <c r="L14" s="32"/>
    </row>
    <row r="15" spans="2:12" s="1" customFormat="1" ht="18" customHeight="1">
      <c r="B15" s="32"/>
      <c r="E15" s="24" t="s">
        <v>34</v>
      </c>
      <c r="I15" s="26" t="s">
        <v>35</v>
      </c>
      <c r="J15" s="24" t="s">
        <v>36</v>
      </c>
      <c r="L15" s="32"/>
    </row>
    <row r="16" spans="2:12" s="1" customFormat="1" ht="7" customHeight="1">
      <c r="B16" s="32"/>
      <c r="L16" s="32"/>
    </row>
    <row r="17" spans="2:12" s="1" customFormat="1" ht="12" customHeight="1">
      <c r="B17" s="32"/>
      <c r="D17" s="26" t="s">
        <v>37</v>
      </c>
      <c r="I17" s="26" t="s">
        <v>32</v>
      </c>
      <c r="J17" s="27" t="str">
        <f>'Rekapitulace stavby'!AN13</f>
        <v>Vyplň údaj</v>
      </c>
      <c r="L17" s="32"/>
    </row>
    <row r="18" spans="2:12" s="1" customFormat="1" ht="18" customHeight="1">
      <c r="B18" s="32"/>
      <c r="E18" s="234" t="str">
        <f>'Rekapitulace stavby'!E14</f>
        <v>Vyplň údaj</v>
      </c>
      <c r="F18" s="214"/>
      <c r="G18" s="214"/>
      <c r="H18" s="214"/>
      <c r="I18" s="26" t="s">
        <v>35</v>
      </c>
      <c r="J18" s="27" t="str">
        <f>'Rekapitulace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6" t="s">
        <v>39</v>
      </c>
      <c r="I20" s="26" t="s">
        <v>32</v>
      </c>
      <c r="J20" s="24" t="s">
        <v>40</v>
      </c>
      <c r="L20" s="32"/>
    </row>
    <row r="21" spans="2:12" s="1" customFormat="1" ht="18" customHeight="1">
      <c r="B21" s="32"/>
      <c r="E21" s="24" t="s">
        <v>41</v>
      </c>
      <c r="I21" s="26" t="s">
        <v>35</v>
      </c>
      <c r="J21" s="24" t="s">
        <v>42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6" t="s">
        <v>44</v>
      </c>
      <c r="I23" s="26" t="s">
        <v>32</v>
      </c>
      <c r="J23" s="24" t="str">
        <f>IF('Rekapitulace stavby'!AN19="","",'Rekapitulace stavby'!AN19)</f>
        <v/>
      </c>
      <c r="L23" s="32"/>
    </row>
    <row r="24" spans="2:12" s="1" customFormat="1" ht="18" customHeight="1">
      <c r="B24" s="32"/>
      <c r="E24" s="24" t="str">
        <f>IF('Rekapitulace stavby'!E20="","",'Rekapitulace stavby'!E20)</f>
        <v xml:space="preserve"> </v>
      </c>
      <c r="I24" s="26" t="s">
        <v>35</v>
      </c>
      <c r="J24" s="24" t="str">
        <f>IF('Rekapitulace stavby'!AN20="","",'Rekapitulace stavby'!AN20)</f>
        <v/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6" t="s">
        <v>46</v>
      </c>
      <c r="L26" s="32"/>
    </row>
    <row r="27" spans="2:12" s="7" customFormat="1" ht="16.5" customHeight="1">
      <c r="B27" s="86"/>
      <c r="E27" s="219" t="s">
        <v>3</v>
      </c>
      <c r="F27" s="219"/>
      <c r="G27" s="219"/>
      <c r="H27" s="219"/>
      <c r="L27" s="86"/>
    </row>
    <row r="28" spans="2:12" s="1" customFormat="1" ht="7" customHeight="1">
      <c r="B28" s="32"/>
      <c r="L28" s="32"/>
    </row>
    <row r="29" spans="2:12" s="1" customFormat="1" ht="7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4" customHeight="1">
      <c r="B30" s="32"/>
      <c r="D30" s="87" t="s">
        <v>48</v>
      </c>
      <c r="J30" s="63">
        <f>ROUND(J96,2)</f>
        <v>0</v>
      </c>
      <c r="L30" s="32"/>
    </row>
    <row r="31" spans="2:12" s="1" customFormat="1" ht="7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" customHeight="1">
      <c r="B32" s="32"/>
      <c r="F32" s="35" t="s">
        <v>50</v>
      </c>
      <c r="I32" s="35" t="s">
        <v>49</v>
      </c>
      <c r="J32" s="35" t="s">
        <v>51</v>
      </c>
      <c r="L32" s="32"/>
    </row>
    <row r="33" spans="2:12" s="1" customFormat="1" ht="14.4" customHeight="1">
      <c r="B33" s="32"/>
      <c r="D33" s="52" t="s">
        <v>52</v>
      </c>
      <c r="E33" s="26" t="s">
        <v>53</v>
      </c>
      <c r="F33" s="88">
        <f>ROUND((SUM(BE96:BE371)),2)</f>
        <v>0</v>
      </c>
      <c r="I33" s="89">
        <v>0.21</v>
      </c>
      <c r="J33" s="88">
        <f>ROUND(((SUM(BE96:BE371))*I33),2)</f>
        <v>0</v>
      </c>
      <c r="L33" s="32"/>
    </row>
    <row r="34" spans="2:12" s="1" customFormat="1" ht="14.4" customHeight="1">
      <c r="B34" s="32"/>
      <c r="E34" s="26" t="s">
        <v>54</v>
      </c>
      <c r="F34" s="88">
        <f>ROUND((SUM(BF96:BF371)),2)</f>
        <v>0</v>
      </c>
      <c r="I34" s="89">
        <v>0.15</v>
      </c>
      <c r="J34" s="88">
        <f>ROUND(((SUM(BF96:BF371))*I34),2)</f>
        <v>0</v>
      </c>
      <c r="L34" s="32"/>
    </row>
    <row r="35" spans="2:12" s="1" customFormat="1" ht="14.4" customHeight="1" hidden="1">
      <c r="B35" s="32"/>
      <c r="E35" s="26" t="s">
        <v>55</v>
      </c>
      <c r="F35" s="88">
        <f>ROUND((SUM(BG96:BG371)),2)</f>
        <v>0</v>
      </c>
      <c r="I35" s="89">
        <v>0.21</v>
      </c>
      <c r="J35" s="88">
        <f>0</f>
        <v>0</v>
      </c>
      <c r="L35" s="32"/>
    </row>
    <row r="36" spans="2:12" s="1" customFormat="1" ht="14.4" customHeight="1" hidden="1">
      <c r="B36" s="32"/>
      <c r="E36" s="26" t="s">
        <v>56</v>
      </c>
      <c r="F36" s="88">
        <f>ROUND((SUM(BH96:BH371)),2)</f>
        <v>0</v>
      </c>
      <c r="I36" s="89">
        <v>0.15</v>
      </c>
      <c r="J36" s="88">
        <f>0</f>
        <v>0</v>
      </c>
      <c r="L36" s="32"/>
    </row>
    <row r="37" spans="2:12" s="1" customFormat="1" ht="14.4" customHeight="1" hidden="1">
      <c r="B37" s="32"/>
      <c r="E37" s="26" t="s">
        <v>57</v>
      </c>
      <c r="F37" s="88">
        <f>ROUND((SUM(BI96:BI371)),2)</f>
        <v>0</v>
      </c>
      <c r="I37" s="89">
        <v>0</v>
      </c>
      <c r="J37" s="88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4" customHeight="1">
      <c r="B39" s="32"/>
      <c r="C39" s="90"/>
      <c r="D39" s="91" t="s">
        <v>58</v>
      </c>
      <c r="E39" s="54"/>
      <c r="F39" s="54"/>
      <c r="G39" s="92" t="s">
        <v>59</v>
      </c>
      <c r="H39" s="93" t="s">
        <v>60</v>
      </c>
      <c r="I39" s="54"/>
      <c r="J39" s="94">
        <f>SUM(J30:J37)</f>
        <v>0</v>
      </c>
      <c r="K39" s="95"/>
      <c r="L39" s="32"/>
    </row>
    <row r="40" spans="2:12" s="1" customFormat="1" ht="14.4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7" customHeight="1" hidden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5" customHeight="1" hidden="1">
      <c r="B45" s="32"/>
      <c r="C45" s="20" t="s">
        <v>111</v>
      </c>
      <c r="L45" s="32"/>
    </row>
    <row r="46" spans="2:12" s="1" customFormat="1" ht="7" customHeight="1" hidden="1">
      <c r="B46" s="32"/>
      <c r="L46" s="32"/>
    </row>
    <row r="47" spans="2:12" s="1" customFormat="1" ht="12" customHeight="1" hidden="1">
      <c r="B47" s="32"/>
      <c r="C47" s="26" t="s">
        <v>17</v>
      </c>
      <c r="L47" s="32"/>
    </row>
    <row r="48" spans="2:12" s="1" customFormat="1" ht="16.5" customHeight="1" hidden="1">
      <c r="B48" s="32"/>
      <c r="E48" s="231" t="str">
        <f>E7</f>
        <v>ZČU v Plzni - Revitalizace výukových prostor pro katerdru KKS</v>
      </c>
      <c r="F48" s="232"/>
      <c r="G48" s="232"/>
      <c r="H48" s="232"/>
      <c r="L48" s="32"/>
    </row>
    <row r="49" spans="2:12" s="1" customFormat="1" ht="12" customHeight="1" hidden="1">
      <c r="B49" s="32"/>
      <c r="C49" s="26" t="s">
        <v>109</v>
      </c>
      <c r="L49" s="32"/>
    </row>
    <row r="50" spans="2:12" s="1" customFormat="1" ht="16.5" customHeight="1" hidden="1">
      <c r="B50" s="32"/>
      <c r="E50" s="193" t="str">
        <f>E9</f>
        <v>a - UK</v>
      </c>
      <c r="F50" s="233"/>
      <c r="G50" s="233"/>
      <c r="H50" s="233"/>
      <c r="L50" s="32"/>
    </row>
    <row r="51" spans="2:12" s="1" customFormat="1" ht="7" customHeight="1" hidden="1">
      <c r="B51" s="32"/>
      <c r="L51" s="32"/>
    </row>
    <row r="52" spans="2:12" s="1" customFormat="1" ht="12" customHeight="1" hidden="1">
      <c r="B52" s="32"/>
      <c r="C52" s="26" t="s">
        <v>23</v>
      </c>
      <c r="F52" s="24" t="str">
        <f>F12</f>
        <v>p.č. 8424/24, 8424/20</v>
      </c>
      <c r="I52" s="26" t="s">
        <v>25</v>
      </c>
      <c r="J52" s="49" t="str">
        <f>IF(J12="","",J12)</f>
        <v>18. 9. 2023</v>
      </c>
      <c r="L52" s="32"/>
    </row>
    <row r="53" spans="2:12" s="1" customFormat="1" ht="7" customHeight="1" hidden="1">
      <c r="B53" s="32"/>
      <c r="L53" s="32"/>
    </row>
    <row r="54" spans="2:12" s="1" customFormat="1" ht="15.15" customHeight="1" hidden="1">
      <c r="B54" s="32"/>
      <c r="C54" s="26" t="s">
        <v>31</v>
      </c>
      <c r="F54" s="24" t="str">
        <f>E15</f>
        <v>Západočeská univerzita v Plzni</v>
      </c>
      <c r="I54" s="26" t="s">
        <v>39</v>
      </c>
      <c r="J54" s="30" t="str">
        <f>E21</f>
        <v>HBH atelier s.r.o.</v>
      </c>
      <c r="L54" s="32"/>
    </row>
    <row r="55" spans="2:12" s="1" customFormat="1" ht="15.15" customHeight="1" hidden="1">
      <c r="B55" s="32"/>
      <c r="C55" s="26" t="s">
        <v>37</v>
      </c>
      <c r="F55" s="24" t="str">
        <f>IF(E18="","",E18)</f>
        <v>Vyplň údaj</v>
      </c>
      <c r="I55" s="26" t="s">
        <v>44</v>
      </c>
      <c r="J55" s="30" t="str">
        <f>E24</f>
        <v xml:space="preserve"> </v>
      </c>
      <c r="L55" s="32"/>
    </row>
    <row r="56" spans="2:12" s="1" customFormat="1" ht="10.25" customHeight="1" hidden="1">
      <c r="B56" s="32"/>
      <c r="L56" s="32"/>
    </row>
    <row r="57" spans="2:12" s="1" customFormat="1" ht="29.25" customHeight="1" hidden="1">
      <c r="B57" s="32"/>
      <c r="C57" s="96" t="s">
        <v>112</v>
      </c>
      <c r="D57" s="90"/>
      <c r="E57" s="90"/>
      <c r="F57" s="90"/>
      <c r="G57" s="90"/>
      <c r="H57" s="90"/>
      <c r="I57" s="90"/>
      <c r="J57" s="97" t="s">
        <v>113</v>
      </c>
      <c r="K57" s="90"/>
      <c r="L57" s="32"/>
    </row>
    <row r="58" spans="2:12" s="1" customFormat="1" ht="10.25" customHeight="1" hidden="1">
      <c r="B58" s="32"/>
      <c r="L58" s="32"/>
    </row>
    <row r="59" spans="2:47" s="1" customFormat="1" ht="22.75" customHeight="1" hidden="1">
      <c r="B59" s="32"/>
      <c r="C59" s="98" t="s">
        <v>80</v>
      </c>
      <c r="J59" s="63">
        <f>J96</f>
        <v>0</v>
      </c>
      <c r="L59" s="32"/>
      <c r="AU59" s="16" t="s">
        <v>114</v>
      </c>
    </row>
    <row r="60" spans="2:12" s="8" customFormat="1" ht="25" customHeight="1" hidden="1">
      <c r="B60" s="99"/>
      <c r="D60" s="100" t="s">
        <v>115</v>
      </c>
      <c r="E60" s="101"/>
      <c r="F60" s="101"/>
      <c r="G60" s="101"/>
      <c r="H60" s="101"/>
      <c r="I60" s="101"/>
      <c r="J60" s="102">
        <f>J97</f>
        <v>0</v>
      </c>
      <c r="L60" s="99"/>
    </row>
    <row r="61" spans="2:12" s="9" customFormat="1" ht="19.9" customHeight="1" hidden="1">
      <c r="B61" s="103"/>
      <c r="D61" s="104" t="s">
        <v>116</v>
      </c>
      <c r="E61" s="105"/>
      <c r="F61" s="105"/>
      <c r="G61" s="105"/>
      <c r="H61" s="105"/>
      <c r="I61" s="105"/>
      <c r="J61" s="106">
        <f>J98</f>
        <v>0</v>
      </c>
      <c r="L61" s="103"/>
    </row>
    <row r="62" spans="2:12" s="9" customFormat="1" ht="19.9" customHeight="1" hidden="1">
      <c r="B62" s="103"/>
      <c r="D62" s="104" t="s">
        <v>117</v>
      </c>
      <c r="E62" s="105"/>
      <c r="F62" s="105"/>
      <c r="G62" s="105"/>
      <c r="H62" s="105"/>
      <c r="I62" s="105"/>
      <c r="J62" s="106">
        <f>J121</f>
        <v>0</v>
      </c>
      <c r="L62" s="103"/>
    </row>
    <row r="63" spans="2:12" s="9" customFormat="1" ht="19.9" customHeight="1" hidden="1">
      <c r="B63" s="103"/>
      <c r="D63" s="104" t="s">
        <v>118</v>
      </c>
      <c r="E63" s="105"/>
      <c r="F63" s="105"/>
      <c r="G63" s="105"/>
      <c r="H63" s="105"/>
      <c r="I63" s="105"/>
      <c r="J63" s="106">
        <f>J126</f>
        <v>0</v>
      </c>
      <c r="L63" s="103"/>
    </row>
    <row r="64" spans="2:12" s="9" customFormat="1" ht="19.9" customHeight="1" hidden="1">
      <c r="B64" s="103"/>
      <c r="D64" s="104" t="s">
        <v>119</v>
      </c>
      <c r="E64" s="105"/>
      <c r="F64" s="105"/>
      <c r="G64" s="105"/>
      <c r="H64" s="105"/>
      <c r="I64" s="105"/>
      <c r="J64" s="106">
        <f>J139</f>
        <v>0</v>
      </c>
      <c r="L64" s="103"/>
    </row>
    <row r="65" spans="2:12" s="8" customFormat="1" ht="25" customHeight="1" hidden="1">
      <c r="B65" s="99"/>
      <c r="D65" s="100" t="s">
        <v>120</v>
      </c>
      <c r="E65" s="101"/>
      <c r="F65" s="101"/>
      <c r="G65" s="101"/>
      <c r="H65" s="101"/>
      <c r="I65" s="101"/>
      <c r="J65" s="102">
        <f>J142</f>
        <v>0</v>
      </c>
      <c r="L65" s="99"/>
    </row>
    <row r="66" spans="2:12" s="9" customFormat="1" ht="19.9" customHeight="1" hidden="1">
      <c r="B66" s="103"/>
      <c r="D66" s="104" t="s">
        <v>121</v>
      </c>
      <c r="E66" s="105"/>
      <c r="F66" s="105"/>
      <c r="G66" s="105"/>
      <c r="H66" s="105"/>
      <c r="I66" s="105"/>
      <c r="J66" s="106">
        <f>J143</f>
        <v>0</v>
      </c>
      <c r="L66" s="103"/>
    </row>
    <row r="67" spans="2:12" s="9" customFormat="1" ht="19.9" customHeight="1" hidden="1">
      <c r="B67" s="103"/>
      <c r="D67" s="104" t="s">
        <v>122</v>
      </c>
      <c r="E67" s="105"/>
      <c r="F67" s="105"/>
      <c r="G67" s="105"/>
      <c r="H67" s="105"/>
      <c r="I67" s="105"/>
      <c r="J67" s="106">
        <f>J161</f>
        <v>0</v>
      </c>
      <c r="L67" s="103"/>
    </row>
    <row r="68" spans="2:12" s="9" customFormat="1" ht="19.9" customHeight="1" hidden="1">
      <c r="B68" s="103"/>
      <c r="D68" s="104" t="s">
        <v>123</v>
      </c>
      <c r="E68" s="105"/>
      <c r="F68" s="105"/>
      <c r="G68" s="105"/>
      <c r="H68" s="105"/>
      <c r="I68" s="105"/>
      <c r="J68" s="106">
        <f>J173</f>
        <v>0</v>
      </c>
      <c r="L68" s="103"/>
    </row>
    <row r="69" spans="2:12" s="9" customFormat="1" ht="19.9" customHeight="1" hidden="1">
      <c r="B69" s="103"/>
      <c r="D69" s="104" t="s">
        <v>124</v>
      </c>
      <c r="E69" s="105"/>
      <c r="F69" s="105"/>
      <c r="G69" s="105"/>
      <c r="H69" s="105"/>
      <c r="I69" s="105"/>
      <c r="J69" s="106">
        <f>J185</f>
        <v>0</v>
      </c>
      <c r="L69" s="103"/>
    </row>
    <row r="70" spans="2:12" s="9" customFormat="1" ht="19.9" customHeight="1" hidden="1">
      <c r="B70" s="103"/>
      <c r="D70" s="104" t="s">
        <v>125</v>
      </c>
      <c r="E70" s="105"/>
      <c r="F70" s="105"/>
      <c r="G70" s="105"/>
      <c r="H70" s="105"/>
      <c r="I70" s="105"/>
      <c r="J70" s="106">
        <f>J229</f>
        <v>0</v>
      </c>
      <c r="L70" s="103"/>
    </row>
    <row r="71" spans="2:12" s="9" customFormat="1" ht="19.9" customHeight="1" hidden="1">
      <c r="B71" s="103"/>
      <c r="D71" s="104" t="s">
        <v>126</v>
      </c>
      <c r="E71" s="105"/>
      <c r="F71" s="105"/>
      <c r="G71" s="105"/>
      <c r="H71" s="105"/>
      <c r="I71" s="105"/>
      <c r="J71" s="106">
        <f>J275</f>
        <v>0</v>
      </c>
      <c r="L71" s="103"/>
    </row>
    <row r="72" spans="2:12" s="9" customFormat="1" ht="19.9" customHeight="1" hidden="1">
      <c r="B72" s="103"/>
      <c r="D72" s="104" t="s">
        <v>127</v>
      </c>
      <c r="E72" s="105"/>
      <c r="F72" s="105"/>
      <c r="G72" s="105"/>
      <c r="H72" s="105"/>
      <c r="I72" s="105"/>
      <c r="J72" s="106">
        <f>J281</f>
        <v>0</v>
      </c>
      <c r="L72" s="103"/>
    </row>
    <row r="73" spans="2:12" s="9" customFormat="1" ht="19.9" customHeight="1" hidden="1">
      <c r="B73" s="103"/>
      <c r="D73" s="104" t="s">
        <v>128</v>
      </c>
      <c r="E73" s="105"/>
      <c r="F73" s="105"/>
      <c r="G73" s="105"/>
      <c r="H73" s="105"/>
      <c r="I73" s="105"/>
      <c r="J73" s="106">
        <f>J293</f>
        <v>0</v>
      </c>
      <c r="L73" s="103"/>
    </row>
    <row r="74" spans="2:12" s="9" customFormat="1" ht="19.9" customHeight="1" hidden="1">
      <c r="B74" s="103"/>
      <c r="D74" s="104" t="s">
        <v>129</v>
      </c>
      <c r="E74" s="105"/>
      <c r="F74" s="105"/>
      <c r="G74" s="105"/>
      <c r="H74" s="105"/>
      <c r="I74" s="105"/>
      <c r="J74" s="106">
        <f>J330</f>
        <v>0</v>
      </c>
      <c r="L74" s="103"/>
    </row>
    <row r="75" spans="2:12" s="9" customFormat="1" ht="19.9" customHeight="1" hidden="1">
      <c r="B75" s="103"/>
      <c r="D75" s="104" t="s">
        <v>130</v>
      </c>
      <c r="E75" s="105"/>
      <c r="F75" s="105"/>
      <c r="G75" s="105"/>
      <c r="H75" s="105"/>
      <c r="I75" s="105"/>
      <c r="J75" s="106">
        <f>J345</f>
        <v>0</v>
      </c>
      <c r="L75" s="103"/>
    </row>
    <row r="76" spans="2:12" s="8" customFormat="1" ht="25" customHeight="1" hidden="1">
      <c r="B76" s="99"/>
      <c r="D76" s="100" t="s">
        <v>131</v>
      </c>
      <c r="E76" s="101"/>
      <c r="F76" s="101"/>
      <c r="G76" s="101"/>
      <c r="H76" s="101"/>
      <c r="I76" s="101"/>
      <c r="J76" s="102">
        <f>J362</f>
        <v>0</v>
      </c>
      <c r="L76" s="99"/>
    </row>
    <row r="77" spans="2:12" s="1" customFormat="1" ht="21.75" customHeight="1" hidden="1">
      <c r="B77" s="32"/>
      <c r="L77" s="32"/>
    </row>
    <row r="78" spans="2:12" s="1" customFormat="1" ht="7" customHeight="1" hidden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32"/>
    </row>
    <row r="79" ht="10" hidden="1"/>
    <row r="80" ht="10" hidden="1"/>
    <row r="81" ht="10" hidden="1"/>
    <row r="82" spans="2:12" s="1" customFormat="1" ht="7" customHeight="1">
      <c r="B82" s="43"/>
      <c r="C82" s="44"/>
      <c r="D82" s="44"/>
      <c r="E82" s="44"/>
      <c r="F82" s="44"/>
      <c r="G82" s="44"/>
      <c r="H82" s="44"/>
      <c r="I82" s="44"/>
      <c r="J82" s="44"/>
      <c r="K82" s="44"/>
      <c r="L82" s="32"/>
    </row>
    <row r="83" spans="2:12" s="1" customFormat="1" ht="25" customHeight="1">
      <c r="B83" s="32"/>
      <c r="C83" s="20" t="s">
        <v>132</v>
      </c>
      <c r="L83" s="32"/>
    </row>
    <row r="84" spans="2:12" s="1" customFormat="1" ht="7" customHeight="1">
      <c r="B84" s="32"/>
      <c r="L84" s="32"/>
    </row>
    <row r="85" spans="2:12" s="1" customFormat="1" ht="12" customHeight="1">
      <c r="B85" s="32"/>
      <c r="C85" s="26" t="s">
        <v>17</v>
      </c>
      <c r="L85" s="32"/>
    </row>
    <row r="86" spans="2:12" s="1" customFormat="1" ht="16.5" customHeight="1">
      <c r="B86" s="32"/>
      <c r="E86" s="231" t="str">
        <f>E7</f>
        <v>ZČU v Plzni - Revitalizace výukových prostor pro katerdru KKS</v>
      </c>
      <c r="F86" s="232"/>
      <c r="G86" s="232"/>
      <c r="H86" s="232"/>
      <c r="L86" s="32"/>
    </row>
    <row r="87" spans="2:12" s="1" customFormat="1" ht="12" customHeight="1">
      <c r="B87" s="32"/>
      <c r="C87" s="26" t="s">
        <v>109</v>
      </c>
      <c r="L87" s="32"/>
    </row>
    <row r="88" spans="2:12" s="1" customFormat="1" ht="16.5" customHeight="1">
      <c r="B88" s="32"/>
      <c r="E88" s="193" t="str">
        <f>E9</f>
        <v>a - UK</v>
      </c>
      <c r="F88" s="233"/>
      <c r="G88" s="233"/>
      <c r="H88" s="233"/>
      <c r="L88" s="32"/>
    </row>
    <row r="89" spans="2:12" s="1" customFormat="1" ht="7" customHeight="1">
      <c r="B89" s="32"/>
      <c r="L89" s="32"/>
    </row>
    <row r="90" spans="2:12" s="1" customFormat="1" ht="12" customHeight="1">
      <c r="B90" s="32"/>
      <c r="C90" s="26" t="s">
        <v>23</v>
      </c>
      <c r="F90" s="24" t="str">
        <f>F12</f>
        <v>p.č. 8424/24, 8424/20</v>
      </c>
      <c r="I90" s="26" t="s">
        <v>25</v>
      </c>
      <c r="J90" s="49" t="str">
        <f>IF(J12="","",J12)</f>
        <v>18. 9. 2023</v>
      </c>
      <c r="L90" s="32"/>
    </row>
    <row r="91" spans="2:12" s="1" customFormat="1" ht="7" customHeight="1">
      <c r="B91" s="32"/>
      <c r="L91" s="32"/>
    </row>
    <row r="92" spans="2:12" s="1" customFormat="1" ht="15.15" customHeight="1">
      <c r="B92" s="32"/>
      <c r="C92" s="26" t="s">
        <v>31</v>
      </c>
      <c r="F92" s="24" t="str">
        <f>E15</f>
        <v>Západočeská univerzita v Plzni</v>
      </c>
      <c r="I92" s="26" t="s">
        <v>39</v>
      </c>
      <c r="J92" s="30" t="str">
        <f>E21</f>
        <v>HBH atelier s.r.o.</v>
      </c>
      <c r="L92" s="32"/>
    </row>
    <row r="93" spans="2:12" s="1" customFormat="1" ht="15.15" customHeight="1">
      <c r="B93" s="32"/>
      <c r="C93" s="26" t="s">
        <v>37</v>
      </c>
      <c r="F93" s="24" t="str">
        <f>IF(E18="","",E18)</f>
        <v>Vyplň údaj</v>
      </c>
      <c r="I93" s="26" t="s">
        <v>44</v>
      </c>
      <c r="J93" s="30" t="str">
        <f>E24</f>
        <v xml:space="preserve"> </v>
      </c>
      <c r="L93" s="32"/>
    </row>
    <row r="94" spans="2:12" s="1" customFormat="1" ht="10.25" customHeight="1">
      <c r="B94" s="32"/>
      <c r="L94" s="32"/>
    </row>
    <row r="95" spans="2:20" s="10" customFormat="1" ht="29.25" customHeight="1">
      <c r="B95" s="107"/>
      <c r="C95" s="108" t="s">
        <v>133</v>
      </c>
      <c r="D95" s="109" t="s">
        <v>67</v>
      </c>
      <c r="E95" s="109" t="s">
        <v>63</v>
      </c>
      <c r="F95" s="109" t="s">
        <v>64</v>
      </c>
      <c r="G95" s="109" t="s">
        <v>134</v>
      </c>
      <c r="H95" s="109" t="s">
        <v>135</v>
      </c>
      <c r="I95" s="109" t="s">
        <v>136</v>
      </c>
      <c r="J95" s="110" t="s">
        <v>113</v>
      </c>
      <c r="K95" s="111" t="s">
        <v>137</v>
      </c>
      <c r="L95" s="107"/>
      <c r="M95" s="56" t="s">
        <v>3</v>
      </c>
      <c r="N95" s="57" t="s">
        <v>52</v>
      </c>
      <c r="O95" s="57" t="s">
        <v>138</v>
      </c>
      <c r="P95" s="57" t="s">
        <v>139</v>
      </c>
      <c r="Q95" s="57" t="s">
        <v>140</v>
      </c>
      <c r="R95" s="57" t="s">
        <v>141</v>
      </c>
      <c r="S95" s="57" t="s">
        <v>142</v>
      </c>
      <c r="T95" s="58" t="s">
        <v>143</v>
      </c>
    </row>
    <row r="96" spans="2:63" s="1" customFormat="1" ht="22.75" customHeight="1">
      <c r="B96" s="32"/>
      <c r="C96" s="61" t="s">
        <v>144</v>
      </c>
      <c r="J96" s="112">
        <f>BK96</f>
        <v>0</v>
      </c>
      <c r="L96" s="32"/>
      <c r="M96" s="59"/>
      <c r="N96" s="50"/>
      <c r="O96" s="50"/>
      <c r="P96" s="113">
        <f>P97+P142+P362</f>
        <v>0</v>
      </c>
      <c r="Q96" s="50"/>
      <c r="R96" s="113">
        <f>R97+R142+R362</f>
        <v>13.22098083</v>
      </c>
      <c r="S96" s="50"/>
      <c r="T96" s="114">
        <f>T97+T142+T362</f>
        <v>2.4252749999999996</v>
      </c>
      <c r="AT96" s="16" t="s">
        <v>81</v>
      </c>
      <c r="AU96" s="16" t="s">
        <v>114</v>
      </c>
      <c r="BK96" s="115">
        <f>BK97+BK142+BK362</f>
        <v>0</v>
      </c>
    </row>
    <row r="97" spans="2:63" s="11" customFormat="1" ht="25.9" customHeight="1">
      <c r="B97" s="116"/>
      <c r="D97" s="117" t="s">
        <v>81</v>
      </c>
      <c r="E97" s="118" t="s">
        <v>145</v>
      </c>
      <c r="F97" s="118" t="s">
        <v>146</v>
      </c>
      <c r="I97" s="119"/>
      <c r="J97" s="120">
        <f>BK97</f>
        <v>0</v>
      </c>
      <c r="L97" s="116"/>
      <c r="M97" s="121"/>
      <c r="P97" s="122">
        <f>P98+P121+P126+P139</f>
        <v>0</v>
      </c>
      <c r="R97" s="122">
        <f>R98+R121+R126+R139</f>
        <v>9.345</v>
      </c>
      <c r="T97" s="123">
        <f>T98+T121+T126+T139</f>
        <v>0</v>
      </c>
      <c r="AR97" s="117" t="s">
        <v>90</v>
      </c>
      <c r="AT97" s="124" t="s">
        <v>81</v>
      </c>
      <c r="AU97" s="124" t="s">
        <v>82</v>
      </c>
      <c r="AY97" s="117" t="s">
        <v>147</v>
      </c>
      <c r="BK97" s="125">
        <f>BK98+BK121+BK126+BK139</f>
        <v>0</v>
      </c>
    </row>
    <row r="98" spans="2:63" s="11" customFormat="1" ht="22.75" customHeight="1">
      <c r="B98" s="116"/>
      <c r="D98" s="117" t="s">
        <v>81</v>
      </c>
      <c r="E98" s="126" t="s">
        <v>148</v>
      </c>
      <c r="F98" s="126" t="s">
        <v>149</v>
      </c>
      <c r="I98" s="119"/>
      <c r="J98" s="127">
        <f>BK98</f>
        <v>0</v>
      </c>
      <c r="L98" s="116"/>
      <c r="M98" s="121"/>
      <c r="P98" s="122">
        <f>SUM(P99:P120)</f>
        <v>0</v>
      </c>
      <c r="R98" s="122">
        <f>SUM(R99:R120)</f>
        <v>9.290000000000001</v>
      </c>
      <c r="T98" s="123">
        <f>SUM(T99:T120)</f>
        <v>0</v>
      </c>
      <c r="AR98" s="117" t="s">
        <v>90</v>
      </c>
      <c r="AT98" s="124" t="s">
        <v>81</v>
      </c>
      <c r="AU98" s="124" t="s">
        <v>90</v>
      </c>
      <c r="AY98" s="117" t="s">
        <v>147</v>
      </c>
      <c r="BK98" s="125">
        <f>SUM(BK99:BK120)</f>
        <v>0</v>
      </c>
    </row>
    <row r="99" spans="2:65" s="1" customFormat="1" ht="49" customHeight="1">
      <c r="B99" s="128"/>
      <c r="C99" s="129" t="s">
        <v>90</v>
      </c>
      <c r="D99" s="129" t="s">
        <v>150</v>
      </c>
      <c r="E99" s="130" t="s">
        <v>151</v>
      </c>
      <c r="F99" s="131" t="s">
        <v>152</v>
      </c>
      <c r="G99" s="132" t="s">
        <v>153</v>
      </c>
      <c r="H99" s="133">
        <v>268</v>
      </c>
      <c r="I99" s="134"/>
      <c r="J99" s="135">
        <f>ROUND(I99*H99,2)</f>
        <v>0</v>
      </c>
      <c r="K99" s="136"/>
      <c r="L99" s="32"/>
      <c r="M99" s="137" t="s">
        <v>3</v>
      </c>
      <c r="N99" s="138" t="s">
        <v>53</v>
      </c>
      <c r="P99" s="139">
        <f>O99*H99</f>
        <v>0</v>
      </c>
      <c r="Q99" s="139">
        <v>0.017</v>
      </c>
      <c r="R99" s="139">
        <f>Q99*H99</f>
        <v>4.556</v>
      </c>
      <c r="S99" s="139">
        <v>0</v>
      </c>
      <c r="T99" s="140">
        <f>S99*H99</f>
        <v>0</v>
      </c>
      <c r="AR99" s="141" t="s">
        <v>154</v>
      </c>
      <c r="AT99" s="141" t="s">
        <v>150</v>
      </c>
      <c r="AU99" s="141" t="s">
        <v>92</v>
      </c>
      <c r="AY99" s="16" t="s">
        <v>147</v>
      </c>
      <c r="BE99" s="142">
        <f>IF(N99="základní",J99,0)</f>
        <v>0</v>
      </c>
      <c r="BF99" s="142">
        <f>IF(N99="snížená",J99,0)</f>
        <v>0</v>
      </c>
      <c r="BG99" s="142">
        <f>IF(N99="zákl. přenesená",J99,0)</f>
        <v>0</v>
      </c>
      <c r="BH99" s="142">
        <f>IF(N99="sníž. přenesená",J99,0)</f>
        <v>0</v>
      </c>
      <c r="BI99" s="142">
        <f>IF(N99="nulová",J99,0)</f>
        <v>0</v>
      </c>
      <c r="BJ99" s="16" t="s">
        <v>90</v>
      </c>
      <c r="BK99" s="142">
        <f>ROUND(I99*H99,2)</f>
        <v>0</v>
      </c>
      <c r="BL99" s="16" t="s">
        <v>154</v>
      </c>
      <c r="BM99" s="141" t="s">
        <v>155</v>
      </c>
    </row>
    <row r="100" spans="2:47" s="1" customFormat="1" ht="10">
      <c r="B100" s="32"/>
      <c r="D100" s="143" t="s">
        <v>156</v>
      </c>
      <c r="F100" s="144" t="s">
        <v>157</v>
      </c>
      <c r="I100" s="145"/>
      <c r="L100" s="32"/>
      <c r="M100" s="146"/>
      <c r="T100" s="53"/>
      <c r="AT100" s="16" t="s">
        <v>156</v>
      </c>
      <c r="AU100" s="16" t="s">
        <v>92</v>
      </c>
    </row>
    <row r="101" spans="2:51" s="12" customFormat="1" ht="10">
      <c r="B101" s="147"/>
      <c r="D101" s="148" t="s">
        <v>158</v>
      </c>
      <c r="E101" s="149" t="s">
        <v>3</v>
      </c>
      <c r="F101" s="150" t="s">
        <v>159</v>
      </c>
      <c r="H101" s="149" t="s">
        <v>3</v>
      </c>
      <c r="I101" s="151"/>
      <c r="L101" s="147"/>
      <c r="M101" s="152"/>
      <c r="T101" s="153"/>
      <c r="AT101" s="149" t="s">
        <v>158</v>
      </c>
      <c r="AU101" s="149" t="s">
        <v>92</v>
      </c>
      <c r="AV101" s="12" t="s">
        <v>90</v>
      </c>
      <c r="AW101" s="12" t="s">
        <v>43</v>
      </c>
      <c r="AX101" s="12" t="s">
        <v>82</v>
      </c>
      <c r="AY101" s="149" t="s">
        <v>147</v>
      </c>
    </row>
    <row r="102" spans="2:51" s="13" customFormat="1" ht="10">
      <c r="B102" s="154"/>
      <c r="D102" s="148" t="s">
        <v>158</v>
      </c>
      <c r="E102" s="155" t="s">
        <v>3</v>
      </c>
      <c r="F102" s="156" t="s">
        <v>160</v>
      </c>
      <c r="H102" s="157">
        <v>240</v>
      </c>
      <c r="I102" s="158"/>
      <c r="L102" s="154"/>
      <c r="M102" s="159"/>
      <c r="T102" s="160"/>
      <c r="AT102" s="155" t="s">
        <v>158</v>
      </c>
      <c r="AU102" s="155" t="s">
        <v>92</v>
      </c>
      <c r="AV102" s="13" t="s">
        <v>92</v>
      </c>
      <c r="AW102" s="13" t="s">
        <v>43</v>
      </c>
      <c r="AX102" s="13" t="s">
        <v>82</v>
      </c>
      <c r="AY102" s="155" t="s">
        <v>147</v>
      </c>
    </row>
    <row r="103" spans="2:51" s="12" customFormat="1" ht="10">
      <c r="B103" s="147"/>
      <c r="D103" s="148" t="s">
        <v>158</v>
      </c>
      <c r="E103" s="149" t="s">
        <v>3</v>
      </c>
      <c r="F103" s="150" t="s">
        <v>161</v>
      </c>
      <c r="H103" s="149" t="s">
        <v>3</v>
      </c>
      <c r="I103" s="151"/>
      <c r="L103" s="147"/>
      <c r="M103" s="152"/>
      <c r="T103" s="153"/>
      <c r="AT103" s="149" t="s">
        <v>158</v>
      </c>
      <c r="AU103" s="149" t="s">
        <v>92</v>
      </c>
      <c r="AV103" s="12" t="s">
        <v>90</v>
      </c>
      <c r="AW103" s="12" t="s">
        <v>43</v>
      </c>
      <c r="AX103" s="12" t="s">
        <v>82</v>
      </c>
      <c r="AY103" s="149" t="s">
        <v>147</v>
      </c>
    </row>
    <row r="104" spans="2:51" s="13" customFormat="1" ht="10">
      <c r="B104" s="154"/>
      <c r="D104" s="148" t="s">
        <v>158</v>
      </c>
      <c r="E104" s="155" t="s">
        <v>3</v>
      </c>
      <c r="F104" s="156" t="s">
        <v>162</v>
      </c>
      <c r="H104" s="157">
        <v>28</v>
      </c>
      <c r="I104" s="158"/>
      <c r="L104" s="154"/>
      <c r="M104" s="159"/>
      <c r="T104" s="160"/>
      <c r="AT104" s="155" t="s">
        <v>158</v>
      </c>
      <c r="AU104" s="155" t="s">
        <v>92</v>
      </c>
      <c r="AV104" s="13" t="s">
        <v>92</v>
      </c>
      <c r="AW104" s="13" t="s">
        <v>43</v>
      </c>
      <c r="AX104" s="13" t="s">
        <v>82</v>
      </c>
      <c r="AY104" s="155" t="s">
        <v>147</v>
      </c>
    </row>
    <row r="105" spans="2:51" s="14" customFormat="1" ht="10">
      <c r="B105" s="161"/>
      <c r="D105" s="148" t="s">
        <v>158</v>
      </c>
      <c r="E105" s="162" t="s">
        <v>3</v>
      </c>
      <c r="F105" s="163" t="s">
        <v>163</v>
      </c>
      <c r="H105" s="164">
        <v>268</v>
      </c>
      <c r="I105" s="165"/>
      <c r="L105" s="161"/>
      <c r="M105" s="166"/>
      <c r="T105" s="167"/>
      <c r="AT105" s="162" t="s">
        <v>158</v>
      </c>
      <c r="AU105" s="162" t="s">
        <v>92</v>
      </c>
      <c r="AV105" s="14" t="s">
        <v>154</v>
      </c>
      <c r="AW105" s="14" t="s">
        <v>43</v>
      </c>
      <c r="AX105" s="14" t="s">
        <v>90</v>
      </c>
      <c r="AY105" s="162" t="s">
        <v>147</v>
      </c>
    </row>
    <row r="106" spans="2:65" s="1" customFormat="1" ht="24.15" customHeight="1">
      <c r="B106" s="128"/>
      <c r="C106" s="129" t="s">
        <v>92</v>
      </c>
      <c r="D106" s="129" t="s">
        <v>150</v>
      </c>
      <c r="E106" s="130" t="s">
        <v>164</v>
      </c>
      <c r="F106" s="131" t="s">
        <v>165</v>
      </c>
      <c r="G106" s="132" t="s">
        <v>153</v>
      </c>
      <c r="H106" s="133">
        <v>157</v>
      </c>
      <c r="I106" s="134"/>
      <c r="J106" s="135">
        <f>ROUND(I106*H106,2)</f>
        <v>0</v>
      </c>
      <c r="K106" s="136"/>
      <c r="L106" s="32"/>
      <c r="M106" s="137" t="s">
        <v>3</v>
      </c>
      <c r="N106" s="138" t="s">
        <v>53</v>
      </c>
      <c r="P106" s="139">
        <f>O106*H106</f>
        <v>0</v>
      </c>
      <c r="Q106" s="139">
        <v>0.004</v>
      </c>
      <c r="R106" s="139">
        <f>Q106*H106</f>
        <v>0.628</v>
      </c>
      <c r="S106" s="139">
        <v>0</v>
      </c>
      <c r="T106" s="140">
        <f>S106*H106</f>
        <v>0</v>
      </c>
      <c r="AR106" s="141" t="s">
        <v>154</v>
      </c>
      <c r="AT106" s="141" t="s">
        <v>150</v>
      </c>
      <c r="AU106" s="141" t="s">
        <v>92</v>
      </c>
      <c r="AY106" s="16" t="s">
        <v>147</v>
      </c>
      <c r="BE106" s="142">
        <f>IF(N106="základní",J106,0)</f>
        <v>0</v>
      </c>
      <c r="BF106" s="142">
        <f>IF(N106="snížená",J106,0)</f>
        <v>0</v>
      </c>
      <c r="BG106" s="142">
        <f>IF(N106="zákl. přenesená",J106,0)</f>
        <v>0</v>
      </c>
      <c r="BH106" s="142">
        <f>IF(N106="sníž. přenesená",J106,0)</f>
        <v>0</v>
      </c>
      <c r="BI106" s="142">
        <f>IF(N106="nulová",J106,0)</f>
        <v>0</v>
      </c>
      <c r="BJ106" s="16" t="s">
        <v>90</v>
      </c>
      <c r="BK106" s="142">
        <f>ROUND(I106*H106,2)</f>
        <v>0</v>
      </c>
      <c r="BL106" s="16" t="s">
        <v>154</v>
      </c>
      <c r="BM106" s="141" t="s">
        <v>166</v>
      </c>
    </row>
    <row r="107" spans="2:47" s="1" customFormat="1" ht="10">
      <c r="B107" s="32"/>
      <c r="D107" s="143" t="s">
        <v>156</v>
      </c>
      <c r="F107" s="144" t="s">
        <v>167</v>
      </c>
      <c r="I107" s="145"/>
      <c r="L107" s="32"/>
      <c r="M107" s="146"/>
      <c r="T107" s="53"/>
      <c r="AT107" s="16" t="s">
        <v>156</v>
      </c>
      <c r="AU107" s="16" t="s">
        <v>92</v>
      </c>
    </row>
    <row r="108" spans="2:51" s="12" customFormat="1" ht="10">
      <c r="B108" s="147"/>
      <c r="D108" s="148" t="s">
        <v>158</v>
      </c>
      <c r="E108" s="149" t="s">
        <v>3</v>
      </c>
      <c r="F108" s="150" t="s">
        <v>168</v>
      </c>
      <c r="H108" s="149" t="s">
        <v>3</v>
      </c>
      <c r="I108" s="151"/>
      <c r="L108" s="147"/>
      <c r="M108" s="152"/>
      <c r="T108" s="153"/>
      <c r="AT108" s="149" t="s">
        <v>158</v>
      </c>
      <c r="AU108" s="149" t="s">
        <v>92</v>
      </c>
      <c r="AV108" s="12" t="s">
        <v>90</v>
      </c>
      <c r="AW108" s="12" t="s">
        <v>43</v>
      </c>
      <c r="AX108" s="12" t="s">
        <v>82</v>
      </c>
      <c r="AY108" s="149" t="s">
        <v>147</v>
      </c>
    </row>
    <row r="109" spans="2:51" s="13" customFormat="1" ht="10">
      <c r="B109" s="154"/>
      <c r="D109" s="148" t="s">
        <v>158</v>
      </c>
      <c r="E109" s="155" t="s">
        <v>3</v>
      </c>
      <c r="F109" s="156" t="s">
        <v>169</v>
      </c>
      <c r="H109" s="157">
        <v>157</v>
      </c>
      <c r="I109" s="158"/>
      <c r="L109" s="154"/>
      <c r="M109" s="159"/>
      <c r="T109" s="160"/>
      <c r="AT109" s="155" t="s">
        <v>158</v>
      </c>
      <c r="AU109" s="155" t="s">
        <v>92</v>
      </c>
      <c r="AV109" s="13" t="s">
        <v>92</v>
      </c>
      <c r="AW109" s="13" t="s">
        <v>43</v>
      </c>
      <c r="AX109" s="13" t="s">
        <v>90</v>
      </c>
      <c r="AY109" s="155" t="s">
        <v>147</v>
      </c>
    </row>
    <row r="110" spans="2:65" s="1" customFormat="1" ht="49" customHeight="1">
      <c r="B110" s="128"/>
      <c r="C110" s="129" t="s">
        <v>170</v>
      </c>
      <c r="D110" s="129" t="s">
        <v>150</v>
      </c>
      <c r="E110" s="130" t="s">
        <v>171</v>
      </c>
      <c r="F110" s="131" t="s">
        <v>172</v>
      </c>
      <c r="G110" s="132" t="s">
        <v>153</v>
      </c>
      <c r="H110" s="133">
        <v>158</v>
      </c>
      <c r="I110" s="134"/>
      <c r="J110" s="135">
        <f>ROUND(I110*H110,2)</f>
        <v>0</v>
      </c>
      <c r="K110" s="136"/>
      <c r="L110" s="32"/>
      <c r="M110" s="137" t="s">
        <v>3</v>
      </c>
      <c r="N110" s="138" t="s">
        <v>53</v>
      </c>
      <c r="P110" s="139">
        <f>O110*H110</f>
        <v>0</v>
      </c>
      <c r="Q110" s="139">
        <v>0.017</v>
      </c>
      <c r="R110" s="139">
        <f>Q110*H110</f>
        <v>2.6860000000000004</v>
      </c>
      <c r="S110" s="139">
        <v>0</v>
      </c>
      <c r="T110" s="140">
        <f>S110*H110</f>
        <v>0</v>
      </c>
      <c r="AR110" s="141" t="s">
        <v>154</v>
      </c>
      <c r="AT110" s="141" t="s">
        <v>150</v>
      </c>
      <c r="AU110" s="141" t="s">
        <v>92</v>
      </c>
      <c r="AY110" s="16" t="s">
        <v>147</v>
      </c>
      <c r="BE110" s="142">
        <f>IF(N110="základní",J110,0)</f>
        <v>0</v>
      </c>
      <c r="BF110" s="142">
        <f>IF(N110="snížená",J110,0)</f>
        <v>0</v>
      </c>
      <c r="BG110" s="142">
        <f>IF(N110="zákl. přenesená",J110,0)</f>
        <v>0</v>
      </c>
      <c r="BH110" s="142">
        <f>IF(N110="sníž. přenesená",J110,0)</f>
        <v>0</v>
      </c>
      <c r="BI110" s="142">
        <f>IF(N110="nulová",J110,0)</f>
        <v>0</v>
      </c>
      <c r="BJ110" s="16" t="s">
        <v>90</v>
      </c>
      <c r="BK110" s="142">
        <f>ROUND(I110*H110,2)</f>
        <v>0</v>
      </c>
      <c r="BL110" s="16" t="s">
        <v>154</v>
      </c>
      <c r="BM110" s="141" t="s">
        <v>173</v>
      </c>
    </row>
    <row r="111" spans="2:47" s="1" customFormat="1" ht="10">
      <c r="B111" s="32"/>
      <c r="D111" s="143" t="s">
        <v>156</v>
      </c>
      <c r="F111" s="144" t="s">
        <v>174</v>
      </c>
      <c r="I111" s="145"/>
      <c r="L111" s="32"/>
      <c r="M111" s="146"/>
      <c r="T111" s="53"/>
      <c r="AT111" s="16" t="s">
        <v>156</v>
      </c>
      <c r="AU111" s="16" t="s">
        <v>92</v>
      </c>
    </row>
    <row r="112" spans="2:51" s="12" customFormat="1" ht="10">
      <c r="B112" s="147"/>
      <c r="D112" s="148" t="s">
        <v>158</v>
      </c>
      <c r="E112" s="149" t="s">
        <v>3</v>
      </c>
      <c r="F112" s="150" t="s">
        <v>175</v>
      </c>
      <c r="H112" s="149" t="s">
        <v>3</v>
      </c>
      <c r="I112" s="151"/>
      <c r="L112" s="147"/>
      <c r="M112" s="152"/>
      <c r="T112" s="153"/>
      <c r="AT112" s="149" t="s">
        <v>158</v>
      </c>
      <c r="AU112" s="149" t="s">
        <v>92</v>
      </c>
      <c r="AV112" s="12" t="s">
        <v>90</v>
      </c>
      <c r="AW112" s="12" t="s">
        <v>43</v>
      </c>
      <c r="AX112" s="12" t="s">
        <v>82</v>
      </c>
      <c r="AY112" s="149" t="s">
        <v>147</v>
      </c>
    </row>
    <row r="113" spans="2:51" s="13" customFormat="1" ht="10">
      <c r="B113" s="154"/>
      <c r="D113" s="148" t="s">
        <v>158</v>
      </c>
      <c r="E113" s="155" t="s">
        <v>3</v>
      </c>
      <c r="F113" s="156" t="s">
        <v>176</v>
      </c>
      <c r="H113" s="157">
        <v>120</v>
      </c>
      <c r="I113" s="158"/>
      <c r="L113" s="154"/>
      <c r="M113" s="159"/>
      <c r="T113" s="160"/>
      <c r="AT113" s="155" t="s">
        <v>158</v>
      </c>
      <c r="AU113" s="155" t="s">
        <v>92</v>
      </c>
      <c r="AV113" s="13" t="s">
        <v>92</v>
      </c>
      <c r="AW113" s="13" t="s">
        <v>43</v>
      </c>
      <c r="AX113" s="13" t="s">
        <v>82</v>
      </c>
      <c r="AY113" s="155" t="s">
        <v>147</v>
      </c>
    </row>
    <row r="114" spans="2:51" s="12" customFormat="1" ht="10">
      <c r="B114" s="147"/>
      <c r="D114" s="148" t="s">
        <v>158</v>
      </c>
      <c r="E114" s="149" t="s">
        <v>3</v>
      </c>
      <c r="F114" s="150" t="s">
        <v>177</v>
      </c>
      <c r="H114" s="149" t="s">
        <v>3</v>
      </c>
      <c r="I114" s="151"/>
      <c r="L114" s="147"/>
      <c r="M114" s="152"/>
      <c r="T114" s="153"/>
      <c r="AT114" s="149" t="s">
        <v>158</v>
      </c>
      <c r="AU114" s="149" t="s">
        <v>92</v>
      </c>
      <c r="AV114" s="12" t="s">
        <v>90</v>
      </c>
      <c r="AW114" s="12" t="s">
        <v>43</v>
      </c>
      <c r="AX114" s="12" t="s">
        <v>82</v>
      </c>
      <c r="AY114" s="149" t="s">
        <v>147</v>
      </c>
    </row>
    <row r="115" spans="2:51" s="13" customFormat="1" ht="10">
      <c r="B115" s="154"/>
      <c r="D115" s="148" t="s">
        <v>158</v>
      </c>
      <c r="E115" s="155" t="s">
        <v>3</v>
      </c>
      <c r="F115" s="156" t="s">
        <v>178</v>
      </c>
      <c r="H115" s="157">
        <v>38</v>
      </c>
      <c r="I115" s="158"/>
      <c r="L115" s="154"/>
      <c r="M115" s="159"/>
      <c r="T115" s="160"/>
      <c r="AT115" s="155" t="s">
        <v>158</v>
      </c>
      <c r="AU115" s="155" t="s">
        <v>92</v>
      </c>
      <c r="AV115" s="13" t="s">
        <v>92</v>
      </c>
      <c r="AW115" s="13" t="s">
        <v>43</v>
      </c>
      <c r="AX115" s="13" t="s">
        <v>82</v>
      </c>
      <c r="AY115" s="155" t="s">
        <v>147</v>
      </c>
    </row>
    <row r="116" spans="2:51" s="14" customFormat="1" ht="10">
      <c r="B116" s="161"/>
      <c r="D116" s="148" t="s">
        <v>158</v>
      </c>
      <c r="E116" s="162" t="s">
        <v>3</v>
      </c>
      <c r="F116" s="163" t="s">
        <v>163</v>
      </c>
      <c r="H116" s="164">
        <v>158</v>
      </c>
      <c r="I116" s="165"/>
      <c r="L116" s="161"/>
      <c r="M116" s="166"/>
      <c r="T116" s="167"/>
      <c r="AT116" s="162" t="s">
        <v>158</v>
      </c>
      <c r="AU116" s="162" t="s">
        <v>92</v>
      </c>
      <c r="AV116" s="14" t="s">
        <v>154</v>
      </c>
      <c r="AW116" s="14" t="s">
        <v>43</v>
      </c>
      <c r="AX116" s="14" t="s">
        <v>90</v>
      </c>
      <c r="AY116" s="162" t="s">
        <v>147</v>
      </c>
    </row>
    <row r="117" spans="2:65" s="1" customFormat="1" ht="49" customHeight="1">
      <c r="B117" s="128"/>
      <c r="C117" s="129" t="s">
        <v>154</v>
      </c>
      <c r="D117" s="129" t="s">
        <v>150</v>
      </c>
      <c r="E117" s="130" t="s">
        <v>179</v>
      </c>
      <c r="F117" s="131" t="s">
        <v>180</v>
      </c>
      <c r="G117" s="132" t="s">
        <v>153</v>
      </c>
      <c r="H117" s="133">
        <v>50</v>
      </c>
      <c r="I117" s="134"/>
      <c r="J117" s="135">
        <f>ROUND(I117*H117,2)</f>
        <v>0</v>
      </c>
      <c r="K117" s="136"/>
      <c r="L117" s="32"/>
      <c r="M117" s="137" t="s">
        <v>3</v>
      </c>
      <c r="N117" s="138" t="s">
        <v>53</v>
      </c>
      <c r="P117" s="139">
        <f>O117*H117</f>
        <v>0</v>
      </c>
      <c r="Q117" s="139">
        <v>0.0284</v>
      </c>
      <c r="R117" s="139">
        <f>Q117*H117</f>
        <v>1.4200000000000002</v>
      </c>
      <c r="S117" s="139">
        <v>0</v>
      </c>
      <c r="T117" s="140">
        <f>S117*H117</f>
        <v>0</v>
      </c>
      <c r="AR117" s="141" t="s">
        <v>154</v>
      </c>
      <c r="AT117" s="141" t="s">
        <v>150</v>
      </c>
      <c r="AU117" s="141" t="s">
        <v>92</v>
      </c>
      <c r="AY117" s="16" t="s">
        <v>147</v>
      </c>
      <c r="BE117" s="142">
        <f>IF(N117="základní",J117,0)</f>
        <v>0</v>
      </c>
      <c r="BF117" s="142">
        <f>IF(N117="snížená",J117,0)</f>
        <v>0</v>
      </c>
      <c r="BG117" s="142">
        <f>IF(N117="zákl. přenesená",J117,0)</f>
        <v>0</v>
      </c>
      <c r="BH117" s="142">
        <f>IF(N117="sníž. přenesená",J117,0)</f>
        <v>0</v>
      </c>
      <c r="BI117" s="142">
        <f>IF(N117="nulová",J117,0)</f>
        <v>0</v>
      </c>
      <c r="BJ117" s="16" t="s">
        <v>90</v>
      </c>
      <c r="BK117" s="142">
        <f>ROUND(I117*H117,2)</f>
        <v>0</v>
      </c>
      <c r="BL117" s="16" t="s">
        <v>154</v>
      </c>
      <c r="BM117" s="141" t="s">
        <v>181</v>
      </c>
    </row>
    <row r="118" spans="2:47" s="1" customFormat="1" ht="10">
      <c r="B118" s="32"/>
      <c r="D118" s="143" t="s">
        <v>156</v>
      </c>
      <c r="F118" s="144" t="s">
        <v>182</v>
      </c>
      <c r="I118" s="145"/>
      <c r="L118" s="32"/>
      <c r="M118" s="146"/>
      <c r="T118" s="53"/>
      <c r="AT118" s="16" t="s">
        <v>156</v>
      </c>
      <c r="AU118" s="16" t="s">
        <v>92</v>
      </c>
    </row>
    <row r="119" spans="2:51" s="12" customFormat="1" ht="10">
      <c r="B119" s="147"/>
      <c r="D119" s="148" t="s">
        <v>158</v>
      </c>
      <c r="E119" s="149" t="s">
        <v>3</v>
      </c>
      <c r="F119" s="150" t="s">
        <v>161</v>
      </c>
      <c r="H119" s="149" t="s">
        <v>3</v>
      </c>
      <c r="I119" s="151"/>
      <c r="L119" s="147"/>
      <c r="M119" s="152"/>
      <c r="T119" s="153"/>
      <c r="AT119" s="149" t="s">
        <v>158</v>
      </c>
      <c r="AU119" s="149" t="s">
        <v>92</v>
      </c>
      <c r="AV119" s="12" t="s">
        <v>90</v>
      </c>
      <c r="AW119" s="12" t="s">
        <v>43</v>
      </c>
      <c r="AX119" s="12" t="s">
        <v>82</v>
      </c>
      <c r="AY119" s="149" t="s">
        <v>147</v>
      </c>
    </row>
    <row r="120" spans="2:51" s="13" customFormat="1" ht="10">
      <c r="B120" s="154"/>
      <c r="D120" s="148" t="s">
        <v>158</v>
      </c>
      <c r="E120" s="155" t="s">
        <v>3</v>
      </c>
      <c r="F120" s="156" t="s">
        <v>183</v>
      </c>
      <c r="H120" s="157">
        <v>50</v>
      </c>
      <c r="I120" s="158"/>
      <c r="L120" s="154"/>
      <c r="M120" s="159"/>
      <c r="T120" s="160"/>
      <c r="AT120" s="155" t="s">
        <v>158</v>
      </c>
      <c r="AU120" s="155" t="s">
        <v>92</v>
      </c>
      <c r="AV120" s="13" t="s">
        <v>92</v>
      </c>
      <c r="AW120" s="13" t="s">
        <v>43</v>
      </c>
      <c r="AX120" s="13" t="s">
        <v>90</v>
      </c>
      <c r="AY120" s="155" t="s">
        <v>147</v>
      </c>
    </row>
    <row r="121" spans="2:63" s="11" customFormat="1" ht="22.75" customHeight="1">
      <c r="B121" s="116"/>
      <c r="D121" s="117" t="s">
        <v>81</v>
      </c>
      <c r="E121" s="126" t="s">
        <v>184</v>
      </c>
      <c r="F121" s="126" t="s">
        <v>185</v>
      </c>
      <c r="I121" s="119"/>
      <c r="J121" s="127">
        <f>BK121</f>
        <v>0</v>
      </c>
      <c r="L121" s="116"/>
      <c r="M121" s="121"/>
      <c r="P121" s="122">
        <f>SUM(P122:P125)</f>
        <v>0</v>
      </c>
      <c r="R121" s="122">
        <f>SUM(R122:R125)</f>
        <v>0.055</v>
      </c>
      <c r="T121" s="123">
        <f>SUM(T122:T125)</f>
        <v>0</v>
      </c>
      <c r="AR121" s="117" t="s">
        <v>90</v>
      </c>
      <c r="AT121" s="124" t="s">
        <v>81</v>
      </c>
      <c r="AU121" s="124" t="s">
        <v>90</v>
      </c>
      <c r="AY121" s="117" t="s">
        <v>147</v>
      </c>
      <c r="BK121" s="125">
        <f>SUM(BK122:BK125)</f>
        <v>0</v>
      </c>
    </row>
    <row r="122" spans="2:65" s="1" customFormat="1" ht="37.75" customHeight="1">
      <c r="B122" s="128"/>
      <c r="C122" s="129" t="s">
        <v>186</v>
      </c>
      <c r="D122" s="129" t="s">
        <v>150</v>
      </c>
      <c r="E122" s="130" t="s">
        <v>187</v>
      </c>
      <c r="F122" s="131" t="s">
        <v>188</v>
      </c>
      <c r="G122" s="132" t="s">
        <v>153</v>
      </c>
      <c r="H122" s="133">
        <v>300</v>
      </c>
      <c r="I122" s="134"/>
      <c r="J122" s="135">
        <f>ROUND(I122*H122,2)</f>
        <v>0</v>
      </c>
      <c r="K122" s="136"/>
      <c r="L122" s="32"/>
      <c r="M122" s="137" t="s">
        <v>3</v>
      </c>
      <c r="N122" s="138" t="s">
        <v>53</v>
      </c>
      <c r="P122" s="139">
        <f>O122*H122</f>
        <v>0</v>
      </c>
      <c r="Q122" s="139">
        <v>0.00013</v>
      </c>
      <c r="R122" s="139">
        <f>Q122*H122</f>
        <v>0.039</v>
      </c>
      <c r="S122" s="139">
        <v>0</v>
      </c>
      <c r="T122" s="140">
        <f>S122*H122</f>
        <v>0</v>
      </c>
      <c r="AR122" s="141" t="s">
        <v>154</v>
      </c>
      <c r="AT122" s="141" t="s">
        <v>150</v>
      </c>
      <c r="AU122" s="141" t="s">
        <v>92</v>
      </c>
      <c r="AY122" s="16" t="s">
        <v>147</v>
      </c>
      <c r="BE122" s="142">
        <f>IF(N122="základní",J122,0)</f>
        <v>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6" t="s">
        <v>90</v>
      </c>
      <c r="BK122" s="142">
        <f>ROUND(I122*H122,2)</f>
        <v>0</v>
      </c>
      <c r="BL122" s="16" t="s">
        <v>154</v>
      </c>
      <c r="BM122" s="141" t="s">
        <v>189</v>
      </c>
    </row>
    <row r="123" spans="2:47" s="1" customFormat="1" ht="10">
      <c r="B123" s="32"/>
      <c r="D123" s="143" t="s">
        <v>156</v>
      </c>
      <c r="F123" s="144" t="s">
        <v>190</v>
      </c>
      <c r="I123" s="145"/>
      <c r="L123" s="32"/>
      <c r="M123" s="146"/>
      <c r="T123" s="53"/>
      <c r="AT123" s="16" t="s">
        <v>156</v>
      </c>
      <c r="AU123" s="16" t="s">
        <v>92</v>
      </c>
    </row>
    <row r="124" spans="2:65" s="1" customFormat="1" ht="37.75" customHeight="1">
      <c r="B124" s="128"/>
      <c r="C124" s="129" t="s">
        <v>148</v>
      </c>
      <c r="D124" s="129" t="s">
        <v>150</v>
      </c>
      <c r="E124" s="130" t="s">
        <v>191</v>
      </c>
      <c r="F124" s="131" t="s">
        <v>192</v>
      </c>
      <c r="G124" s="132" t="s">
        <v>153</v>
      </c>
      <c r="H124" s="133">
        <v>400</v>
      </c>
      <c r="I124" s="134"/>
      <c r="J124" s="135">
        <f>ROUND(I124*H124,2)</f>
        <v>0</v>
      </c>
      <c r="K124" s="136"/>
      <c r="L124" s="32"/>
      <c r="M124" s="137" t="s">
        <v>3</v>
      </c>
      <c r="N124" s="138" t="s">
        <v>53</v>
      </c>
      <c r="P124" s="139">
        <f>O124*H124</f>
        <v>0</v>
      </c>
      <c r="Q124" s="139">
        <v>4E-05</v>
      </c>
      <c r="R124" s="139">
        <f>Q124*H124</f>
        <v>0.016</v>
      </c>
      <c r="S124" s="139">
        <v>0</v>
      </c>
      <c r="T124" s="140">
        <f>S124*H124</f>
        <v>0</v>
      </c>
      <c r="AR124" s="141" t="s">
        <v>154</v>
      </c>
      <c r="AT124" s="141" t="s">
        <v>150</v>
      </c>
      <c r="AU124" s="141" t="s">
        <v>92</v>
      </c>
      <c r="AY124" s="16" t="s">
        <v>147</v>
      </c>
      <c r="BE124" s="142">
        <f>IF(N124="základní",J124,0)</f>
        <v>0</v>
      </c>
      <c r="BF124" s="142">
        <f>IF(N124="snížená",J124,0)</f>
        <v>0</v>
      </c>
      <c r="BG124" s="142">
        <f>IF(N124="zákl. přenesená",J124,0)</f>
        <v>0</v>
      </c>
      <c r="BH124" s="142">
        <f>IF(N124="sníž. přenesená",J124,0)</f>
        <v>0</v>
      </c>
      <c r="BI124" s="142">
        <f>IF(N124="nulová",J124,0)</f>
        <v>0</v>
      </c>
      <c r="BJ124" s="16" t="s">
        <v>90</v>
      </c>
      <c r="BK124" s="142">
        <f>ROUND(I124*H124,2)</f>
        <v>0</v>
      </c>
      <c r="BL124" s="16" t="s">
        <v>154</v>
      </c>
      <c r="BM124" s="141" t="s">
        <v>193</v>
      </c>
    </row>
    <row r="125" spans="2:47" s="1" customFormat="1" ht="10">
      <c r="B125" s="32"/>
      <c r="D125" s="143" t="s">
        <v>156</v>
      </c>
      <c r="F125" s="144" t="s">
        <v>194</v>
      </c>
      <c r="I125" s="145"/>
      <c r="L125" s="32"/>
      <c r="M125" s="146"/>
      <c r="T125" s="53"/>
      <c r="AT125" s="16" t="s">
        <v>156</v>
      </c>
      <c r="AU125" s="16" t="s">
        <v>92</v>
      </c>
    </row>
    <row r="126" spans="2:63" s="11" customFormat="1" ht="22.75" customHeight="1">
      <c r="B126" s="116"/>
      <c r="D126" s="117" t="s">
        <v>81</v>
      </c>
      <c r="E126" s="126" t="s">
        <v>195</v>
      </c>
      <c r="F126" s="126" t="s">
        <v>196</v>
      </c>
      <c r="I126" s="119"/>
      <c r="J126" s="127">
        <f>BK126</f>
        <v>0</v>
      </c>
      <c r="L126" s="116"/>
      <c r="M126" s="121"/>
      <c r="P126" s="122">
        <f>SUM(P127:P138)</f>
        <v>0</v>
      </c>
      <c r="R126" s="122">
        <f>SUM(R127:R138)</f>
        <v>0</v>
      </c>
      <c r="T126" s="123">
        <f>SUM(T127:T138)</f>
        <v>0</v>
      </c>
      <c r="AR126" s="117" t="s">
        <v>90</v>
      </c>
      <c r="AT126" s="124" t="s">
        <v>81</v>
      </c>
      <c r="AU126" s="124" t="s">
        <v>90</v>
      </c>
      <c r="AY126" s="117" t="s">
        <v>147</v>
      </c>
      <c r="BK126" s="125">
        <f>SUM(BK127:BK138)</f>
        <v>0</v>
      </c>
    </row>
    <row r="127" spans="2:65" s="1" customFormat="1" ht="37.75" customHeight="1">
      <c r="B127" s="128"/>
      <c r="C127" s="129" t="s">
        <v>197</v>
      </c>
      <c r="D127" s="129" t="s">
        <v>150</v>
      </c>
      <c r="E127" s="130" t="s">
        <v>198</v>
      </c>
      <c r="F127" s="131" t="s">
        <v>199</v>
      </c>
      <c r="G127" s="132" t="s">
        <v>200</v>
      </c>
      <c r="H127" s="133">
        <v>2.425</v>
      </c>
      <c r="I127" s="134"/>
      <c r="J127" s="135">
        <f>ROUND(I127*H127,2)</f>
        <v>0</v>
      </c>
      <c r="K127" s="136"/>
      <c r="L127" s="32"/>
      <c r="M127" s="137" t="s">
        <v>3</v>
      </c>
      <c r="N127" s="138" t="s">
        <v>53</v>
      </c>
      <c r="P127" s="139">
        <f>O127*H127</f>
        <v>0</v>
      </c>
      <c r="Q127" s="139">
        <v>0</v>
      </c>
      <c r="R127" s="139">
        <f>Q127*H127</f>
        <v>0</v>
      </c>
      <c r="S127" s="139">
        <v>0</v>
      </c>
      <c r="T127" s="140">
        <f>S127*H127</f>
        <v>0</v>
      </c>
      <c r="AR127" s="141" t="s">
        <v>154</v>
      </c>
      <c r="AT127" s="141" t="s">
        <v>150</v>
      </c>
      <c r="AU127" s="141" t="s">
        <v>92</v>
      </c>
      <c r="AY127" s="16" t="s">
        <v>147</v>
      </c>
      <c r="BE127" s="142">
        <f>IF(N127="základní",J127,0)</f>
        <v>0</v>
      </c>
      <c r="BF127" s="142">
        <f>IF(N127="snížená",J127,0)</f>
        <v>0</v>
      </c>
      <c r="BG127" s="142">
        <f>IF(N127="zákl. přenesená",J127,0)</f>
        <v>0</v>
      </c>
      <c r="BH127" s="142">
        <f>IF(N127="sníž. přenesená",J127,0)</f>
        <v>0</v>
      </c>
      <c r="BI127" s="142">
        <f>IF(N127="nulová",J127,0)</f>
        <v>0</v>
      </c>
      <c r="BJ127" s="16" t="s">
        <v>90</v>
      </c>
      <c r="BK127" s="142">
        <f>ROUND(I127*H127,2)</f>
        <v>0</v>
      </c>
      <c r="BL127" s="16" t="s">
        <v>154</v>
      </c>
      <c r="BM127" s="141" t="s">
        <v>201</v>
      </c>
    </row>
    <row r="128" spans="2:47" s="1" customFormat="1" ht="10">
      <c r="B128" s="32"/>
      <c r="D128" s="143" t="s">
        <v>156</v>
      </c>
      <c r="F128" s="144" t="s">
        <v>202</v>
      </c>
      <c r="I128" s="145"/>
      <c r="L128" s="32"/>
      <c r="M128" s="146"/>
      <c r="T128" s="53"/>
      <c r="AT128" s="16" t="s">
        <v>156</v>
      </c>
      <c r="AU128" s="16" t="s">
        <v>92</v>
      </c>
    </row>
    <row r="129" spans="2:65" s="1" customFormat="1" ht="62.75" customHeight="1">
      <c r="B129" s="128"/>
      <c r="C129" s="129" t="s">
        <v>203</v>
      </c>
      <c r="D129" s="129" t="s">
        <v>150</v>
      </c>
      <c r="E129" s="130" t="s">
        <v>204</v>
      </c>
      <c r="F129" s="131" t="s">
        <v>205</v>
      </c>
      <c r="G129" s="132" t="s">
        <v>200</v>
      </c>
      <c r="H129" s="133">
        <v>12.125</v>
      </c>
      <c r="I129" s="134"/>
      <c r="J129" s="135">
        <f>ROUND(I129*H129,2)</f>
        <v>0</v>
      </c>
      <c r="K129" s="136"/>
      <c r="L129" s="32"/>
      <c r="M129" s="137" t="s">
        <v>3</v>
      </c>
      <c r="N129" s="138" t="s">
        <v>53</v>
      </c>
      <c r="P129" s="139">
        <f>O129*H129</f>
        <v>0</v>
      </c>
      <c r="Q129" s="139">
        <v>0</v>
      </c>
      <c r="R129" s="139">
        <f>Q129*H129</f>
        <v>0</v>
      </c>
      <c r="S129" s="139">
        <v>0</v>
      </c>
      <c r="T129" s="140">
        <f>S129*H129</f>
        <v>0</v>
      </c>
      <c r="AR129" s="141" t="s">
        <v>154</v>
      </c>
      <c r="AT129" s="141" t="s">
        <v>150</v>
      </c>
      <c r="AU129" s="141" t="s">
        <v>92</v>
      </c>
      <c r="AY129" s="16" t="s">
        <v>147</v>
      </c>
      <c r="BE129" s="142">
        <f>IF(N129="základní",J129,0)</f>
        <v>0</v>
      </c>
      <c r="BF129" s="142">
        <f>IF(N129="snížená",J129,0)</f>
        <v>0</v>
      </c>
      <c r="BG129" s="142">
        <f>IF(N129="zákl. přenesená",J129,0)</f>
        <v>0</v>
      </c>
      <c r="BH129" s="142">
        <f>IF(N129="sníž. přenesená",J129,0)</f>
        <v>0</v>
      </c>
      <c r="BI129" s="142">
        <f>IF(N129="nulová",J129,0)</f>
        <v>0</v>
      </c>
      <c r="BJ129" s="16" t="s">
        <v>90</v>
      </c>
      <c r="BK129" s="142">
        <f>ROUND(I129*H129,2)</f>
        <v>0</v>
      </c>
      <c r="BL129" s="16" t="s">
        <v>154</v>
      </c>
      <c r="BM129" s="141" t="s">
        <v>206</v>
      </c>
    </row>
    <row r="130" spans="2:47" s="1" customFormat="1" ht="10">
      <c r="B130" s="32"/>
      <c r="D130" s="143" t="s">
        <v>156</v>
      </c>
      <c r="F130" s="144" t="s">
        <v>207</v>
      </c>
      <c r="I130" s="145"/>
      <c r="L130" s="32"/>
      <c r="M130" s="146"/>
      <c r="T130" s="53"/>
      <c r="AT130" s="16" t="s">
        <v>156</v>
      </c>
      <c r="AU130" s="16" t="s">
        <v>92</v>
      </c>
    </row>
    <row r="131" spans="2:51" s="13" customFormat="1" ht="10">
      <c r="B131" s="154"/>
      <c r="D131" s="148" t="s">
        <v>158</v>
      </c>
      <c r="E131" s="155" t="s">
        <v>3</v>
      </c>
      <c r="F131" s="156" t="s">
        <v>208</v>
      </c>
      <c r="H131" s="157">
        <v>12.125</v>
      </c>
      <c r="I131" s="158"/>
      <c r="L131" s="154"/>
      <c r="M131" s="159"/>
      <c r="T131" s="160"/>
      <c r="AT131" s="155" t="s">
        <v>158</v>
      </c>
      <c r="AU131" s="155" t="s">
        <v>92</v>
      </c>
      <c r="AV131" s="13" t="s">
        <v>92</v>
      </c>
      <c r="AW131" s="13" t="s">
        <v>43</v>
      </c>
      <c r="AX131" s="13" t="s">
        <v>90</v>
      </c>
      <c r="AY131" s="155" t="s">
        <v>147</v>
      </c>
    </row>
    <row r="132" spans="2:65" s="1" customFormat="1" ht="37.75" customHeight="1">
      <c r="B132" s="128"/>
      <c r="C132" s="129" t="s">
        <v>184</v>
      </c>
      <c r="D132" s="129" t="s">
        <v>150</v>
      </c>
      <c r="E132" s="130" t="s">
        <v>209</v>
      </c>
      <c r="F132" s="131" t="s">
        <v>210</v>
      </c>
      <c r="G132" s="132" t="s">
        <v>200</v>
      </c>
      <c r="H132" s="133">
        <v>2.425</v>
      </c>
      <c r="I132" s="134"/>
      <c r="J132" s="135">
        <f>ROUND(I132*H132,2)</f>
        <v>0</v>
      </c>
      <c r="K132" s="136"/>
      <c r="L132" s="32"/>
      <c r="M132" s="137" t="s">
        <v>3</v>
      </c>
      <c r="N132" s="138" t="s">
        <v>53</v>
      </c>
      <c r="P132" s="139">
        <f>O132*H132</f>
        <v>0</v>
      </c>
      <c r="Q132" s="139">
        <v>0</v>
      </c>
      <c r="R132" s="139">
        <f>Q132*H132</f>
        <v>0</v>
      </c>
      <c r="S132" s="139">
        <v>0</v>
      </c>
      <c r="T132" s="140">
        <f>S132*H132</f>
        <v>0</v>
      </c>
      <c r="AR132" s="141" t="s">
        <v>154</v>
      </c>
      <c r="AT132" s="141" t="s">
        <v>150</v>
      </c>
      <c r="AU132" s="141" t="s">
        <v>92</v>
      </c>
      <c r="AY132" s="16" t="s">
        <v>147</v>
      </c>
      <c r="BE132" s="142">
        <f>IF(N132="základní",J132,0)</f>
        <v>0</v>
      </c>
      <c r="BF132" s="142">
        <f>IF(N132="snížená",J132,0)</f>
        <v>0</v>
      </c>
      <c r="BG132" s="142">
        <f>IF(N132="zákl. přenesená",J132,0)</f>
        <v>0</v>
      </c>
      <c r="BH132" s="142">
        <f>IF(N132="sníž. přenesená",J132,0)</f>
        <v>0</v>
      </c>
      <c r="BI132" s="142">
        <f>IF(N132="nulová",J132,0)</f>
        <v>0</v>
      </c>
      <c r="BJ132" s="16" t="s">
        <v>90</v>
      </c>
      <c r="BK132" s="142">
        <f>ROUND(I132*H132,2)</f>
        <v>0</v>
      </c>
      <c r="BL132" s="16" t="s">
        <v>154</v>
      </c>
      <c r="BM132" s="141" t="s">
        <v>211</v>
      </c>
    </row>
    <row r="133" spans="2:47" s="1" customFormat="1" ht="10">
      <c r="B133" s="32"/>
      <c r="D133" s="143" t="s">
        <v>156</v>
      </c>
      <c r="F133" s="144" t="s">
        <v>212</v>
      </c>
      <c r="I133" s="145"/>
      <c r="L133" s="32"/>
      <c r="M133" s="146"/>
      <c r="T133" s="53"/>
      <c r="AT133" s="16" t="s">
        <v>156</v>
      </c>
      <c r="AU133" s="16" t="s">
        <v>92</v>
      </c>
    </row>
    <row r="134" spans="2:65" s="1" customFormat="1" ht="44.25" customHeight="1">
      <c r="B134" s="128"/>
      <c r="C134" s="129" t="s">
        <v>213</v>
      </c>
      <c r="D134" s="129" t="s">
        <v>150</v>
      </c>
      <c r="E134" s="130" t="s">
        <v>214</v>
      </c>
      <c r="F134" s="131" t="s">
        <v>215</v>
      </c>
      <c r="G134" s="132" t="s">
        <v>200</v>
      </c>
      <c r="H134" s="133">
        <v>33.95</v>
      </c>
      <c r="I134" s="134"/>
      <c r="J134" s="135">
        <f>ROUND(I134*H134,2)</f>
        <v>0</v>
      </c>
      <c r="K134" s="136"/>
      <c r="L134" s="32"/>
      <c r="M134" s="137" t="s">
        <v>3</v>
      </c>
      <c r="N134" s="138" t="s">
        <v>53</v>
      </c>
      <c r="P134" s="139">
        <f>O134*H134</f>
        <v>0</v>
      </c>
      <c r="Q134" s="139">
        <v>0</v>
      </c>
      <c r="R134" s="139">
        <f>Q134*H134</f>
        <v>0</v>
      </c>
      <c r="S134" s="139">
        <v>0</v>
      </c>
      <c r="T134" s="140">
        <f>S134*H134</f>
        <v>0</v>
      </c>
      <c r="AR134" s="141" t="s">
        <v>154</v>
      </c>
      <c r="AT134" s="141" t="s">
        <v>150</v>
      </c>
      <c r="AU134" s="141" t="s">
        <v>92</v>
      </c>
      <c r="AY134" s="16" t="s">
        <v>147</v>
      </c>
      <c r="BE134" s="142">
        <f>IF(N134="základní",J134,0)</f>
        <v>0</v>
      </c>
      <c r="BF134" s="142">
        <f>IF(N134="snížená",J134,0)</f>
        <v>0</v>
      </c>
      <c r="BG134" s="142">
        <f>IF(N134="zákl. přenesená",J134,0)</f>
        <v>0</v>
      </c>
      <c r="BH134" s="142">
        <f>IF(N134="sníž. přenesená",J134,0)</f>
        <v>0</v>
      </c>
      <c r="BI134" s="142">
        <f>IF(N134="nulová",J134,0)</f>
        <v>0</v>
      </c>
      <c r="BJ134" s="16" t="s">
        <v>90</v>
      </c>
      <c r="BK134" s="142">
        <f>ROUND(I134*H134,2)</f>
        <v>0</v>
      </c>
      <c r="BL134" s="16" t="s">
        <v>154</v>
      </c>
      <c r="BM134" s="141" t="s">
        <v>216</v>
      </c>
    </row>
    <row r="135" spans="2:47" s="1" customFormat="1" ht="10">
      <c r="B135" s="32"/>
      <c r="D135" s="143" t="s">
        <v>156</v>
      </c>
      <c r="F135" s="144" t="s">
        <v>217</v>
      </c>
      <c r="I135" s="145"/>
      <c r="L135" s="32"/>
      <c r="M135" s="146"/>
      <c r="T135" s="53"/>
      <c r="AT135" s="16" t="s">
        <v>156</v>
      </c>
      <c r="AU135" s="16" t="s">
        <v>92</v>
      </c>
    </row>
    <row r="136" spans="2:51" s="13" customFormat="1" ht="10">
      <c r="B136" s="154"/>
      <c r="D136" s="148" t="s">
        <v>158</v>
      </c>
      <c r="E136" s="155" t="s">
        <v>3</v>
      </c>
      <c r="F136" s="156" t="s">
        <v>218</v>
      </c>
      <c r="H136" s="157">
        <v>33.95</v>
      </c>
      <c r="I136" s="158"/>
      <c r="L136" s="154"/>
      <c r="M136" s="159"/>
      <c r="T136" s="160"/>
      <c r="AT136" s="155" t="s">
        <v>158</v>
      </c>
      <c r="AU136" s="155" t="s">
        <v>92</v>
      </c>
      <c r="AV136" s="13" t="s">
        <v>92</v>
      </c>
      <c r="AW136" s="13" t="s">
        <v>43</v>
      </c>
      <c r="AX136" s="13" t="s">
        <v>90</v>
      </c>
      <c r="AY136" s="155" t="s">
        <v>147</v>
      </c>
    </row>
    <row r="137" spans="2:65" s="1" customFormat="1" ht="44.25" customHeight="1">
      <c r="B137" s="128"/>
      <c r="C137" s="129" t="s">
        <v>219</v>
      </c>
      <c r="D137" s="129" t="s">
        <v>150</v>
      </c>
      <c r="E137" s="130" t="s">
        <v>220</v>
      </c>
      <c r="F137" s="131" t="s">
        <v>221</v>
      </c>
      <c r="G137" s="132" t="s">
        <v>200</v>
      </c>
      <c r="H137" s="133">
        <v>2.425</v>
      </c>
      <c r="I137" s="134"/>
      <c r="J137" s="135">
        <f>ROUND(I137*H137,2)</f>
        <v>0</v>
      </c>
      <c r="K137" s="136"/>
      <c r="L137" s="32"/>
      <c r="M137" s="137" t="s">
        <v>3</v>
      </c>
      <c r="N137" s="138" t="s">
        <v>53</v>
      </c>
      <c r="P137" s="139">
        <f>O137*H137</f>
        <v>0</v>
      </c>
      <c r="Q137" s="139">
        <v>0</v>
      </c>
      <c r="R137" s="139">
        <f>Q137*H137</f>
        <v>0</v>
      </c>
      <c r="S137" s="139">
        <v>0</v>
      </c>
      <c r="T137" s="140">
        <f>S137*H137</f>
        <v>0</v>
      </c>
      <c r="AR137" s="141" t="s">
        <v>154</v>
      </c>
      <c r="AT137" s="141" t="s">
        <v>150</v>
      </c>
      <c r="AU137" s="141" t="s">
        <v>92</v>
      </c>
      <c r="AY137" s="16" t="s">
        <v>147</v>
      </c>
      <c r="BE137" s="142">
        <f>IF(N137="základní",J137,0)</f>
        <v>0</v>
      </c>
      <c r="BF137" s="142">
        <f>IF(N137="snížená",J137,0)</f>
        <v>0</v>
      </c>
      <c r="BG137" s="142">
        <f>IF(N137="zákl. přenesená",J137,0)</f>
        <v>0</v>
      </c>
      <c r="BH137" s="142">
        <f>IF(N137="sníž. přenesená",J137,0)</f>
        <v>0</v>
      </c>
      <c r="BI137" s="142">
        <f>IF(N137="nulová",J137,0)</f>
        <v>0</v>
      </c>
      <c r="BJ137" s="16" t="s">
        <v>90</v>
      </c>
      <c r="BK137" s="142">
        <f>ROUND(I137*H137,2)</f>
        <v>0</v>
      </c>
      <c r="BL137" s="16" t="s">
        <v>154</v>
      </c>
      <c r="BM137" s="141" t="s">
        <v>222</v>
      </c>
    </row>
    <row r="138" spans="2:47" s="1" customFormat="1" ht="10">
      <c r="B138" s="32"/>
      <c r="D138" s="143" t="s">
        <v>156</v>
      </c>
      <c r="F138" s="144" t="s">
        <v>223</v>
      </c>
      <c r="I138" s="145"/>
      <c r="L138" s="32"/>
      <c r="M138" s="146"/>
      <c r="T138" s="53"/>
      <c r="AT138" s="16" t="s">
        <v>156</v>
      </c>
      <c r="AU138" s="16" t="s">
        <v>92</v>
      </c>
    </row>
    <row r="139" spans="2:63" s="11" customFormat="1" ht="22.75" customHeight="1">
      <c r="B139" s="116"/>
      <c r="D139" s="117" t="s">
        <v>81</v>
      </c>
      <c r="E139" s="126" t="s">
        <v>224</v>
      </c>
      <c r="F139" s="126" t="s">
        <v>225</v>
      </c>
      <c r="I139" s="119"/>
      <c r="J139" s="127">
        <f>BK139</f>
        <v>0</v>
      </c>
      <c r="L139" s="116"/>
      <c r="M139" s="121"/>
      <c r="P139" s="122">
        <f>SUM(P140:P141)</f>
        <v>0</v>
      </c>
      <c r="R139" s="122">
        <f>SUM(R140:R141)</f>
        <v>0</v>
      </c>
      <c r="T139" s="123">
        <f>SUM(T140:T141)</f>
        <v>0</v>
      </c>
      <c r="AR139" s="117" t="s">
        <v>90</v>
      </c>
      <c r="AT139" s="124" t="s">
        <v>81</v>
      </c>
      <c r="AU139" s="124" t="s">
        <v>90</v>
      </c>
      <c r="AY139" s="117" t="s">
        <v>147</v>
      </c>
      <c r="BK139" s="125">
        <f>SUM(BK140:BK141)</f>
        <v>0</v>
      </c>
    </row>
    <row r="140" spans="2:65" s="1" customFormat="1" ht="55.5" customHeight="1">
      <c r="B140" s="128"/>
      <c r="C140" s="129" t="s">
        <v>226</v>
      </c>
      <c r="D140" s="129" t="s">
        <v>150</v>
      </c>
      <c r="E140" s="130" t="s">
        <v>227</v>
      </c>
      <c r="F140" s="131" t="s">
        <v>228</v>
      </c>
      <c r="G140" s="132" t="s">
        <v>200</v>
      </c>
      <c r="H140" s="133">
        <v>9.345</v>
      </c>
      <c r="I140" s="134"/>
      <c r="J140" s="135">
        <f>ROUND(I140*H140,2)</f>
        <v>0</v>
      </c>
      <c r="K140" s="136"/>
      <c r="L140" s="32"/>
      <c r="M140" s="137" t="s">
        <v>3</v>
      </c>
      <c r="N140" s="138" t="s">
        <v>53</v>
      </c>
      <c r="P140" s="139">
        <f>O140*H140</f>
        <v>0</v>
      </c>
      <c r="Q140" s="139">
        <v>0</v>
      </c>
      <c r="R140" s="139">
        <f>Q140*H140</f>
        <v>0</v>
      </c>
      <c r="S140" s="139">
        <v>0</v>
      </c>
      <c r="T140" s="140">
        <f>S140*H140</f>
        <v>0</v>
      </c>
      <c r="AR140" s="141" t="s">
        <v>154</v>
      </c>
      <c r="AT140" s="141" t="s">
        <v>150</v>
      </c>
      <c r="AU140" s="141" t="s">
        <v>92</v>
      </c>
      <c r="AY140" s="16" t="s">
        <v>147</v>
      </c>
      <c r="BE140" s="142">
        <f>IF(N140="základní",J140,0)</f>
        <v>0</v>
      </c>
      <c r="BF140" s="142">
        <f>IF(N140="snížená",J140,0)</f>
        <v>0</v>
      </c>
      <c r="BG140" s="142">
        <f>IF(N140="zákl. přenesená",J140,0)</f>
        <v>0</v>
      </c>
      <c r="BH140" s="142">
        <f>IF(N140="sníž. přenesená",J140,0)</f>
        <v>0</v>
      </c>
      <c r="BI140" s="142">
        <f>IF(N140="nulová",J140,0)</f>
        <v>0</v>
      </c>
      <c r="BJ140" s="16" t="s">
        <v>90</v>
      </c>
      <c r="BK140" s="142">
        <f>ROUND(I140*H140,2)</f>
        <v>0</v>
      </c>
      <c r="BL140" s="16" t="s">
        <v>154</v>
      </c>
      <c r="BM140" s="141" t="s">
        <v>229</v>
      </c>
    </row>
    <row r="141" spans="2:47" s="1" customFormat="1" ht="10">
      <c r="B141" s="32"/>
      <c r="D141" s="143" t="s">
        <v>156</v>
      </c>
      <c r="F141" s="144" t="s">
        <v>230</v>
      </c>
      <c r="I141" s="145"/>
      <c r="L141" s="32"/>
      <c r="M141" s="146"/>
      <c r="T141" s="53"/>
      <c r="AT141" s="16" t="s">
        <v>156</v>
      </c>
      <c r="AU141" s="16" t="s">
        <v>92</v>
      </c>
    </row>
    <row r="142" spans="2:63" s="11" customFormat="1" ht="25.9" customHeight="1">
      <c r="B142" s="116"/>
      <c r="D142" s="117" t="s">
        <v>81</v>
      </c>
      <c r="E142" s="118" t="s">
        <v>231</v>
      </c>
      <c r="F142" s="118" t="s">
        <v>232</v>
      </c>
      <c r="I142" s="119"/>
      <c r="J142" s="120">
        <f>BK142</f>
        <v>0</v>
      </c>
      <c r="L142" s="116"/>
      <c r="M142" s="121"/>
      <c r="P142" s="122">
        <f>P143+P161+P173+P185+P229+P275+P281+P293+P330+P345</f>
        <v>0</v>
      </c>
      <c r="R142" s="122">
        <f>R143+R161+R173+R185+R229+R275+R281+R293+R330+R345</f>
        <v>3.8759808299999996</v>
      </c>
      <c r="T142" s="123">
        <f>T143+T161+T173+T185+T229+T275+T281+T293+T330+T345</f>
        <v>2.4252749999999996</v>
      </c>
      <c r="AR142" s="117" t="s">
        <v>92</v>
      </c>
      <c r="AT142" s="124" t="s">
        <v>81</v>
      </c>
      <c r="AU142" s="124" t="s">
        <v>82</v>
      </c>
      <c r="AY142" s="117" t="s">
        <v>147</v>
      </c>
      <c r="BK142" s="125">
        <f>BK143+BK161+BK173+BK185+BK229+BK275+BK281+BK293+BK330+BK345</f>
        <v>0</v>
      </c>
    </row>
    <row r="143" spans="2:63" s="11" customFormat="1" ht="22.75" customHeight="1">
      <c r="B143" s="116"/>
      <c r="D143" s="117" t="s">
        <v>81</v>
      </c>
      <c r="E143" s="126" t="s">
        <v>233</v>
      </c>
      <c r="F143" s="126" t="s">
        <v>234</v>
      </c>
      <c r="I143" s="119"/>
      <c r="J143" s="127">
        <f>BK143</f>
        <v>0</v>
      </c>
      <c r="L143" s="116"/>
      <c r="M143" s="121"/>
      <c r="P143" s="122">
        <f>SUM(P144:P160)</f>
        <v>0</v>
      </c>
      <c r="R143" s="122">
        <f>SUM(R144:R160)</f>
        <v>0.11307400000000001</v>
      </c>
      <c r="T143" s="123">
        <f>SUM(T144:T160)</f>
        <v>0</v>
      </c>
      <c r="AR143" s="117" t="s">
        <v>92</v>
      </c>
      <c r="AT143" s="124" t="s">
        <v>81</v>
      </c>
      <c r="AU143" s="124" t="s">
        <v>90</v>
      </c>
      <c r="AY143" s="117" t="s">
        <v>147</v>
      </c>
      <c r="BK143" s="125">
        <f>SUM(BK144:BK160)</f>
        <v>0</v>
      </c>
    </row>
    <row r="144" spans="2:65" s="1" customFormat="1" ht="66.75" customHeight="1">
      <c r="B144" s="128"/>
      <c r="C144" s="129" t="s">
        <v>235</v>
      </c>
      <c r="D144" s="129" t="s">
        <v>150</v>
      </c>
      <c r="E144" s="130" t="s">
        <v>236</v>
      </c>
      <c r="F144" s="131" t="s">
        <v>237</v>
      </c>
      <c r="G144" s="132" t="s">
        <v>153</v>
      </c>
      <c r="H144" s="133">
        <v>20.12</v>
      </c>
      <c r="I144" s="134"/>
      <c r="J144" s="135">
        <f>ROUND(I144*H144,2)</f>
        <v>0</v>
      </c>
      <c r="K144" s="136"/>
      <c r="L144" s="32"/>
      <c r="M144" s="137" t="s">
        <v>3</v>
      </c>
      <c r="N144" s="138" t="s">
        <v>53</v>
      </c>
      <c r="P144" s="139">
        <f>O144*H144</f>
        <v>0</v>
      </c>
      <c r="Q144" s="139">
        <v>0.0001</v>
      </c>
      <c r="R144" s="139">
        <f>Q144*H144</f>
        <v>0.0020120000000000003</v>
      </c>
      <c r="S144" s="139">
        <v>0</v>
      </c>
      <c r="T144" s="140">
        <f>S144*H144</f>
        <v>0</v>
      </c>
      <c r="AR144" s="141" t="s">
        <v>238</v>
      </c>
      <c r="AT144" s="141" t="s">
        <v>150</v>
      </c>
      <c r="AU144" s="141" t="s">
        <v>92</v>
      </c>
      <c r="AY144" s="16" t="s">
        <v>147</v>
      </c>
      <c r="BE144" s="142">
        <f>IF(N144="základní",J144,0)</f>
        <v>0</v>
      </c>
      <c r="BF144" s="142">
        <f>IF(N144="snížená",J144,0)</f>
        <v>0</v>
      </c>
      <c r="BG144" s="142">
        <f>IF(N144="zákl. přenesená",J144,0)</f>
        <v>0</v>
      </c>
      <c r="BH144" s="142">
        <f>IF(N144="sníž. přenesená",J144,0)</f>
        <v>0</v>
      </c>
      <c r="BI144" s="142">
        <f>IF(N144="nulová",J144,0)</f>
        <v>0</v>
      </c>
      <c r="BJ144" s="16" t="s">
        <v>90</v>
      </c>
      <c r="BK144" s="142">
        <f>ROUND(I144*H144,2)</f>
        <v>0</v>
      </c>
      <c r="BL144" s="16" t="s">
        <v>238</v>
      </c>
      <c r="BM144" s="141" t="s">
        <v>239</v>
      </c>
    </row>
    <row r="145" spans="2:47" s="1" customFormat="1" ht="10">
      <c r="B145" s="32"/>
      <c r="D145" s="143" t="s">
        <v>156</v>
      </c>
      <c r="F145" s="144" t="s">
        <v>240</v>
      </c>
      <c r="I145" s="145"/>
      <c r="L145" s="32"/>
      <c r="M145" s="146"/>
      <c r="T145" s="53"/>
      <c r="AT145" s="16" t="s">
        <v>156</v>
      </c>
      <c r="AU145" s="16" t="s">
        <v>92</v>
      </c>
    </row>
    <row r="146" spans="2:51" s="12" customFormat="1" ht="10">
      <c r="B146" s="147"/>
      <c r="D146" s="148" t="s">
        <v>158</v>
      </c>
      <c r="E146" s="149" t="s">
        <v>3</v>
      </c>
      <c r="F146" s="150" t="s">
        <v>241</v>
      </c>
      <c r="H146" s="149" t="s">
        <v>3</v>
      </c>
      <c r="I146" s="151"/>
      <c r="L146" s="147"/>
      <c r="M146" s="152"/>
      <c r="T146" s="153"/>
      <c r="AT146" s="149" t="s">
        <v>158</v>
      </c>
      <c r="AU146" s="149" t="s">
        <v>92</v>
      </c>
      <c r="AV146" s="12" t="s">
        <v>90</v>
      </c>
      <c r="AW146" s="12" t="s">
        <v>43</v>
      </c>
      <c r="AX146" s="12" t="s">
        <v>82</v>
      </c>
      <c r="AY146" s="149" t="s">
        <v>147</v>
      </c>
    </row>
    <row r="147" spans="2:51" s="13" customFormat="1" ht="10">
      <c r="B147" s="154"/>
      <c r="D147" s="148" t="s">
        <v>158</v>
      </c>
      <c r="E147" s="155" t="s">
        <v>3</v>
      </c>
      <c r="F147" s="156" t="s">
        <v>186</v>
      </c>
      <c r="H147" s="157">
        <v>5</v>
      </c>
      <c r="I147" s="158"/>
      <c r="L147" s="154"/>
      <c r="M147" s="159"/>
      <c r="T147" s="160"/>
      <c r="AT147" s="155" t="s">
        <v>158</v>
      </c>
      <c r="AU147" s="155" t="s">
        <v>92</v>
      </c>
      <c r="AV147" s="13" t="s">
        <v>92</v>
      </c>
      <c r="AW147" s="13" t="s">
        <v>43</v>
      </c>
      <c r="AX147" s="13" t="s">
        <v>82</v>
      </c>
      <c r="AY147" s="155" t="s">
        <v>147</v>
      </c>
    </row>
    <row r="148" spans="2:51" s="12" customFormat="1" ht="10">
      <c r="B148" s="147"/>
      <c r="D148" s="148" t="s">
        <v>158</v>
      </c>
      <c r="E148" s="149" t="s">
        <v>3</v>
      </c>
      <c r="F148" s="150" t="s">
        <v>242</v>
      </c>
      <c r="H148" s="149" t="s">
        <v>3</v>
      </c>
      <c r="I148" s="151"/>
      <c r="L148" s="147"/>
      <c r="M148" s="152"/>
      <c r="T148" s="153"/>
      <c r="AT148" s="149" t="s">
        <v>158</v>
      </c>
      <c r="AU148" s="149" t="s">
        <v>92</v>
      </c>
      <c r="AV148" s="12" t="s">
        <v>90</v>
      </c>
      <c r="AW148" s="12" t="s">
        <v>43</v>
      </c>
      <c r="AX148" s="12" t="s">
        <v>82</v>
      </c>
      <c r="AY148" s="149" t="s">
        <v>147</v>
      </c>
    </row>
    <row r="149" spans="2:51" s="13" customFormat="1" ht="10">
      <c r="B149" s="154"/>
      <c r="D149" s="148" t="s">
        <v>158</v>
      </c>
      <c r="E149" s="155" t="s">
        <v>3</v>
      </c>
      <c r="F149" s="156" t="s">
        <v>243</v>
      </c>
      <c r="H149" s="157">
        <v>15.12</v>
      </c>
      <c r="I149" s="158"/>
      <c r="L149" s="154"/>
      <c r="M149" s="159"/>
      <c r="T149" s="160"/>
      <c r="AT149" s="155" t="s">
        <v>158</v>
      </c>
      <c r="AU149" s="155" t="s">
        <v>92</v>
      </c>
      <c r="AV149" s="13" t="s">
        <v>92</v>
      </c>
      <c r="AW149" s="13" t="s">
        <v>43</v>
      </c>
      <c r="AX149" s="13" t="s">
        <v>82</v>
      </c>
      <c r="AY149" s="155" t="s">
        <v>147</v>
      </c>
    </row>
    <row r="150" spans="2:51" s="14" customFormat="1" ht="10">
      <c r="B150" s="161"/>
      <c r="D150" s="148" t="s">
        <v>158</v>
      </c>
      <c r="E150" s="162" t="s">
        <v>3</v>
      </c>
      <c r="F150" s="163" t="s">
        <v>163</v>
      </c>
      <c r="H150" s="164">
        <v>20.119999999999997</v>
      </c>
      <c r="I150" s="165"/>
      <c r="L150" s="161"/>
      <c r="M150" s="166"/>
      <c r="T150" s="167"/>
      <c r="AT150" s="162" t="s">
        <v>158</v>
      </c>
      <c r="AU150" s="162" t="s">
        <v>92</v>
      </c>
      <c r="AV150" s="14" t="s">
        <v>154</v>
      </c>
      <c r="AW150" s="14" t="s">
        <v>43</v>
      </c>
      <c r="AX150" s="14" t="s">
        <v>90</v>
      </c>
      <c r="AY150" s="162" t="s">
        <v>147</v>
      </c>
    </row>
    <row r="151" spans="2:65" s="1" customFormat="1" ht="24.15" customHeight="1">
      <c r="B151" s="128"/>
      <c r="C151" s="168" t="s">
        <v>244</v>
      </c>
      <c r="D151" s="168" t="s">
        <v>245</v>
      </c>
      <c r="E151" s="169" t="s">
        <v>246</v>
      </c>
      <c r="F151" s="170" t="s">
        <v>247</v>
      </c>
      <c r="G151" s="171" t="s">
        <v>153</v>
      </c>
      <c r="H151" s="172">
        <v>5.432</v>
      </c>
      <c r="I151" s="173"/>
      <c r="J151" s="174">
        <f>ROUND(I151*H151,2)</f>
        <v>0</v>
      </c>
      <c r="K151" s="175"/>
      <c r="L151" s="176"/>
      <c r="M151" s="177" t="s">
        <v>3</v>
      </c>
      <c r="N151" s="178" t="s">
        <v>53</v>
      </c>
      <c r="P151" s="139">
        <f>O151*H151</f>
        <v>0</v>
      </c>
      <c r="Q151" s="139">
        <v>0.006</v>
      </c>
      <c r="R151" s="139">
        <f>Q151*H151</f>
        <v>0.032592</v>
      </c>
      <c r="S151" s="139">
        <v>0</v>
      </c>
      <c r="T151" s="140">
        <f>S151*H151</f>
        <v>0</v>
      </c>
      <c r="AR151" s="141" t="s">
        <v>248</v>
      </c>
      <c r="AT151" s="141" t="s">
        <v>245</v>
      </c>
      <c r="AU151" s="141" t="s">
        <v>92</v>
      </c>
      <c r="AY151" s="16" t="s">
        <v>147</v>
      </c>
      <c r="BE151" s="142">
        <f>IF(N151="základní",J151,0)</f>
        <v>0</v>
      </c>
      <c r="BF151" s="142">
        <f>IF(N151="snížená",J151,0)</f>
        <v>0</v>
      </c>
      <c r="BG151" s="142">
        <f>IF(N151="zákl. přenesená",J151,0)</f>
        <v>0</v>
      </c>
      <c r="BH151" s="142">
        <f>IF(N151="sníž. přenesená",J151,0)</f>
        <v>0</v>
      </c>
      <c r="BI151" s="142">
        <f>IF(N151="nulová",J151,0)</f>
        <v>0</v>
      </c>
      <c r="BJ151" s="16" t="s">
        <v>90</v>
      </c>
      <c r="BK151" s="142">
        <f>ROUND(I151*H151,2)</f>
        <v>0</v>
      </c>
      <c r="BL151" s="16" t="s">
        <v>238</v>
      </c>
      <c r="BM151" s="141" t="s">
        <v>249</v>
      </c>
    </row>
    <row r="152" spans="2:51" s="13" customFormat="1" ht="10">
      <c r="B152" s="154"/>
      <c r="D152" s="148" t="s">
        <v>158</v>
      </c>
      <c r="F152" s="156" t="s">
        <v>250</v>
      </c>
      <c r="H152" s="157">
        <v>5.432</v>
      </c>
      <c r="I152" s="158"/>
      <c r="L152" s="154"/>
      <c r="M152" s="159"/>
      <c r="T152" s="160"/>
      <c r="AT152" s="155" t="s">
        <v>158</v>
      </c>
      <c r="AU152" s="155" t="s">
        <v>92</v>
      </c>
      <c r="AV152" s="13" t="s">
        <v>92</v>
      </c>
      <c r="AW152" s="13" t="s">
        <v>4</v>
      </c>
      <c r="AX152" s="13" t="s">
        <v>90</v>
      </c>
      <c r="AY152" s="155" t="s">
        <v>147</v>
      </c>
    </row>
    <row r="153" spans="2:65" s="1" customFormat="1" ht="24.15" customHeight="1">
      <c r="B153" s="128"/>
      <c r="C153" s="168" t="s">
        <v>9</v>
      </c>
      <c r="D153" s="168" t="s">
        <v>245</v>
      </c>
      <c r="E153" s="169" t="s">
        <v>251</v>
      </c>
      <c r="F153" s="170" t="s">
        <v>252</v>
      </c>
      <c r="G153" s="171" t="s">
        <v>153</v>
      </c>
      <c r="H153" s="172">
        <v>15.694</v>
      </c>
      <c r="I153" s="173"/>
      <c r="J153" s="174">
        <f>ROUND(I153*H153,2)</f>
        <v>0</v>
      </c>
      <c r="K153" s="175"/>
      <c r="L153" s="176"/>
      <c r="M153" s="177" t="s">
        <v>3</v>
      </c>
      <c r="N153" s="178" t="s">
        <v>53</v>
      </c>
      <c r="P153" s="139">
        <f>O153*H153</f>
        <v>0</v>
      </c>
      <c r="Q153" s="139">
        <v>0.005</v>
      </c>
      <c r="R153" s="139">
        <f>Q153*H153</f>
        <v>0.07847000000000001</v>
      </c>
      <c r="S153" s="139">
        <v>0</v>
      </c>
      <c r="T153" s="140">
        <f>S153*H153</f>
        <v>0</v>
      </c>
      <c r="AR153" s="141" t="s">
        <v>248</v>
      </c>
      <c r="AT153" s="141" t="s">
        <v>245</v>
      </c>
      <c r="AU153" s="141" t="s">
        <v>92</v>
      </c>
      <c r="AY153" s="16" t="s">
        <v>147</v>
      </c>
      <c r="BE153" s="142">
        <f>IF(N153="základní",J153,0)</f>
        <v>0</v>
      </c>
      <c r="BF153" s="142">
        <f>IF(N153="snížená",J153,0)</f>
        <v>0</v>
      </c>
      <c r="BG153" s="142">
        <f>IF(N153="zákl. přenesená",J153,0)</f>
        <v>0</v>
      </c>
      <c r="BH153" s="142">
        <f>IF(N153="sníž. přenesená",J153,0)</f>
        <v>0</v>
      </c>
      <c r="BI153" s="142">
        <f>IF(N153="nulová",J153,0)</f>
        <v>0</v>
      </c>
      <c r="BJ153" s="16" t="s">
        <v>90</v>
      </c>
      <c r="BK153" s="142">
        <f>ROUND(I153*H153,2)</f>
        <v>0</v>
      </c>
      <c r="BL153" s="16" t="s">
        <v>238</v>
      </c>
      <c r="BM153" s="141" t="s">
        <v>253</v>
      </c>
    </row>
    <row r="154" spans="2:51" s="13" customFormat="1" ht="10">
      <c r="B154" s="154"/>
      <c r="D154" s="148" t="s">
        <v>158</v>
      </c>
      <c r="F154" s="156" t="s">
        <v>254</v>
      </c>
      <c r="H154" s="157">
        <v>15.694</v>
      </c>
      <c r="I154" s="158"/>
      <c r="L154" s="154"/>
      <c r="M154" s="159"/>
      <c r="T154" s="160"/>
      <c r="AT154" s="155" t="s">
        <v>158</v>
      </c>
      <c r="AU154" s="155" t="s">
        <v>92</v>
      </c>
      <c r="AV154" s="13" t="s">
        <v>92</v>
      </c>
      <c r="AW154" s="13" t="s">
        <v>4</v>
      </c>
      <c r="AX154" s="13" t="s">
        <v>90</v>
      </c>
      <c r="AY154" s="155" t="s">
        <v>147</v>
      </c>
    </row>
    <row r="155" spans="2:65" s="1" customFormat="1" ht="44.25" customHeight="1">
      <c r="B155" s="128"/>
      <c r="C155" s="129" t="s">
        <v>238</v>
      </c>
      <c r="D155" s="129" t="s">
        <v>150</v>
      </c>
      <c r="E155" s="130" t="s">
        <v>255</v>
      </c>
      <c r="F155" s="131" t="s">
        <v>256</v>
      </c>
      <c r="G155" s="132" t="s">
        <v>200</v>
      </c>
      <c r="H155" s="133">
        <v>0.113</v>
      </c>
      <c r="I155" s="134"/>
      <c r="J155" s="135">
        <f>ROUND(I155*H155,2)</f>
        <v>0</v>
      </c>
      <c r="K155" s="136"/>
      <c r="L155" s="32"/>
      <c r="M155" s="137" t="s">
        <v>3</v>
      </c>
      <c r="N155" s="138" t="s">
        <v>53</v>
      </c>
      <c r="P155" s="139">
        <f>O155*H155</f>
        <v>0</v>
      </c>
      <c r="Q155" s="139">
        <v>0</v>
      </c>
      <c r="R155" s="139">
        <f>Q155*H155</f>
        <v>0</v>
      </c>
      <c r="S155" s="139">
        <v>0</v>
      </c>
      <c r="T155" s="140">
        <f>S155*H155</f>
        <v>0</v>
      </c>
      <c r="AR155" s="141" t="s">
        <v>238</v>
      </c>
      <c r="AT155" s="141" t="s">
        <v>150</v>
      </c>
      <c r="AU155" s="141" t="s">
        <v>92</v>
      </c>
      <c r="AY155" s="16" t="s">
        <v>147</v>
      </c>
      <c r="BE155" s="142">
        <f>IF(N155="základní",J155,0)</f>
        <v>0</v>
      </c>
      <c r="BF155" s="142">
        <f>IF(N155="snížená",J155,0)</f>
        <v>0</v>
      </c>
      <c r="BG155" s="142">
        <f>IF(N155="zákl. přenesená",J155,0)</f>
        <v>0</v>
      </c>
      <c r="BH155" s="142">
        <f>IF(N155="sníž. přenesená",J155,0)</f>
        <v>0</v>
      </c>
      <c r="BI155" s="142">
        <f>IF(N155="nulová",J155,0)</f>
        <v>0</v>
      </c>
      <c r="BJ155" s="16" t="s">
        <v>90</v>
      </c>
      <c r="BK155" s="142">
        <f>ROUND(I155*H155,2)</f>
        <v>0</v>
      </c>
      <c r="BL155" s="16" t="s">
        <v>238</v>
      </c>
      <c r="BM155" s="141" t="s">
        <v>257</v>
      </c>
    </row>
    <row r="156" spans="2:47" s="1" customFormat="1" ht="10">
      <c r="B156" s="32"/>
      <c r="D156" s="143" t="s">
        <v>156</v>
      </c>
      <c r="F156" s="144" t="s">
        <v>258</v>
      </c>
      <c r="I156" s="145"/>
      <c r="L156" s="32"/>
      <c r="M156" s="146"/>
      <c r="T156" s="53"/>
      <c r="AT156" s="16" t="s">
        <v>156</v>
      </c>
      <c r="AU156" s="16" t="s">
        <v>92</v>
      </c>
    </row>
    <row r="157" spans="2:65" s="1" customFormat="1" ht="49" customHeight="1">
      <c r="B157" s="128"/>
      <c r="C157" s="129" t="s">
        <v>259</v>
      </c>
      <c r="D157" s="129" t="s">
        <v>150</v>
      </c>
      <c r="E157" s="130" t="s">
        <v>260</v>
      </c>
      <c r="F157" s="131" t="s">
        <v>261</v>
      </c>
      <c r="G157" s="132" t="s">
        <v>200</v>
      </c>
      <c r="H157" s="133">
        <v>0.113</v>
      </c>
      <c r="I157" s="134"/>
      <c r="J157" s="135">
        <f>ROUND(I157*H157,2)</f>
        <v>0</v>
      </c>
      <c r="K157" s="136"/>
      <c r="L157" s="32"/>
      <c r="M157" s="137" t="s">
        <v>3</v>
      </c>
      <c r="N157" s="138" t="s">
        <v>53</v>
      </c>
      <c r="P157" s="139">
        <f>O157*H157</f>
        <v>0</v>
      </c>
      <c r="Q157" s="139">
        <v>0</v>
      </c>
      <c r="R157" s="139">
        <f>Q157*H157</f>
        <v>0</v>
      </c>
      <c r="S157" s="139">
        <v>0</v>
      </c>
      <c r="T157" s="140">
        <f>S157*H157</f>
        <v>0</v>
      </c>
      <c r="AR157" s="141" t="s">
        <v>238</v>
      </c>
      <c r="AT157" s="141" t="s">
        <v>150</v>
      </c>
      <c r="AU157" s="141" t="s">
        <v>92</v>
      </c>
      <c r="AY157" s="16" t="s">
        <v>147</v>
      </c>
      <c r="BE157" s="142">
        <f>IF(N157="základní",J157,0)</f>
        <v>0</v>
      </c>
      <c r="BF157" s="142">
        <f>IF(N157="snížená",J157,0)</f>
        <v>0</v>
      </c>
      <c r="BG157" s="142">
        <f>IF(N157="zákl. přenesená",J157,0)</f>
        <v>0</v>
      </c>
      <c r="BH157" s="142">
        <f>IF(N157="sníž. přenesená",J157,0)</f>
        <v>0</v>
      </c>
      <c r="BI157" s="142">
        <f>IF(N157="nulová",J157,0)</f>
        <v>0</v>
      </c>
      <c r="BJ157" s="16" t="s">
        <v>90</v>
      </c>
      <c r="BK157" s="142">
        <f>ROUND(I157*H157,2)</f>
        <v>0</v>
      </c>
      <c r="BL157" s="16" t="s">
        <v>238</v>
      </c>
      <c r="BM157" s="141" t="s">
        <v>262</v>
      </c>
    </row>
    <row r="158" spans="2:47" s="1" customFormat="1" ht="10">
      <c r="B158" s="32"/>
      <c r="D158" s="143" t="s">
        <v>156</v>
      </c>
      <c r="F158" s="144" t="s">
        <v>263</v>
      </c>
      <c r="I158" s="145"/>
      <c r="L158" s="32"/>
      <c r="M158" s="146"/>
      <c r="T158" s="53"/>
      <c r="AT158" s="16" t="s">
        <v>156</v>
      </c>
      <c r="AU158" s="16" t="s">
        <v>92</v>
      </c>
    </row>
    <row r="159" spans="2:65" s="1" customFormat="1" ht="49" customHeight="1">
      <c r="B159" s="128"/>
      <c r="C159" s="129" t="s">
        <v>264</v>
      </c>
      <c r="D159" s="129" t="s">
        <v>150</v>
      </c>
      <c r="E159" s="130" t="s">
        <v>265</v>
      </c>
      <c r="F159" s="131" t="s">
        <v>266</v>
      </c>
      <c r="G159" s="132" t="s">
        <v>200</v>
      </c>
      <c r="H159" s="133">
        <v>0.113</v>
      </c>
      <c r="I159" s="134"/>
      <c r="J159" s="135">
        <f>ROUND(I159*H159,2)</f>
        <v>0</v>
      </c>
      <c r="K159" s="136"/>
      <c r="L159" s="32"/>
      <c r="M159" s="137" t="s">
        <v>3</v>
      </c>
      <c r="N159" s="138" t="s">
        <v>53</v>
      </c>
      <c r="P159" s="139">
        <f>O159*H159</f>
        <v>0</v>
      </c>
      <c r="Q159" s="139">
        <v>0</v>
      </c>
      <c r="R159" s="139">
        <f>Q159*H159</f>
        <v>0</v>
      </c>
      <c r="S159" s="139">
        <v>0</v>
      </c>
      <c r="T159" s="140">
        <f>S159*H159</f>
        <v>0</v>
      </c>
      <c r="AR159" s="141" t="s">
        <v>238</v>
      </c>
      <c r="AT159" s="141" t="s">
        <v>150</v>
      </c>
      <c r="AU159" s="141" t="s">
        <v>92</v>
      </c>
      <c r="AY159" s="16" t="s">
        <v>147</v>
      </c>
      <c r="BE159" s="142">
        <f>IF(N159="základní",J159,0)</f>
        <v>0</v>
      </c>
      <c r="BF159" s="142">
        <f>IF(N159="snížená",J159,0)</f>
        <v>0</v>
      </c>
      <c r="BG159" s="142">
        <f>IF(N159="zákl. přenesená",J159,0)</f>
        <v>0</v>
      </c>
      <c r="BH159" s="142">
        <f>IF(N159="sníž. přenesená",J159,0)</f>
        <v>0</v>
      </c>
      <c r="BI159" s="142">
        <f>IF(N159="nulová",J159,0)</f>
        <v>0</v>
      </c>
      <c r="BJ159" s="16" t="s">
        <v>90</v>
      </c>
      <c r="BK159" s="142">
        <f>ROUND(I159*H159,2)</f>
        <v>0</v>
      </c>
      <c r="BL159" s="16" t="s">
        <v>238</v>
      </c>
      <c r="BM159" s="141" t="s">
        <v>267</v>
      </c>
    </row>
    <row r="160" spans="2:47" s="1" customFormat="1" ht="10">
      <c r="B160" s="32"/>
      <c r="D160" s="143" t="s">
        <v>156</v>
      </c>
      <c r="F160" s="144" t="s">
        <v>268</v>
      </c>
      <c r="I160" s="145"/>
      <c r="L160" s="32"/>
      <c r="M160" s="146"/>
      <c r="T160" s="53"/>
      <c r="AT160" s="16" t="s">
        <v>156</v>
      </c>
      <c r="AU160" s="16" t="s">
        <v>92</v>
      </c>
    </row>
    <row r="161" spans="2:63" s="11" customFormat="1" ht="22.75" customHeight="1">
      <c r="B161" s="116"/>
      <c r="D161" s="117" t="s">
        <v>81</v>
      </c>
      <c r="E161" s="126" t="s">
        <v>269</v>
      </c>
      <c r="F161" s="126" t="s">
        <v>270</v>
      </c>
      <c r="I161" s="119"/>
      <c r="J161" s="127">
        <f>BK161</f>
        <v>0</v>
      </c>
      <c r="L161" s="116"/>
      <c r="M161" s="121"/>
      <c r="P161" s="122">
        <f>SUM(P162:P172)</f>
        <v>0</v>
      </c>
      <c r="R161" s="122">
        <f>SUM(R162:R172)</f>
        <v>0.0014</v>
      </c>
      <c r="T161" s="123">
        <f>SUM(T162:T172)</f>
        <v>0</v>
      </c>
      <c r="AR161" s="117" t="s">
        <v>92</v>
      </c>
      <c r="AT161" s="124" t="s">
        <v>81</v>
      </c>
      <c r="AU161" s="124" t="s">
        <v>90</v>
      </c>
      <c r="AY161" s="117" t="s">
        <v>147</v>
      </c>
      <c r="BK161" s="125">
        <f>SUM(BK162:BK172)</f>
        <v>0</v>
      </c>
    </row>
    <row r="162" spans="2:65" s="1" customFormat="1" ht="24.15" customHeight="1">
      <c r="B162" s="128"/>
      <c r="C162" s="129" t="s">
        <v>271</v>
      </c>
      <c r="D162" s="129" t="s">
        <v>150</v>
      </c>
      <c r="E162" s="130" t="s">
        <v>272</v>
      </c>
      <c r="F162" s="131" t="s">
        <v>273</v>
      </c>
      <c r="G162" s="132" t="s">
        <v>274</v>
      </c>
      <c r="H162" s="133">
        <v>2</v>
      </c>
      <c r="I162" s="134"/>
      <c r="J162" s="135">
        <f>ROUND(I162*H162,2)</f>
        <v>0</v>
      </c>
      <c r="K162" s="136"/>
      <c r="L162" s="32"/>
      <c r="M162" s="137" t="s">
        <v>3</v>
      </c>
      <c r="N162" s="138" t="s">
        <v>53</v>
      </c>
      <c r="P162" s="139">
        <f>O162*H162</f>
        <v>0</v>
      </c>
      <c r="Q162" s="139">
        <v>0</v>
      </c>
      <c r="R162" s="139">
        <f>Q162*H162</f>
        <v>0</v>
      </c>
      <c r="S162" s="139">
        <v>0</v>
      </c>
      <c r="T162" s="140">
        <f>S162*H162</f>
        <v>0</v>
      </c>
      <c r="AR162" s="141" t="s">
        <v>238</v>
      </c>
      <c r="AT162" s="141" t="s">
        <v>150</v>
      </c>
      <c r="AU162" s="141" t="s">
        <v>92</v>
      </c>
      <c r="AY162" s="16" t="s">
        <v>147</v>
      </c>
      <c r="BE162" s="142">
        <f>IF(N162="základní",J162,0)</f>
        <v>0</v>
      </c>
      <c r="BF162" s="142">
        <f>IF(N162="snížená",J162,0)</f>
        <v>0</v>
      </c>
      <c r="BG162" s="142">
        <f>IF(N162="zákl. přenesená",J162,0)</f>
        <v>0</v>
      </c>
      <c r="BH162" s="142">
        <f>IF(N162="sníž. přenesená",J162,0)</f>
        <v>0</v>
      </c>
      <c r="BI162" s="142">
        <f>IF(N162="nulová",J162,0)</f>
        <v>0</v>
      </c>
      <c r="BJ162" s="16" t="s">
        <v>90</v>
      </c>
      <c r="BK162" s="142">
        <f>ROUND(I162*H162,2)</f>
        <v>0</v>
      </c>
      <c r="BL162" s="16" t="s">
        <v>238</v>
      </c>
      <c r="BM162" s="141" t="s">
        <v>275</v>
      </c>
    </row>
    <row r="163" spans="2:47" s="1" customFormat="1" ht="10">
      <c r="B163" s="32"/>
      <c r="D163" s="143" t="s">
        <v>156</v>
      </c>
      <c r="F163" s="144" t="s">
        <v>276</v>
      </c>
      <c r="I163" s="145"/>
      <c r="L163" s="32"/>
      <c r="M163" s="146"/>
      <c r="T163" s="53"/>
      <c r="AT163" s="16" t="s">
        <v>156</v>
      </c>
      <c r="AU163" s="16" t="s">
        <v>92</v>
      </c>
    </row>
    <row r="164" spans="2:51" s="12" customFormat="1" ht="10">
      <c r="B164" s="147"/>
      <c r="D164" s="148" t="s">
        <v>158</v>
      </c>
      <c r="E164" s="149" t="s">
        <v>3</v>
      </c>
      <c r="F164" s="150" t="s">
        <v>277</v>
      </c>
      <c r="H164" s="149" t="s">
        <v>3</v>
      </c>
      <c r="I164" s="151"/>
      <c r="L164" s="147"/>
      <c r="M164" s="152"/>
      <c r="T164" s="153"/>
      <c r="AT164" s="149" t="s">
        <v>158</v>
      </c>
      <c r="AU164" s="149" t="s">
        <v>92</v>
      </c>
      <c r="AV164" s="12" t="s">
        <v>90</v>
      </c>
      <c r="AW164" s="12" t="s">
        <v>43</v>
      </c>
      <c r="AX164" s="12" t="s">
        <v>82</v>
      </c>
      <c r="AY164" s="149" t="s">
        <v>147</v>
      </c>
    </row>
    <row r="165" spans="2:51" s="13" customFormat="1" ht="10">
      <c r="B165" s="154"/>
      <c r="D165" s="148" t="s">
        <v>158</v>
      </c>
      <c r="E165" s="155" t="s">
        <v>3</v>
      </c>
      <c r="F165" s="156" t="s">
        <v>92</v>
      </c>
      <c r="H165" s="157">
        <v>2</v>
      </c>
      <c r="I165" s="158"/>
      <c r="L165" s="154"/>
      <c r="M165" s="159"/>
      <c r="T165" s="160"/>
      <c r="AT165" s="155" t="s">
        <v>158</v>
      </c>
      <c r="AU165" s="155" t="s">
        <v>92</v>
      </c>
      <c r="AV165" s="13" t="s">
        <v>92</v>
      </c>
      <c r="AW165" s="13" t="s">
        <v>43</v>
      </c>
      <c r="AX165" s="13" t="s">
        <v>90</v>
      </c>
      <c r="AY165" s="155" t="s">
        <v>147</v>
      </c>
    </row>
    <row r="166" spans="2:65" s="1" customFormat="1" ht="16.5" customHeight="1">
      <c r="B166" s="128"/>
      <c r="C166" s="168" t="s">
        <v>278</v>
      </c>
      <c r="D166" s="168" t="s">
        <v>245</v>
      </c>
      <c r="E166" s="169" t="s">
        <v>279</v>
      </c>
      <c r="F166" s="170" t="s">
        <v>280</v>
      </c>
      <c r="G166" s="171" t="s">
        <v>274</v>
      </c>
      <c r="H166" s="172">
        <v>2</v>
      </c>
      <c r="I166" s="173"/>
      <c r="J166" s="174">
        <f>ROUND(I166*H166,2)</f>
        <v>0</v>
      </c>
      <c r="K166" s="175"/>
      <c r="L166" s="176"/>
      <c r="M166" s="177" t="s">
        <v>3</v>
      </c>
      <c r="N166" s="178" t="s">
        <v>53</v>
      </c>
      <c r="P166" s="139">
        <f>O166*H166</f>
        <v>0</v>
      </c>
      <c r="Q166" s="139">
        <v>0.0007</v>
      </c>
      <c r="R166" s="139">
        <f>Q166*H166</f>
        <v>0.0014</v>
      </c>
      <c r="S166" s="139">
        <v>0</v>
      </c>
      <c r="T166" s="140">
        <f>S166*H166</f>
        <v>0</v>
      </c>
      <c r="AR166" s="141" t="s">
        <v>248</v>
      </c>
      <c r="AT166" s="141" t="s">
        <v>245</v>
      </c>
      <c r="AU166" s="141" t="s">
        <v>92</v>
      </c>
      <c r="AY166" s="16" t="s">
        <v>147</v>
      </c>
      <c r="BE166" s="142">
        <f>IF(N166="základní",J166,0)</f>
        <v>0</v>
      </c>
      <c r="BF166" s="142">
        <f>IF(N166="snížená",J166,0)</f>
        <v>0</v>
      </c>
      <c r="BG166" s="142">
        <f>IF(N166="zákl. přenesená",J166,0)</f>
        <v>0</v>
      </c>
      <c r="BH166" s="142">
        <f>IF(N166="sníž. přenesená",J166,0)</f>
        <v>0</v>
      </c>
      <c r="BI166" s="142">
        <f>IF(N166="nulová",J166,0)</f>
        <v>0</v>
      </c>
      <c r="BJ166" s="16" t="s">
        <v>90</v>
      </c>
      <c r="BK166" s="142">
        <f>ROUND(I166*H166,2)</f>
        <v>0</v>
      </c>
      <c r="BL166" s="16" t="s">
        <v>238</v>
      </c>
      <c r="BM166" s="141" t="s">
        <v>281</v>
      </c>
    </row>
    <row r="167" spans="2:65" s="1" customFormat="1" ht="44.25" customHeight="1">
      <c r="B167" s="128"/>
      <c r="C167" s="129" t="s">
        <v>8</v>
      </c>
      <c r="D167" s="129" t="s">
        <v>150</v>
      </c>
      <c r="E167" s="130" t="s">
        <v>282</v>
      </c>
      <c r="F167" s="131" t="s">
        <v>283</v>
      </c>
      <c r="G167" s="132" t="s">
        <v>200</v>
      </c>
      <c r="H167" s="133">
        <v>0.001</v>
      </c>
      <c r="I167" s="134"/>
      <c r="J167" s="135">
        <f>ROUND(I167*H167,2)</f>
        <v>0</v>
      </c>
      <c r="K167" s="136"/>
      <c r="L167" s="32"/>
      <c r="M167" s="137" t="s">
        <v>3</v>
      </c>
      <c r="N167" s="138" t="s">
        <v>53</v>
      </c>
      <c r="P167" s="139">
        <f>O167*H167</f>
        <v>0</v>
      </c>
      <c r="Q167" s="139">
        <v>0</v>
      </c>
      <c r="R167" s="139">
        <f>Q167*H167</f>
        <v>0</v>
      </c>
      <c r="S167" s="139">
        <v>0</v>
      </c>
      <c r="T167" s="140">
        <f>S167*H167</f>
        <v>0</v>
      </c>
      <c r="AR167" s="141" t="s">
        <v>154</v>
      </c>
      <c r="AT167" s="141" t="s">
        <v>150</v>
      </c>
      <c r="AU167" s="141" t="s">
        <v>92</v>
      </c>
      <c r="AY167" s="16" t="s">
        <v>147</v>
      </c>
      <c r="BE167" s="142">
        <f>IF(N167="základní",J167,0)</f>
        <v>0</v>
      </c>
      <c r="BF167" s="142">
        <f>IF(N167="snížená",J167,0)</f>
        <v>0</v>
      </c>
      <c r="BG167" s="142">
        <f>IF(N167="zákl. přenesená",J167,0)</f>
        <v>0</v>
      </c>
      <c r="BH167" s="142">
        <f>IF(N167="sníž. přenesená",J167,0)</f>
        <v>0</v>
      </c>
      <c r="BI167" s="142">
        <f>IF(N167="nulová",J167,0)</f>
        <v>0</v>
      </c>
      <c r="BJ167" s="16" t="s">
        <v>90</v>
      </c>
      <c r="BK167" s="142">
        <f>ROUND(I167*H167,2)</f>
        <v>0</v>
      </c>
      <c r="BL167" s="16" t="s">
        <v>154</v>
      </c>
      <c r="BM167" s="141" t="s">
        <v>284</v>
      </c>
    </row>
    <row r="168" spans="2:47" s="1" customFormat="1" ht="10">
      <c r="B168" s="32"/>
      <c r="D168" s="143" t="s">
        <v>156</v>
      </c>
      <c r="F168" s="144" t="s">
        <v>285</v>
      </c>
      <c r="I168" s="145"/>
      <c r="L168" s="32"/>
      <c r="M168" s="146"/>
      <c r="T168" s="53"/>
      <c r="AT168" s="16" t="s">
        <v>156</v>
      </c>
      <c r="AU168" s="16" t="s">
        <v>92</v>
      </c>
    </row>
    <row r="169" spans="2:65" s="1" customFormat="1" ht="49" customHeight="1">
      <c r="B169" s="128"/>
      <c r="C169" s="129" t="s">
        <v>286</v>
      </c>
      <c r="D169" s="129" t="s">
        <v>150</v>
      </c>
      <c r="E169" s="130" t="s">
        <v>287</v>
      </c>
      <c r="F169" s="131" t="s">
        <v>288</v>
      </c>
      <c r="G169" s="132" t="s">
        <v>200</v>
      </c>
      <c r="H169" s="133">
        <v>0.001</v>
      </c>
      <c r="I169" s="134"/>
      <c r="J169" s="135">
        <f>ROUND(I169*H169,2)</f>
        <v>0</v>
      </c>
      <c r="K169" s="136"/>
      <c r="L169" s="32"/>
      <c r="M169" s="137" t="s">
        <v>3</v>
      </c>
      <c r="N169" s="138" t="s">
        <v>53</v>
      </c>
      <c r="P169" s="139">
        <f>O169*H169</f>
        <v>0</v>
      </c>
      <c r="Q169" s="139">
        <v>0</v>
      </c>
      <c r="R169" s="139">
        <f>Q169*H169</f>
        <v>0</v>
      </c>
      <c r="S169" s="139">
        <v>0</v>
      </c>
      <c r="T169" s="140">
        <f>S169*H169</f>
        <v>0</v>
      </c>
      <c r="AR169" s="141" t="s">
        <v>238</v>
      </c>
      <c r="AT169" s="141" t="s">
        <v>150</v>
      </c>
      <c r="AU169" s="141" t="s">
        <v>92</v>
      </c>
      <c r="AY169" s="16" t="s">
        <v>147</v>
      </c>
      <c r="BE169" s="142">
        <f>IF(N169="základní",J169,0)</f>
        <v>0</v>
      </c>
      <c r="BF169" s="142">
        <f>IF(N169="snížená",J169,0)</f>
        <v>0</v>
      </c>
      <c r="BG169" s="142">
        <f>IF(N169="zákl. přenesená",J169,0)</f>
        <v>0</v>
      </c>
      <c r="BH169" s="142">
        <f>IF(N169="sníž. přenesená",J169,0)</f>
        <v>0</v>
      </c>
      <c r="BI169" s="142">
        <f>IF(N169="nulová",J169,0)</f>
        <v>0</v>
      </c>
      <c r="BJ169" s="16" t="s">
        <v>90</v>
      </c>
      <c r="BK169" s="142">
        <f>ROUND(I169*H169,2)</f>
        <v>0</v>
      </c>
      <c r="BL169" s="16" t="s">
        <v>238</v>
      </c>
      <c r="BM169" s="141" t="s">
        <v>289</v>
      </c>
    </row>
    <row r="170" spans="2:47" s="1" customFormat="1" ht="10">
      <c r="B170" s="32"/>
      <c r="D170" s="143" t="s">
        <v>156</v>
      </c>
      <c r="F170" s="144" t="s">
        <v>290</v>
      </c>
      <c r="I170" s="145"/>
      <c r="L170" s="32"/>
      <c r="M170" s="146"/>
      <c r="T170" s="53"/>
      <c r="AT170" s="16" t="s">
        <v>156</v>
      </c>
      <c r="AU170" s="16" t="s">
        <v>92</v>
      </c>
    </row>
    <row r="171" spans="2:65" s="1" customFormat="1" ht="49" customHeight="1">
      <c r="B171" s="128"/>
      <c r="C171" s="129" t="s">
        <v>291</v>
      </c>
      <c r="D171" s="129" t="s">
        <v>150</v>
      </c>
      <c r="E171" s="130" t="s">
        <v>292</v>
      </c>
      <c r="F171" s="131" t="s">
        <v>293</v>
      </c>
      <c r="G171" s="132" t="s">
        <v>200</v>
      </c>
      <c r="H171" s="133">
        <v>0.001</v>
      </c>
      <c r="I171" s="134"/>
      <c r="J171" s="135">
        <f>ROUND(I171*H171,2)</f>
        <v>0</v>
      </c>
      <c r="K171" s="136"/>
      <c r="L171" s="32"/>
      <c r="M171" s="137" t="s">
        <v>3</v>
      </c>
      <c r="N171" s="138" t="s">
        <v>53</v>
      </c>
      <c r="P171" s="139">
        <f>O171*H171</f>
        <v>0</v>
      </c>
      <c r="Q171" s="139">
        <v>0</v>
      </c>
      <c r="R171" s="139">
        <f>Q171*H171</f>
        <v>0</v>
      </c>
      <c r="S171" s="139">
        <v>0</v>
      </c>
      <c r="T171" s="140">
        <f>S171*H171</f>
        <v>0</v>
      </c>
      <c r="AR171" s="141" t="s">
        <v>238</v>
      </c>
      <c r="AT171" s="141" t="s">
        <v>150</v>
      </c>
      <c r="AU171" s="141" t="s">
        <v>92</v>
      </c>
      <c r="AY171" s="16" t="s">
        <v>147</v>
      </c>
      <c r="BE171" s="142">
        <f>IF(N171="základní",J171,0)</f>
        <v>0</v>
      </c>
      <c r="BF171" s="142">
        <f>IF(N171="snížená",J171,0)</f>
        <v>0</v>
      </c>
      <c r="BG171" s="142">
        <f>IF(N171="zákl. přenesená",J171,0)</f>
        <v>0</v>
      </c>
      <c r="BH171" s="142">
        <f>IF(N171="sníž. přenesená",J171,0)</f>
        <v>0</v>
      </c>
      <c r="BI171" s="142">
        <f>IF(N171="nulová",J171,0)</f>
        <v>0</v>
      </c>
      <c r="BJ171" s="16" t="s">
        <v>90</v>
      </c>
      <c r="BK171" s="142">
        <f>ROUND(I171*H171,2)</f>
        <v>0</v>
      </c>
      <c r="BL171" s="16" t="s">
        <v>238</v>
      </c>
      <c r="BM171" s="141" t="s">
        <v>294</v>
      </c>
    </row>
    <row r="172" spans="2:47" s="1" customFormat="1" ht="10">
      <c r="B172" s="32"/>
      <c r="D172" s="143" t="s">
        <v>156</v>
      </c>
      <c r="F172" s="144" t="s">
        <v>295</v>
      </c>
      <c r="I172" s="145"/>
      <c r="L172" s="32"/>
      <c r="M172" s="146"/>
      <c r="T172" s="53"/>
      <c r="AT172" s="16" t="s">
        <v>156</v>
      </c>
      <c r="AU172" s="16" t="s">
        <v>92</v>
      </c>
    </row>
    <row r="173" spans="2:63" s="11" customFormat="1" ht="22.75" customHeight="1">
      <c r="B173" s="116"/>
      <c r="D173" s="117" t="s">
        <v>81</v>
      </c>
      <c r="E173" s="126" t="s">
        <v>296</v>
      </c>
      <c r="F173" s="126" t="s">
        <v>297</v>
      </c>
      <c r="I173" s="119"/>
      <c r="J173" s="127">
        <f>BK173</f>
        <v>0</v>
      </c>
      <c r="L173" s="116"/>
      <c r="M173" s="121"/>
      <c r="P173" s="122">
        <f>SUM(P174:P184)</f>
        <v>0</v>
      </c>
      <c r="R173" s="122">
        <f>SUM(R174:R184)</f>
        <v>0.0016</v>
      </c>
      <c r="T173" s="123">
        <f>SUM(T174:T184)</f>
        <v>0</v>
      </c>
      <c r="AR173" s="117" t="s">
        <v>92</v>
      </c>
      <c r="AT173" s="124" t="s">
        <v>81</v>
      </c>
      <c r="AU173" s="124" t="s">
        <v>90</v>
      </c>
      <c r="AY173" s="117" t="s">
        <v>147</v>
      </c>
      <c r="BK173" s="125">
        <f>SUM(BK174:BK184)</f>
        <v>0</v>
      </c>
    </row>
    <row r="174" spans="2:65" s="1" customFormat="1" ht="24.15" customHeight="1">
      <c r="B174" s="128"/>
      <c r="C174" s="129" t="s">
        <v>298</v>
      </c>
      <c r="D174" s="129" t="s">
        <v>150</v>
      </c>
      <c r="E174" s="130" t="s">
        <v>299</v>
      </c>
      <c r="F174" s="131" t="s">
        <v>300</v>
      </c>
      <c r="G174" s="132" t="s">
        <v>274</v>
      </c>
      <c r="H174" s="133">
        <v>2</v>
      </c>
      <c r="I174" s="134"/>
      <c r="J174" s="135">
        <f>ROUND(I174*H174,2)</f>
        <v>0</v>
      </c>
      <c r="K174" s="136"/>
      <c r="L174" s="32"/>
      <c r="M174" s="137" t="s">
        <v>3</v>
      </c>
      <c r="N174" s="138" t="s">
        <v>53</v>
      </c>
      <c r="P174" s="139">
        <f>O174*H174</f>
        <v>0</v>
      </c>
      <c r="Q174" s="139">
        <v>0</v>
      </c>
      <c r="R174" s="139">
        <f>Q174*H174</f>
        <v>0</v>
      </c>
      <c r="S174" s="139">
        <v>0</v>
      </c>
      <c r="T174" s="140">
        <f>S174*H174</f>
        <v>0</v>
      </c>
      <c r="AR174" s="141" t="s">
        <v>238</v>
      </c>
      <c r="AT174" s="141" t="s">
        <v>150</v>
      </c>
      <c r="AU174" s="141" t="s">
        <v>92</v>
      </c>
      <c r="AY174" s="16" t="s">
        <v>147</v>
      </c>
      <c r="BE174" s="142">
        <f>IF(N174="základní",J174,0)</f>
        <v>0</v>
      </c>
      <c r="BF174" s="142">
        <f>IF(N174="snížená",J174,0)</f>
        <v>0</v>
      </c>
      <c r="BG174" s="142">
        <f>IF(N174="zákl. přenesená",J174,0)</f>
        <v>0</v>
      </c>
      <c r="BH174" s="142">
        <f>IF(N174="sníž. přenesená",J174,0)</f>
        <v>0</v>
      </c>
      <c r="BI174" s="142">
        <f>IF(N174="nulová",J174,0)</f>
        <v>0</v>
      </c>
      <c r="BJ174" s="16" t="s">
        <v>90</v>
      </c>
      <c r="BK174" s="142">
        <f>ROUND(I174*H174,2)</f>
        <v>0</v>
      </c>
      <c r="BL174" s="16" t="s">
        <v>238</v>
      </c>
      <c r="BM174" s="141" t="s">
        <v>301</v>
      </c>
    </row>
    <row r="175" spans="2:47" s="1" customFormat="1" ht="10">
      <c r="B175" s="32"/>
      <c r="D175" s="143" t="s">
        <v>156</v>
      </c>
      <c r="F175" s="144" t="s">
        <v>302</v>
      </c>
      <c r="I175" s="145"/>
      <c r="L175" s="32"/>
      <c r="M175" s="146"/>
      <c r="T175" s="53"/>
      <c r="AT175" s="16" t="s">
        <v>156</v>
      </c>
      <c r="AU175" s="16" t="s">
        <v>92</v>
      </c>
    </row>
    <row r="176" spans="2:51" s="12" customFormat="1" ht="10">
      <c r="B176" s="147"/>
      <c r="D176" s="148" t="s">
        <v>158</v>
      </c>
      <c r="E176" s="149" t="s">
        <v>3</v>
      </c>
      <c r="F176" s="150" t="s">
        <v>277</v>
      </c>
      <c r="H176" s="149" t="s">
        <v>3</v>
      </c>
      <c r="I176" s="151"/>
      <c r="L176" s="147"/>
      <c r="M176" s="152"/>
      <c r="T176" s="153"/>
      <c r="AT176" s="149" t="s">
        <v>158</v>
      </c>
      <c r="AU176" s="149" t="s">
        <v>92</v>
      </c>
      <c r="AV176" s="12" t="s">
        <v>90</v>
      </c>
      <c r="AW176" s="12" t="s">
        <v>43</v>
      </c>
      <c r="AX176" s="12" t="s">
        <v>82</v>
      </c>
      <c r="AY176" s="149" t="s">
        <v>147</v>
      </c>
    </row>
    <row r="177" spans="2:51" s="13" customFormat="1" ht="10">
      <c r="B177" s="154"/>
      <c r="D177" s="148" t="s">
        <v>158</v>
      </c>
      <c r="E177" s="155" t="s">
        <v>3</v>
      </c>
      <c r="F177" s="156" t="s">
        <v>92</v>
      </c>
      <c r="H177" s="157">
        <v>2</v>
      </c>
      <c r="I177" s="158"/>
      <c r="L177" s="154"/>
      <c r="M177" s="159"/>
      <c r="T177" s="160"/>
      <c r="AT177" s="155" t="s">
        <v>158</v>
      </c>
      <c r="AU177" s="155" t="s">
        <v>92</v>
      </c>
      <c r="AV177" s="13" t="s">
        <v>92</v>
      </c>
      <c r="AW177" s="13" t="s">
        <v>43</v>
      </c>
      <c r="AX177" s="13" t="s">
        <v>90</v>
      </c>
      <c r="AY177" s="155" t="s">
        <v>147</v>
      </c>
    </row>
    <row r="178" spans="2:65" s="1" customFormat="1" ht="24.15" customHeight="1">
      <c r="B178" s="128"/>
      <c r="C178" s="168" t="s">
        <v>303</v>
      </c>
      <c r="D178" s="168" t="s">
        <v>245</v>
      </c>
      <c r="E178" s="169" t="s">
        <v>304</v>
      </c>
      <c r="F178" s="170" t="s">
        <v>305</v>
      </c>
      <c r="G178" s="171" t="s">
        <v>274</v>
      </c>
      <c r="H178" s="172">
        <v>2</v>
      </c>
      <c r="I178" s="173"/>
      <c r="J178" s="174">
        <f>ROUND(I178*H178,2)</f>
        <v>0</v>
      </c>
      <c r="K178" s="175"/>
      <c r="L178" s="176"/>
      <c r="M178" s="177" t="s">
        <v>3</v>
      </c>
      <c r="N178" s="178" t="s">
        <v>53</v>
      </c>
      <c r="P178" s="139">
        <f>O178*H178</f>
        <v>0</v>
      </c>
      <c r="Q178" s="139">
        <v>0.0008</v>
      </c>
      <c r="R178" s="139">
        <f>Q178*H178</f>
        <v>0.0016</v>
      </c>
      <c r="S178" s="139">
        <v>0</v>
      </c>
      <c r="T178" s="140">
        <f>S178*H178</f>
        <v>0</v>
      </c>
      <c r="AR178" s="141" t="s">
        <v>248</v>
      </c>
      <c r="AT178" s="141" t="s">
        <v>245</v>
      </c>
      <c r="AU178" s="141" t="s">
        <v>92</v>
      </c>
      <c r="AY178" s="16" t="s">
        <v>147</v>
      </c>
      <c r="BE178" s="142">
        <f>IF(N178="základní",J178,0)</f>
        <v>0</v>
      </c>
      <c r="BF178" s="142">
        <f>IF(N178="snížená",J178,0)</f>
        <v>0</v>
      </c>
      <c r="BG178" s="142">
        <f>IF(N178="zákl. přenesená",J178,0)</f>
        <v>0</v>
      </c>
      <c r="BH178" s="142">
        <f>IF(N178="sníž. přenesená",J178,0)</f>
        <v>0</v>
      </c>
      <c r="BI178" s="142">
        <f>IF(N178="nulová",J178,0)</f>
        <v>0</v>
      </c>
      <c r="BJ178" s="16" t="s">
        <v>90</v>
      </c>
      <c r="BK178" s="142">
        <f>ROUND(I178*H178,2)</f>
        <v>0</v>
      </c>
      <c r="BL178" s="16" t="s">
        <v>238</v>
      </c>
      <c r="BM178" s="141" t="s">
        <v>306</v>
      </c>
    </row>
    <row r="179" spans="2:65" s="1" customFormat="1" ht="49" customHeight="1">
      <c r="B179" s="128"/>
      <c r="C179" s="129" t="s">
        <v>307</v>
      </c>
      <c r="D179" s="129" t="s">
        <v>150</v>
      </c>
      <c r="E179" s="130" t="s">
        <v>308</v>
      </c>
      <c r="F179" s="131" t="s">
        <v>309</v>
      </c>
      <c r="G179" s="132" t="s">
        <v>200</v>
      </c>
      <c r="H179" s="133">
        <v>0.002</v>
      </c>
      <c r="I179" s="134"/>
      <c r="J179" s="135">
        <f>ROUND(I179*H179,2)</f>
        <v>0</v>
      </c>
      <c r="K179" s="136"/>
      <c r="L179" s="32"/>
      <c r="M179" s="137" t="s">
        <v>3</v>
      </c>
      <c r="N179" s="138" t="s">
        <v>53</v>
      </c>
      <c r="P179" s="139">
        <f>O179*H179</f>
        <v>0</v>
      </c>
      <c r="Q179" s="139">
        <v>0</v>
      </c>
      <c r="R179" s="139">
        <f>Q179*H179</f>
        <v>0</v>
      </c>
      <c r="S179" s="139">
        <v>0</v>
      </c>
      <c r="T179" s="140">
        <f>S179*H179</f>
        <v>0</v>
      </c>
      <c r="AR179" s="141" t="s">
        <v>238</v>
      </c>
      <c r="AT179" s="141" t="s">
        <v>150</v>
      </c>
      <c r="AU179" s="141" t="s">
        <v>92</v>
      </c>
      <c r="AY179" s="16" t="s">
        <v>147</v>
      </c>
      <c r="BE179" s="142">
        <f>IF(N179="základní",J179,0)</f>
        <v>0</v>
      </c>
      <c r="BF179" s="142">
        <f>IF(N179="snížená",J179,0)</f>
        <v>0</v>
      </c>
      <c r="BG179" s="142">
        <f>IF(N179="zákl. přenesená",J179,0)</f>
        <v>0</v>
      </c>
      <c r="BH179" s="142">
        <f>IF(N179="sníž. přenesená",J179,0)</f>
        <v>0</v>
      </c>
      <c r="BI179" s="142">
        <f>IF(N179="nulová",J179,0)</f>
        <v>0</v>
      </c>
      <c r="BJ179" s="16" t="s">
        <v>90</v>
      </c>
      <c r="BK179" s="142">
        <f>ROUND(I179*H179,2)</f>
        <v>0</v>
      </c>
      <c r="BL179" s="16" t="s">
        <v>238</v>
      </c>
      <c r="BM179" s="141" t="s">
        <v>310</v>
      </c>
    </row>
    <row r="180" spans="2:47" s="1" customFormat="1" ht="10">
      <c r="B180" s="32"/>
      <c r="D180" s="143" t="s">
        <v>156</v>
      </c>
      <c r="F180" s="144" t="s">
        <v>311</v>
      </c>
      <c r="I180" s="145"/>
      <c r="L180" s="32"/>
      <c r="M180" s="146"/>
      <c r="T180" s="53"/>
      <c r="AT180" s="16" t="s">
        <v>156</v>
      </c>
      <c r="AU180" s="16" t="s">
        <v>92</v>
      </c>
    </row>
    <row r="181" spans="2:65" s="1" customFormat="1" ht="49" customHeight="1">
      <c r="B181" s="128"/>
      <c r="C181" s="129" t="s">
        <v>312</v>
      </c>
      <c r="D181" s="129" t="s">
        <v>150</v>
      </c>
      <c r="E181" s="130" t="s">
        <v>313</v>
      </c>
      <c r="F181" s="131" t="s">
        <v>314</v>
      </c>
      <c r="G181" s="132" t="s">
        <v>200</v>
      </c>
      <c r="H181" s="133">
        <v>0.002</v>
      </c>
      <c r="I181" s="134"/>
      <c r="J181" s="135">
        <f>ROUND(I181*H181,2)</f>
        <v>0</v>
      </c>
      <c r="K181" s="136"/>
      <c r="L181" s="32"/>
      <c r="M181" s="137" t="s">
        <v>3</v>
      </c>
      <c r="N181" s="138" t="s">
        <v>53</v>
      </c>
      <c r="P181" s="139">
        <f>O181*H181</f>
        <v>0</v>
      </c>
      <c r="Q181" s="139">
        <v>0</v>
      </c>
      <c r="R181" s="139">
        <f>Q181*H181</f>
        <v>0</v>
      </c>
      <c r="S181" s="139">
        <v>0</v>
      </c>
      <c r="T181" s="140">
        <f>S181*H181</f>
        <v>0</v>
      </c>
      <c r="AR181" s="141" t="s">
        <v>238</v>
      </c>
      <c r="AT181" s="141" t="s">
        <v>150</v>
      </c>
      <c r="AU181" s="141" t="s">
        <v>92</v>
      </c>
      <c r="AY181" s="16" t="s">
        <v>147</v>
      </c>
      <c r="BE181" s="142">
        <f>IF(N181="základní",J181,0)</f>
        <v>0</v>
      </c>
      <c r="BF181" s="142">
        <f>IF(N181="snížená",J181,0)</f>
        <v>0</v>
      </c>
      <c r="BG181" s="142">
        <f>IF(N181="zákl. přenesená",J181,0)</f>
        <v>0</v>
      </c>
      <c r="BH181" s="142">
        <f>IF(N181="sníž. přenesená",J181,0)</f>
        <v>0</v>
      </c>
      <c r="BI181" s="142">
        <f>IF(N181="nulová",J181,0)</f>
        <v>0</v>
      </c>
      <c r="BJ181" s="16" t="s">
        <v>90</v>
      </c>
      <c r="BK181" s="142">
        <f>ROUND(I181*H181,2)</f>
        <v>0</v>
      </c>
      <c r="BL181" s="16" t="s">
        <v>238</v>
      </c>
      <c r="BM181" s="141" t="s">
        <v>315</v>
      </c>
    </row>
    <row r="182" spans="2:47" s="1" customFormat="1" ht="10">
      <c r="B182" s="32"/>
      <c r="D182" s="143" t="s">
        <v>156</v>
      </c>
      <c r="F182" s="144" t="s">
        <v>316</v>
      </c>
      <c r="I182" s="145"/>
      <c r="L182" s="32"/>
      <c r="M182" s="146"/>
      <c r="T182" s="53"/>
      <c r="AT182" s="16" t="s">
        <v>156</v>
      </c>
      <c r="AU182" s="16" t="s">
        <v>92</v>
      </c>
    </row>
    <row r="183" spans="2:65" s="1" customFormat="1" ht="49" customHeight="1">
      <c r="B183" s="128"/>
      <c r="C183" s="129" t="s">
        <v>162</v>
      </c>
      <c r="D183" s="129" t="s">
        <v>150</v>
      </c>
      <c r="E183" s="130" t="s">
        <v>317</v>
      </c>
      <c r="F183" s="131" t="s">
        <v>318</v>
      </c>
      <c r="G183" s="132" t="s">
        <v>200</v>
      </c>
      <c r="H183" s="133">
        <v>0.002</v>
      </c>
      <c r="I183" s="134"/>
      <c r="J183" s="135">
        <f>ROUND(I183*H183,2)</f>
        <v>0</v>
      </c>
      <c r="K183" s="136"/>
      <c r="L183" s="32"/>
      <c r="M183" s="137" t="s">
        <v>3</v>
      </c>
      <c r="N183" s="138" t="s">
        <v>53</v>
      </c>
      <c r="P183" s="139">
        <f>O183*H183</f>
        <v>0</v>
      </c>
      <c r="Q183" s="139">
        <v>0</v>
      </c>
      <c r="R183" s="139">
        <f>Q183*H183</f>
        <v>0</v>
      </c>
      <c r="S183" s="139">
        <v>0</v>
      </c>
      <c r="T183" s="140">
        <f>S183*H183</f>
        <v>0</v>
      </c>
      <c r="AR183" s="141" t="s">
        <v>238</v>
      </c>
      <c r="AT183" s="141" t="s">
        <v>150</v>
      </c>
      <c r="AU183" s="141" t="s">
        <v>92</v>
      </c>
      <c r="AY183" s="16" t="s">
        <v>147</v>
      </c>
      <c r="BE183" s="142">
        <f>IF(N183="základní",J183,0)</f>
        <v>0</v>
      </c>
      <c r="BF183" s="142">
        <f>IF(N183="snížená",J183,0)</f>
        <v>0</v>
      </c>
      <c r="BG183" s="142">
        <f>IF(N183="zákl. přenesená",J183,0)</f>
        <v>0</v>
      </c>
      <c r="BH183" s="142">
        <f>IF(N183="sníž. přenesená",J183,0)</f>
        <v>0</v>
      </c>
      <c r="BI183" s="142">
        <f>IF(N183="nulová",J183,0)</f>
        <v>0</v>
      </c>
      <c r="BJ183" s="16" t="s">
        <v>90</v>
      </c>
      <c r="BK183" s="142">
        <f>ROUND(I183*H183,2)</f>
        <v>0</v>
      </c>
      <c r="BL183" s="16" t="s">
        <v>238</v>
      </c>
      <c r="BM183" s="141" t="s">
        <v>319</v>
      </c>
    </row>
    <row r="184" spans="2:47" s="1" customFormat="1" ht="10">
      <c r="B184" s="32"/>
      <c r="D184" s="143" t="s">
        <v>156</v>
      </c>
      <c r="F184" s="144" t="s">
        <v>320</v>
      </c>
      <c r="I184" s="145"/>
      <c r="L184" s="32"/>
      <c r="M184" s="146"/>
      <c r="T184" s="53"/>
      <c r="AT184" s="16" t="s">
        <v>156</v>
      </c>
      <c r="AU184" s="16" t="s">
        <v>92</v>
      </c>
    </row>
    <row r="185" spans="2:63" s="11" customFormat="1" ht="22.75" customHeight="1">
      <c r="B185" s="116"/>
      <c r="D185" s="117" t="s">
        <v>81</v>
      </c>
      <c r="E185" s="126" t="s">
        <v>321</v>
      </c>
      <c r="F185" s="126" t="s">
        <v>322</v>
      </c>
      <c r="I185" s="119"/>
      <c r="J185" s="127">
        <f>BK185</f>
        <v>0</v>
      </c>
      <c r="L185" s="116"/>
      <c r="M185" s="121"/>
      <c r="P185" s="122">
        <f>SUM(P186:P228)</f>
        <v>0</v>
      </c>
      <c r="R185" s="122">
        <f>SUM(R186:R228)</f>
        <v>1.6232172299999996</v>
      </c>
      <c r="T185" s="123">
        <f>SUM(T186:T228)</f>
        <v>0</v>
      </c>
      <c r="AR185" s="117" t="s">
        <v>92</v>
      </c>
      <c r="AT185" s="124" t="s">
        <v>81</v>
      </c>
      <c r="AU185" s="124" t="s">
        <v>90</v>
      </c>
      <c r="AY185" s="117" t="s">
        <v>147</v>
      </c>
      <c r="BK185" s="125">
        <f>SUM(BK186:BK228)</f>
        <v>0</v>
      </c>
    </row>
    <row r="186" spans="2:65" s="1" customFormat="1" ht="55.5" customHeight="1">
      <c r="B186" s="128"/>
      <c r="C186" s="129" t="s">
        <v>323</v>
      </c>
      <c r="D186" s="129" t="s">
        <v>150</v>
      </c>
      <c r="E186" s="130" t="s">
        <v>324</v>
      </c>
      <c r="F186" s="131" t="s">
        <v>325</v>
      </c>
      <c r="G186" s="132" t="s">
        <v>153</v>
      </c>
      <c r="H186" s="133">
        <v>7.287</v>
      </c>
      <c r="I186" s="134"/>
      <c r="J186" s="135">
        <f>ROUND(I186*H186,2)</f>
        <v>0</v>
      </c>
      <c r="K186" s="136"/>
      <c r="L186" s="32"/>
      <c r="M186" s="137" t="s">
        <v>3</v>
      </c>
      <c r="N186" s="138" t="s">
        <v>53</v>
      </c>
      <c r="P186" s="139">
        <f>O186*H186</f>
        <v>0</v>
      </c>
      <c r="Q186" s="139">
        <v>0.04428</v>
      </c>
      <c r="R186" s="139">
        <f>Q186*H186</f>
        <v>0.32266836</v>
      </c>
      <c r="S186" s="139">
        <v>0</v>
      </c>
      <c r="T186" s="140">
        <f>S186*H186</f>
        <v>0</v>
      </c>
      <c r="AR186" s="141" t="s">
        <v>238</v>
      </c>
      <c r="AT186" s="141" t="s">
        <v>150</v>
      </c>
      <c r="AU186" s="141" t="s">
        <v>92</v>
      </c>
      <c r="AY186" s="16" t="s">
        <v>147</v>
      </c>
      <c r="BE186" s="142">
        <f>IF(N186="základní",J186,0)</f>
        <v>0</v>
      </c>
      <c r="BF186" s="142">
        <f>IF(N186="snížená",J186,0)</f>
        <v>0</v>
      </c>
      <c r="BG186" s="142">
        <f>IF(N186="zákl. přenesená",J186,0)</f>
        <v>0</v>
      </c>
      <c r="BH186" s="142">
        <f>IF(N186="sníž. přenesená",J186,0)</f>
        <v>0</v>
      </c>
      <c r="BI186" s="142">
        <f>IF(N186="nulová",J186,0)</f>
        <v>0</v>
      </c>
      <c r="BJ186" s="16" t="s">
        <v>90</v>
      </c>
      <c r="BK186" s="142">
        <f>ROUND(I186*H186,2)</f>
        <v>0</v>
      </c>
      <c r="BL186" s="16" t="s">
        <v>238</v>
      </c>
      <c r="BM186" s="141" t="s">
        <v>326</v>
      </c>
    </row>
    <row r="187" spans="2:47" s="1" customFormat="1" ht="10">
      <c r="B187" s="32"/>
      <c r="D187" s="143" t="s">
        <v>156</v>
      </c>
      <c r="F187" s="144" t="s">
        <v>327</v>
      </c>
      <c r="I187" s="145"/>
      <c r="L187" s="32"/>
      <c r="M187" s="146"/>
      <c r="T187" s="53"/>
      <c r="AT187" s="16" t="s">
        <v>156</v>
      </c>
      <c r="AU187" s="16" t="s">
        <v>92</v>
      </c>
    </row>
    <row r="188" spans="2:51" s="12" customFormat="1" ht="10">
      <c r="B188" s="147"/>
      <c r="D188" s="148" t="s">
        <v>158</v>
      </c>
      <c r="E188" s="149" t="s">
        <v>3</v>
      </c>
      <c r="F188" s="150" t="s">
        <v>277</v>
      </c>
      <c r="H188" s="149" t="s">
        <v>3</v>
      </c>
      <c r="I188" s="151"/>
      <c r="L188" s="147"/>
      <c r="M188" s="152"/>
      <c r="T188" s="153"/>
      <c r="AT188" s="149" t="s">
        <v>158</v>
      </c>
      <c r="AU188" s="149" t="s">
        <v>92</v>
      </c>
      <c r="AV188" s="12" t="s">
        <v>90</v>
      </c>
      <c r="AW188" s="12" t="s">
        <v>43</v>
      </c>
      <c r="AX188" s="12" t="s">
        <v>82</v>
      </c>
      <c r="AY188" s="149" t="s">
        <v>147</v>
      </c>
    </row>
    <row r="189" spans="2:51" s="13" customFormat="1" ht="10">
      <c r="B189" s="154"/>
      <c r="D189" s="148" t="s">
        <v>158</v>
      </c>
      <c r="E189" s="155" t="s">
        <v>3</v>
      </c>
      <c r="F189" s="156" t="s">
        <v>328</v>
      </c>
      <c r="H189" s="157">
        <v>7.287</v>
      </c>
      <c r="I189" s="158"/>
      <c r="L189" s="154"/>
      <c r="M189" s="159"/>
      <c r="T189" s="160"/>
      <c r="AT189" s="155" t="s">
        <v>158</v>
      </c>
      <c r="AU189" s="155" t="s">
        <v>92</v>
      </c>
      <c r="AV189" s="13" t="s">
        <v>92</v>
      </c>
      <c r="AW189" s="13" t="s">
        <v>43</v>
      </c>
      <c r="AX189" s="13" t="s">
        <v>90</v>
      </c>
      <c r="AY189" s="155" t="s">
        <v>147</v>
      </c>
    </row>
    <row r="190" spans="2:65" s="1" customFormat="1" ht="44.25" customHeight="1">
      <c r="B190" s="128"/>
      <c r="C190" s="129" t="s">
        <v>329</v>
      </c>
      <c r="D190" s="129" t="s">
        <v>150</v>
      </c>
      <c r="E190" s="130" t="s">
        <v>330</v>
      </c>
      <c r="F190" s="131" t="s">
        <v>331</v>
      </c>
      <c r="G190" s="132" t="s">
        <v>153</v>
      </c>
      <c r="H190" s="133">
        <v>7.287</v>
      </c>
      <c r="I190" s="134"/>
      <c r="J190" s="135">
        <f>ROUND(I190*H190,2)</f>
        <v>0</v>
      </c>
      <c r="K190" s="136"/>
      <c r="L190" s="32"/>
      <c r="M190" s="137" t="s">
        <v>3</v>
      </c>
      <c r="N190" s="138" t="s">
        <v>53</v>
      </c>
      <c r="P190" s="139">
        <f>O190*H190</f>
        <v>0</v>
      </c>
      <c r="Q190" s="139">
        <v>0.00161</v>
      </c>
      <c r="R190" s="139">
        <f>Q190*H190</f>
        <v>0.01173207</v>
      </c>
      <c r="S190" s="139">
        <v>0</v>
      </c>
      <c r="T190" s="140">
        <f>S190*H190</f>
        <v>0</v>
      </c>
      <c r="AR190" s="141" t="s">
        <v>238</v>
      </c>
      <c r="AT190" s="141" t="s">
        <v>150</v>
      </c>
      <c r="AU190" s="141" t="s">
        <v>92</v>
      </c>
      <c r="AY190" s="16" t="s">
        <v>147</v>
      </c>
      <c r="BE190" s="142">
        <f>IF(N190="základní",J190,0)</f>
        <v>0</v>
      </c>
      <c r="BF190" s="142">
        <f>IF(N190="snížená",J190,0)</f>
        <v>0</v>
      </c>
      <c r="BG190" s="142">
        <f>IF(N190="zákl. přenesená",J190,0)</f>
        <v>0</v>
      </c>
      <c r="BH190" s="142">
        <f>IF(N190="sníž. přenesená",J190,0)</f>
        <v>0</v>
      </c>
      <c r="BI190" s="142">
        <f>IF(N190="nulová",J190,0)</f>
        <v>0</v>
      </c>
      <c r="BJ190" s="16" t="s">
        <v>90</v>
      </c>
      <c r="BK190" s="142">
        <f>ROUND(I190*H190,2)</f>
        <v>0</v>
      </c>
      <c r="BL190" s="16" t="s">
        <v>238</v>
      </c>
      <c r="BM190" s="141" t="s">
        <v>332</v>
      </c>
    </row>
    <row r="191" spans="2:47" s="1" customFormat="1" ht="10">
      <c r="B191" s="32"/>
      <c r="D191" s="143" t="s">
        <v>156</v>
      </c>
      <c r="F191" s="144" t="s">
        <v>333</v>
      </c>
      <c r="I191" s="145"/>
      <c r="L191" s="32"/>
      <c r="M191" s="146"/>
      <c r="T191" s="53"/>
      <c r="AT191" s="16" t="s">
        <v>156</v>
      </c>
      <c r="AU191" s="16" t="s">
        <v>92</v>
      </c>
    </row>
    <row r="192" spans="2:65" s="1" customFormat="1" ht="44.25" customHeight="1">
      <c r="B192" s="128"/>
      <c r="C192" s="129" t="s">
        <v>334</v>
      </c>
      <c r="D192" s="129" t="s">
        <v>150</v>
      </c>
      <c r="E192" s="130" t="s">
        <v>335</v>
      </c>
      <c r="F192" s="131" t="s">
        <v>336</v>
      </c>
      <c r="G192" s="132" t="s">
        <v>153</v>
      </c>
      <c r="H192" s="133">
        <v>63.6</v>
      </c>
      <c r="I192" s="134"/>
      <c r="J192" s="135">
        <f>ROUND(I192*H192,2)</f>
        <v>0</v>
      </c>
      <c r="K192" s="136"/>
      <c r="L192" s="32"/>
      <c r="M192" s="137" t="s">
        <v>3</v>
      </c>
      <c r="N192" s="138" t="s">
        <v>53</v>
      </c>
      <c r="P192" s="139">
        <f>O192*H192</f>
        <v>0</v>
      </c>
      <c r="Q192" s="139">
        <v>0.01221</v>
      </c>
      <c r="R192" s="139">
        <f>Q192*H192</f>
        <v>0.776556</v>
      </c>
      <c r="S192" s="139">
        <v>0</v>
      </c>
      <c r="T192" s="140">
        <f>S192*H192</f>
        <v>0</v>
      </c>
      <c r="AR192" s="141" t="s">
        <v>238</v>
      </c>
      <c r="AT192" s="141" t="s">
        <v>150</v>
      </c>
      <c r="AU192" s="141" t="s">
        <v>92</v>
      </c>
      <c r="AY192" s="16" t="s">
        <v>147</v>
      </c>
      <c r="BE192" s="142">
        <f>IF(N192="základní",J192,0)</f>
        <v>0</v>
      </c>
      <c r="BF192" s="142">
        <f>IF(N192="snížená",J192,0)</f>
        <v>0</v>
      </c>
      <c r="BG192" s="142">
        <f>IF(N192="zákl. přenesená",J192,0)</f>
        <v>0</v>
      </c>
      <c r="BH192" s="142">
        <f>IF(N192="sníž. přenesená",J192,0)</f>
        <v>0</v>
      </c>
      <c r="BI192" s="142">
        <f>IF(N192="nulová",J192,0)</f>
        <v>0</v>
      </c>
      <c r="BJ192" s="16" t="s">
        <v>90</v>
      </c>
      <c r="BK192" s="142">
        <f>ROUND(I192*H192,2)</f>
        <v>0</v>
      </c>
      <c r="BL192" s="16" t="s">
        <v>238</v>
      </c>
      <c r="BM192" s="141" t="s">
        <v>337</v>
      </c>
    </row>
    <row r="193" spans="2:47" s="1" customFormat="1" ht="10">
      <c r="B193" s="32"/>
      <c r="D193" s="143" t="s">
        <v>156</v>
      </c>
      <c r="F193" s="144" t="s">
        <v>338</v>
      </c>
      <c r="I193" s="145"/>
      <c r="L193" s="32"/>
      <c r="M193" s="146"/>
      <c r="T193" s="53"/>
      <c r="AT193" s="16" t="s">
        <v>156</v>
      </c>
      <c r="AU193" s="16" t="s">
        <v>92</v>
      </c>
    </row>
    <row r="194" spans="2:51" s="12" customFormat="1" ht="10">
      <c r="B194" s="147"/>
      <c r="D194" s="148" t="s">
        <v>158</v>
      </c>
      <c r="E194" s="149" t="s">
        <v>3</v>
      </c>
      <c r="F194" s="150" t="s">
        <v>339</v>
      </c>
      <c r="H194" s="149" t="s">
        <v>3</v>
      </c>
      <c r="I194" s="151"/>
      <c r="L194" s="147"/>
      <c r="M194" s="152"/>
      <c r="T194" s="153"/>
      <c r="AT194" s="149" t="s">
        <v>158</v>
      </c>
      <c r="AU194" s="149" t="s">
        <v>92</v>
      </c>
      <c r="AV194" s="12" t="s">
        <v>90</v>
      </c>
      <c r="AW194" s="12" t="s">
        <v>43</v>
      </c>
      <c r="AX194" s="12" t="s">
        <v>82</v>
      </c>
      <c r="AY194" s="149" t="s">
        <v>147</v>
      </c>
    </row>
    <row r="195" spans="2:51" s="13" customFormat="1" ht="10">
      <c r="B195" s="154"/>
      <c r="D195" s="148" t="s">
        <v>158</v>
      </c>
      <c r="E195" s="155" t="s">
        <v>3</v>
      </c>
      <c r="F195" s="156" t="s">
        <v>340</v>
      </c>
      <c r="H195" s="157">
        <v>54.6</v>
      </c>
      <c r="I195" s="158"/>
      <c r="L195" s="154"/>
      <c r="M195" s="159"/>
      <c r="T195" s="160"/>
      <c r="AT195" s="155" t="s">
        <v>158</v>
      </c>
      <c r="AU195" s="155" t="s">
        <v>92</v>
      </c>
      <c r="AV195" s="13" t="s">
        <v>92</v>
      </c>
      <c r="AW195" s="13" t="s">
        <v>43</v>
      </c>
      <c r="AX195" s="13" t="s">
        <v>82</v>
      </c>
      <c r="AY195" s="155" t="s">
        <v>147</v>
      </c>
    </row>
    <row r="196" spans="2:51" s="12" customFormat="1" ht="10">
      <c r="B196" s="147"/>
      <c r="D196" s="148" t="s">
        <v>158</v>
      </c>
      <c r="E196" s="149" t="s">
        <v>3</v>
      </c>
      <c r="F196" s="150" t="s">
        <v>341</v>
      </c>
      <c r="H196" s="149" t="s">
        <v>3</v>
      </c>
      <c r="I196" s="151"/>
      <c r="L196" s="147"/>
      <c r="M196" s="152"/>
      <c r="T196" s="153"/>
      <c r="AT196" s="149" t="s">
        <v>158</v>
      </c>
      <c r="AU196" s="149" t="s">
        <v>92</v>
      </c>
      <c r="AV196" s="12" t="s">
        <v>90</v>
      </c>
      <c r="AW196" s="12" t="s">
        <v>43</v>
      </c>
      <c r="AX196" s="12" t="s">
        <v>82</v>
      </c>
      <c r="AY196" s="149" t="s">
        <v>147</v>
      </c>
    </row>
    <row r="197" spans="2:51" s="13" customFormat="1" ht="10">
      <c r="B197" s="154"/>
      <c r="D197" s="148" t="s">
        <v>158</v>
      </c>
      <c r="E197" s="155" t="s">
        <v>3</v>
      </c>
      <c r="F197" s="156" t="s">
        <v>342</v>
      </c>
      <c r="H197" s="157">
        <v>9</v>
      </c>
      <c r="I197" s="158"/>
      <c r="L197" s="154"/>
      <c r="M197" s="159"/>
      <c r="T197" s="160"/>
      <c r="AT197" s="155" t="s">
        <v>158</v>
      </c>
      <c r="AU197" s="155" t="s">
        <v>92</v>
      </c>
      <c r="AV197" s="13" t="s">
        <v>92</v>
      </c>
      <c r="AW197" s="13" t="s">
        <v>43</v>
      </c>
      <c r="AX197" s="13" t="s">
        <v>82</v>
      </c>
      <c r="AY197" s="155" t="s">
        <v>147</v>
      </c>
    </row>
    <row r="198" spans="2:51" s="14" customFormat="1" ht="10">
      <c r="B198" s="161"/>
      <c r="D198" s="148" t="s">
        <v>158</v>
      </c>
      <c r="E198" s="162" t="s">
        <v>3</v>
      </c>
      <c r="F198" s="163" t="s">
        <v>163</v>
      </c>
      <c r="H198" s="164">
        <v>63.6</v>
      </c>
      <c r="I198" s="165"/>
      <c r="L198" s="161"/>
      <c r="M198" s="166"/>
      <c r="T198" s="167"/>
      <c r="AT198" s="162" t="s">
        <v>158</v>
      </c>
      <c r="AU198" s="162" t="s">
        <v>92</v>
      </c>
      <c r="AV198" s="14" t="s">
        <v>154</v>
      </c>
      <c r="AW198" s="14" t="s">
        <v>43</v>
      </c>
      <c r="AX198" s="14" t="s">
        <v>90</v>
      </c>
      <c r="AY198" s="162" t="s">
        <v>147</v>
      </c>
    </row>
    <row r="199" spans="2:65" s="1" customFormat="1" ht="55.5" customHeight="1">
      <c r="B199" s="128"/>
      <c r="C199" s="129" t="s">
        <v>248</v>
      </c>
      <c r="D199" s="129" t="s">
        <v>150</v>
      </c>
      <c r="E199" s="130" t="s">
        <v>343</v>
      </c>
      <c r="F199" s="131" t="s">
        <v>344</v>
      </c>
      <c r="G199" s="132" t="s">
        <v>153</v>
      </c>
      <c r="H199" s="133">
        <v>15.12</v>
      </c>
      <c r="I199" s="134"/>
      <c r="J199" s="135">
        <f>ROUND(I199*H199,2)</f>
        <v>0</v>
      </c>
      <c r="K199" s="136"/>
      <c r="L199" s="32"/>
      <c r="M199" s="137" t="s">
        <v>3</v>
      </c>
      <c r="N199" s="138" t="s">
        <v>53</v>
      </c>
      <c r="P199" s="139">
        <f>O199*H199</f>
        <v>0</v>
      </c>
      <c r="Q199" s="139">
        <v>0.02034</v>
      </c>
      <c r="R199" s="139">
        <f>Q199*H199</f>
        <v>0.3075408</v>
      </c>
      <c r="S199" s="139">
        <v>0</v>
      </c>
      <c r="T199" s="140">
        <f>S199*H199</f>
        <v>0</v>
      </c>
      <c r="AR199" s="141" t="s">
        <v>238</v>
      </c>
      <c r="AT199" s="141" t="s">
        <v>150</v>
      </c>
      <c r="AU199" s="141" t="s">
        <v>92</v>
      </c>
      <c r="AY199" s="16" t="s">
        <v>147</v>
      </c>
      <c r="BE199" s="142">
        <f>IF(N199="základní",J199,0)</f>
        <v>0</v>
      </c>
      <c r="BF199" s="142">
        <f>IF(N199="snížená",J199,0)</f>
        <v>0</v>
      </c>
      <c r="BG199" s="142">
        <f>IF(N199="zákl. přenesená",J199,0)</f>
        <v>0</v>
      </c>
      <c r="BH199" s="142">
        <f>IF(N199="sníž. přenesená",J199,0)</f>
        <v>0</v>
      </c>
      <c r="BI199" s="142">
        <f>IF(N199="nulová",J199,0)</f>
        <v>0</v>
      </c>
      <c r="BJ199" s="16" t="s">
        <v>90</v>
      </c>
      <c r="BK199" s="142">
        <f>ROUND(I199*H199,2)</f>
        <v>0</v>
      </c>
      <c r="BL199" s="16" t="s">
        <v>238</v>
      </c>
      <c r="BM199" s="141" t="s">
        <v>345</v>
      </c>
    </row>
    <row r="200" spans="2:47" s="1" customFormat="1" ht="10">
      <c r="B200" s="32"/>
      <c r="D200" s="143" t="s">
        <v>156</v>
      </c>
      <c r="F200" s="144" t="s">
        <v>346</v>
      </c>
      <c r="I200" s="145"/>
      <c r="L200" s="32"/>
      <c r="M200" s="146"/>
      <c r="T200" s="53"/>
      <c r="AT200" s="16" t="s">
        <v>156</v>
      </c>
      <c r="AU200" s="16" t="s">
        <v>92</v>
      </c>
    </row>
    <row r="201" spans="2:51" s="12" customFormat="1" ht="10">
      <c r="B201" s="147"/>
      <c r="D201" s="148" t="s">
        <v>158</v>
      </c>
      <c r="E201" s="149" t="s">
        <v>3</v>
      </c>
      <c r="F201" s="150" t="s">
        <v>242</v>
      </c>
      <c r="H201" s="149" t="s">
        <v>3</v>
      </c>
      <c r="I201" s="151"/>
      <c r="L201" s="147"/>
      <c r="M201" s="152"/>
      <c r="T201" s="153"/>
      <c r="AT201" s="149" t="s">
        <v>158</v>
      </c>
      <c r="AU201" s="149" t="s">
        <v>92</v>
      </c>
      <c r="AV201" s="12" t="s">
        <v>90</v>
      </c>
      <c r="AW201" s="12" t="s">
        <v>43</v>
      </c>
      <c r="AX201" s="12" t="s">
        <v>82</v>
      </c>
      <c r="AY201" s="149" t="s">
        <v>147</v>
      </c>
    </row>
    <row r="202" spans="2:51" s="13" customFormat="1" ht="10">
      <c r="B202" s="154"/>
      <c r="D202" s="148" t="s">
        <v>158</v>
      </c>
      <c r="E202" s="155" t="s">
        <v>3</v>
      </c>
      <c r="F202" s="156" t="s">
        <v>243</v>
      </c>
      <c r="H202" s="157">
        <v>15.12</v>
      </c>
      <c r="I202" s="158"/>
      <c r="L202" s="154"/>
      <c r="M202" s="159"/>
      <c r="T202" s="160"/>
      <c r="AT202" s="155" t="s">
        <v>158</v>
      </c>
      <c r="AU202" s="155" t="s">
        <v>92</v>
      </c>
      <c r="AV202" s="13" t="s">
        <v>92</v>
      </c>
      <c r="AW202" s="13" t="s">
        <v>43</v>
      </c>
      <c r="AX202" s="13" t="s">
        <v>90</v>
      </c>
      <c r="AY202" s="155" t="s">
        <v>147</v>
      </c>
    </row>
    <row r="203" spans="2:65" s="1" customFormat="1" ht="37.75" customHeight="1">
      <c r="B203" s="128"/>
      <c r="C203" s="129" t="s">
        <v>347</v>
      </c>
      <c r="D203" s="129" t="s">
        <v>150</v>
      </c>
      <c r="E203" s="130" t="s">
        <v>348</v>
      </c>
      <c r="F203" s="131" t="s">
        <v>349</v>
      </c>
      <c r="G203" s="132" t="s">
        <v>274</v>
      </c>
      <c r="H203" s="133">
        <v>4</v>
      </c>
      <c r="I203" s="134"/>
      <c r="J203" s="135">
        <f>ROUND(I203*H203,2)</f>
        <v>0</v>
      </c>
      <c r="K203" s="136"/>
      <c r="L203" s="32"/>
      <c r="M203" s="137" t="s">
        <v>3</v>
      </c>
      <c r="N203" s="138" t="s">
        <v>53</v>
      </c>
      <c r="P203" s="139">
        <f>O203*H203</f>
        <v>0</v>
      </c>
      <c r="Q203" s="139">
        <v>3E-05</v>
      </c>
      <c r="R203" s="139">
        <f>Q203*H203</f>
        <v>0.00012</v>
      </c>
      <c r="S203" s="139">
        <v>0</v>
      </c>
      <c r="T203" s="140">
        <f>S203*H203</f>
        <v>0</v>
      </c>
      <c r="AR203" s="141" t="s">
        <v>238</v>
      </c>
      <c r="AT203" s="141" t="s">
        <v>150</v>
      </c>
      <c r="AU203" s="141" t="s">
        <v>92</v>
      </c>
      <c r="AY203" s="16" t="s">
        <v>147</v>
      </c>
      <c r="BE203" s="142">
        <f>IF(N203="základní",J203,0)</f>
        <v>0</v>
      </c>
      <c r="BF203" s="142">
        <f>IF(N203="snížená",J203,0)</f>
        <v>0</v>
      </c>
      <c r="BG203" s="142">
        <f>IF(N203="zákl. přenesená",J203,0)</f>
        <v>0</v>
      </c>
      <c r="BH203" s="142">
        <f>IF(N203="sníž. přenesená",J203,0)</f>
        <v>0</v>
      </c>
      <c r="BI203" s="142">
        <f>IF(N203="nulová",J203,0)</f>
        <v>0</v>
      </c>
      <c r="BJ203" s="16" t="s">
        <v>90</v>
      </c>
      <c r="BK203" s="142">
        <f>ROUND(I203*H203,2)</f>
        <v>0</v>
      </c>
      <c r="BL203" s="16" t="s">
        <v>238</v>
      </c>
      <c r="BM203" s="141" t="s">
        <v>350</v>
      </c>
    </row>
    <row r="204" spans="2:47" s="1" customFormat="1" ht="10">
      <c r="B204" s="32"/>
      <c r="D204" s="143" t="s">
        <v>156</v>
      </c>
      <c r="F204" s="144" t="s">
        <v>351</v>
      </c>
      <c r="I204" s="145"/>
      <c r="L204" s="32"/>
      <c r="M204" s="146"/>
      <c r="T204" s="53"/>
      <c r="AT204" s="16" t="s">
        <v>156</v>
      </c>
      <c r="AU204" s="16" t="s">
        <v>92</v>
      </c>
    </row>
    <row r="205" spans="2:51" s="12" customFormat="1" ht="10">
      <c r="B205" s="147"/>
      <c r="D205" s="148" t="s">
        <v>158</v>
      </c>
      <c r="E205" s="149" t="s">
        <v>3</v>
      </c>
      <c r="F205" s="150" t="s">
        <v>341</v>
      </c>
      <c r="H205" s="149" t="s">
        <v>3</v>
      </c>
      <c r="I205" s="151"/>
      <c r="L205" s="147"/>
      <c r="M205" s="152"/>
      <c r="T205" s="153"/>
      <c r="AT205" s="149" t="s">
        <v>158</v>
      </c>
      <c r="AU205" s="149" t="s">
        <v>92</v>
      </c>
      <c r="AV205" s="12" t="s">
        <v>90</v>
      </c>
      <c r="AW205" s="12" t="s">
        <v>43</v>
      </c>
      <c r="AX205" s="12" t="s">
        <v>82</v>
      </c>
      <c r="AY205" s="149" t="s">
        <v>147</v>
      </c>
    </row>
    <row r="206" spans="2:51" s="13" customFormat="1" ht="10">
      <c r="B206" s="154"/>
      <c r="D206" s="148" t="s">
        <v>158</v>
      </c>
      <c r="E206" s="155" t="s">
        <v>3</v>
      </c>
      <c r="F206" s="156" t="s">
        <v>154</v>
      </c>
      <c r="H206" s="157">
        <v>4</v>
      </c>
      <c r="I206" s="158"/>
      <c r="L206" s="154"/>
      <c r="M206" s="159"/>
      <c r="T206" s="160"/>
      <c r="AT206" s="155" t="s">
        <v>158</v>
      </c>
      <c r="AU206" s="155" t="s">
        <v>92</v>
      </c>
      <c r="AV206" s="13" t="s">
        <v>92</v>
      </c>
      <c r="AW206" s="13" t="s">
        <v>43</v>
      </c>
      <c r="AX206" s="13" t="s">
        <v>90</v>
      </c>
      <c r="AY206" s="155" t="s">
        <v>147</v>
      </c>
    </row>
    <row r="207" spans="2:65" s="1" customFormat="1" ht="24.15" customHeight="1">
      <c r="B207" s="128"/>
      <c r="C207" s="168" t="s">
        <v>352</v>
      </c>
      <c r="D207" s="168" t="s">
        <v>245</v>
      </c>
      <c r="E207" s="169" t="s">
        <v>353</v>
      </c>
      <c r="F207" s="170" t="s">
        <v>354</v>
      </c>
      <c r="G207" s="171" t="s">
        <v>274</v>
      </c>
      <c r="H207" s="172">
        <v>4</v>
      </c>
      <c r="I207" s="173"/>
      <c r="J207" s="174">
        <f>ROUND(I207*H207,2)</f>
        <v>0</v>
      </c>
      <c r="K207" s="175"/>
      <c r="L207" s="176"/>
      <c r="M207" s="177" t="s">
        <v>3</v>
      </c>
      <c r="N207" s="178" t="s">
        <v>53</v>
      </c>
      <c r="P207" s="139">
        <f>O207*H207</f>
        <v>0</v>
      </c>
      <c r="Q207" s="139">
        <v>0.0025</v>
      </c>
      <c r="R207" s="139">
        <f>Q207*H207</f>
        <v>0.01</v>
      </c>
      <c r="S207" s="139">
        <v>0</v>
      </c>
      <c r="T207" s="140">
        <f>S207*H207</f>
        <v>0</v>
      </c>
      <c r="AR207" s="141" t="s">
        <v>248</v>
      </c>
      <c r="AT207" s="141" t="s">
        <v>245</v>
      </c>
      <c r="AU207" s="141" t="s">
        <v>92</v>
      </c>
      <c r="AY207" s="16" t="s">
        <v>147</v>
      </c>
      <c r="BE207" s="142">
        <f>IF(N207="základní",J207,0)</f>
        <v>0</v>
      </c>
      <c r="BF207" s="142">
        <f>IF(N207="snížená",J207,0)</f>
        <v>0</v>
      </c>
      <c r="BG207" s="142">
        <f>IF(N207="zákl. přenesená",J207,0)</f>
        <v>0</v>
      </c>
      <c r="BH207" s="142">
        <f>IF(N207="sníž. přenesená",J207,0)</f>
        <v>0</v>
      </c>
      <c r="BI207" s="142">
        <f>IF(N207="nulová",J207,0)</f>
        <v>0</v>
      </c>
      <c r="BJ207" s="16" t="s">
        <v>90</v>
      </c>
      <c r="BK207" s="142">
        <f>ROUND(I207*H207,2)</f>
        <v>0</v>
      </c>
      <c r="BL207" s="16" t="s">
        <v>238</v>
      </c>
      <c r="BM207" s="141" t="s">
        <v>355</v>
      </c>
    </row>
    <row r="208" spans="2:65" s="1" customFormat="1" ht="37.75" customHeight="1">
      <c r="B208" s="128"/>
      <c r="C208" s="129" t="s">
        <v>356</v>
      </c>
      <c r="D208" s="129" t="s">
        <v>150</v>
      </c>
      <c r="E208" s="130" t="s">
        <v>357</v>
      </c>
      <c r="F208" s="131" t="s">
        <v>358</v>
      </c>
      <c r="G208" s="132" t="s">
        <v>274</v>
      </c>
      <c r="H208" s="133">
        <v>34</v>
      </c>
      <c r="I208" s="134"/>
      <c r="J208" s="135">
        <f>ROUND(I208*H208,2)</f>
        <v>0</v>
      </c>
      <c r="K208" s="136"/>
      <c r="L208" s="32"/>
      <c r="M208" s="137" t="s">
        <v>3</v>
      </c>
      <c r="N208" s="138" t="s">
        <v>53</v>
      </c>
      <c r="P208" s="139">
        <f>O208*H208</f>
        <v>0</v>
      </c>
      <c r="Q208" s="139">
        <v>3E-05</v>
      </c>
      <c r="R208" s="139">
        <f>Q208*H208</f>
        <v>0.00102</v>
      </c>
      <c r="S208" s="139">
        <v>0</v>
      </c>
      <c r="T208" s="140">
        <f>S208*H208</f>
        <v>0</v>
      </c>
      <c r="AR208" s="141" t="s">
        <v>238</v>
      </c>
      <c r="AT208" s="141" t="s">
        <v>150</v>
      </c>
      <c r="AU208" s="141" t="s">
        <v>92</v>
      </c>
      <c r="AY208" s="16" t="s">
        <v>147</v>
      </c>
      <c r="BE208" s="142">
        <f>IF(N208="základní",J208,0)</f>
        <v>0</v>
      </c>
      <c r="BF208" s="142">
        <f>IF(N208="snížená",J208,0)</f>
        <v>0</v>
      </c>
      <c r="BG208" s="142">
        <f>IF(N208="zákl. přenesená",J208,0)</f>
        <v>0</v>
      </c>
      <c r="BH208" s="142">
        <f>IF(N208="sníž. přenesená",J208,0)</f>
        <v>0</v>
      </c>
      <c r="BI208" s="142">
        <f>IF(N208="nulová",J208,0)</f>
        <v>0</v>
      </c>
      <c r="BJ208" s="16" t="s">
        <v>90</v>
      </c>
      <c r="BK208" s="142">
        <f>ROUND(I208*H208,2)</f>
        <v>0</v>
      </c>
      <c r="BL208" s="16" t="s">
        <v>238</v>
      </c>
      <c r="BM208" s="141" t="s">
        <v>359</v>
      </c>
    </row>
    <row r="209" spans="2:47" s="1" customFormat="1" ht="10">
      <c r="B209" s="32"/>
      <c r="D209" s="143" t="s">
        <v>156</v>
      </c>
      <c r="F209" s="144" t="s">
        <v>360</v>
      </c>
      <c r="I209" s="145"/>
      <c r="L209" s="32"/>
      <c r="M209" s="146"/>
      <c r="T209" s="53"/>
      <c r="AT209" s="16" t="s">
        <v>156</v>
      </c>
      <c r="AU209" s="16" t="s">
        <v>92</v>
      </c>
    </row>
    <row r="210" spans="2:51" s="12" customFormat="1" ht="10">
      <c r="B210" s="147"/>
      <c r="D210" s="148" t="s">
        <v>158</v>
      </c>
      <c r="E210" s="149" t="s">
        <v>3</v>
      </c>
      <c r="F210" s="150" t="s">
        <v>339</v>
      </c>
      <c r="H210" s="149" t="s">
        <v>3</v>
      </c>
      <c r="I210" s="151"/>
      <c r="L210" s="147"/>
      <c r="M210" s="152"/>
      <c r="T210" s="153"/>
      <c r="AT210" s="149" t="s">
        <v>158</v>
      </c>
      <c r="AU210" s="149" t="s">
        <v>92</v>
      </c>
      <c r="AV210" s="12" t="s">
        <v>90</v>
      </c>
      <c r="AW210" s="12" t="s">
        <v>43</v>
      </c>
      <c r="AX210" s="12" t="s">
        <v>82</v>
      </c>
      <c r="AY210" s="149" t="s">
        <v>147</v>
      </c>
    </row>
    <row r="211" spans="2:51" s="13" customFormat="1" ht="10">
      <c r="B211" s="154"/>
      <c r="D211" s="148" t="s">
        <v>158</v>
      </c>
      <c r="E211" s="155" t="s">
        <v>3</v>
      </c>
      <c r="F211" s="156" t="s">
        <v>352</v>
      </c>
      <c r="H211" s="157">
        <v>34</v>
      </c>
      <c r="I211" s="158"/>
      <c r="L211" s="154"/>
      <c r="M211" s="159"/>
      <c r="T211" s="160"/>
      <c r="AT211" s="155" t="s">
        <v>158</v>
      </c>
      <c r="AU211" s="155" t="s">
        <v>92</v>
      </c>
      <c r="AV211" s="13" t="s">
        <v>92</v>
      </c>
      <c r="AW211" s="13" t="s">
        <v>43</v>
      </c>
      <c r="AX211" s="13" t="s">
        <v>90</v>
      </c>
      <c r="AY211" s="155" t="s">
        <v>147</v>
      </c>
    </row>
    <row r="212" spans="2:65" s="1" customFormat="1" ht="24.15" customHeight="1">
      <c r="B212" s="128"/>
      <c r="C212" s="168" t="s">
        <v>361</v>
      </c>
      <c r="D212" s="168" t="s">
        <v>245</v>
      </c>
      <c r="E212" s="169" t="s">
        <v>362</v>
      </c>
      <c r="F212" s="170" t="s">
        <v>363</v>
      </c>
      <c r="G212" s="171" t="s">
        <v>274</v>
      </c>
      <c r="H212" s="172">
        <v>34</v>
      </c>
      <c r="I212" s="173"/>
      <c r="J212" s="174">
        <f>ROUND(I212*H212,2)</f>
        <v>0</v>
      </c>
      <c r="K212" s="175"/>
      <c r="L212" s="176"/>
      <c r="M212" s="177" t="s">
        <v>3</v>
      </c>
      <c r="N212" s="178" t="s">
        <v>53</v>
      </c>
      <c r="P212" s="139">
        <f>O212*H212</f>
        <v>0</v>
      </c>
      <c r="Q212" s="139">
        <v>0.0041</v>
      </c>
      <c r="R212" s="139">
        <f>Q212*H212</f>
        <v>0.13940000000000002</v>
      </c>
      <c r="S212" s="139">
        <v>0</v>
      </c>
      <c r="T212" s="140">
        <f>S212*H212</f>
        <v>0</v>
      </c>
      <c r="AR212" s="141" t="s">
        <v>248</v>
      </c>
      <c r="AT212" s="141" t="s">
        <v>245</v>
      </c>
      <c r="AU212" s="141" t="s">
        <v>92</v>
      </c>
      <c r="AY212" s="16" t="s">
        <v>147</v>
      </c>
      <c r="BE212" s="142">
        <f>IF(N212="základní",J212,0)</f>
        <v>0</v>
      </c>
      <c r="BF212" s="142">
        <f>IF(N212="snížená",J212,0)</f>
        <v>0</v>
      </c>
      <c r="BG212" s="142">
        <f>IF(N212="zákl. přenesená",J212,0)</f>
        <v>0</v>
      </c>
      <c r="BH212" s="142">
        <f>IF(N212="sníž. přenesená",J212,0)</f>
        <v>0</v>
      </c>
      <c r="BI212" s="142">
        <f>IF(N212="nulová",J212,0)</f>
        <v>0</v>
      </c>
      <c r="BJ212" s="16" t="s">
        <v>90</v>
      </c>
      <c r="BK212" s="142">
        <f>ROUND(I212*H212,2)</f>
        <v>0</v>
      </c>
      <c r="BL212" s="16" t="s">
        <v>238</v>
      </c>
      <c r="BM212" s="141" t="s">
        <v>364</v>
      </c>
    </row>
    <row r="213" spans="2:65" s="1" customFormat="1" ht="33" customHeight="1">
      <c r="B213" s="128"/>
      <c r="C213" s="129" t="s">
        <v>365</v>
      </c>
      <c r="D213" s="129" t="s">
        <v>150</v>
      </c>
      <c r="E213" s="130" t="s">
        <v>366</v>
      </c>
      <c r="F213" s="131" t="s">
        <v>367</v>
      </c>
      <c r="G213" s="132" t="s">
        <v>274</v>
      </c>
      <c r="H213" s="133">
        <v>2</v>
      </c>
      <c r="I213" s="134"/>
      <c r="J213" s="135">
        <f>ROUND(I213*H213,2)</f>
        <v>0</v>
      </c>
      <c r="K213" s="136"/>
      <c r="L213" s="32"/>
      <c r="M213" s="137" t="s">
        <v>3</v>
      </c>
      <c r="N213" s="138" t="s">
        <v>53</v>
      </c>
      <c r="P213" s="139">
        <f>O213*H213</f>
        <v>0</v>
      </c>
      <c r="Q213" s="139">
        <v>0.00022</v>
      </c>
      <c r="R213" s="139">
        <f>Q213*H213</f>
        <v>0.00044</v>
      </c>
      <c r="S213" s="139">
        <v>0</v>
      </c>
      <c r="T213" s="140">
        <f>S213*H213</f>
        <v>0</v>
      </c>
      <c r="AR213" s="141" t="s">
        <v>238</v>
      </c>
      <c r="AT213" s="141" t="s">
        <v>150</v>
      </c>
      <c r="AU213" s="141" t="s">
        <v>92</v>
      </c>
      <c r="AY213" s="16" t="s">
        <v>147</v>
      </c>
      <c r="BE213" s="142">
        <f>IF(N213="základní",J213,0)</f>
        <v>0</v>
      </c>
      <c r="BF213" s="142">
        <f>IF(N213="snížená",J213,0)</f>
        <v>0</v>
      </c>
      <c r="BG213" s="142">
        <f>IF(N213="zákl. přenesená",J213,0)</f>
        <v>0</v>
      </c>
      <c r="BH213" s="142">
        <f>IF(N213="sníž. přenesená",J213,0)</f>
        <v>0</v>
      </c>
      <c r="BI213" s="142">
        <f>IF(N213="nulová",J213,0)</f>
        <v>0</v>
      </c>
      <c r="BJ213" s="16" t="s">
        <v>90</v>
      </c>
      <c r="BK213" s="142">
        <f>ROUND(I213*H213,2)</f>
        <v>0</v>
      </c>
      <c r="BL213" s="16" t="s">
        <v>238</v>
      </c>
      <c r="BM213" s="141" t="s">
        <v>368</v>
      </c>
    </row>
    <row r="214" spans="2:47" s="1" customFormat="1" ht="10">
      <c r="B214" s="32"/>
      <c r="D214" s="143" t="s">
        <v>156</v>
      </c>
      <c r="F214" s="144" t="s">
        <v>369</v>
      </c>
      <c r="I214" s="145"/>
      <c r="L214" s="32"/>
      <c r="M214" s="146"/>
      <c r="T214" s="53"/>
      <c r="AT214" s="16" t="s">
        <v>156</v>
      </c>
      <c r="AU214" s="16" t="s">
        <v>92</v>
      </c>
    </row>
    <row r="215" spans="2:51" s="12" customFormat="1" ht="10">
      <c r="B215" s="147"/>
      <c r="D215" s="148" t="s">
        <v>158</v>
      </c>
      <c r="E215" s="149" t="s">
        <v>3</v>
      </c>
      <c r="F215" s="150" t="s">
        <v>277</v>
      </c>
      <c r="H215" s="149" t="s">
        <v>3</v>
      </c>
      <c r="I215" s="151"/>
      <c r="L215" s="147"/>
      <c r="M215" s="152"/>
      <c r="T215" s="153"/>
      <c r="AT215" s="149" t="s">
        <v>158</v>
      </c>
      <c r="AU215" s="149" t="s">
        <v>92</v>
      </c>
      <c r="AV215" s="12" t="s">
        <v>90</v>
      </c>
      <c r="AW215" s="12" t="s">
        <v>43</v>
      </c>
      <c r="AX215" s="12" t="s">
        <v>82</v>
      </c>
      <c r="AY215" s="149" t="s">
        <v>147</v>
      </c>
    </row>
    <row r="216" spans="2:51" s="13" customFormat="1" ht="10">
      <c r="B216" s="154"/>
      <c r="D216" s="148" t="s">
        <v>158</v>
      </c>
      <c r="E216" s="155" t="s">
        <v>3</v>
      </c>
      <c r="F216" s="156" t="s">
        <v>92</v>
      </c>
      <c r="H216" s="157">
        <v>2</v>
      </c>
      <c r="I216" s="158"/>
      <c r="L216" s="154"/>
      <c r="M216" s="159"/>
      <c r="T216" s="160"/>
      <c r="AT216" s="155" t="s">
        <v>158</v>
      </c>
      <c r="AU216" s="155" t="s">
        <v>92</v>
      </c>
      <c r="AV216" s="13" t="s">
        <v>92</v>
      </c>
      <c r="AW216" s="13" t="s">
        <v>43</v>
      </c>
      <c r="AX216" s="13" t="s">
        <v>90</v>
      </c>
      <c r="AY216" s="155" t="s">
        <v>147</v>
      </c>
    </row>
    <row r="217" spans="2:65" s="1" customFormat="1" ht="33" customHeight="1">
      <c r="B217" s="128"/>
      <c r="C217" s="168" t="s">
        <v>178</v>
      </c>
      <c r="D217" s="168" t="s">
        <v>245</v>
      </c>
      <c r="E217" s="169" t="s">
        <v>370</v>
      </c>
      <c r="F217" s="170" t="s">
        <v>371</v>
      </c>
      <c r="G217" s="171" t="s">
        <v>274</v>
      </c>
      <c r="H217" s="172">
        <v>2</v>
      </c>
      <c r="I217" s="173"/>
      <c r="J217" s="174">
        <f>ROUND(I217*H217,2)</f>
        <v>0</v>
      </c>
      <c r="K217" s="175"/>
      <c r="L217" s="176"/>
      <c r="M217" s="177" t="s">
        <v>3</v>
      </c>
      <c r="N217" s="178" t="s">
        <v>53</v>
      </c>
      <c r="P217" s="139">
        <f>O217*H217</f>
        <v>0</v>
      </c>
      <c r="Q217" s="139">
        <v>0.01325</v>
      </c>
      <c r="R217" s="139">
        <f>Q217*H217</f>
        <v>0.0265</v>
      </c>
      <c r="S217" s="139">
        <v>0</v>
      </c>
      <c r="T217" s="140">
        <f>S217*H217</f>
        <v>0</v>
      </c>
      <c r="AR217" s="141" t="s">
        <v>248</v>
      </c>
      <c r="AT217" s="141" t="s">
        <v>245</v>
      </c>
      <c r="AU217" s="141" t="s">
        <v>92</v>
      </c>
      <c r="AY217" s="16" t="s">
        <v>147</v>
      </c>
      <c r="BE217" s="142">
        <f>IF(N217="základní",J217,0)</f>
        <v>0</v>
      </c>
      <c r="BF217" s="142">
        <f>IF(N217="snížená",J217,0)</f>
        <v>0</v>
      </c>
      <c r="BG217" s="142">
        <f>IF(N217="zákl. přenesená",J217,0)</f>
        <v>0</v>
      </c>
      <c r="BH217" s="142">
        <f>IF(N217="sníž. přenesená",J217,0)</f>
        <v>0</v>
      </c>
      <c r="BI217" s="142">
        <f>IF(N217="nulová",J217,0)</f>
        <v>0</v>
      </c>
      <c r="BJ217" s="16" t="s">
        <v>90</v>
      </c>
      <c r="BK217" s="142">
        <f>ROUND(I217*H217,2)</f>
        <v>0</v>
      </c>
      <c r="BL217" s="16" t="s">
        <v>238</v>
      </c>
      <c r="BM217" s="141" t="s">
        <v>372</v>
      </c>
    </row>
    <row r="218" spans="2:65" s="1" customFormat="1" ht="16.5" customHeight="1">
      <c r="B218" s="128"/>
      <c r="C218" s="129" t="s">
        <v>373</v>
      </c>
      <c r="D218" s="129" t="s">
        <v>150</v>
      </c>
      <c r="E218" s="130" t="s">
        <v>374</v>
      </c>
      <c r="F218" s="131" t="s">
        <v>375</v>
      </c>
      <c r="G218" s="132" t="s">
        <v>376</v>
      </c>
      <c r="H218" s="133">
        <v>2</v>
      </c>
      <c r="I218" s="134"/>
      <c r="J218" s="135">
        <f>ROUND(I218*H218,2)</f>
        <v>0</v>
      </c>
      <c r="K218" s="136"/>
      <c r="L218" s="32"/>
      <c r="M218" s="137" t="s">
        <v>3</v>
      </c>
      <c r="N218" s="138" t="s">
        <v>53</v>
      </c>
      <c r="P218" s="139">
        <f>O218*H218</f>
        <v>0</v>
      </c>
      <c r="Q218" s="139">
        <v>0</v>
      </c>
      <c r="R218" s="139">
        <f>Q218*H218</f>
        <v>0</v>
      </c>
      <c r="S218" s="139">
        <v>0</v>
      </c>
      <c r="T218" s="140">
        <f>S218*H218</f>
        <v>0</v>
      </c>
      <c r="AR218" s="141" t="s">
        <v>238</v>
      </c>
      <c r="AT218" s="141" t="s">
        <v>150</v>
      </c>
      <c r="AU218" s="141" t="s">
        <v>92</v>
      </c>
      <c r="AY218" s="16" t="s">
        <v>147</v>
      </c>
      <c r="BE218" s="142">
        <f>IF(N218="základní",J218,0)</f>
        <v>0</v>
      </c>
      <c r="BF218" s="142">
        <f>IF(N218="snížená",J218,0)</f>
        <v>0</v>
      </c>
      <c r="BG218" s="142">
        <f>IF(N218="zákl. přenesená",J218,0)</f>
        <v>0</v>
      </c>
      <c r="BH218" s="142">
        <f>IF(N218="sníž. přenesená",J218,0)</f>
        <v>0</v>
      </c>
      <c r="BI218" s="142">
        <f>IF(N218="nulová",J218,0)</f>
        <v>0</v>
      </c>
      <c r="BJ218" s="16" t="s">
        <v>90</v>
      </c>
      <c r="BK218" s="142">
        <f>ROUND(I218*H218,2)</f>
        <v>0</v>
      </c>
      <c r="BL218" s="16" t="s">
        <v>238</v>
      </c>
      <c r="BM218" s="141" t="s">
        <v>377</v>
      </c>
    </row>
    <row r="219" spans="2:65" s="1" customFormat="1" ht="37.75" customHeight="1">
      <c r="B219" s="128"/>
      <c r="C219" s="129" t="s">
        <v>378</v>
      </c>
      <c r="D219" s="129" t="s">
        <v>150</v>
      </c>
      <c r="E219" s="130" t="s">
        <v>379</v>
      </c>
      <c r="F219" s="131" t="s">
        <v>380</v>
      </c>
      <c r="G219" s="132" t="s">
        <v>274</v>
      </c>
      <c r="H219" s="133">
        <v>2</v>
      </c>
      <c r="I219" s="134"/>
      <c r="J219" s="135">
        <f>ROUND(I219*H219,2)</f>
        <v>0</v>
      </c>
      <c r="K219" s="136"/>
      <c r="L219" s="32"/>
      <c r="M219" s="137" t="s">
        <v>3</v>
      </c>
      <c r="N219" s="138" t="s">
        <v>53</v>
      </c>
      <c r="P219" s="139">
        <f>O219*H219</f>
        <v>0</v>
      </c>
      <c r="Q219" s="139">
        <v>0.01362</v>
      </c>
      <c r="R219" s="139">
        <f>Q219*H219</f>
        <v>0.02724</v>
      </c>
      <c r="S219" s="139">
        <v>0</v>
      </c>
      <c r="T219" s="140">
        <f>S219*H219</f>
        <v>0</v>
      </c>
      <c r="AR219" s="141" t="s">
        <v>238</v>
      </c>
      <c r="AT219" s="141" t="s">
        <v>150</v>
      </c>
      <c r="AU219" s="141" t="s">
        <v>92</v>
      </c>
      <c r="AY219" s="16" t="s">
        <v>147</v>
      </c>
      <c r="BE219" s="142">
        <f>IF(N219="základní",J219,0)</f>
        <v>0</v>
      </c>
      <c r="BF219" s="142">
        <f>IF(N219="snížená",J219,0)</f>
        <v>0</v>
      </c>
      <c r="BG219" s="142">
        <f>IF(N219="zákl. přenesená",J219,0)</f>
        <v>0</v>
      </c>
      <c r="BH219" s="142">
        <f>IF(N219="sníž. přenesená",J219,0)</f>
        <v>0</v>
      </c>
      <c r="BI219" s="142">
        <f>IF(N219="nulová",J219,0)</f>
        <v>0</v>
      </c>
      <c r="BJ219" s="16" t="s">
        <v>90</v>
      </c>
      <c r="BK219" s="142">
        <f>ROUND(I219*H219,2)</f>
        <v>0</v>
      </c>
      <c r="BL219" s="16" t="s">
        <v>238</v>
      </c>
      <c r="BM219" s="141" t="s">
        <v>381</v>
      </c>
    </row>
    <row r="220" spans="2:47" s="1" customFormat="1" ht="10">
      <c r="B220" s="32"/>
      <c r="D220" s="143" t="s">
        <v>156</v>
      </c>
      <c r="F220" s="144" t="s">
        <v>382</v>
      </c>
      <c r="I220" s="145"/>
      <c r="L220" s="32"/>
      <c r="M220" s="146"/>
      <c r="T220" s="53"/>
      <c r="AT220" s="16" t="s">
        <v>156</v>
      </c>
      <c r="AU220" s="16" t="s">
        <v>92</v>
      </c>
    </row>
    <row r="221" spans="2:51" s="12" customFormat="1" ht="10">
      <c r="B221" s="147"/>
      <c r="D221" s="148" t="s">
        <v>158</v>
      </c>
      <c r="E221" s="149" t="s">
        <v>3</v>
      </c>
      <c r="F221" s="150" t="s">
        <v>277</v>
      </c>
      <c r="H221" s="149" t="s">
        <v>3</v>
      </c>
      <c r="I221" s="151"/>
      <c r="L221" s="147"/>
      <c r="M221" s="152"/>
      <c r="T221" s="153"/>
      <c r="AT221" s="149" t="s">
        <v>158</v>
      </c>
      <c r="AU221" s="149" t="s">
        <v>92</v>
      </c>
      <c r="AV221" s="12" t="s">
        <v>90</v>
      </c>
      <c r="AW221" s="12" t="s">
        <v>43</v>
      </c>
      <c r="AX221" s="12" t="s">
        <v>82</v>
      </c>
      <c r="AY221" s="149" t="s">
        <v>147</v>
      </c>
    </row>
    <row r="222" spans="2:51" s="13" customFormat="1" ht="10">
      <c r="B222" s="154"/>
      <c r="D222" s="148" t="s">
        <v>158</v>
      </c>
      <c r="E222" s="155" t="s">
        <v>3</v>
      </c>
      <c r="F222" s="156" t="s">
        <v>92</v>
      </c>
      <c r="H222" s="157">
        <v>2</v>
      </c>
      <c r="I222" s="158"/>
      <c r="L222" s="154"/>
      <c r="M222" s="159"/>
      <c r="T222" s="160"/>
      <c r="AT222" s="155" t="s">
        <v>158</v>
      </c>
      <c r="AU222" s="155" t="s">
        <v>92</v>
      </c>
      <c r="AV222" s="13" t="s">
        <v>92</v>
      </c>
      <c r="AW222" s="13" t="s">
        <v>43</v>
      </c>
      <c r="AX222" s="13" t="s">
        <v>90</v>
      </c>
      <c r="AY222" s="155" t="s">
        <v>147</v>
      </c>
    </row>
    <row r="223" spans="2:65" s="1" customFormat="1" ht="66.75" customHeight="1">
      <c r="B223" s="128"/>
      <c r="C223" s="129" t="s">
        <v>383</v>
      </c>
      <c r="D223" s="129" t="s">
        <v>150</v>
      </c>
      <c r="E223" s="130" t="s">
        <v>384</v>
      </c>
      <c r="F223" s="131" t="s">
        <v>385</v>
      </c>
      <c r="G223" s="132" t="s">
        <v>200</v>
      </c>
      <c r="H223" s="133">
        <v>1.623</v>
      </c>
      <c r="I223" s="134"/>
      <c r="J223" s="135">
        <f>ROUND(I223*H223,2)</f>
        <v>0</v>
      </c>
      <c r="K223" s="136"/>
      <c r="L223" s="32"/>
      <c r="M223" s="137" t="s">
        <v>3</v>
      </c>
      <c r="N223" s="138" t="s">
        <v>53</v>
      </c>
      <c r="P223" s="139">
        <f>O223*H223</f>
        <v>0</v>
      </c>
      <c r="Q223" s="139">
        <v>0</v>
      </c>
      <c r="R223" s="139">
        <f>Q223*H223</f>
        <v>0</v>
      </c>
      <c r="S223" s="139">
        <v>0</v>
      </c>
      <c r="T223" s="140">
        <f>S223*H223</f>
        <v>0</v>
      </c>
      <c r="AR223" s="141" t="s">
        <v>238</v>
      </c>
      <c r="AT223" s="141" t="s">
        <v>150</v>
      </c>
      <c r="AU223" s="141" t="s">
        <v>92</v>
      </c>
      <c r="AY223" s="16" t="s">
        <v>147</v>
      </c>
      <c r="BE223" s="142">
        <f>IF(N223="základní",J223,0)</f>
        <v>0</v>
      </c>
      <c r="BF223" s="142">
        <f>IF(N223="snížená",J223,0)</f>
        <v>0</v>
      </c>
      <c r="BG223" s="142">
        <f>IF(N223="zákl. přenesená",J223,0)</f>
        <v>0</v>
      </c>
      <c r="BH223" s="142">
        <f>IF(N223="sníž. přenesená",J223,0)</f>
        <v>0</v>
      </c>
      <c r="BI223" s="142">
        <f>IF(N223="nulová",J223,0)</f>
        <v>0</v>
      </c>
      <c r="BJ223" s="16" t="s">
        <v>90</v>
      </c>
      <c r="BK223" s="142">
        <f>ROUND(I223*H223,2)</f>
        <v>0</v>
      </c>
      <c r="BL223" s="16" t="s">
        <v>238</v>
      </c>
      <c r="BM223" s="141" t="s">
        <v>386</v>
      </c>
    </row>
    <row r="224" spans="2:47" s="1" customFormat="1" ht="10">
      <c r="B224" s="32"/>
      <c r="D224" s="143" t="s">
        <v>156</v>
      </c>
      <c r="F224" s="144" t="s">
        <v>387</v>
      </c>
      <c r="I224" s="145"/>
      <c r="L224" s="32"/>
      <c r="M224" s="146"/>
      <c r="T224" s="53"/>
      <c r="AT224" s="16" t="s">
        <v>156</v>
      </c>
      <c r="AU224" s="16" t="s">
        <v>92</v>
      </c>
    </row>
    <row r="225" spans="2:65" s="1" customFormat="1" ht="62.75" customHeight="1">
      <c r="B225" s="128"/>
      <c r="C225" s="129" t="s">
        <v>388</v>
      </c>
      <c r="D225" s="129" t="s">
        <v>150</v>
      </c>
      <c r="E225" s="130" t="s">
        <v>389</v>
      </c>
      <c r="F225" s="131" t="s">
        <v>390</v>
      </c>
      <c r="G225" s="132" t="s">
        <v>200</v>
      </c>
      <c r="H225" s="133">
        <v>1.623</v>
      </c>
      <c r="I225" s="134"/>
      <c r="J225" s="135">
        <f>ROUND(I225*H225,2)</f>
        <v>0</v>
      </c>
      <c r="K225" s="136"/>
      <c r="L225" s="32"/>
      <c r="M225" s="137" t="s">
        <v>3</v>
      </c>
      <c r="N225" s="138" t="s">
        <v>53</v>
      </c>
      <c r="P225" s="139">
        <f>O225*H225</f>
        <v>0</v>
      </c>
      <c r="Q225" s="139">
        <v>0</v>
      </c>
      <c r="R225" s="139">
        <f>Q225*H225</f>
        <v>0</v>
      </c>
      <c r="S225" s="139">
        <v>0</v>
      </c>
      <c r="T225" s="140">
        <f>S225*H225</f>
        <v>0</v>
      </c>
      <c r="AR225" s="141" t="s">
        <v>238</v>
      </c>
      <c r="AT225" s="141" t="s">
        <v>150</v>
      </c>
      <c r="AU225" s="141" t="s">
        <v>92</v>
      </c>
      <c r="AY225" s="16" t="s">
        <v>147</v>
      </c>
      <c r="BE225" s="142">
        <f>IF(N225="základní",J225,0)</f>
        <v>0</v>
      </c>
      <c r="BF225" s="142">
        <f>IF(N225="snížená",J225,0)</f>
        <v>0</v>
      </c>
      <c r="BG225" s="142">
        <f>IF(N225="zákl. přenesená",J225,0)</f>
        <v>0</v>
      </c>
      <c r="BH225" s="142">
        <f>IF(N225="sníž. přenesená",J225,0)</f>
        <v>0</v>
      </c>
      <c r="BI225" s="142">
        <f>IF(N225="nulová",J225,0)</f>
        <v>0</v>
      </c>
      <c r="BJ225" s="16" t="s">
        <v>90</v>
      </c>
      <c r="BK225" s="142">
        <f>ROUND(I225*H225,2)</f>
        <v>0</v>
      </c>
      <c r="BL225" s="16" t="s">
        <v>238</v>
      </c>
      <c r="BM225" s="141" t="s">
        <v>391</v>
      </c>
    </row>
    <row r="226" spans="2:47" s="1" customFormat="1" ht="10">
      <c r="B226" s="32"/>
      <c r="D226" s="143" t="s">
        <v>156</v>
      </c>
      <c r="F226" s="144" t="s">
        <v>392</v>
      </c>
      <c r="I226" s="145"/>
      <c r="L226" s="32"/>
      <c r="M226" s="146"/>
      <c r="T226" s="53"/>
      <c r="AT226" s="16" t="s">
        <v>156</v>
      </c>
      <c r="AU226" s="16" t="s">
        <v>92</v>
      </c>
    </row>
    <row r="227" spans="2:65" s="1" customFormat="1" ht="55.5" customHeight="1">
      <c r="B227" s="128"/>
      <c r="C227" s="129" t="s">
        <v>393</v>
      </c>
      <c r="D227" s="129" t="s">
        <v>150</v>
      </c>
      <c r="E227" s="130" t="s">
        <v>394</v>
      </c>
      <c r="F227" s="131" t="s">
        <v>395</v>
      </c>
      <c r="G227" s="132" t="s">
        <v>200</v>
      </c>
      <c r="H227" s="133">
        <v>1.623</v>
      </c>
      <c r="I227" s="134"/>
      <c r="J227" s="135">
        <f>ROUND(I227*H227,2)</f>
        <v>0</v>
      </c>
      <c r="K227" s="136"/>
      <c r="L227" s="32"/>
      <c r="M227" s="137" t="s">
        <v>3</v>
      </c>
      <c r="N227" s="138" t="s">
        <v>53</v>
      </c>
      <c r="P227" s="139">
        <f>O227*H227</f>
        <v>0</v>
      </c>
      <c r="Q227" s="139">
        <v>0</v>
      </c>
      <c r="R227" s="139">
        <f>Q227*H227</f>
        <v>0</v>
      </c>
      <c r="S227" s="139">
        <v>0</v>
      </c>
      <c r="T227" s="140">
        <f>S227*H227</f>
        <v>0</v>
      </c>
      <c r="AR227" s="141" t="s">
        <v>238</v>
      </c>
      <c r="AT227" s="141" t="s">
        <v>150</v>
      </c>
      <c r="AU227" s="141" t="s">
        <v>92</v>
      </c>
      <c r="AY227" s="16" t="s">
        <v>147</v>
      </c>
      <c r="BE227" s="142">
        <f>IF(N227="základní",J227,0)</f>
        <v>0</v>
      </c>
      <c r="BF227" s="142">
        <f>IF(N227="snížená",J227,0)</f>
        <v>0</v>
      </c>
      <c r="BG227" s="142">
        <f>IF(N227="zákl. přenesená",J227,0)</f>
        <v>0</v>
      </c>
      <c r="BH227" s="142">
        <f>IF(N227="sníž. přenesená",J227,0)</f>
        <v>0</v>
      </c>
      <c r="BI227" s="142">
        <f>IF(N227="nulová",J227,0)</f>
        <v>0</v>
      </c>
      <c r="BJ227" s="16" t="s">
        <v>90</v>
      </c>
      <c r="BK227" s="142">
        <f>ROUND(I227*H227,2)</f>
        <v>0</v>
      </c>
      <c r="BL227" s="16" t="s">
        <v>238</v>
      </c>
      <c r="BM227" s="141" t="s">
        <v>396</v>
      </c>
    </row>
    <row r="228" spans="2:47" s="1" customFormat="1" ht="10">
      <c r="B228" s="32"/>
      <c r="D228" s="143" t="s">
        <v>156</v>
      </c>
      <c r="F228" s="144" t="s">
        <v>397</v>
      </c>
      <c r="I228" s="145"/>
      <c r="L228" s="32"/>
      <c r="M228" s="146"/>
      <c r="T228" s="53"/>
      <c r="AT228" s="16" t="s">
        <v>156</v>
      </c>
      <c r="AU228" s="16" t="s">
        <v>92</v>
      </c>
    </row>
    <row r="229" spans="2:63" s="11" customFormat="1" ht="22.75" customHeight="1">
      <c r="B229" s="116"/>
      <c r="D229" s="117" t="s">
        <v>81</v>
      </c>
      <c r="E229" s="126" t="s">
        <v>398</v>
      </c>
      <c r="F229" s="126" t="s">
        <v>399</v>
      </c>
      <c r="I229" s="119"/>
      <c r="J229" s="127">
        <f>BK229</f>
        <v>0</v>
      </c>
      <c r="L229" s="116"/>
      <c r="M229" s="121"/>
      <c r="P229" s="122">
        <f>SUM(P230:P274)</f>
        <v>0</v>
      </c>
      <c r="R229" s="122">
        <f>SUM(R230:R274)</f>
        <v>0.36032</v>
      </c>
      <c r="T229" s="123">
        <f>SUM(T230:T274)</f>
        <v>2.0188349999999997</v>
      </c>
      <c r="AR229" s="117" t="s">
        <v>92</v>
      </c>
      <c r="AT229" s="124" t="s">
        <v>81</v>
      </c>
      <c r="AU229" s="124" t="s">
        <v>90</v>
      </c>
      <c r="AY229" s="117" t="s">
        <v>147</v>
      </c>
      <c r="BK229" s="125">
        <f>SUM(BK230:BK274)</f>
        <v>0</v>
      </c>
    </row>
    <row r="230" spans="2:65" s="1" customFormat="1" ht="21.75" customHeight="1">
      <c r="B230" s="128"/>
      <c r="C230" s="129" t="s">
        <v>400</v>
      </c>
      <c r="D230" s="129" t="s">
        <v>150</v>
      </c>
      <c r="E230" s="130" t="s">
        <v>401</v>
      </c>
      <c r="F230" s="131" t="s">
        <v>402</v>
      </c>
      <c r="G230" s="132" t="s">
        <v>153</v>
      </c>
      <c r="H230" s="133">
        <v>23.4</v>
      </c>
      <c r="I230" s="134"/>
      <c r="J230" s="135">
        <f>ROUND(I230*H230,2)</f>
        <v>0</v>
      </c>
      <c r="K230" s="136"/>
      <c r="L230" s="32"/>
      <c r="M230" s="137" t="s">
        <v>3</v>
      </c>
      <c r="N230" s="138" t="s">
        <v>53</v>
      </c>
      <c r="P230" s="139">
        <f>O230*H230</f>
        <v>0</v>
      </c>
      <c r="Q230" s="139">
        <v>0</v>
      </c>
      <c r="R230" s="139">
        <f>Q230*H230</f>
        <v>0</v>
      </c>
      <c r="S230" s="139">
        <v>0.02465</v>
      </c>
      <c r="T230" s="140">
        <f>S230*H230</f>
        <v>0.5768099999999999</v>
      </c>
      <c r="AR230" s="141" t="s">
        <v>238</v>
      </c>
      <c r="AT230" s="141" t="s">
        <v>150</v>
      </c>
      <c r="AU230" s="141" t="s">
        <v>92</v>
      </c>
      <c r="AY230" s="16" t="s">
        <v>147</v>
      </c>
      <c r="BE230" s="142">
        <f>IF(N230="základní",J230,0)</f>
        <v>0</v>
      </c>
      <c r="BF230" s="142">
        <f>IF(N230="snížená",J230,0)</f>
        <v>0</v>
      </c>
      <c r="BG230" s="142">
        <f>IF(N230="zákl. přenesená",J230,0)</f>
        <v>0</v>
      </c>
      <c r="BH230" s="142">
        <f>IF(N230="sníž. přenesená",J230,0)</f>
        <v>0</v>
      </c>
      <c r="BI230" s="142">
        <f>IF(N230="nulová",J230,0)</f>
        <v>0</v>
      </c>
      <c r="BJ230" s="16" t="s">
        <v>90</v>
      </c>
      <c r="BK230" s="142">
        <f>ROUND(I230*H230,2)</f>
        <v>0</v>
      </c>
      <c r="BL230" s="16" t="s">
        <v>238</v>
      </c>
      <c r="BM230" s="141" t="s">
        <v>403</v>
      </c>
    </row>
    <row r="231" spans="2:47" s="1" customFormat="1" ht="10">
      <c r="B231" s="32"/>
      <c r="D231" s="143" t="s">
        <v>156</v>
      </c>
      <c r="F231" s="144" t="s">
        <v>404</v>
      </c>
      <c r="I231" s="145"/>
      <c r="L231" s="32"/>
      <c r="M231" s="146"/>
      <c r="T231" s="53"/>
      <c r="AT231" s="16" t="s">
        <v>156</v>
      </c>
      <c r="AU231" s="16" t="s">
        <v>92</v>
      </c>
    </row>
    <row r="232" spans="2:51" s="12" customFormat="1" ht="10">
      <c r="B232" s="147"/>
      <c r="D232" s="148" t="s">
        <v>158</v>
      </c>
      <c r="E232" s="149" t="s">
        <v>3</v>
      </c>
      <c r="F232" s="150" t="s">
        <v>177</v>
      </c>
      <c r="H232" s="149" t="s">
        <v>3</v>
      </c>
      <c r="I232" s="151"/>
      <c r="L232" s="147"/>
      <c r="M232" s="152"/>
      <c r="T232" s="153"/>
      <c r="AT232" s="149" t="s">
        <v>158</v>
      </c>
      <c r="AU232" s="149" t="s">
        <v>92</v>
      </c>
      <c r="AV232" s="12" t="s">
        <v>90</v>
      </c>
      <c r="AW232" s="12" t="s">
        <v>43</v>
      </c>
      <c r="AX232" s="12" t="s">
        <v>82</v>
      </c>
      <c r="AY232" s="149" t="s">
        <v>147</v>
      </c>
    </row>
    <row r="233" spans="2:51" s="13" customFormat="1" ht="10">
      <c r="B233" s="154"/>
      <c r="D233" s="148" t="s">
        <v>158</v>
      </c>
      <c r="E233" s="155" t="s">
        <v>3</v>
      </c>
      <c r="F233" s="156" t="s">
        <v>405</v>
      </c>
      <c r="H233" s="157">
        <v>23.4</v>
      </c>
      <c r="I233" s="158"/>
      <c r="L233" s="154"/>
      <c r="M233" s="159"/>
      <c r="T233" s="160"/>
      <c r="AT233" s="155" t="s">
        <v>158</v>
      </c>
      <c r="AU233" s="155" t="s">
        <v>92</v>
      </c>
      <c r="AV233" s="13" t="s">
        <v>92</v>
      </c>
      <c r="AW233" s="13" t="s">
        <v>43</v>
      </c>
      <c r="AX233" s="13" t="s">
        <v>90</v>
      </c>
      <c r="AY233" s="155" t="s">
        <v>147</v>
      </c>
    </row>
    <row r="234" spans="2:65" s="1" customFormat="1" ht="21.75" customHeight="1">
      <c r="B234" s="128"/>
      <c r="C234" s="129" t="s">
        <v>406</v>
      </c>
      <c r="D234" s="129" t="s">
        <v>150</v>
      </c>
      <c r="E234" s="130" t="s">
        <v>407</v>
      </c>
      <c r="F234" s="131" t="s">
        <v>408</v>
      </c>
      <c r="G234" s="132" t="s">
        <v>153</v>
      </c>
      <c r="H234" s="133">
        <v>58.5</v>
      </c>
      <c r="I234" s="134"/>
      <c r="J234" s="135">
        <f>ROUND(I234*H234,2)</f>
        <v>0</v>
      </c>
      <c r="K234" s="136"/>
      <c r="L234" s="32"/>
      <c r="M234" s="137" t="s">
        <v>3</v>
      </c>
      <c r="N234" s="138" t="s">
        <v>53</v>
      </c>
      <c r="P234" s="139">
        <f>O234*H234</f>
        <v>0</v>
      </c>
      <c r="Q234" s="139">
        <v>0</v>
      </c>
      <c r="R234" s="139">
        <f>Q234*H234</f>
        <v>0</v>
      </c>
      <c r="S234" s="139">
        <v>0.02465</v>
      </c>
      <c r="T234" s="140">
        <f>S234*H234</f>
        <v>1.442025</v>
      </c>
      <c r="AR234" s="141" t="s">
        <v>238</v>
      </c>
      <c r="AT234" s="141" t="s">
        <v>150</v>
      </c>
      <c r="AU234" s="141" t="s">
        <v>92</v>
      </c>
      <c r="AY234" s="16" t="s">
        <v>147</v>
      </c>
      <c r="BE234" s="142">
        <f>IF(N234="základní",J234,0)</f>
        <v>0</v>
      </c>
      <c r="BF234" s="142">
        <f>IF(N234="snížená",J234,0)</f>
        <v>0</v>
      </c>
      <c r="BG234" s="142">
        <f>IF(N234="zákl. přenesená",J234,0)</f>
        <v>0</v>
      </c>
      <c r="BH234" s="142">
        <f>IF(N234="sníž. přenesená",J234,0)</f>
        <v>0</v>
      </c>
      <c r="BI234" s="142">
        <f>IF(N234="nulová",J234,0)</f>
        <v>0</v>
      </c>
      <c r="BJ234" s="16" t="s">
        <v>90</v>
      </c>
      <c r="BK234" s="142">
        <f>ROUND(I234*H234,2)</f>
        <v>0</v>
      </c>
      <c r="BL234" s="16" t="s">
        <v>238</v>
      </c>
      <c r="BM234" s="141" t="s">
        <v>409</v>
      </c>
    </row>
    <row r="235" spans="2:47" s="1" customFormat="1" ht="10">
      <c r="B235" s="32"/>
      <c r="D235" s="143" t="s">
        <v>156</v>
      </c>
      <c r="F235" s="144" t="s">
        <v>410</v>
      </c>
      <c r="I235" s="145"/>
      <c r="L235" s="32"/>
      <c r="M235" s="146"/>
      <c r="T235" s="53"/>
      <c r="AT235" s="16" t="s">
        <v>156</v>
      </c>
      <c r="AU235" s="16" t="s">
        <v>92</v>
      </c>
    </row>
    <row r="236" spans="2:51" s="12" customFormat="1" ht="10">
      <c r="B236" s="147"/>
      <c r="D236" s="148" t="s">
        <v>158</v>
      </c>
      <c r="E236" s="149" t="s">
        <v>3</v>
      </c>
      <c r="F236" s="150" t="s">
        <v>411</v>
      </c>
      <c r="H236" s="149" t="s">
        <v>3</v>
      </c>
      <c r="I236" s="151"/>
      <c r="L236" s="147"/>
      <c r="M236" s="152"/>
      <c r="T236" s="153"/>
      <c r="AT236" s="149" t="s">
        <v>158</v>
      </c>
      <c r="AU236" s="149" t="s">
        <v>92</v>
      </c>
      <c r="AV236" s="12" t="s">
        <v>90</v>
      </c>
      <c r="AW236" s="12" t="s">
        <v>43</v>
      </c>
      <c r="AX236" s="12" t="s">
        <v>82</v>
      </c>
      <c r="AY236" s="149" t="s">
        <v>147</v>
      </c>
    </row>
    <row r="237" spans="2:51" s="13" customFormat="1" ht="10">
      <c r="B237" s="154"/>
      <c r="D237" s="148" t="s">
        <v>158</v>
      </c>
      <c r="E237" s="155" t="s">
        <v>3</v>
      </c>
      <c r="F237" s="156" t="s">
        <v>412</v>
      </c>
      <c r="H237" s="157">
        <v>58.5</v>
      </c>
      <c r="I237" s="158"/>
      <c r="L237" s="154"/>
      <c r="M237" s="159"/>
      <c r="T237" s="160"/>
      <c r="AT237" s="155" t="s">
        <v>158</v>
      </c>
      <c r="AU237" s="155" t="s">
        <v>92</v>
      </c>
      <c r="AV237" s="13" t="s">
        <v>92</v>
      </c>
      <c r="AW237" s="13" t="s">
        <v>43</v>
      </c>
      <c r="AX237" s="13" t="s">
        <v>90</v>
      </c>
      <c r="AY237" s="155" t="s">
        <v>147</v>
      </c>
    </row>
    <row r="238" spans="2:65" s="1" customFormat="1" ht="37.75" customHeight="1">
      <c r="B238" s="128"/>
      <c r="C238" s="129" t="s">
        <v>413</v>
      </c>
      <c r="D238" s="129" t="s">
        <v>150</v>
      </c>
      <c r="E238" s="130" t="s">
        <v>414</v>
      </c>
      <c r="F238" s="131" t="s">
        <v>415</v>
      </c>
      <c r="G238" s="132" t="s">
        <v>274</v>
      </c>
      <c r="H238" s="133">
        <v>2</v>
      </c>
      <c r="I238" s="134"/>
      <c r="J238" s="135">
        <f>ROUND(I238*H238,2)</f>
        <v>0</v>
      </c>
      <c r="K238" s="136"/>
      <c r="L238" s="32"/>
      <c r="M238" s="137" t="s">
        <v>3</v>
      </c>
      <c r="N238" s="138" t="s">
        <v>53</v>
      </c>
      <c r="P238" s="139">
        <f>O238*H238</f>
        <v>0</v>
      </c>
      <c r="Q238" s="139">
        <v>0</v>
      </c>
      <c r="R238" s="139">
        <f>Q238*H238</f>
        <v>0</v>
      </c>
      <c r="S238" s="139">
        <v>0</v>
      </c>
      <c r="T238" s="140">
        <f>S238*H238</f>
        <v>0</v>
      </c>
      <c r="AR238" s="141" t="s">
        <v>238</v>
      </c>
      <c r="AT238" s="141" t="s">
        <v>150</v>
      </c>
      <c r="AU238" s="141" t="s">
        <v>92</v>
      </c>
      <c r="AY238" s="16" t="s">
        <v>147</v>
      </c>
      <c r="BE238" s="142">
        <f>IF(N238="základní",J238,0)</f>
        <v>0</v>
      </c>
      <c r="BF238" s="142">
        <f>IF(N238="snížená",J238,0)</f>
        <v>0</v>
      </c>
      <c r="BG238" s="142">
        <f>IF(N238="zákl. přenesená",J238,0)</f>
        <v>0</v>
      </c>
      <c r="BH238" s="142">
        <f>IF(N238="sníž. přenesená",J238,0)</f>
        <v>0</v>
      </c>
      <c r="BI238" s="142">
        <f>IF(N238="nulová",J238,0)</f>
        <v>0</v>
      </c>
      <c r="BJ238" s="16" t="s">
        <v>90</v>
      </c>
      <c r="BK238" s="142">
        <f>ROUND(I238*H238,2)</f>
        <v>0</v>
      </c>
      <c r="BL238" s="16" t="s">
        <v>238</v>
      </c>
      <c r="BM238" s="141" t="s">
        <v>416</v>
      </c>
    </row>
    <row r="239" spans="2:47" s="1" customFormat="1" ht="10">
      <c r="B239" s="32"/>
      <c r="D239" s="143" t="s">
        <v>156</v>
      </c>
      <c r="F239" s="144" t="s">
        <v>417</v>
      </c>
      <c r="I239" s="145"/>
      <c r="L239" s="32"/>
      <c r="M239" s="146"/>
      <c r="T239" s="53"/>
      <c r="AT239" s="16" t="s">
        <v>156</v>
      </c>
      <c r="AU239" s="16" t="s">
        <v>92</v>
      </c>
    </row>
    <row r="240" spans="2:51" s="12" customFormat="1" ht="10">
      <c r="B240" s="147"/>
      <c r="D240" s="148" t="s">
        <v>158</v>
      </c>
      <c r="E240" s="149" t="s">
        <v>3</v>
      </c>
      <c r="F240" s="150" t="s">
        <v>277</v>
      </c>
      <c r="H240" s="149" t="s">
        <v>3</v>
      </c>
      <c r="I240" s="151"/>
      <c r="L240" s="147"/>
      <c r="M240" s="152"/>
      <c r="T240" s="153"/>
      <c r="AT240" s="149" t="s">
        <v>158</v>
      </c>
      <c r="AU240" s="149" t="s">
        <v>92</v>
      </c>
      <c r="AV240" s="12" t="s">
        <v>90</v>
      </c>
      <c r="AW240" s="12" t="s">
        <v>43</v>
      </c>
      <c r="AX240" s="12" t="s">
        <v>82</v>
      </c>
      <c r="AY240" s="149" t="s">
        <v>147</v>
      </c>
    </row>
    <row r="241" spans="2:51" s="13" customFormat="1" ht="10">
      <c r="B241" s="154"/>
      <c r="D241" s="148" t="s">
        <v>158</v>
      </c>
      <c r="E241" s="155" t="s">
        <v>3</v>
      </c>
      <c r="F241" s="156" t="s">
        <v>92</v>
      </c>
      <c r="H241" s="157">
        <v>2</v>
      </c>
      <c r="I241" s="158"/>
      <c r="L241" s="154"/>
      <c r="M241" s="159"/>
      <c r="T241" s="160"/>
      <c r="AT241" s="155" t="s">
        <v>158</v>
      </c>
      <c r="AU241" s="155" t="s">
        <v>92</v>
      </c>
      <c r="AV241" s="13" t="s">
        <v>92</v>
      </c>
      <c r="AW241" s="13" t="s">
        <v>43</v>
      </c>
      <c r="AX241" s="13" t="s">
        <v>90</v>
      </c>
      <c r="AY241" s="155" t="s">
        <v>147</v>
      </c>
    </row>
    <row r="242" spans="2:65" s="1" customFormat="1" ht="24.15" customHeight="1">
      <c r="B242" s="128"/>
      <c r="C242" s="168" t="s">
        <v>418</v>
      </c>
      <c r="D242" s="168" t="s">
        <v>245</v>
      </c>
      <c r="E242" s="169" t="s">
        <v>419</v>
      </c>
      <c r="F242" s="170" t="s">
        <v>420</v>
      </c>
      <c r="G242" s="171" t="s">
        <v>274</v>
      </c>
      <c r="H242" s="172">
        <v>2</v>
      </c>
      <c r="I242" s="173"/>
      <c r="J242" s="174">
        <f>ROUND(I242*H242,2)</f>
        <v>0</v>
      </c>
      <c r="K242" s="175"/>
      <c r="L242" s="176"/>
      <c r="M242" s="177" t="s">
        <v>3</v>
      </c>
      <c r="N242" s="178" t="s">
        <v>53</v>
      </c>
      <c r="P242" s="139">
        <f>O242*H242</f>
        <v>0</v>
      </c>
      <c r="Q242" s="139">
        <v>0.036</v>
      </c>
      <c r="R242" s="139">
        <f>Q242*H242</f>
        <v>0.072</v>
      </c>
      <c r="S242" s="139">
        <v>0</v>
      </c>
      <c r="T242" s="140">
        <f>S242*H242</f>
        <v>0</v>
      </c>
      <c r="AR242" s="141" t="s">
        <v>248</v>
      </c>
      <c r="AT242" s="141" t="s">
        <v>245</v>
      </c>
      <c r="AU242" s="141" t="s">
        <v>92</v>
      </c>
      <c r="AY242" s="16" t="s">
        <v>147</v>
      </c>
      <c r="BE242" s="142">
        <f>IF(N242="základní",J242,0)</f>
        <v>0</v>
      </c>
      <c r="BF242" s="142">
        <f>IF(N242="snížená",J242,0)</f>
        <v>0</v>
      </c>
      <c r="BG242" s="142">
        <f>IF(N242="zákl. přenesená",J242,0)</f>
        <v>0</v>
      </c>
      <c r="BH242" s="142">
        <f>IF(N242="sníž. přenesená",J242,0)</f>
        <v>0</v>
      </c>
      <c r="BI242" s="142">
        <f>IF(N242="nulová",J242,0)</f>
        <v>0</v>
      </c>
      <c r="BJ242" s="16" t="s">
        <v>90</v>
      </c>
      <c r="BK242" s="142">
        <f>ROUND(I242*H242,2)</f>
        <v>0</v>
      </c>
      <c r="BL242" s="16" t="s">
        <v>238</v>
      </c>
      <c r="BM242" s="141" t="s">
        <v>421</v>
      </c>
    </row>
    <row r="243" spans="2:65" s="1" customFormat="1" ht="24.15" customHeight="1">
      <c r="B243" s="128"/>
      <c r="C243" s="129" t="s">
        <v>422</v>
      </c>
      <c r="D243" s="129" t="s">
        <v>150</v>
      </c>
      <c r="E243" s="130" t="s">
        <v>423</v>
      </c>
      <c r="F243" s="131" t="s">
        <v>424</v>
      </c>
      <c r="G243" s="132" t="s">
        <v>274</v>
      </c>
      <c r="H243" s="133">
        <v>4</v>
      </c>
      <c r="I243" s="134"/>
      <c r="J243" s="135">
        <f>ROUND(I243*H243,2)</f>
        <v>0</v>
      </c>
      <c r="K243" s="136"/>
      <c r="L243" s="32"/>
      <c r="M243" s="137" t="s">
        <v>3</v>
      </c>
      <c r="N243" s="138" t="s">
        <v>53</v>
      </c>
      <c r="P243" s="139">
        <f>O243*H243</f>
        <v>0</v>
      </c>
      <c r="Q243" s="139">
        <v>0</v>
      </c>
      <c r="R243" s="139">
        <f>Q243*H243</f>
        <v>0</v>
      </c>
      <c r="S243" s="139">
        <v>0</v>
      </c>
      <c r="T243" s="140">
        <f>S243*H243</f>
        <v>0</v>
      </c>
      <c r="AR243" s="141" t="s">
        <v>238</v>
      </c>
      <c r="AT243" s="141" t="s">
        <v>150</v>
      </c>
      <c r="AU243" s="141" t="s">
        <v>92</v>
      </c>
      <c r="AY243" s="16" t="s">
        <v>147</v>
      </c>
      <c r="BE243" s="142">
        <f>IF(N243="základní",J243,0)</f>
        <v>0</v>
      </c>
      <c r="BF243" s="142">
        <f>IF(N243="snížená",J243,0)</f>
        <v>0</v>
      </c>
      <c r="BG243" s="142">
        <f>IF(N243="zákl. přenesená",J243,0)</f>
        <v>0</v>
      </c>
      <c r="BH243" s="142">
        <f>IF(N243="sníž. přenesená",J243,0)</f>
        <v>0</v>
      </c>
      <c r="BI243" s="142">
        <f>IF(N243="nulová",J243,0)</f>
        <v>0</v>
      </c>
      <c r="BJ243" s="16" t="s">
        <v>90</v>
      </c>
      <c r="BK243" s="142">
        <f>ROUND(I243*H243,2)</f>
        <v>0</v>
      </c>
      <c r="BL243" s="16" t="s">
        <v>238</v>
      </c>
      <c r="BM243" s="141" t="s">
        <v>425</v>
      </c>
    </row>
    <row r="244" spans="2:47" s="1" customFormat="1" ht="10">
      <c r="B244" s="32"/>
      <c r="D244" s="143" t="s">
        <v>156</v>
      </c>
      <c r="F244" s="144" t="s">
        <v>426</v>
      </c>
      <c r="I244" s="145"/>
      <c r="L244" s="32"/>
      <c r="M244" s="146"/>
      <c r="T244" s="53"/>
      <c r="AT244" s="16" t="s">
        <v>156</v>
      </c>
      <c r="AU244" s="16" t="s">
        <v>92</v>
      </c>
    </row>
    <row r="245" spans="2:51" s="12" customFormat="1" ht="10">
      <c r="B245" s="147"/>
      <c r="D245" s="148" t="s">
        <v>158</v>
      </c>
      <c r="E245" s="149" t="s">
        <v>3</v>
      </c>
      <c r="F245" s="150" t="s">
        <v>277</v>
      </c>
      <c r="H245" s="149" t="s">
        <v>3</v>
      </c>
      <c r="I245" s="151"/>
      <c r="L245" s="147"/>
      <c r="M245" s="152"/>
      <c r="T245" s="153"/>
      <c r="AT245" s="149" t="s">
        <v>158</v>
      </c>
      <c r="AU245" s="149" t="s">
        <v>92</v>
      </c>
      <c r="AV245" s="12" t="s">
        <v>90</v>
      </c>
      <c r="AW245" s="12" t="s">
        <v>43</v>
      </c>
      <c r="AX245" s="12" t="s">
        <v>82</v>
      </c>
      <c r="AY245" s="149" t="s">
        <v>147</v>
      </c>
    </row>
    <row r="246" spans="2:51" s="13" customFormat="1" ht="10">
      <c r="B246" s="154"/>
      <c r="D246" s="148" t="s">
        <v>158</v>
      </c>
      <c r="E246" s="155" t="s">
        <v>3</v>
      </c>
      <c r="F246" s="156" t="s">
        <v>427</v>
      </c>
      <c r="H246" s="157">
        <v>4</v>
      </c>
      <c r="I246" s="158"/>
      <c r="L246" s="154"/>
      <c r="M246" s="159"/>
      <c r="T246" s="160"/>
      <c r="AT246" s="155" t="s">
        <v>158</v>
      </c>
      <c r="AU246" s="155" t="s">
        <v>92</v>
      </c>
      <c r="AV246" s="13" t="s">
        <v>92</v>
      </c>
      <c r="AW246" s="13" t="s">
        <v>43</v>
      </c>
      <c r="AX246" s="13" t="s">
        <v>90</v>
      </c>
      <c r="AY246" s="155" t="s">
        <v>147</v>
      </c>
    </row>
    <row r="247" spans="2:65" s="1" customFormat="1" ht="16.5" customHeight="1">
      <c r="B247" s="128"/>
      <c r="C247" s="168" t="s">
        <v>428</v>
      </c>
      <c r="D247" s="168" t="s">
        <v>245</v>
      </c>
      <c r="E247" s="169" t="s">
        <v>429</v>
      </c>
      <c r="F247" s="170" t="s">
        <v>430</v>
      </c>
      <c r="G247" s="171" t="s">
        <v>274</v>
      </c>
      <c r="H247" s="172">
        <v>4</v>
      </c>
      <c r="I247" s="173"/>
      <c r="J247" s="174">
        <f>ROUND(I247*H247,2)</f>
        <v>0</v>
      </c>
      <c r="K247" s="175"/>
      <c r="L247" s="176"/>
      <c r="M247" s="177" t="s">
        <v>3</v>
      </c>
      <c r="N247" s="178" t="s">
        <v>53</v>
      </c>
      <c r="P247" s="139">
        <f>O247*H247</f>
        <v>0</v>
      </c>
      <c r="Q247" s="139">
        <v>0.0024</v>
      </c>
      <c r="R247" s="139">
        <f>Q247*H247</f>
        <v>0.0096</v>
      </c>
      <c r="S247" s="139">
        <v>0</v>
      </c>
      <c r="T247" s="140">
        <f>S247*H247</f>
        <v>0</v>
      </c>
      <c r="AR247" s="141" t="s">
        <v>248</v>
      </c>
      <c r="AT247" s="141" t="s">
        <v>245</v>
      </c>
      <c r="AU247" s="141" t="s">
        <v>92</v>
      </c>
      <c r="AY247" s="16" t="s">
        <v>147</v>
      </c>
      <c r="BE247" s="142">
        <f>IF(N247="základní",J247,0)</f>
        <v>0</v>
      </c>
      <c r="BF247" s="142">
        <f>IF(N247="snížená",J247,0)</f>
        <v>0</v>
      </c>
      <c r="BG247" s="142">
        <f>IF(N247="zákl. přenesená",J247,0)</f>
        <v>0</v>
      </c>
      <c r="BH247" s="142">
        <f>IF(N247="sníž. přenesená",J247,0)</f>
        <v>0</v>
      </c>
      <c r="BI247" s="142">
        <f>IF(N247="nulová",J247,0)</f>
        <v>0</v>
      </c>
      <c r="BJ247" s="16" t="s">
        <v>90</v>
      </c>
      <c r="BK247" s="142">
        <f>ROUND(I247*H247,2)</f>
        <v>0</v>
      </c>
      <c r="BL247" s="16" t="s">
        <v>238</v>
      </c>
      <c r="BM247" s="141" t="s">
        <v>431</v>
      </c>
    </row>
    <row r="248" spans="2:65" s="1" customFormat="1" ht="16.5" customHeight="1">
      <c r="B248" s="128"/>
      <c r="C248" s="129" t="s">
        <v>183</v>
      </c>
      <c r="D248" s="129" t="s">
        <v>150</v>
      </c>
      <c r="E248" s="130" t="s">
        <v>432</v>
      </c>
      <c r="F248" s="131" t="s">
        <v>433</v>
      </c>
      <c r="G248" s="132" t="s">
        <v>274</v>
      </c>
      <c r="H248" s="133">
        <v>2</v>
      </c>
      <c r="I248" s="134"/>
      <c r="J248" s="135">
        <f>ROUND(I248*H248,2)</f>
        <v>0</v>
      </c>
      <c r="K248" s="136"/>
      <c r="L248" s="32"/>
      <c r="M248" s="137" t="s">
        <v>3</v>
      </c>
      <c r="N248" s="138" t="s">
        <v>53</v>
      </c>
      <c r="P248" s="139">
        <f>O248*H248</f>
        <v>0</v>
      </c>
      <c r="Q248" s="139">
        <v>0</v>
      </c>
      <c r="R248" s="139">
        <f>Q248*H248</f>
        <v>0</v>
      </c>
      <c r="S248" s="139">
        <v>0</v>
      </c>
      <c r="T248" s="140">
        <f>S248*H248</f>
        <v>0</v>
      </c>
      <c r="AR248" s="141" t="s">
        <v>238</v>
      </c>
      <c r="AT248" s="141" t="s">
        <v>150</v>
      </c>
      <c r="AU248" s="141" t="s">
        <v>92</v>
      </c>
      <c r="AY248" s="16" t="s">
        <v>147</v>
      </c>
      <c r="BE248" s="142">
        <f>IF(N248="základní",J248,0)</f>
        <v>0</v>
      </c>
      <c r="BF248" s="142">
        <f>IF(N248="snížená",J248,0)</f>
        <v>0</v>
      </c>
      <c r="BG248" s="142">
        <f>IF(N248="zákl. přenesená",J248,0)</f>
        <v>0</v>
      </c>
      <c r="BH248" s="142">
        <f>IF(N248="sníž. přenesená",J248,0)</f>
        <v>0</v>
      </c>
      <c r="BI248" s="142">
        <f>IF(N248="nulová",J248,0)</f>
        <v>0</v>
      </c>
      <c r="BJ248" s="16" t="s">
        <v>90</v>
      </c>
      <c r="BK248" s="142">
        <f>ROUND(I248*H248,2)</f>
        <v>0</v>
      </c>
      <c r="BL248" s="16" t="s">
        <v>238</v>
      </c>
      <c r="BM248" s="141" t="s">
        <v>434</v>
      </c>
    </row>
    <row r="249" spans="2:51" s="12" customFormat="1" ht="10">
      <c r="B249" s="147"/>
      <c r="D249" s="148" t="s">
        <v>158</v>
      </c>
      <c r="E249" s="149" t="s">
        <v>3</v>
      </c>
      <c r="F249" s="150" t="s">
        <v>277</v>
      </c>
      <c r="H249" s="149" t="s">
        <v>3</v>
      </c>
      <c r="I249" s="151"/>
      <c r="L249" s="147"/>
      <c r="M249" s="152"/>
      <c r="T249" s="153"/>
      <c r="AT249" s="149" t="s">
        <v>158</v>
      </c>
      <c r="AU249" s="149" t="s">
        <v>92</v>
      </c>
      <c r="AV249" s="12" t="s">
        <v>90</v>
      </c>
      <c r="AW249" s="12" t="s">
        <v>43</v>
      </c>
      <c r="AX249" s="12" t="s">
        <v>82</v>
      </c>
      <c r="AY249" s="149" t="s">
        <v>147</v>
      </c>
    </row>
    <row r="250" spans="2:51" s="13" customFormat="1" ht="10">
      <c r="B250" s="154"/>
      <c r="D250" s="148" t="s">
        <v>158</v>
      </c>
      <c r="E250" s="155" t="s">
        <v>3</v>
      </c>
      <c r="F250" s="156" t="s">
        <v>92</v>
      </c>
      <c r="H250" s="157">
        <v>2</v>
      </c>
      <c r="I250" s="158"/>
      <c r="L250" s="154"/>
      <c r="M250" s="159"/>
      <c r="T250" s="160"/>
      <c r="AT250" s="155" t="s">
        <v>158</v>
      </c>
      <c r="AU250" s="155" t="s">
        <v>92</v>
      </c>
      <c r="AV250" s="13" t="s">
        <v>92</v>
      </c>
      <c r="AW250" s="13" t="s">
        <v>43</v>
      </c>
      <c r="AX250" s="13" t="s">
        <v>90</v>
      </c>
      <c r="AY250" s="155" t="s">
        <v>147</v>
      </c>
    </row>
    <row r="251" spans="2:65" s="1" customFormat="1" ht="21.75" customHeight="1">
      <c r="B251" s="128"/>
      <c r="C251" s="129" t="s">
        <v>435</v>
      </c>
      <c r="D251" s="129" t="s">
        <v>150</v>
      </c>
      <c r="E251" s="130" t="s">
        <v>436</v>
      </c>
      <c r="F251" s="131" t="s">
        <v>437</v>
      </c>
      <c r="G251" s="132" t="s">
        <v>376</v>
      </c>
      <c r="H251" s="133">
        <v>2</v>
      </c>
      <c r="I251" s="134"/>
      <c r="J251" s="135">
        <f>ROUND(I251*H251,2)</f>
        <v>0</v>
      </c>
      <c r="K251" s="136"/>
      <c r="L251" s="32"/>
      <c r="M251" s="137" t="s">
        <v>3</v>
      </c>
      <c r="N251" s="138" t="s">
        <v>53</v>
      </c>
      <c r="P251" s="139">
        <f>O251*H251</f>
        <v>0</v>
      </c>
      <c r="Q251" s="139">
        <v>0</v>
      </c>
      <c r="R251" s="139">
        <f>Q251*H251</f>
        <v>0</v>
      </c>
      <c r="S251" s="139">
        <v>0</v>
      </c>
      <c r="T251" s="140">
        <f>S251*H251</f>
        <v>0</v>
      </c>
      <c r="AR251" s="141" t="s">
        <v>238</v>
      </c>
      <c r="AT251" s="141" t="s">
        <v>150</v>
      </c>
      <c r="AU251" s="141" t="s">
        <v>92</v>
      </c>
      <c r="AY251" s="16" t="s">
        <v>147</v>
      </c>
      <c r="BE251" s="142">
        <f>IF(N251="základní",J251,0)</f>
        <v>0</v>
      </c>
      <c r="BF251" s="142">
        <f>IF(N251="snížená",J251,0)</f>
        <v>0</v>
      </c>
      <c r="BG251" s="142">
        <f>IF(N251="zákl. přenesená",J251,0)</f>
        <v>0</v>
      </c>
      <c r="BH251" s="142">
        <f>IF(N251="sníž. přenesená",J251,0)</f>
        <v>0</v>
      </c>
      <c r="BI251" s="142">
        <f>IF(N251="nulová",J251,0)</f>
        <v>0</v>
      </c>
      <c r="BJ251" s="16" t="s">
        <v>90</v>
      </c>
      <c r="BK251" s="142">
        <f>ROUND(I251*H251,2)</f>
        <v>0</v>
      </c>
      <c r="BL251" s="16" t="s">
        <v>238</v>
      </c>
      <c r="BM251" s="141" t="s">
        <v>438</v>
      </c>
    </row>
    <row r="252" spans="2:65" s="1" customFormat="1" ht="16.5" customHeight="1">
      <c r="B252" s="128"/>
      <c r="C252" s="129" t="s">
        <v>439</v>
      </c>
      <c r="D252" s="129" t="s">
        <v>150</v>
      </c>
      <c r="E252" s="130" t="s">
        <v>440</v>
      </c>
      <c r="F252" s="131" t="s">
        <v>441</v>
      </c>
      <c r="G252" s="132" t="s">
        <v>442</v>
      </c>
      <c r="H252" s="133">
        <v>1</v>
      </c>
      <c r="I252" s="134"/>
      <c r="J252" s="135">
        <f>ROUND(I252*H252,2)</f>
        <v>0</v>
      </c>
      <c r="K252" s="136"/>
      <c r="L252" s="32"/>
      <c r="M252" s="137" t="s">
        <v>3</v>
      </c>
      <c r="N252" s="138" t="s">
        <v>53</v>
      </c>
      <c r="P252" s="139">
        <f>O252*H252</f>
        <v>0</v>
      </c>
      <c r="Q252" s="139">
        <v>0</v>
      </c>
      <c r="R252" s="139">
        <f>Q252*H252</f>
        <v>0</v>
      </c>
      <c r="S252" s="139">
        <v>0</v>
      </c>
      <c r="T252" s="140">
        <f>S252*H252</f>
        <v>0</v>
      </c>
      <c r="AR252" s="141" t="s">
        <v>238</v>
      </c>
      <c r="AT252" s="141" t="s">
        <v>150</v>
      </c>
      <c r="AU252" s="141" t="s">
        <v>92</v>
      </c>
      <c r="AY252" s="16" t="s">
        <v>147</v>
      </c>
      <c r="BE252" s="142">
        <f>IF(N252="základní",J252,0)</f>
        <v>0</v>
      </c>
      <c r="BF252" s="142">
        <f>IF(N252="snížená",J252,0)</f>
        <v>0</v>
      </c>
      <c r="BG252" s="142">
        <f>IF(N252="zákl. přenesená",J252,0)</f>
        <v>0</v>
      </c>
      <c r="BH252" s="142">
        <f>IF(N252="sníž. přenesená",J252,0)</f>
        <v>0</v>
      </c>
      <c r="BI252" s="142">
        <f>IF(N252="nulová",J252,0)</f>
        <v>0</v>
      </c>
      <c r="BJ252" s="16" t="s">
        <v>90</v>
      </c>
      <c r="BK252" s="142">
        <f>ROUND(I252*H252,2)</f>
        <v>0</v>
      </c>
      <c r="BL252" s="16" t="s">
        <v>238</v>
      </c>
      <c r="BM252" s="141" t="s">
        <v>443</v>
      </c>
    </row>
    <row r="253" spans="2:65" s="1" customFormat="1" ht="24.15" customHeight="1">
      <c r="B253" s="128"/>
      <c r="C253" s="129" t="s">
        <v>444</v>
      </c>
      <c r="D253" s="129" t="s">
        <v>150</v>
      </c>
      <c r="E253" s="130" t="s">
        <v>445</v>
      </c>
      <c r="F253" s="131" t="s">
        <v>446</v>
      </c>
      <c r="G253" s="132" t="s">
        <v>274</v>
      </c>
      <c r="H253" s="133">
        <v>4</v>
      </c>
      <c r="I253" s="134"/>
      <c r="J253" s="135">
        <f>ROUND(I253*H253,2)</f>
        <v>0</v>
      </c>
      <c r="K253" s="136"/>
      <c r="L253" s="32"/>
      <c r="M253" s="137" t="s">
        <v>3</v>
      </c>
      <c r="N253" s="138" t="s">
        <v>53</v>
      </c>
      <c r="P253" s="139">
        <f>O253*H253</f>
        <v>0</v>
      </c>
      <c r="Q253" s="139">
        <v>0</v>
      </c>
      <c r="R253" s="139">
        <f>Q253*H253</f>
        <v>0</v>
      </c>
      <c r="S253" s="139">
        <v>0</v>
      </c>
      <c r="T253" s="140">
        <f>S253*H253</f>
        <v>0</v>
      </c>
      <c r="AR253" s="141" t="s">
        <v>238</v>
      </c>
      <c r="AT253" s="141" t="s">
        <v>150</v>
      </c>
      <c r="AU253" s="141" t="s">
        <v>92</v>
      </c>
      <c r="AY253" s="16" t="s">
        <v>147</v>
      </c>
      <c r="BE253" s="142">
        <f>IF(N253="základní",J253,0)</f>
        <v>0</v>
      </c>
      <c r="BF253" s="142">
        <f>IF(N253="snížená",J253,0)</f>
        <v>0</v>
      </c>
      <c r="BG253" s="142">
        <f>IF(N253="zákl. přenesená",J253,0)</f>
        <v>0</v>
      </c>
      <c r="BH253" s="142">
        <f>IF(N253="sníž. přenesená",J253,0)</f>
        <v>0</v>
      </c>
      <c r="BI253" s="142">
        <f>IF(N253="nulová",J253,0)</f>
        <v>0</v>
      </c>
      <c r="BJ253" s="16" t="s">
        <v>90</v>
      </c>
      <c r="BK253" s="142">
        <f>ROUND(I253*H253,2)</f>
        <v>0</v>
      </c>
      <c r="BL253" s="16" t="s">
        <v>238</v>
      </c>
      <c r="BM253" s="141" t="s">
        <v>447</v>
      </c>
    </row>
    <row r="254" spans="2:47" s="1" customFormat="1" ht="10">
      <c r="B254" s="32"/>
      <c r="D254" s="143" t="s">
        <v>156</v>
      </c>
      <c r="F254" s="144" t="s">
        <v>448</v>
      </c>
      <c r="I254" s="145"/>
      <c r="L254" s="32"/>
      <c r="M254" s="146"/>
      <c r="T254" s="53"/>
      <c r="AT254" s="16" t="s">
        <v>156</v>
      </c>
      <c r="AU254" s="16" t="s">
        <v>92</v>
      </c>
    </row>
    <row r="255" spans="2:51" s="12" customFormat="1" ht="10">
      <c r="B255" s="147"/>
      <c r="D255" s="148" t="s">
        <v>158</v>
      </c>
      <c r="E255" s="149" t="s">
        <v>3</v>
      </c>
      <c r="F255" s="150" t="s">
        <v>277</v>
      </c>
      <c r="H255" s="149" t="s">
        <v>3</v>
      </c>
      <c r="I255" s="151"/>
      <c r="L255" s="147"/>
      <c r="M255" s="152"/>
      <c r="T255" s="153"/>
      <c r="AT255" s="149" t="s">
        <v>158</v>
      </c>
      <c r="AU255" s="149" t="s">
        <v>92</v>
      </c>
      <c r="AV255" s="12" t="s">
        <v>90</v>
      </c>
      <c r="AW255" s="12" t="s">
        <v>43</v>
      </c>
      <c r="AX255" s="12" t="s">
        <v>82</v>
      </c>
      <c r="AY255" s="149" t="s">
        <v>147</v>
      </c>
    </row>
    <row r="256" spans="2:51" s="13" customFormat="1" ht="10">
      <c r="B256" s="154"/>
      <c r="D256" s="148" t="s">
        <v>158</v>
      </c>
      <c r="E256" s="155" t="s">
        <v>3</v>
      </c>
      <c r="F256" s="156" t="s">
        <v>154</v>
      </c>
      <c r="H256" s="157">
        <v>4</v>
      </c>
      <c r="I256" s="158"/>
      <c r="L256" s="154"/>
      <c r="M256" s="159"/>
      <c r="T256" s="160"/>
      <c r="AT256" s="155" t="s">
        <v>158</v>
      </c>
      <c r="AU256" s="155" t="s">
        <v>92</v>
      </c>
      <c r="AV256" s="13" t="s">
        <v>92</v>
      </c>
      <c r="AW256" s="13" t="s">
        <v>43</v>
      </c>
      <c r="AX256" s="13" t="s">
        <v>90</v>
      </c>
      <c r="AY256" s="155" t="s">
        <v>147</v>
      </c>
    </row>
    <row r="257" spans="2:65" s="1" customFormat="1" ht="16.5" customHeight="1">
      <c r="B257" s="128"/>
      <c r="C257" s="168" t="s">
        <v>449</v>
      </c>
      <c r="D257" s="168" t="s">
        <v>245</v>
      </c>
      <c r="E257" s="169" t="s">
        <v>450</v>
      </c>
      <c r="F257" s="170" t="s">
        <v>451</v>
      </c>
      <c r="G257" s="171" t="s">
        <v>274</v>
      </c>
      <c r="H257" s="172">
        <v>4</v>
      </c>
      <c r="I257" s="173"/>
      <c r="J257" s="174">
        <f>ROUND(I257*H257,2)</f>
        <v>0</v>
      </c>
      <c r="K257" s="175"/>
      <c r="L257" s="176"/>
      <c r="M257" s="177" t="s">
        <v>3</v>
      </c>
      <c r="N257" s="178" t="s">
        <v>53</v>
      </c>
      <c r="P257" s="139">
        <f>O257*H257</f>
        <v>0</v>
      </c>
      <c r="Q257" s="139">
        <v>0</v>
      </c>
      <c r="R257" s="139">
        <f>Q257*H257</f>
        <v>0</v>
      </c>
      <c r="S257" s="139">
        <v>0</v>
      </c>
      <c r="T257" s="140">
        <f>S257*H257</f>
        <v>0</v>
      </c>
      <c r="AR257" s="141" t="s">
        <v>248</v>
      </c>
      <c r="AT257" s="141" t="s">
        <v>245</v>
      </c>
      <c r="AU257" s="141" t="s">
        <v>92</v>
      </c>
      <c r="AY257" s="16" t="s">
        <v>147</v>
      </c>
      <c r="BE257" s="142">
        <f>IF(N257="základní",J257,0)</f>
        <v>0</v>
      </c>
      <c r="BF257" s="142">
        <f>IF(N257="snížená",J257,0)</f>
        <v>0</v>
      </c>
      <c r="BG257" s="142">
        <f>IF(N257="zákl. přenesená",J257,0)</f>
        <v>0</v>
      </c>
      <c r="BH257" s="142">
        <f>IF(N257="sníž. přenesená",J257,0)</f>
        <v>0</v>
      </c>
      <c r="BI257" s="142">
        <f>IF(N257="nulová",J257,0)</f>
        <v>0</v>
      </c>
      <c r="BJ257" s="16" t="s">
        <v>90</v>
      </c>
      <c r="BK257" s="142">
        <f>ROUND(I257*H257,2)</f>
        <v>0</v>
      </c>
      <c r="BL257" s="16" t="s">
        <v>238</v>
      </c>
      <c r="BM257" s="141" t="s">
        <v>452</v>
      </c>
    </row>
    <row r="258" spans="2:65" s="1" customFormat="1" ht="24.15" customHeight="1">
      <c r="B258" s="128"/>
      <c r="C258" s="129" t="s">
        <v>453</v>
      </c>
      <c r="D258" s="129" t="s">
        <v>150</v>
      </c>
      <c r="E258" s="130" t="s">
        <v>454</v>
      </c>
      <c r="F258" s="131" t="s">
        <v>455</v>
      </c>
      <c r="G258" s="132" t="s">
        <v>274</v>
      </c>
      <c r="H258" s="133">
        <v>2</v>
      </c>
      <c r="I258" s="134"/>
      <c r="J258" s="135">
        <f>ROUND(I258*H258,2)</f>
        <v>0</v>
      </c>
      <c r="K258" s="136"/>
      <c r="L258" s="32"/>
      <c r="M258" s="137" t="s">
        <v>3</v>
      </c>
      <c r="N258" s="138" t="s">
        <v>53</v>
      </c>
      <c r="P258" s="139">
        <f>O258*H258</f>
        <v>0</v>
      </c>
      <c r="Q258" s="139">
        <v>0</v>
      </c>
      <c r="R258" s="139">
        <f>Q258*H258</f>
        <v>0</v>
      </c>
      <c r="S258" s="139">
        <v>0</v>
      </c>
      <c r="T258" s="140">
        <f>S258*H258</f>
        <v>0</v>
      </c>
      <c r="AR258" s="141" t="s">
        <v>238</v>
      </c>
      <c r="AT258" s="141" t="s">
        <v>150</v>
      </c>
      <c r="AU258" s="141" t="s">
        <v>92</v>
      </c>
      <c r="AY258" s="16" t="s">
        <v>147</v>
      </c>
      <c r="BE258" s="142">
        <f>IF(N258="základní",J258,0)</f>
        <v>0</v>
      </c>
      <c r="BF258" s="142">
        <f>IF(N258="snížená",J258,0)</f>
        <v>0</v>
      </c>
      <c r="BG258" s="142">
        <f>IF(N258="zákl. přenesená",J258,0)</f>
        <v>0</v>
      </c>
      <c r="BH258" s="142">
        <f>IF(N258="sníž. přenesená",J258,0)</f>
        <v>0</v>
      </c>
      <c r="BI258" s="142">
        <f>IF(N258="nulová",J258,0)</f>
        <v>0</v>
      </c>
      <c r="BJ258" s="16" t="s">
        <v>90</v>
      </c>
      <c r="BK258" s="142">
        <f>ROUND(I258*H258,2)</f>
        <v>0</v>
      </c>
      <c r="BL258" s="16" t="s">
        <v>238</v>
      </c>
      <c r="BM258" s="141" t="s">
        <v>456</v>
      </c>
    </row>
    <row r="259" spans="2:47" s="1" customFormat="1" ht="10">
      <c r="B259" s="32"/>
      <c r="D259" s="143" t="s">
        <v>156</v>
      </c>
      <c r="F259" s="144" t="s">
        <v>457</v>
      </c>
      <c r="I259" s="145"/>
      <c r="L259" s="32"/>
      <c r="M259" s="146"/>
      <c r="T259" s="53"/>
      <c r="AT259" s="16" t="s">
        <v>156</v>
      </c>
      <c r="AU259" s="16" t="s">
        <v>92</v>
      </c>
    </row>
    <row r="260" spans="2:51" s="12" customFormat="1" ht="10">
      <c r="B260" s="147"/>
      <c r="D260" s="148" t="s">
        <v>158</v>
      </c>
      <c r="E260" s="149" t="s">
        <v>3</v>
      </c>
      <c r="F260" s="150" t="s">
        <v>277</v>
      </c>
      <c r="H260" s="149" t="s">
        <v>3</v>
      </c>
      <c r="I260" s="151"/>
      <c r="L260" s="147"/>
      <c r="M260" s="152"/>
      <c r="T260" s="153"/>
      <c r="AT260" s="149" t="s">
        <v>158</v>
      </c>
      <c r="AU260" s="149" t="s">
        <v>92</v>
      </c>
      <c r="AV260" s="12" t="s">
        <v>90</v>
      </c>
      <c r="AW260" s="12" t="s">
        <v>43</v>
      </c>
      <c r="AX260" s="12" t="s">
        <v>82</v>
      </c>
      <c r="AY260" s="149" t="s">
        <v>147</v>
      </c>
    </row>
    <row r="261" spans="2:51" s="13" customFormat="1" ht="10">
      <c r="B261" s="154"/>
      <c r="D261" s="148" t="s">
        <v>158</v>
      </c>
      <c r="E261" s="155" t="s">
        <v>3</v>
      </c>
      <c r="F261" s="156" t="s">
        <v>92</v>
      </c>
      <c r="H261" s="157">
        <v>2</v>
      </c>
      <c r="I261" s="158"/>
      <c r="L261" s="154"/>
      <c r="M261" s="159"/>
      <c r="T261" s="160"/>
      <c r="AT261" s="155" t="s">
        <v>158</v>
      </c>
      <c r="AU261" s="155" t="s">
        <v>92</v>
      </c>
      <c r="AV261" s="13" t="s">
        <v>92</v>
      </c>
      <c r="AW261" s="13" t="s">
        <v>43</v>
      </c>
      <c r="AX261" s="13" t="s">
        <v>90</v>
      </c>
      <c r="AY261" s="155" t="s">
        <v>147</v>
      </c>
    </row>
    <row r="262" spans="2:65" s="1" customFormat="1" ht="16.5" customHeight="1">
      <c r="B262" s="128"/>
      <c r="C262" s="168" t="s">
        <v>458</v>
      </c>
      <c r="D262" s="168" t="s">
        <v>245</v>
      </c>
      <c r="E262" s="169" t="s">
        <v>459</v>
      </c>
      <c r="F262" s="170" t="s">
        <v>460</v>
      </c>
      <c r="G262" s="171" t="s">
        <v>274</v>
      </c>
      <c r="H262" s="172">
        <v>2</v>
      </c>
      <c r="I262" s="173"/>
      <c r="J262" s="174">
        <f>ROUND(I262*H262,2)</f>
        <v>0</v>
      </c>
      <c r="K262" s="175"/>
      <c r="L262" s="176"/>
      <c r="M262" s="177" t="s">
        <v>3</v>
      </c>
      <c r="N262" s="178" t="s">
        <v>53</v>
      </c>
      <c r="P262" s="139">
        <f>O262*H262</f>
        <v>0</v>
      </c>
      <c r="Q262" s="139">
        <v>0.0022</v>
      </c>
      <c r="R262" s="139">
        <f>Q262*H262</f>
        <v>0.0044</v>
      </c>
      <c r="S262" s="139">
        <v>0</v>
      </c>
      <c r="T262" s="140">
        <f>S262*H262</f>
        <v>0</v>
      </c>
      <c r="AR262" s="141" t="s">
        <v>248</v>
      </c>
      <c r="AT262" s="141" t="s">
        <v>245</v>
      </c>
      <c r="AU262" s="141" t="s">
        <v>92</v>
      </c>
      <c r="AY262" s="16" t="s">
        <v>147</v>
      </c>
      <c r="BE262" s="142">
        <f>IF(N262="základní",J262,0)</f>
        <v>0</v>
      </c>
      <c r="BF262" s="142">
        <f>IF(N262="snížená",J262,0)</f>
        <v>0</v>
      </c>
      <c r="BG262" s="142">
        <f>IF(N262="zákl. přenesená",J262,0)</f>
        <v>0</v>
      </c>
      <c r="BH262" s="142">
        <f>IF(N262="sníž. přenesená",J262,0)</f>
        <v>0</v>
      </c>
      <c r="BI262" s="142">
        <f>IF(N262="nulová",J262,0)</f>
        <v>0</v>
      </c>
      <c r="BJ262" s="16" t="s">
        <v>90</v>
      </c>
      <c r="BK262" s="142">
        <f>ROUND(I262*H262,2)</f>
        <v>0</v>
      </c>
      <c r="BL262" s="16" t="s">
        <v>238</v>
      </c>
      <c r="BM262" s="141" t="s">
        <v>461</v>
      </c>
    </row>
    <row r="263" spans="2:65" s="1" customFormat="1" ht="33" customHeight="1">
      <c r="B263" s="128"/>
      <c r="C263" s="129" t="s">
        <v>462</v>
      </c>
      <c r="D263" s="129" t="s">
        <v>150</v>
      </c>
      <c r="E263" s="130" t="s">
        <v>463</v>
      </c>
      <c r="F263" s="131" t="s">
        <v>464</v>
      </c>
      <c r="G263" s="132" t="s">
        <v>465</v>
      </c>
      <c r="H263" s="133">
        <v>39</v>
      </c>
      <c r="I263" s="134"/>
      <c r="J263" s="135">
        <f>ROUND(I263*H263,2)</f>
        <v>0</v>
      </c>
      <c r="K263" s="136"/>
      <c r="L263" s="32"/>
      <c r="M263" s="137" t="s">
        <v>3</v>
      </c>
      <c r="N263" s="138" t="s">
        <v>53</v>
      </c>
      <c r="P263" s="139">
        <f>O263*H263</f>
        <v>0</v>
      </c>
      <c r="Q263" s="139">
        <v>0</v>
      </c>
      <c r="R263" s="139">
        <f>Q263*H263</f>
        <v>0</v>
      </c>
      <c r="S263" s="139">
        <v>0</v>
      </c>
      <c r="T263" s="140">
        <f>S263*H263</f>
        <v>0</v>
      </c>
      <c r="AR263" s="141" t="s">
        <v>238</v>
      </c>
      <c r="AT263" s="141" t="s">
        <v>150</v>
      </c>
      <c r="AU263" s="141" t="s">
        <v>92</v>
      </c>
      <c r="AY263" s="16" t="s">
        <v>147</v>
      </c>
      <c r="BE263" s="142">
        <f>IF(N263="základní",J263,0)</f>
        <v>0</v>
      </c>
      <c r="BF263" s="142">
        <f>IF(N263="snížená",J263,0)</f>
        <v>0</v>
      </c>
      <c r="BG263" s="142">
        <f>IF(N263="zákl. přenesená",J263,0)</f>
        <v>0</v>
      </c>
      <c r="BH263" s="142">
        <f>IF(N263="sníž. přenesená",J263,0)</f>
        <v>0</v>
      </c>
      <c r="BI263" s="142">
        <f>IF(N263="nulová",J263,0)</f>
        <v>0</v>
      </c>
      <c r="BJ263" s="16" t="s">
        <v>90</v>
      </c>
      <c r="BK263" s="142">
        <f>ROUND(I263*H263,2)</f>
        <v>0</v>
      </c>
      <c r="BL263" s="16" t="s">
        <v>238</v>
      </c>
      <c r="BM263" s="141" t="s">
        <v>466</v>
      </c>
    </row>
    <row r="264" spans="2:47" s="1" customFormat="1" ht="10">
      <c r="B264" s="32"/>
      <c r="D264" s="143" t="s">
        <v>156</v>
      </c>
      <c r="F264" s="144" t="s">
        <v>467</v>
      </c>
      <c r="I264" s="145"/>
      <c r="L264" s="32"/>
      <c r="M264" s="146"/>
      <c r="T264" s="53"/>
      <c r="AT264" s="16" t="s">
        <v>156</v>
      </c>
      <c r="AU264" s="16" t="s">
        <v>92</v>
      </c>
    </row>
    <row r="265" spans="2:51" s="12" customFormat="1" ht="10">
      <c r="B265" s="147"/>
      <c r="D265" s="148" t="s">
        <v>158</v>
      </c>
      <c r="E265" s="149" t="s">
        <v>3</v>
      </c>
      <c r="F265" s="150" t="s">
        <v>468</v>
      </c>
      <c r="H265" s="149" t="s">
        <v>3</v>
      </c>
      <c r="I265" s="151"/>
      <c r="L265" s="147"/>
      <c r="M265" s="152"/>
      <c r="T265" s="153"/>
      <c r="AT265" s="149" t="s">
        <v>158</v>
      </c>
      <c r="AU265" s="149" t="s">
        <v>92</v>
      </c>
      <c r="AV265" s="12" t="s">
        <v>90</v>
      </c>
      <c r="AW265" s="12" t="s">
        <v>43</v>
      </c>
      <c r="AX265" s="12" t="s">
        <v>82</v>
      </c>
      <c r="AY265" s="149" t="s">
        <v>147</v>
      </c>
    </row>
    <row r="266" spans="2:51" s="13" customFormat="1" ht="10">
      <c r="B266" s="154"/>
      <c r="D266" s="148" t="s">
        <v>158</v>
      </c>
      <c r="E266" s="155" t="s">
        <v>3</v>
      </c>
      <c r="F266" s="156" t="s">
        <v>373</v>
      </c>
      <c r="H266" s="157">
        <v>39</v>
      </c>
      <c r="I266" s="158"/>
      <c r="L266" s="154"/>
      <c r="M266" s="159"/>
      <c r="T266" s="160"/>
      <c r="AT266" s="155" t="s">
        <v>158</v>
      </c>
      <c r="AU266" s="155" t="s">
        <v>92</v>
      </c>
      <c r="AV266" s="13" t="s">
        <v>92</v>
      </c>
      <c r="AW266" s="13" t="s">
        <v>43</v>
      </c>
      <c r="AX266" s="13" t="s">
        <v>90</v>
      </c>
      <c r="AY266" s="155" t="s">
        <v>147</v>
      </c>
    </row>
    <row r="267" spans="2:65" s="1" customFormat="1" ht="24.15" customHeight="1">
      <c r="B267" s="128"/>
      <c r="C267" s="168" t="s">
        <v>469</v>
      </c>
      <c r="D267" s="168" t="s">
        <v>245</v>
      </c>
      <c r="E267" s="169" t="s">
        <v>470</v>
      </c>
      <c r="F267" s="170" t="s">
        <v>471</v>
      </c>
      <c r="G267" s="171" t="s">
        <v>465</v>
      </c>
      <c r="H267" s="172">
        <v>39</v>
      </c>
      <c r="I267" s="173"/>
      <c r="J267" s="174">
        <f>ROUND(I267*H267,2)</f>
        <v>0</v>
      </c>
      <c r="K267" s="175"/>
      <c r="L267" s="176"/>
      <c r="M267" s="177" t="s">
        <v>3</v>
      </c>
      <c r="N267" s="178" t="s">
        <v>53</v>
      </c>
      <c r="P267" s="139">
        <f>O267*H267</f>
        <v>0</v>
      </c>
      <c r="Q267" s="139">
        <v>0.007</v>
      </c>
      <c r="R267" s="139">
        <f>Q267*H267</f>
        <v>0.273</v>
      </c>
      <c r="S267" s="139">
        <v>0</v>
      </c>
      <c r="T267" s="140">
        <f>S267*H267</f>
        <v>0</v>
      </c>
      <c r="AR267" s="141" t="s">
        <v>248</v>
      </c>
      <c r="AT267" s="141" t="s">
        <v>245</v>
      </c>
      <c r="AU267" s="141" t="s">
        <v>92</v>
      </c>
      <c r="AY267" s="16" t="s">
        <v>147</v>
      </c>
      <c r="BE267" s="142">
        <f>IF(N267="základní",J267,0)</f>
        <v>0</v>
      </c>
      <c r="BF267" s="142">
        <f>IF(N267="snížená",J267,0)</f>
        <v>0</v>
      </c>
      <c r="BG267" s="142">
        <f>IF(N267="zákl. přenesená",J267,0)</f>
        <v>0</v>
      </c>
      <c r="BH267" s="142">
        <f>IF(N267="sníž. přenesená",J267,0)</f>
        <v>0</v>
      </c>
      <c r="BI267" s="142">
        <f>IF(N267="nulová",J267,0)</f>
        <v>0</v>
      </c>
      <c r="BJ267" s="16" t="s">
        <v>90</v>
      </c>
      <c r="BK267" s="142">
        <f>ROUND(I267*H267,2)</f>
        <v>0</v>
      </c>
      <c r="BL267" s="16" t="s">
        <v>238</v>
      </c>
      <c r="BM267" s="141" t="s">
        <v>472</v>
      </c>
    </row>
    <row r="268" spans="2:65" s="1" customFormat="1" ht="24.15" customHeight="1">
      <c r="B268" s="128"/>
      <c r="C268" s="168" t="s">
        <v>473</v>
      </c>
      <c r="D268" s="168" t="s">
        <v>245</v>
      </c>
      <c r="E268" s="169" t="s">
        <v>474</v>
      </c>
      <c r="F268" s="170" t="s">
        <v>475</v>
      </c>
      <c r="G268" s="171" t="s">
        <v>274</v>
      </c>
      <c r="H268" s="172">
        <v>22</v>
      </c>
      <c r="I268" s="173"/>
      <c r="J268" s="174">
        <f>ROUND(I268*H268,2)</f>
        <v>0</v>
      </c>
      <c r="K268" s="175"/>
      <c r="L268" s="176"/>
      <c r="M268" s="177" t="s">
        <v>3</v>
      </c>
      <c r="N268" s="178" t="s">
        <v>53</v>
      </c>
      <c r="P268" s="139">
        <f>O268*H268</f>
        <v>0</v>
      </c>
      <c r="Q268" s="139">
        <v>6E-05</v>
      </c>
      <c r="R268" s="139">
        <f>Q268*H268</f>
        <v>0.00132</v>
      </c>
      <c r="S268" s="139">
        <v>0</v>
      </c>
      <c r="T268" s="140">
        <f>S268*H268</f>
        <v>0</v>
      </c>
      <c r="AR268" s="141" t="s">
        <v>248</v>
      </c>
      <c r="AT268" s="141" t="s">
        <v>245</v>
      </c>
      <c r="AU268" s="141" t="s">
        <v>92</v>
      </c>
      <c r="AY268" s="16" t="s">
        <v>147</v>
      </c>
      <c r="BE268" s="142">
        <f>IF(N268="základní",J268,0)</f>
        <v>0</v>
      </c>
      <c r="BF268" s="142">
        <f>IF(N268="snížená",J268,0)</f>
        <v>0</v>
      </c>
      <c r="BG268" s="142">
        <f>IF(N268="zákl. přenesená",J268,0)</f>
        <v>0</v>
      </c>
      <c r="BH268" s="142">
        <f>IF(N268="sníž. přenesená",J268,0)</f>
        <v>0</v>
      </c>
      <c r="BI268" s="142">
        <f>IF(N268="nulová",J268,0)</f>
        <v>0</v>
      </c>
      <c r="BJ268" s="16" t="s">
        <v>90</v>
      </c>
      <c r="BK268" s="142">
        <f>ROUND(I268*H268,2)</f>
        <v>0</v>
      </c>
      <c r="BL268" s="16" t="s">
        <v>238</v>
      </c>
      <c r="BM268" s="141" t="s">
        <v>476</v>
      </c>
    </row>
    <row r="269" spans="2:65" s="1" customFormat="1" ht="44.25" customHeight="1">
      <c r="B269" s="128"/>
      <c r="C269" s="129" t="s">
        <v>477</v>
      </c>
      <c r="D269" s="129" t="s">
        <v>150</v>
      </c>
      <c r="E269" s="130" t="s">
        <v>478</v>
      </c>
      <c r="F269" s="131" t="s">
        <v>479</v>
      </c>
      <c r="G269" s="132" t="s">
        <v>200</v>
      </c>
      <c r="H269" s="133">
        <v>0.36</v>
      </c>
      <c r="I269" s="134"/>
      <c r="J269" s="135">
        <f>ROUND(I269*H269,2)</f>
        <v>0</v>
      </c>
      <c r="K269" s="136"/>
      <c r="L269" s="32"/>
      <c r="M269" s="137" t="s">
        <v>3</v>
      </c>
      <c r="N269" s="138" t="s">
        <v>53</v>
      </c>
      <c r="P269" s="139">
        <f>O269*H269</f>
        <v>0</v>
      </c>
      <c r="Q269" s="139">
        <v>0</v>
      </c>
      <c r="R269" s="139">
        <f>Q269*H269</f>
        <v>0</v>
      </c>
      <c r="S269" s="139">
        <v>0</v>
      </c>
      <c r="T269" s="140">
        <f>S269*H269</f>
        <v>0</v>
      </c>
      <c r="AR269" s="141" t="s">
        <v>238</v>
      </c>
      <c r="AT269" s="141" t="s">
        <v>150</v>
      </c>
      <c r="AU269" s="141" t="s">
        <v>92</v>
      </c>
      <c r="AY269" s="16" t="s">
        <v>147</v>
      </c>
      <c r="BE269" s="142">
        <f>IF(N269="základní",J269,0)</f>
        <v>0</v>
      </c>
      <c r="BF269" s="142">
        <f>IF(N269="snížená",J269,0)</f>
        <v>0</v>
      </c>
      <c r="BG269" s="142">
        <f>IF(N269="zákl. přenesená",J269,0)</f>
        <v>0</v>
      </c>
      <c r="BH269" s="142">
        <f>IF(N269="sníž. přenesená",J269,0)</f>
        <v>0</v>
      </c>
      <c r="BI269" s="142">
        <f>IF(N269="nulová",J269,0)</f>
        <v>0</v>
      </c>
      <c r="BJ269" s="16" t="s">
        <v>90</v>
      </c>
      <c r="BK269" s="142">
        <f>ROUND(I269*H269,2)</f>
        <v>0</v>
      </c>
      <c r="BL269" s="16" t="s">
        <v>238</v>
      </c>
      <c r="BM269" s="141" t="s">
        <v>480</v>
      </c>
    </row>
    <row r="270" spans="2:47" s="1" customFormat="1" ht="10">
      <c r="B270" s="32"/>
      <c r="D270" s="143" t="s">
        <v>156</v>
      </c>
      <c r="F270" s="144" t="s">
        <v>481</v>
      </c>
      <c r="I270" s="145"/>
      <c r="L270" s="32"/>
      <c r="M270" s="146"/>
      <c r="T270" s="53"/>
      <c r="AT270" s="16" t="s">
        <v>156</v>
      </c>
      <c r="AU270" s="16" t="s">
        <v>92</v>
      </c>
    </row>
    <row r="271" spans="2:65" s="1" customFormat="1" ht="49" customHeight="1">
      <c r="B271" s="128"/>
      <c r="C271" s="129" t="s">
        <v>482</v>
      </c>
      <c r="D271" s="129" t="s">
        <v>150</v>
      </c>
      <c r="E271" s="130" t="s">
        <v>483</v>
      </c>
      <c r="F271" s="131" t="s">
        <v>484</v>
      </c>
      <c r="G271" s="132" t="s">
        <v>200</v>
      </c>
      <c r="H271" s="133">
        <v>0.36</v>
      </c>
      <c r="I271" s="134"/>
      <c r="J271" s="135">
        <f>ROUND(I271*H271,2)</f>
        <v>0</v>
      </c>
      <c r="K271" s="136"/>
      <c r="L271" s="32"/>
      <c r="M271" s="137" t="s">
        <v>3</v>
      </c>
      <c r="N271" s="138" t="s">
        <v>53</v>
      </c>
      <c r="P271" s="139">
        <f>O271*H271</f>
        <v>0</v>
      </c>
      <c r="Q271" s="139">
        <v>0</v>
      </c>
      <c r="R271" s="139">
        <f>Q271*H271</f>
        <v>0</v>
      </c>
      <c r="S271" s="139">
        <v>0</v>
      </c>
      <c r="T271" s="140">
        <f>S271*H271</f>
        <v>0</v>
      </c>
      <c r="AR271" s="141" t="s">
        <v>238</v>
      </c>
      <c r="AT271" s="141" t="s">
        <v>150</v>
      </c>
      <c r="AU271" s="141" t="s">
        <v>92</v>
      </c>
      <c r="AY271" s="16" t="s">
        <v>147</v>
      </c>
      <c r="BE271" s="142">
        <f>IF(N271="základní",J271,0)</f>
        <v>0</v>
      </c>
      <c r="BF271" s="142">
        <f>IF(N271="snížená",J271,0)</f>
        <v>0</v>
      </c>
      <c r="BG271" s="142">
        <f>IF(N271="zákl. přenesená",J271,0)</f>
        <v>0</v>
      </c>
      <c r="BH271" s="142">
        <f>IF(N271="sníž. přenesená",J271,0)</f>
        <v>0</v>
      </c>
      <c r="BI271" s="142">
        <f>IF(N271="nulová",J271,0)</f>
        <v>0</v>
      </c>
      <c r="BJ271" s="16" t="s">
        <v>90</v>
      </c>
      <c r="BK271" s="142">
        <f>ROUND(I271*H271,2)</f>
        <v>0</v>
      </c>
      <c r="BL271" s="16" t="s">
        <v>238</v>
      </c>
      <c r="BM271" s="141" t="s">
        <v>485</v>
      </c>
    </row>
    <row r="272" spans="2:47" s="1" customFormat="1" ht="10">
      <c r="B272" s="32"/>
      <c r="D272" s="143" t="s">
        <v>156</v>
      </c>
      <c r="F272" s="144" t="s">
        <v>486</v>
      </c>
      <c r="I272" s="145"/>
      <c r="L272" s="32"/>
      <c r="M272" s="146"/>
      <c r="T272" s="53"/>
      <c r="AT272" s="16" t="s">
        <v>156</v>
      </c>
      <c r="AU272" s="16" t="s">
        <v>92</v>
      </c>
    </row>
    <row r="273" spans="2:65" s="1" customFormat="1" ht="49" customHeight="1">
      <c r="B273" s="128"/>
      <c r="C273" s="129" t="s">
        <v>487</v>
      </c>
      <c r="D273" s="129" t="s">
        <v>150</v>
      </c>
      <c r="E273" s="130" t="s">
        <v>488</v>
      </c>
      <c r="F273" s="131" t="s">
        <v>489</v>
      </c>
      <c r="G273" s="132" t="s">
        <v>200</v>
      </c>
      <c r="H273" s="133">
        <v>0.36</v>
      </c>
      <c r="I273" s="134"/>
      <c r="J273" s="135">
        <f>ROUND(I273*H273,2)</f>
        <v>0</v>
      </c>
      <c r="K273" s="136"/>
      <c r="L273" s="32"/>
      <c r="M273" s="137" t="s">
        <v>3</v>
      </c>
      <c r="N273" s="138" t="s">
        <v>53</v>
      </c>
      <c r="P273" s="139">
        <f>O273*H273</f>
        <v>0</v>
      </c>
      <c r="Q273" s="139">
        <v>0</v>
      </c>
      <c r="R273" s="139">
        <f>Q273*H273</f>
        <v>0</v>
      </c>
      <c r="S273" s="139">
        <v>0</v>
      </c>
      <c r="T273" s="140">
        <f>S273*H273</f>
        <v>0</v>
      </c>
      <c r="AR273" s="141" t="s">
        <v>238</v>
      </c>
      <c r="AT273" s="141" t="s">
        <v>150</v>
      </c>
      <c r="AU273" s="141" t="s">
        <v>92</v>
      </c>
      <c r="AY273" s="16" t="s">
        <v>147</v>
      </c>
      <c r="BE273" s="142">
        <f>IF(N273="základní",J273,0)</f>
        <v>0</v>
      </c>
      <c r="BF273" s="142">
        <f>IF(N273="snížená",J273,0)</f>
        <v>0</v>
      </c>
      <c r="BG273" s="142">
        <f>IF(N273="zákl. přenesená",J273,0)</f>
        <v>0</v>
      </c>
      <c r="BH273" s="142">
        <f>IF(N273="sníž. přenesená",J273,0)</f>
        <v>0</v>
      </c>
      <c r="BI273" s="142">
        <f>IF(N273="nulová",J273,0)</f>
        <v>0</v>
      </c>
      <c r="BJ273" s="16" t="s">
        <v>90</v>
      </c>
      <c r="BK273" s="142">
        <f>ROUND(I273*H273,2)</f>
        <v>0</v>
      </c>
      <c r="BL273" s="16" t="s">
        <v>238</v>
      </c>
      <c r="BM273" s="141" t="s">
        <v>490</v>
      </c>
    </row>
    <row r="274" spans="2:47" s="1" customFormat="1" ht="10">
      <c r="B274" s="32"/>
      <c r="D274" s="143" t="s">
        <v>156</v>
      </c>
      <c r="F274" s="144" t="s">
        <v>491</v>
      </c>
      <c r="I274" s="145"/>
      <c r="L274" s="32"/>
      <c r="M274" s="146"/>
      <c r="T274" s="53"/>
      <c r="AT274" s="16" t="s">
        <v>156</v>
      </c>
      <c r="AU274" s="16" t="s">
        <v>92</v>
      </c>
    </row>
    <row r="275" spans="2:63" s="11" customFormat="1" ht="22.75" customHeight="1">
      <c r="B275" s="116"/>
      <c r="D275" s="117" t="s">
        <v>81</v>
      </c>
      <c r="E275" s="126" t="s">
        <v>492</v>
      </c>
      <c r="F275" s="126" t="s">
        <v>493</v>
      </c>
      <c r="I275" s="119"/>
      <c r="J275" s="127">
        <f>BK275</f>
        <v>0</v>
      </c>
      <c r="L275" s="116"/>
      <c r="M275" s="121"/>
      <c r="P275" s="122">
        <f>SUM(P276:P280)</f>
        <v>0</v>
      </c>
      <c r="R275" s="122">
        <f>SUM(R276:R280)</f>
        <v>0</v>
      </c>
      <c r="T275" s="123">
        <f>SUM(T276:T280)</f>
        <v>0</v>
      </c>
      <c r="AR275" s="117" t="s">
        <v>92</v>
      </c>
      <c r="AT275" s="124" t="s">
        <v>81</v>
      </c>
      <c r="AU275" s="124" t="s">
        <v>90</v>
      </c>
      <c r="AY275" s="117" t="s">
        <v>147</v>
      </c>
      <c r="BK275" s="125">
        <f>SUM(BK276:BK280)</f>
        <v>0</v>
      </c>
    </row>
    <row r="276" spans="2:65" s="1" customFormat="1" ht="24.15" customHeight="1">
      <c r="B276" s="128"/>
      <c r="C276" s="129" t="s">
        <v>494</v>
      </c>
      <c r="D276" s="129" t="s">
        <v>150</v>
      </c>
      <c r="E276" s="130" t="s">
        <v>495</v>
      </c>
      <c r="F276" s="131" t="s">
        <v>496</v>
      </c>
      <c r="G276" s="132" t="s">
        <v>274</v>
      </c>
      <c r="H276" s="133">
        <v>24</v>
      </c>
      <c r="I276" s="134"/>
      <c r="J276" s="135">
        <f>ROUND(I276*H276,2)</f>
        <v>0</v>
      </c>
      <c r="K276" s="136"/>
      <c r="L276" s="32"/>
      <c r="M276" s="137" t="s">
        <v>3</v>
      </c>
      <c r="N276" s="138" t="s">
        <v>53</v>
      </c>
      <c r="P276" s="139">
        <f>O276*H276</f>
        <v>0</v>
      </c>
      <c r="Q276" s="139">
        <v>0</v>
      </c>
      <c r="R276" s="139">
        <f>Q276*H276</f>
        <v>0</v>
      </c>
      <c r="S276" s="139">
        <v>0</v>
      </c>
      <c r="T276" s="140">
        <f>S276*H276</f>
        <v>0</v>
      </c>
      <c r="AR276" s="141" t="s">
        <v>238</v>
      </c>
      <c r="AT276" s="141" t="s">
        <v>150</v>
      </c>
      <c r="AU276" s="141" t="s">
        <v>92</v>
      </c>
      <c r="AY276" s="16" t="s">
        <v>147</v>
      </c>
      <c r="BE276" s="142">
        <f>IF(N276="základní",J276,0)</f>
        <v>0</v>
      </c>
      <c r="BF276" s="142">
        <f>IF(N276="snížená",J276,0)</f>
        <v>0</v>
      </c>
      <c r="BG276" s="142">
        <f>IF(N276="zákl. přenesená",J276,0)</f>
        <v>0</v>
      </c>
      <c r="BH276" s="142">
        <f>IF(N276="sníž. přenesená",J276,0)</f>
        <v>0</v>
      </c>
      <c r="BI276" s="142">
        <f>IF(N276="nulová",J276,0)</f>
        <v>0</v>
      </c>
      <c r="BJ276" s="16" t="s">
        <v>90</v>
      </c>
      <c r="BK276" s="142">
        <f>ROUND(I276*H276,2)</f>
        <v>0</v>
      </c>
      <c r="BL276" s="16" t="s">
        <v>238</v>
      </c>
      <c r="BM276" s="141" t="s">
        <v>497</v>
      </c>
    </row>
    <row r="277" spans="2:47" s="1" customFormat="1" ht="10">
      <c r="B277" s="32"/>
      <c r="D277" s="143" t="s">
        <v>156</v>
      </c>
      <c r="F277" s="144" t="s">
        <v>498</v>
      </c>
      <c r="I277" s="145"/>
      <c r="L277" s="32"/>
      <c r="M277" s="146"/>
      <c r="T277" s="53"/>
      <c r="AT277" s="16" t="s">
        <v>156</v>
      </c>
      <c r="AU277" s="16" t="s">
        <v>92</v>
      </c>
    </row>
    <row r="278" spans="2:51" s="12" customFormat="1" ht="10">
      <c r="B278" s="147"/>
      <c r="D278" s="148" t="s">
        <v>158</v>
      </c>
      <c r="E278" s="149" t="s">
        <v>3</v>
      </c>
      <c r="F278" s="150" t="s">
        <v>468</v>
      </c>
      <c r="H278" s="149" t="s">
        <v>3</v>
      </c>
      <c r="I278" s="151"/>
      <c r="L278" s="147"/>
      <c r="M278" s="152"/>
      <c r="T278" s="153"/>
      <c r="AT278" s="149" t="s">
        <v>158</v>
      </c>
      <c r="AU278" s="149" t="s">
        <v>92</v>
      </c>
      <c r="AV278" s="12" t="s">
        <v>90</v>
      </c>
      <c r="AW278" s="12" t="s">
        <v>43</v>
      </c>
      <c r="AX278" s="12" t="s">
        <v>82</v>
      </c>
      <c r="AY278" s="149" t="s">
        <v>147</v>
      </c>
    </row>
    <row r="279" spans="2:51" s="13" customFormat="1" ht="10">
      <c r="B279" s="154"/>
      <c r="D279" s="148" t="s">
        <v>158</v>
      </c>
      <c r="E279" s="155" t="s">
        <v>3</v>
      </c>
      <c r="F279" s="156" t="s">
        <v>298</v>
      </c>
      <c r="H279" s="157">
        <v>24</v>
      </c>
      <c r="I279" s="158"/>
      <c r="L279" s="154"/>
      <c r="M279" s="159"/>
      <c r="T279" s="160"/>
      <c r="AT279" s="155" t="s">
        <v>158</v>
      </c>
      <c r="AU279" s="155" t="s">
        <v>92</v>
      </c>
      <c r="AV279" s="13" t="s">
        <v>92</v>
      </c>
      <c r="AW279" s="13" t="s">
        <v>43</v>
      </c>
      <c r="AX279" s="13" t="s">
        <v>90</v>
      </c>
      <c r="AY279" s="155" t="s">
        <v>147</v>
      </c>
    </row>
    <row r="280" spans="2:65" s="1" customFormat="1" ht="16.5" customHeight="1">
      <c r="B280" s="128"/>
      <c r="C280" s="168" t="s">
        <v>499</v>
      </c>
      <c r="D280" s="168" t="s">
        <v>245</v>
      </c>
      <c r="E280" s="169" t="s">
        <v>500</v>
      </c>
      <c r="F280" s="170" t="s">
        <v>451</v>
      </c>
      <c r="G280" s="171" t="s">
        <v>274</v>
      </c>
      <c r="H280" s="172">
        <v>24</v>
      </c>
      <c r="I280" s="173"/>
      <c r="J280" s="174">
        <f>ROUND(I280*H280,2)</f>
        <v>0</v>
      </c>
      <c r="K280" s="175"/>
      <c r="L280" s="176"/>
      <c r="M280" s="177" t="s">
        <v>3</v>
      </c>
      <c r="N280" s="178" t="s">
        <v>53</v>
      </c>
      <c r="P280" s="139">
        <f>O280*H280</f>
        <v>0</v>
      </c>
      <c r="Q280" s="139">
        <v>0</v>
      </c>
      <c r="R280" s="139">
        <f>Q280*H280</f>
        <v>0</v>
      </c>
      <c r="S280" s="139">
        <v>0</v>
      </c>
      <c r="T280" s="140">
        <f>S280*H280</f>
        <v>0</v>
      </c>
      <c r="AR280" s="141" t="s">
        <v>248</v>
      </c>
      <c r="AT280" s="141" t="s">
        <v>245</v>
      </c>
      <c r="AU280" s="141" t="s">
        <v>92</v>
      </c>
      <c r="AY280" s="16" t="s">
        <v>147</v>
      </c>
      <c r="BE280" s="142">
        <f>IF(N280="základní",J280,0)</f>
        <v>0</v>
      </c>
      <c r="BF280" s="142">
        <f>IF(N280="snížená",J280,0)</f>
        <v>0</v>
      </c>
      <c r="BG280" s="142">
        <f>IF(N280="zákl. přenesená",J280,0)</f>
        <v>0</v>
      </c>
      <c r="BH280" s="142">
        <f>IF(N280="sníž. přenesená",J280,0)</f>
        <v>0</v>
      </c>
      <c r="BI280" s="142">
        <f>IF(N280="nulová",J280,0)</f>
        <v>0</v>
      </c>
      <c r="BJ280" s="16" t="s">
        <v>90</v>
      </c>
      <c r="BK280" s="142">
        <f>ROUND(I280*H280,2)</f>
        <v>0</v>
      </c>
      <c r="BL280" s="16" t="s">
        <v>238</v>
      </c>
      <c r="BM280" s="141" t="s">
        <v>501</v>
      </c>
    </row>
    <row r="281" spans="2:63" s="11" customFormat="1" ht="22.75" customHeight="1">
      <c r="B281" s="116"/>
      <c r="D281" s="117" t="s">
        <v>81</v>
      </c>
      <c r="E281" s="126" t="s">
        <v>502</v>
      </c>
      <c r="F281" s="126" t="s">
        <v>503</v>
      </c>
      <c r="I281" s="119"/>
      <c r="J281" s="127">
        <f>BK281</f>
        <v>0</v>
      </c>
      <c r="L281" s="116"/>
      <c r="M281" s="121"/>
      <c r="P281" s="122">
        <f>SUM(P282:P292)</f>
        <v>0</v>
      </c>
      <c r="R281" s="122">
        <f>SUM(R282:R292)</f>
        <v>0.03196</v>
      </c>
      <c r="T281" s="123">
        <f>SUM(T282:T292)</f>
        <v>0.031439999999999996</v>
      </c>
      <c r="AR281" s="117" t="s">
        <v>92</v>
      </c>
      <c r="AT281" s="124" t="s">
        <v>81</v>
      </c>
      <c r="AU281" s="124" t="s">
        <v>90</v>
      </c>
      <c r="AY281" s="117" t="s">
        <v>147</v>
      </c>
      <c r="BK281" s="125">
        <f>SUM(BK282:BK292)</f>
        <v>0</v>
      </c>
    </row>
    <row r="282" spans="2:65" s="1" customFormat="1" ht="24.15" customHeight="1">
      <c r="B282" s="128"/>
      <c r="C282" s="129" t="s">
        <v>504</v>
      </c>
      <c r="D282" s="129" t="s">
        <v>150</v>
      </c>
      <c r="E282" s="130" t="s">
        <v>505</v>
      </c>
      <c r="F282" s="131" t="s">
        <v>506</v>
      </c>
      <c r="G282" s="132" t="s">
        <v>274</v>
      </c>
      <c r="H282" s="133">
        <v>12</v>
      </c>
      <c r="I282" s="134"/>
      <c r="J282" s="135">
        <f>ROUND(I282*H282,2)</f>
        <v>0</v>
      </c>
      <c r="K282" s="136"/>
      <c r="L282" s="32"/>
      <c r="M282" s="137" t="s">
        <v>3</v>
      </c>
      <c r="N282" s="138" t="s">
        <v>53</v>
      </c>
      <c r="P282" s="139">
        <f>O282*H282</f>
        <v>0</v>
      </c>
      <c r="Q282" s="139">
        <v>0.00083</v>
      </c>
      <c r="R282" s="139">
        <f>Q282*H282</f>
        <v>0.00996</v>
      </c>
      <c r="S282" s="139">
        <v>0.00262</v>
      </c>
      <c r="T282" s="140">
        <f>S282*H282</f>
        <v>0.031439999999999996</v>
      </c>
      <c r="AR282" s="141" t="s">
        <v>238</v>
      </c>
      <c r="AT282" s="141" t="s">
        <v>150</v>
      </c>
      <c r="AU282" s="141" t="s">
        <v>92</v>
      </c>
      <c r="AY282" s="16" t="s">
        <v>147</v>
      </c>
      <c r="BE282" s="142">
        <f>IF(N282="základní",J282,0)</f>
        <v>0</v>
      </c>
      <c r="BF282" s="142">
        <f>IF(N282="snížená",J282,0)</f>
        <v>0</v>
      </c>
      <c r="BG282" s="142">
        <f>IF(N282="zákl. přenesená",J282,0)</f>
        <v>0</v>
      </c>
      <c r="BH282" s="142">
        <f>IF(N282="sníž. přenesená",J282,0)</f>
        <v>0</v>
      </c>
      <c r="BI282" s="142">
        <f>IF(N282="nulová",J282,0)</f>
        <v>0</v>
      </c>
      <c r="BJ282" s="16" t="s">
        <v>90</v>
      </c>
      <c r="BK282" s="142">
        <f>ROUND(I282*H282,2)</f>
        <v>0</v>
      </c>
      <c r="BL282" s="16" t="s">
        <v>238</v>
      </c>
      <c r="BM282" s="141" t="s">
        <v>507</v>
      </c>
    </row>
    <row r="283" spans="2:47" s="1" customFormat="1" ht="10">
      <c r="B283" s="32"/>
      <c r="D283" s="143" t="s">
        <v>156</v>
      </c>
      <c r="F283" s="144" t="s">
        <v>508</v>
      </c>
      <c r="I283" s="145"/>
      <c r="L283" s="32"/>
      <c r="M283" s="146"/>
      <c r="T283" s="53"/>
      <c r="AT283" s="16" t="s">
        <v>156</v>
      </c>
      <c r="AU283" s="16" t="s">
        <v>92</v>
      </c>
    </row>
    <row r="284" spans="2:51" s="12" customFormat="1" ht="10">
      <c r="B284" s="147"/>
      <c r="D284" s="148" t="s">
        <v>158</v>
      </c>
      <c r="E284" s="149" t="s">
        <v>3</v>
      </c>
      <c r="F284" s="150" t="s">
        <v>277</v>
      </c>
      <c r="H284" s="149" t="s">
        <v>3</v>
      </c>
      <c r="I284" s="151"/>
      <c r="L284" s="147"/>
      <c r="M284" s="152"/>
      <c r="T284" s="153"/>
      <c r="AT284" s="149" t="s">
        <v>158</v>
      </c>
      <c r="AU284" s="149" t="s">
        <v>92</v>
      </c>
      <c r="AV284" s="12" t="s">
        <v>90</v>
      </c>
      <c r="AW284" s="12" t="s">
        <v>43</v>
      </c>
      <c r="AX284" s="12" t="s">
        <v>82</v>
      </c>
      <c r="AY284" s="149" t="s">
        <v>147</v>
      </c>
    </row>
    <row r="285" spans="2:51" s="13" customFormat="1" ht="10">
      <c r="B285" s="154"/>
      <c r="D285" s="148" t="s">
        <v>158</v>
      </c>
      <c r="E285" s="155" t="s">
        <v>3</v>
      </c>
      <c r="F285" s="156" t="s">
        <v>509</v>
      </c>
      <c r="H285" s="157">
        <v>12</v>
      </c>
      <c r="I285" s="158"/>
      <c r="L285" s="154"/>
      <c r="M285" s="159"/>
      <c r="T285" s="160"/>
      <c r="AT285" s="155" t="s">
        <v>158</v>
      </c>
      <c r="AU285" s="155" t="s">
        <v>92</v>
      </c>
      <c r="AV285" s="13" t="s">
        <v>92</v>
      </c>
      <c r="AW285" s="13" t="s">
        <v>43</v>
      </c>
      <c r="AX285" s="13" t="s">
        <v>90</v>
      </c>
      <c r="AY285" s="155" t="s">
        <v>147</v>
      </c>
    </row>
    <row r="286" spans="2:65" s="1" customFormat="1" ht="37.75" customHeight="1">
      <c r="B286" s="128"/>
      <c r="C286" s="168" t="s">
        <v>510</v>
      </c>
      <c r="D286" s="168" t="s">
        <v>245</v>
      </c>
      <c r="E286" s="169" t="s">
        <v>511</v>
      </c>
      <c r="F286" s="170" t="s">
        <v>512</v>
      </c>
      <c r="G286" s="171" t="s">
        <v>153</v>
      </c>
      <c r="H286" s="172">
        <v>1</v>
      </c>
      <c r="I286" s="173"/>
      <c r="J286" s="174">
        <f>ROUND(I286*H286,2)</f>
        <v>0</v>
      </c>
      <c r="K286" s="175"/>
      <c r="L286" s="176"/>
      <c r="M286" s="177" t="s">
        <v>3</v>
      </c>
      <c r="N286" s="178" t="s">
        <v>53</v>
      </c>
      <c r="P286" s="139">
        <f>O286*H286</f>
        <v>0</v>
      </c>
      <c r="Q286" s="139">
        <v>0.022</v>
      </c>
      <c r="R286" s="139">
        <f>Q286*H286</f>
        <v>0.022</v>
      </c>
      <c r="S286" s="139">
        <v>0</v>
      </c>
      <c r="T286" s="140">
        <f>S286*H286</f>
        <v>0</v>
      </c>
      <c r="AR286" s="141" t="s">
        <v>248</v>
      </c>
      <c r="AT286" s="141" t="s">
        <v>245</v>
      </c>
      <c r="AU286" s="141" t="s">
        <v>92</v>
      </c>
      <c r="AY286" s="16" t="s">
        <v>147</v>
      </c>
      <c r="BE286" s="142">
        <f>IF(N286="základní",J286,0)</f>
        <v>0</v>
      </c>
      <c r="BF286" s="142">
        <f>IF(N286="snížená",J286,0)</f>
        <v>0</v>
      </c>
      <c r="BG286" s="142">
        <f>IF(N286="zákl. přenesená",J286,0)</f>
        <v>0</v>
      </c>
      <c r="BH286" s="142">
        <f>IF(N286="sníž. přenesená",J286,0)</f>
        <v>0</v>
      </c>
      <c r="BI286" s="142">
        <f>IF(N286="nulová",J286,0)</f>
        <v>0</v>
      </c>
      <c r="BJ286" s="16" t="s">
        <v>90</v>
      </c>
      <c r="BK286" s="142">
        <f>ROUND(I286*H286,2)</f>
        <v>0</v>
      </c>
      <c r="BL286" s="16" t="s">
        <v>238</v>
      </c>
      <c r="BM286" s="141" t="s">
        <v>513</v>
      </c>
    </row>
    <row r="287" spans="2:65" s="1" customFormat="1" ht="44.25" customHeight="1">
      <c r="B287" s="128"/>
      <c r="C287" s="129" t="s">
        <v>514</v>
      </c>
      <c r="D287" s="129" t="s">
        <v>150</v>
      </c>
      <c r="E287" s="130" t="s">
        <v>515</v>
      </c>
      <c r="F287" s="131" t="s">
        <v>516</v>
      </c>
      <c r="G287" s="132" t="s">
        <v>200</v>
      </c>
      <c r="H287" s="133">
        <v>0.032</v>
      </c>
      <c r="I287" s="134"/>
      <c r="J287" s="135">
        <f>ROUND(I287*H287,2)</f>
        <v>0</v>
      </c>
      <c r="K287" s="136"/>
      <c r="L287" s="32"/>
      <c r="M287" s="137" t="s">
        <v>3</v>
      </c>
      <c r="N287" s="138" t="s">
        <v>53</v>
      </c>
      <c r="P287" s="139">
        <f>O287*H287</f>
        <v>0</v>
      </c>
      <c r="Q287" s="139">
        <v>0</v>
      </c>
      <c r="R287" s="139">
        <f>Q287*H287</f>
        <v>0</v>
      </c>
      <c r="S287" s="139">
        <v>0</v>
      </c>
      <c r="T287" s="140">
        <f>S287*H287</f>
        <v>0</v>
      </c>
      <c r="AR287" s="141" t="s">
        <v>238</v>
      </c>
      <c r="AT287" s="141" t="s">
        <v>150</v>
      </c>
      <c r="AU287" s="141" t="s">
        <v>92</v>
      </c>
      <c r="AY287" s="16" t="s">
        <v>147</v>
      </c>
      <c r="BE287" s="142">
        <f>IF(N287="základní",J287,0)</f>
        <v>0</v>
      </c>
      <c r="BF287" s="142">
        <f>IF(N287="snížená",J287,0)</f>
        <v>0</v>
      </c>
      <c r="BG287" s="142">
        <f>IF(N287="zákl. přenesená",J287,0)</f>
        <v>0</v>
      </c>
      <c r="BH287" s="142">
        <f>IF(N287="sníž. přenesená",J287,0)</f>
        <v>0</v>
      </c>
      <c r="BI287" s="142">
        <f>IF(N287="nulová",J287,0)</f>
        <v>0</v>
      </c>
      <c r="BJ287" s="16" t="s">
        <v>90</v>
      </c>
      <c r="BK287" s="142">
        <f>ROUND(I287*H287,2)</f>
        <v>0</v>
      </c>
      <c r="BL287" s="16" t="s">
        <v>238</v>
      </c>
      <c r="BM287" s="141" t="s">
        <v>517</v>
      </c>
    </row>
    <row r="288" spans="2:47" s="1" customFormat="1" ht="10">
      <c r="B288" s="32"/>
      <c r="D288" s="143" t="s">
        <v>156</v>
      </c>
      <c r="F288" s="144" t="s">
        <v>518</v>
      </c>
      <c r="I288" s="145"/>
      <c r="L288" s="32"/>
      <c r="M288" s="146"/>
      <c r="T288" s="53"/>
      <c r="AT288" s="16" t="s">
        <v>156</v>
      </c>
      <c r="AU288" s="16" t="s">
        <v>92</v>
      </c>
    </row>
    <row r="289" spans="2:65" s="1" customFormat="1" ht="49" customHeight="1">
      <c r="B289" s="128"/>
      <c r="C289" s="129" t="s">
        <v>519</v>
      </c>
      <c r="D289" s="129" t="s">
        <v>150</v>
      </c>
      <c r="E289" s="130" t="s">
        <v>520</v>
      </c>
      <c r="F289" s="131" t="s">
        <v>521</v>
      </c>
      <c r="G289" s="132" t="s">
        <v>200</v>
      </c>
      <c r="H289" s="133">
        <v>0.032</v>
      </c>
      <c r="I289" s="134"/>
      <c r="J289" s="135">
        <f>ROUND(I289*H289,2)</f>
        <v>0</v>
      </c>
      <c r="K289" s="136"/>
      <c r="L289" s="32"/>
      <c r="M289" s="137" t="s">
        <v>3</v>
      </c>
      <c r="N289" s="138" t="s">
        <v>53</v>
      </c>
      <c r="P289" s="139">
        <f>O289*H289</f>
        <v>0</v>
      </c>
      <c r="Q289" s="139">
        <v>0</v>
      </c>
      <c r="R289" s="139">
        <f>Q289*H289</f>
        <v>0</v>
      </c>
      <c r="S289" s="139">
        <v>0</v>
      </c>
      <c r="T289" s="140">
        <f>S289*H289</f>
        <v>0</v>
      </c>
      <c r="AR289" s="141" t="s">
        <v>238</v>
      </c>
      <c r="AT289" s="141" t="s">
        <v>150</v>
      </c>
      <c r="AU289" s="141" t="s">
        <v>92</v>
      </c>
      <c r="AY289" s="16" t="s">
        <v>147</v>
      </c>
      <c r="BE289" s="142">
        <f>IF(N289="základní",J289,0)</f>
        <v>0</v>
      </c>
      <c r="BF289" s="142">
        <f>IF(N289="snížená",J289,0)</f>
        <v>0</v>
      </c>
      <c r="BG289" s="142">
        <f>IF(N289="zákl. přenesená",J289,0)</f>
        <v>0</v>
      </c>
      <c r="BH289" s="142">
        <f>IF(N289="sníž. přenesená",J289,0)</f>
        <v>0</v>
      </c>
      <c r="BI289" s="142">
        <f>IF(N289="nulová",J289,0)</f>
        <v>0</v>
      </c>
      <c r="BJ289" s="16" t="s">
        <v>90</v>
      </c>
      <c r="BK289" s="142">
        <f>ROUND(I289*H289,2)</f>
        <v>0</v>
      </c>
      <c r="BL289" s="16" t="s">
        <v>238</v>
      </c>
      <c r="BM289" s="141" t="s">
        <v>522</v>
      </c>
    </row>
    <row r="290" spans="2:47" s="1" customFormat="1" ht="10">
      <c r="B290" s="32"/>
      <c r="D290" s="143" t="s">
        <v>156</v>
      </c>
      <c r="F290" s="144" t="s">
        <v>523</v>
      </c>
      <c r="I290" s="145"/>
      <c r="L290" s="32"/>
      <c r="M290" s="146"/>
      <c r="T290" s="53"/>
      <c r="AT290" s="16" t="s">
        <v>156</v>
      </c>
      <c r="AU290" s="16" t="s">
        <v>92</v>
      </c>
    </row>
    <row r="291" spans="2:65" s="1" customFormat="1" ht="49" customHeight="1">
      <c r="B291" s="128"/>
      <c r="C291" s="129" t="s">
        <v>524</v>
      </c>
      <c r="D291" s="129" t="s">
        <v>150</v>
      </c>
      <c r="E291" s="130" t="s">
        <v>525</v>
      </c>
      <c r="F291" s="131" t="s">
        <v>526</v>
      </c>
      <c r="G291" s="132" t="s">
        <v>200</v>
      </c>
      <c r="H291" s="133">
        <v>0.032</v>
      </c>
      <c r="I291" s="134"/>
      <c r="J291" s="135">
        <f>ROUND(I291*H291,2)</f>
        <v>0</v>
      </c>
      <c r="K291" s="136"/>
      <c r="L291" s="32"/>
      <c r="M291" s="137" t="s">
        <v>3</v>
      </c>
      <c r="N291" s="138" t="s">
        <v>53</v>
      </c>
      <c r="P291" s="139">
        <f>O291*H291</f>
        <v>0</v>
      </c>
      <c r="Q291" s="139">
        <v>0</v>
      </c>
      <c r="R291" s="139">
        <f>Q291*H291</f>
        <v>0</v>
      </c>
      <c r="S291" s="139">
        <v>0</v>
      </c>
      <c r="T291" s="140">
        <f>S291*H291</f>
        <v>0</v>
      </c>
      <c r="AR291" s="141" t="s">
        <v>238</v>
      </c>
      <c r="AT291" s="141" t="s">
        <v>150</v>
      </c>
      <c r="AU291" s="141" t="s">
        <v>92</v>
      </c>
      <c r="AY291" s="16" t="s">
        <v>147</v>
      </c>
      <c r="BE291" s="142">
        <f>IF(N291="základní",J291,0)</f>
        <v>0</v>
      </c>
      <c r="BF291" s="142">
        <f>IF(N291="snížená",J291,0)</f>
        <v>0</v>
      </c>
      <c r="BG291" s="142">
        <f>IF(N291="zákl. přenesená",J291,0)</f>
        <v>0</v>
      </c>
      <c r="BH291" s="142">
        <f>IF(N291="sníž. přenesená",J291,0)</f>
        <v>0</v>
      </c>
      <c r="BI291" s="142">
        <f>IF(N291="nulová",J291,0)</f>
        <v>0</v>
      </c>
      <c r="BJ291" s="16" t="s">
        <v>90</v>
      </c>
      <c r="BK291" s="142">
        <f>ROUND(I291*H291,2)</f>
        <v>0</v>
      </c>
      <c r="BL291" s="16" t="s">
        <v>238</v>
      </c>
      <c r="BM291" s="141" t="s">
        <v>527</v>
      </c>
    </row>
    <row r="292" spans="2:47" s="1" customFormat="1" ht="10">
      <c r="B292" s="32"/>
      <c r="D292" s="143" t="s">
        <v>156</v>
      </c>
      <c r="F292" s="144" t="s">
        <v>528</v>
      </c>
      <c r="I292" s="145"/>
      <c r="L292" s="32"/>
      <c r="M292" s="146"/>
      <c r="T292" s="53"/>
      <c r="AT292" s="16" t="s">
        <v>156</v>
      </c>
      <c r="AU292" s="16" t="s">
        <v>92</v>
      </c>
    </row>
    <row r="293" spans="2:63" s="11" customFormat="1" ht="22.75" customHeight="1">
      <c r="B293" s="116"/>
      <c r="D293" s="117" t="s">
        <v>81</v>
      </c>
      <c r="E293" s="126" t="s">
        <v>529</v>
      </c>
      <c r="F293" s="126" t="s">
        <v>530</v>
      </c>
      <c r="I293" s="119"/>
      <c r="J293" s="127">
        <f>BK293</f>
        <v>0</v>
      </c>
      <c r="L293" s="116"/>
      <c r="M293" s="121"/>
      <c r="P293" s="122">
        <f>SUM(P294:P329)</f>
        <v>0</v>
      </c>
      <c r="R293" s="122">
        <f>SUM(R294:R329)</f>
        <v>1.2847596</v>
      </c>
      <c r="T293" s="123">
        <f>SUM(T294:T329)</f>
        <v>0.375</v>
      </c>
      <c r="AR293" s="117" t="s">
        <v>92</v>
      </c>
      <c r="AT293" s="124" t="s">
        <v>81</v>
      </c>
      <c r="AU293" s="124" t="s">
        <v>90</v>
      </c>
      <c r="AY293" s="117" t="s">
        <v>147</v>
      </c>
      <c r="BK293" s="125">
        <f>SUM(BK294:BK329)</f>
        <v>0</v>
      </c>
    </row>
    <row r="294" spans="2:65" s="1" customFormat="1" ht="33" customHeight="1">
      <c r="B294" s="128"/>
      <c r="C294" s="129" t="s">
        <v>531</v>
      </c>
      <c r="D294" s="129" t="s">
        <v>150</v>
      </c>
      <c r="E294" s="130" t="s">
        <v>532</v>
      </c>
      <c r="F294" s="131" t="s">
        <v>533</v>
      </c>
      <c r="G294" s="132" t="s">
        <v>153</v>
      </c>
      <c r="H294" s="133">
        <v>150</v>
      </c>
      <c r="I294" s="134"/>
      <c r="J294" s="135">
        <f>ROUND(I294*H294,2)</f>
        <v>0</v>
      </c>
      <c r="K294" s="136"/>
      <c r="L294" s="32"/>
      <c r="M294" s="137" t="s">
        <v>3</v>
      </c>
      <c r="N294" s="138" t="s">
        <v>53</v>
      </c>
      <c r="P294" s="139">
        <f>O294*H294</f>
        <v>0</v>
      </c>
      <c r="Q294" s="139">
        <v>0</v>
      </c>
      <c r="R294" s="139">
        <f>Q294*H294</f>
        <v>0</v>
      </c>
      <c r="S294" s="139">
        <v>0</v>
      </c>
      <c r="T294" s="140">
        <f>S294*H294</f>
        <v>0</v>
      </c>
      <c r="AR294" s="141" t="s">
        <v>238</v>
      </c>
      <c r="AT294" s="141" t="s">
        <v>150</v>
      </c>
      <c r="AU294" s="141" t="s">
        <v>92</v>
      </c>
      <c r="AY294" s="16" t="s">
        <v>147</v>
      </c>
      <c r="BE294" s="142">
        <f>IF(N294="základní",J294,0)</f>
        <v>0</v>
      </c>
      <c r="BF294" s="142">
        <f>IF(N294="snížená",J294,0)</f>
        <v>0</v>
      </c>
      <c r="BG294" s="142">
        <f>IF(N294="zákl. přenesená",J294,0)</f>
        <v>0</v>
      </c>
      <c r="BH294" s="142">
        <f>IF(N294="sníž. přenesená",J294,0)</f>
        <v>0</v>
      </c>
      <c r="BI294" s="142">
        <f>IF(N294="nulová",J294,0)</f>
        <v>0</v>
      </c>
      <c r="BJ294" s="16" t="s">
        <v>90</v>
      </c>
      <c r="BK294" s="142">
        <f>ROUND(I294*H294,2)</f>
        <v>0</v>
      </c>
      <c r="BL294" s="16" t="s">
        <v>238</v>
      </c>
      <c r="BM294" s="141" t="s">
        <v>534</v>
      </c>
    </row>
    <row r="295" spans="2:47" s="1" customFormat="1" ht="10">
      <c r="B295" s="32"/>
      <c r="D295" s="143" t="s">
        <v>156</v>
      </c>
      <c r="F295" s="144" t="s">
        <v>535</v>
      </c>
      <c r="I295" s="145"/>
      <c r="L295" s="32"/>
      <c r="M295" s="146"/>
      <c r="T295" s="53"/>
      <c r="AT295" s="16" t="s">
        <v>156</v>
      </c>
      <c r="AU295" s="16" t="s">
        <v>92</v>
      </c>
    </row>
    <row r="296" spans="2:51" s="12" customFormat="1" ht="10">
      <c r="B296" s="147"/>
      <c r="D296" s="148" t="s">
        <v>158</v>
      </c>
      <c r="E296" s="149" t="s">
        <v>3</v>
      </c>
      <c r="F296" s="150" t="s">
        <v>536</v>
      </c>
      <c r="H296" s="149" t="s">
        <v>3</v>
      </c>
      <c r="I296" s="151"/>
      <c r="L296" s="147"/>
      <c r="M296" s="152"/>
      <c r="T296" s="153"/>
      <c r="AT296" s="149" t="s">
        <v>158</v>
      </c>
      <c r="AU296" s="149" t="s">
        <v>92</v>
      </c>
      <c r="AV296" s="12" t="s">
        <v>90</v>
      </c>
      <c r="AW296" s="12" t="s">
        <v>43</v>
      </c>
      <c r="AX296" s="12" t="s">
        <v>82</v>
      </c>
      <c r="AY296" s="149" t="s">
        <v>147</v>
      </c>
    </row>
    <row r="297" spans="2:51" s="13" customFormat="1" ht="10">
      <c r="B297" s="154"/>
      <c r="D297" s="148" t="s">
        <v>158</v>
      </c>
      <c r="E297" s="155" t="s">
        <v>3</v>
      </c>
      <c r="F297" s="156" t="s">
        <v>537</v>
      </c>
      <c r="H297" s="157">
        <v>150</v>
      </c>
      <c r="I297" s="158"/>
      <c r="L297" s="154"/>
      <c r="M297" s="159"/>
      <c r="T297" s="160"/>
      <c r="AT297" s="155" t="s">
        <v>158</v>
      </c>
      <c r="AU297" s="155" t="s">
        <v>92</v>
      </c>
      <c r="AV297" s="13" t="s">
        <v>92</v>
      </c>
      <c r="AW297" s="13" t="s">
        <v>43</v>
      </c>
      <c r="AX297" s="13" t="s">
        <v>90</v>
      </c>
      <c r="AY297" s="155" t="s">
        <v>147</v>
      </c>
    </row>
    <row r="298" spans="2:65" s="1" customFormat="1" ht="16.5" customHeight="1">
      <c r="B298" s="128"/>
      <c r="C298" s="129" t="s">
        <v>538</v>
      </c>
      <c r="D298" s="129" t="s">
        <v>150</v>
      </c>
      <c r="E298" s="130" t="s">
        <v>539</v>
      </c>
      <c r="F298" s="131" t="s">
        <v>540</v>
      </c>
      <c r="G298" s="132" t="s">
        <v>153</v>
      </c>
      <c r="H298" s="133">
        <v>150</v>
      </c>
      <c r="I298" s="134"/>
      <c r="J298" s="135">
        <f>ROUND(I298*H298,2)</f>
        <v>0</v>
      </c>
      <c r="K298" s="136"/>
      <c r="L298" s="32"/>
      <c r="M298" s="137" t="s">
        <v>3</v>
      </c>
      <c r="N298" s="138" t="s">
        <v>53</v>
      </c>
      <c r="P298" s="139">
        <f>O298*H298</f>
        <v>0</v>
      </c>
      <c r="Q298" s="139">
        <v>0</v>
      </c>
      <c r="R298" s="139">
        <f>Q298*H298</f>
        <v>0</v>
      </c>
      <c r="S298" s="139">
        <v>0</v>
      </c>
      <c r="T298" s="140">
        <f>S298*H298</f>
        <v>0</v>
      </c>
      <c r="AR298" s="141" t="s">
        <v>238</v>
      </c>
      <c r="AT298" s="141" t="s">
        <v>150</v>
      </c>
      <c r="AU298" s="141" t="s">
        <v>92</v>
      </c>
      <c r="AY298" s="16" t="s">
        <v>147</v>
      </c>
      <c r="BE298" s="142">
        <f>IF(N298="základní",J298,0)</f>
        <v>0</v>
      </c>
      <c r="BF298" s="142">
        <f>IF(N298="snížená",J298,0)</f>
        <v>0</v>
      </c>
      <c r="BG298" s="142">
        <f>IF(N298="zákl. přenesená",J298,0)</f>
        <v>0</v>
      </c>
      <c r="BH298" s="142">
        <f>IF(N298="sníž. přenesená",J298,0)</f>
        <v>0</v>
      </c>
      <c r="BI298" s="142">
        <f>IF(N298="nulová",J298,0)</f>
        <v>0</v>
      </c>
      <c r="BJ298" s="16" t="s">
        <v>90</v>
      </c>
      <c r="BK298" s="142">
        <f>ROUND(I298*H298,2)</f>
        <v>0</v>
      </c>
      <c r="BL298" s="16" t="s">
        <v>238</v>
      </c>
      <c r="BM298" s="141" t="s">
        <v>541</v>
      </c>
    </row>
    <row r="299" spans="2:47" s="1" customFormat="1" ht="10">
      <c r="B299" s="32"/>
      <c r="D299" s="143" t="s">
        <v>156</v>
      </c>
      <c r="F299" s="144" t="s">
        <v>542</v>
      </c>
      <c r="I299" s="145"/>
      <c r="L299" s="32"/>
      <c r="M299" s="146"/>
      <c r="T299" s="53"/>
      <c r="AT299" s="16" t="s">
        <v>156</v>
      </c>
      <c r="AU299" s="16" t="s">
        <v>92</v>
      </c>
    </row>
    <row r="300" spans="2:65" s="1" customFormat="1" ht="21.75" customHeight="1">
      <c r="B300" s="128"/>
      <c r="C300" s="129" t="s">
        <v>543</v>
      </c>
      <c r="D300" s="129" t="s">
        <v>150</v>
      </c>
      <c r="E300" s="130" t="s">
        <v>544</v>
      </c>
      <c r="F300" s="131" t="s">
        <v>545</v>
      </c>
      <c r="G300" s="132" t="s">
        <v>153</v>
      </c>
      <c r="H300" s="133">
        <v>150</v>
      </c>
      <c r="I300" s="134"/>
      <c r="J300" s="135">
        <f>ROUND(I300*H300,2)</f>
        <v>0</v>
      </c>
      <c r="K300" s="136"/>
      <c r="L300" s="32"/>
      <c r="M300" s="137" t="s">
        <v>3</v>
      </c>
      <c r="N300" s="138" t="s">
        <v>53</v>
      </c>
      <c r="P300" s="139">
        <f>O300*H300</f>
        <v>0</v>
      </c>
      <c r="Q300" s="139">
        <v>3E-05</v>
      </c>
      <c r="R300" s="139">
        <f>Q300*H300</f>
        <v>0.0045000000000000005</v>
      </c>
      <c r="S300" s="139">
        <v>0</v>
      </c>
      <c r="T300" s="140">
        <f>S300*H300</f>
        <v>0</v>
      </c>
      <c r="AR300" s="141" t="s">
        <v>238</v>
      </c>
      <c r="AT300" s="141" t="s">
        <v>150</v>
      </c>
      <c r="AU300" s="141" t="s">
        <v>92</v>
      </c>
      <c r="AY300" s="16" t="s">
        <v>147</v>
      </c>
      <c r="BE300" s="142">
        <f>IF(N300="základní",J300,0)</f>
        <v>0</v>
      </c>
      <c r="BF300" s="142">
        <f>IF(N300="snížená",J300,0)</f>
        <v>0</v>
      </c>
      <c r="BG300" s="142">
        <f>IF(N300="zákl. přenesená",J300,0)</f>
        <v>0</v>
      </c>
      <c r="BH300" s="142">
        <f>IF(N300="sníž. přenesená",J300,0)</f>
        <v>0</v>
      </c>
      <c r="BI300" s="142">
        <f>IF(N300="nulová",J300,0)</f>
        <v>0</v>
      </c>
      <c r="BJ300" s="16" t="s">
        <v>90</v>
      </c>
      <c r="BK300" s="142">
        <f>ROUND(I300*H300,2)</f>
        <v>0</v>
      </c>
      <c r="BL300" s="16" t="s">
        <v>238</v>
      </c>
      <c r="BM300" s="141" t="s">
        <v>546</v>
      </c>
    </row>
    <row r="301" spans="2:47" s="1" customFormat="1" ht="10">
      <c r="B301" s="32"/>
      <c r="D301" s="143" t="s">
        <v>156</v>
      </c>
      <c r="F301" s="144" t="s">
        <v>547</v>
      </c>
      <c r="I301" s="145"/>
      <c r="L301" s="32"/>
      <c r="M301" s="146"/>
      <c r="T301" s="53"/>
      <c r="AT301" s="16" t="s">
        <v>156</v>
      </c>
      <c r="AU301" s="16" t="s">
        <v>92</v>
      </c>
    </row>
    <row r="302" spans="2:65" s="1" customFormat="1" ht="33" customHeight="1">
      <c r="B302" s="128"/>
      <c r="C302" s="129" t="s">
        <v>548</v>
      </c>
      <c r="D302" s="129" t="s">
        <v>150</v>
      </c>
      <c r="E302" s="130" t="s">
        <v>549</v>
      </c>
      <c r="F302" s="131" t="s">
        <v>550</v>
      </c>
      <c r="G302" s="132" t="s">
        <v>153</v>
      </c>
      <c r="H302" s="133">
        <v>150</v>
      </c>
      <c r="I302" s="134"/>
      <c r="J302" s="135">
        <f>ROUND(I302*H302,2)</f>
        <v>0</v>
      </c>
      <c r="K302" s="136"/>
      <c r="L302" s="32"/>
      <c r="M302" s="137" t="s">
        <v>3</v>
      </c>
      <c r="N302" s="138" t="s">
        <v>53</v>
      </c>
      <c r="P302" s="139">
        <f>O302*H302</f>
        <v>0</v>
      </c>
      <c r="Q302" s="139">
        <v>0.0045</v>
      </c>
      <c r="R302" s="139">
        <f>Q302*H302</f>
        <v>0.6749999999999999</v>
      </c>
      <c r="S302" s="139">
        <v>0</v>
      </c>
      <c r="T302" s="140">
        <f>S302*H302</f>
        <v>0</v>
      </c>
      <c r="AR302" s="141" t="s">
        <v>238</v>
      </c>
      <c r="AT302" s="141" t="s">
        <v>150</v>
      </c>
      <c r="AU302" s="141" t="s">
        <v>92</v>
      </c>
      <c r="AY302" s="16" t="s">
        <v>147</v>
      </c>
      <c r="BE302" s="142">
        <f>IF(N302="základní",J302,0)</f>
        <v>0</v>
      </c>
      <c r="BF302" s="142">
        <f>IF(N302="snížená",J302,0)</f>
        <v>0</v>
      </c>
      <c r="BG302" s="142">
        <f>IF(N302="zákl. přenesená",J302,0)</f>
        <v>0</v>
      </c>
      <c r="BH302" s="142">
        <f>IF(N302="sníž. přenesená",J302,0)</f>
        <v>0</v>
      </c>
      <c r="BI302" s="142">
        <f>IF(N302="nulová",J302,0)</f>
        <v>0</v>
      </c>
      <c r="BJ302" s="16" t="s">
        <v>90</v>
      </c>
      <c r="BK302" s="142">
        <f>ROUND(I302*H302,2)</f>
        <v>0</v>
      </c>
      <c r="BL302" s="16" t="s">
        <v>238</v>
      </c>
      <c r="BM302" s="141" t="s">
        <v>551</v>
      </c>
    </row>
    <row r="303" spans="2:47" s="1" customFormat="1" ht="10">
      <c r="B303" s="32"/>
      <c r="D303" s="143" t="s">
        <v>156</v>
      </c>
      <c r="F303" s="144" t="s">
        <v>552</v>
      </c>
      <c r="I303" s="145"/>
      <c r="L303" s="32"/>
      <c r="M303" s="146"/>
      <c r="T303" s="53"/>
      <c r="AT303" s="16" t="s">
        <v>156</v>
      </c>
      <c r="AU303" s="16" t="s">
        <v>92</v>
      </c>
    </row>
    <row r="304" spans="2:65" s="1" customFormat="1" ht="24.15" customHeight="1">
      <c r="B304" s="128"/>
      <c r="C304" s="129" t="s">
        <v>553</v>
      </c>
      <c r="D304" s="129" t="s">
        <v>150</v>
      </c>
      <c r="E304" s="130" t="s">
        <v>554</v>
      </c>
      <c r="F304" s="131" t="s">
        <v>555</v>
      </c>
      <c r="G304" s="132" t="s">
        <v>153</v>
      </c>
      <c r="H304" s="133">
        <v>150</v>
      </c>
      <c r="I304" s="134"/>
      <c r="J304" s="135">
        <f>ROUND(I304*H304,2)</f>
        <v>0</v>
      </c>
      <c r="K304" s="136"/>
      <c r="L304" s="32"/>
      <c r="M304" s="137" t="s">
        <v>3</v>
      </c>
      <c r="N304" s="138" t="s">
        <v>53</v>
      </c>
      <c r="P304" s="139">
        <f>O304*H304</f>
        <v>0</v>
      </c>
      <c r="Q304" s="139">
        <v>0</v>
      </c>
      <c r="R304" s="139">
        <f>Q304*H304</f>
        <v>0</v>
      </c>
      <c r="S304" s="139">
        <v>0.0025</v>
      </c>
      <c r="T304" s="140">
        <f>S304*H304</f>
        <v>0.375</v>
      </c>
      <c r="AR304" s="141" t="s">
        <v>238</v>
      </c>
      <c r="AT304" s="141" t="s">
        <v>150</v>
      </c>
      <c r="AU304" s="141" t="s">
        <v>92</v>
      </c>
      <c r="AY304" s="16" t="s">
        <v>147</v>
      </c>
      <c r="BE304" s="142">
        <f>IF(N304="základní",J304,0)</f>
        <v>0</v>
      </c>
      <c r="BF304" s="142">
        <f>IF(N304="snížená",J304,0)</f>
        <v>0</v>
      </c>
      <c r="BG304" s="142">
        <f>IF(N304="zákl. přenesená",J304,0)</f>
        <v>0</v>
      </c>
      <c r="BH304" s="142">
        <f>IF(N304="sníž. přenesená",J304,0)</f>
        <v>0</v>
      </c>
      <c r="BI304" s="142">
        <f>IF(N304="nulová",J304,0)</f>
        <v>0</v>
      </c>
      <c r="BJ304" s="16" t="s">
        <v>90</v>
      </c>
      <c r="BK304" s="142">
        <f>ROUND(I304*H304,2)</f>
        <v>0</v>
      </c>
      <c r="BL304" s="16" t="s">
        <v>238</v>
      </c>
      <c r="BM304" s="141" t="s">
        <v>556</v>
      </c>
    </row>
    <row r="305" spans="2:47" s="1" customFormat="1" ht="10">
      <c r="B305" s="32"/>
      <c r="D305" s="143" t="s">
        <v>156</v>
      </c>
      <c r="F305" s="144" t="s">
        <v>557</v>
      </c>
      <c r="I305" s="145"/>
      <c r="L305" s="32"/>
      <c r="M305" s="146"/>
      <c r="T305" s="53"/>
      <c r="AT305" s="16" t="s">
        <v>156</v>
      </c>
      <c r="AU305" s="16" t="s">
        <v>92</v>
      </c>
    </row>
    <row r="306" spans="2:51" s="12" customFormat="1" ht="10">
      <c r="B306" s="147"/>
      <c r="D306" s="148" t="s">
        <v>158</v>
      </c>
      <c r="E306" s="149" t="s">
        <v>3</v>
      </c>
      <c r="F306" s="150" t="s">
        <v>536</v>
      </c>
      <c r="H306" s="149" t="s">
        <v>3</v>
      </c>
      <c r="I306" s="151"/>
      <c r="L306" s="147"/>
      <c r="M306" s="152"/>
      <c r="T306" s="153"/>
      <c r="AT306" s="149" t="s">
        <v>158</v>
      </c>
      <c r="AU306" s="149" t="s">
        <v>92</v>
      </c>
      <c r="AV306" s="12" t="s">
        <v>90</v>
      </c>
      <c r="AW306" s="12" t="s">
        <v>43</v>
      </c>
      <c r="AX306" s="12" t="s">
        <v>82</v>
      </c>
      <c r="AY306" s="149" t="s">
        <v>147</v>
      </c>
    </row>
    <row r="307" spans="2:51" s="13" customFormat="1" ht="10">
      <c r="B307" s="154"/>
      <c r="D307" s="148" t="s">
        <v>158</v>
      </c>
      <c r="E307" s="155" t="s">
        <v>3</v>
      </c>
      <c r="F307" s="156" t="s">
        <v>558</v>
      </c>
      <c r="H307" s="157">
        <v>150</v>
      </c>
      <c r="I307" s="158"/>
      <c r="L307" s="154"/>
      <c r="M307" s="159"/>
      <c r="T307" s="160"/>
      <c r="AT307" s="155" t="s">
        <v>158</v>
      </c>
      <c r="AU307" s="155" t="s">
        <v>92</v>
      </c>
      <c r="AV307" s="13" t="s">
        <v>92</v>
      </c>
      <c r="AW307" s="13" t="s">
        <v>43</v>
      </c>
      <c r="AX307" s="13" t="s">
        <v>90</v>
      </c>
      <c r="AY307" s="155" t="s">
        <v>147</v>
      </c>
    </row>
    <row r="308" spans="2:65" s="1" customFormat="1" ht="24.15" customHeight="1">
      <c r="B308" s="128"/>
      <c r="C308" s="129" t="s">
        <v>559</v>
      </c>
      <c r="D308" s="129" t="s">
        <v>150</v>
      </c>
      <c r="E308" s="130" t="s">
        <v>560</v>
      </c>
      <c r="F308" s="131" t="s">
        <v>561</v>
      </c>
      <c r="G308" s="132" t="s">
        <v>153</v>
      </c>
      <c r="H308" s="133">
        <v>150</v>
      </c>
      <c r="I308" s="134"/>
      <c r="J308" s="135">
        <f>ROUND(I308*H308,2)</f>
        <v>0</v>
      </c>
      <c r="K308" s="136"/>
      <c r="L308" s="32"/>
      <c r="M308" s="137" t="s">
        <v>3</v>
      </c>
      <c r="N308" s="138" t="s">
        <v>53</v>
      </c>
      <c r="P308" s="139">
        <f>O308*H308</f>
        <v>0</v>
      </c>
      <c r="Q308" s="139">
        <v>0.0003</v>
      </c>
      <c r="R308" s="139">
        <f>Q308*H308</f>
        <v>0.045</v>
      </c>
      <c r="S308" s="139">
        <v>0</v>
      </c>
      <c r="T308" s="140">
        <f>S308*H308</f>
        <v>0</v>
      </c>
      <c r="AR308" s="141" t="s">
        <v>238</v>
      </c>
      <c r="AT308" s="141" t="s">
        <v>150</v>
      </c>
      <c r="AU308" s="141" t="s">
        <v>92</v>
      </c>
      <c r="AY308" s="16" t="s">
        <v>147</v>
      </c>
      <c r="BE308" s="142">
        <f>IF(N308="základní",J308,0)</f>
        <v>0</v>
      </c>
      <c r="BF308" s="142">
        <f>IF(N308="snížená",J308,0)</f>
        <v>0</v>
      </c>
      <c r="BG308" s="142">
        <f>IF(N308="zákl. přenesená",J308,0)</f>
        <v>0</v>
      </c>
      <c r="BH308" s="142">
        <f>IF(N308="sníž. přenesená",J308,0)</f>
        <v>0</v>
      </c>
      <c r="BI308" s="142">
        <f>IF(N308="nulová",J308,0)</f>
        <v>0</v>
      </c>
      <c r="BJ308" s="16" t="s">
        <v>90</v>
      </c>
      <c r="BK308" s="142">
        <f>ROUND(I308*H308,2)</f>
        <v>0</v>
      </c>
      <c r="BL308" s="16" t="s">
        <v>238</v>
      </c>
      <c r="BM308" s="141" t="s">
        <v>562</v>
      </c>
    </row>
    <row r="309" spans="2:47" s="1" customFormat="1" ht="10">
      <c r="B309" s="32"/>
      <c r="D309" s="143" t="s">
        <v>156</v>
      </c>
      <c r="F309" s="144" t="s">
        <v>563</v>
      </c>
      <c r="I309" s="145"/>
      <c r="L309" s="32"/>
      <c r="M309" s="146"/>
      <c r="T309" s="53"/>
      <c r="AT309" s="16" t="s">
        <v>156</v>
      </c>
      <c r="AU309" s="16" t="s">
        <v>92</v>
      </c>
    </row>
    <row r="310" spans="2:65" s="1" customFormat="1" ht="49" customHeight="1">
      <c r="B310" s="128"/>
      <c r="C310" s="168" t="s">
        <v>564</v>
      </c>
      <c r="D310" s="168" t="s">
        <v>245</v>
      </c>
      <c r="E310" s="169" t="s">
        <v>565</v>
      </c>
      <c r="F310" s="170" t="s">
        <v>566</v>
      </c>
      <c r="G310" s="171" t="s">
        <v>153</v>
      </c>
      <c r="H310" s="172">
        <v>165</v>
      </c>
      <c r="I310" s="173"/>
      <c r="J310" s="174">
        <f>ROUND(I310*H310,2)</f>
        <v>0</v>
      </c>
      <c r="K310" s="175"/>
      <c r="L310" s="176"/>
      <c r="M310" s="177" t="s">
        <v>3</v>
      </c>
      <c r="N310" s="178" t="s">
        <v>53</v>
      </c>
      <c r="P310" s="139">
        <f>O310*H310</f>
        <v>0</v>
      </c>
      <c r="Q310" s="139">
        <v>0.0029</v>
      </c>
      <c r="R310" s="139">
        <f>Q310*H310</f>
        <v>0.4785</v>
      </c>
      <c r="S310" s="139">
        <v>0</v>
      </c>
      <c r="T310" s="140">
        <f>S310*H310</f>
        <v>0</v>
      </c>
      <c r="AR310" s="141" t="s">
        <v>248</v>
      </c>
      <c r="AT310" s="141" t="s">
        <v>245</v>
      </c>
      <c r="AU310" s="141" t="s">
        <v>92</v>
      </c>
      <c r="AY310" s="16" t="s">
        <v>147</v>
      </c>
      <c r="BE310" s="142">
        <f>IF(N310="základní",J310,0)</f>
        <v>0</v>
      </c>
      <c r="BF310" s="142">
        <f>IF(N310="snížená",J310,0)</f>
        <v>0</v>
      </c>
      <c r="BG310" s="142">
        <f>IF(N310="zákl. přenesená",J310,0)</f>
        <v>0</v>
      </c>
      <c r="BH310" s="142">
        <f>IF(N310="sníž. přenesená",J310,0)</f>
        <v>0</v>
      </c>
      <c r="BI310" s="142">
        <f>IF(N310="nulová",J310,0)</f>
        <v>0</v>
      </c>
      <c r="BJ310" s="16" t="s">
        <v>90</v>
      </c>
      <c r="BK310" s="142">
        <f>ROUND(I310*H310,2)</f>
        <v>0</v>
      </c>
      <c r="BL310" s="16" t="s">
        <v>238</v>
      </c>
      <c r="BM310" s="141" t="s">
        <v>567</v>
      </c>
    </row>
    <row r="311" spans="2:51" s="13" customFormat="1" ht="10">
      <c r="B311" s="154"/>
      <c r="D311" s="148" t="s">
        <v>158</v>
      </c>
      <c r="F311" s="156" t="s">
        <v>568</v>
      </c>
      <c r="H311" s="157">
        <v>165</v>
      </c>
      <c r="I311" s="158"/>
      <c r="L311" s="154"/>
      <c r="M311" s="159"/>
      <c r="T311" s="160"/>
      <c r="AT311" s="155" t="s">
        <v>158</v>
      </c>
      <c r="AU311" s="155" t="s">
        <v>92</v>
      </c>
      <c r="AV311" s="13" t="s">
        <v>92</v>
      </c>
      <c r="AW311" s="13" t="s">
        <v>4</v>
      </c>
      <c r="AX311" s="13" t="s">
        <v>90</v>
      </c>
      <c r="AY311" s="155" t="s">
        <v>147</v>
      </c>
    </row>
    <row r="312" spans="2:65" s="1" customFormat="1" ht="24.15" customHeight="1">
      <c r="B312" s="128"/>
      <c r="C312" s="129" t="s">
        <v>569</v>
      </c>
      <c r="D312" s="129" t="s">
        <v>150</v>
      </c>
      <c r="E312" s="130" t="s">
        <v>570</v>
      </c>
      <c r="F312" s="131" t="s">
        <v>571</v>
      </c>
      <c r="G312" s="132" t="s">
        <v>465</v>
      </c>
      <c r="H312" s="133">
        <v>210</v>
      </c>
      <c r="I312" s="134"/>
      <c r="J312" s="135">
        <f>ROUND(I312*H312,2)</f>
        <v>0</v>
      </c>
      <c r="K312" s="136"/>
      <c r="L312" s="32"/>
      <c r="M312" s="137" t="s">
        <v>3</v>
      </c>
      <c r="N312" s="138" t="s">
        <v>53</v>
      </c>
      <c r="P312" s="139">
        <f>O312*H312</f>
        <v>0</v>
      </c>
      <c r="Q312" s="139">
        <v>3E-05</v>
      </c>
      <c r="R312" s="139">
        <f>Q312*H312</f>
        <v>0.0063</v>
      </c>
      <c r="S312" s="139">
        <v>0</v>
      </c>
      <c r="T312" s="140">
        <f>S312*H312</f>
        <v>0</v>
      </c>
      <c r="AR312" s="141" t="s">
        <v>238</v>
      </c>
      <c r="AT312" s="141" t="s">
        <v>150</v>
      </c>
      <c r="AU312" s="141" t="s">
        <v>92</v>
      </c>
      <c r="AY312" s="16" t="s">
        <v>147</v>
      </c>
      <c r="BE312" s="142">
        <f>IF(N312="základní",J312,0)</f>
        <v>0</v>
      </c>
      <c r="BF312" s="142">
        <f>IF(N312="snížená",J312,0)</f>
        <v>0</v>
      </c>
      <c r="BG312" s="142">
        <f>IF(N312="zákl. přenesená",J312,0)</f>
        <v>0</v>
      </c>
      <c r="BH312" s="142">
        <f>IF(N312="sníž. přenesená",J312,0)</f>
        <v>0</v>
      </c>
      <c r="BI312" s="142">
        <f>IF(N312="nulová",J312,0)</f>
        <v>0</v>
      </c>
      <c r="BJ312" s="16" t="s">
        <v>90</v>
      </c>
      <c r="BK312" s="142">
        <f>ROUND(I312*H312,2)</f>
        <v>0</v>
      </c>
      <c r="BL312" s="16" t="s">
        <v>238</v>
      </c>
      <c r="BM312" s="141" t="s">
        <v>572</v>
      </c>
    </row>
    <row r="313" spans="2:47" s="1" customFormat="1" ht="10">
      <c r="B313" s="32"/>
      <c r="D313" s="143" t="s">
        <v>156</v>
      </c>
      <c r="F313" s="144" t="s">
        <v>573</v>
      </c>
      <c r="I313" s="145"/>
      <c r="L313" s="32"/>
      <c r="M313" s="146"/>
      <c r="T313" s="53"/>
      <c r="AT313" s="16" t="s">
        <v>156</v>
      </c>
      <c r="AU313" s="16" t="s">
        <v>92</v>
      </c>
    </row>
    <row r="314" spans="2:51" s="12" customFormat="1" ht="10">
      <c r="B314" s="147"/>
      <c r="D314" s="148" t="s">
        <v>158</v>
      </c>
      <c r="E314" s="149" t="s">
        <v>3</v>
      </c>
      <c r="F314" s="150" t="s">
        <v>536</v>
      </c>
      <c r="H314" s="149" t="s">
        <v>3</v>
      </c>
      <c r="I314" s="151"/>
      <c r="L314" s="147"/>
      <c r="M314" s="152"/>
      <c r="T314" s="153"/>
      <c r="AT314" s="149" t="s">
        <v>158</v>
      </c>
      <c r="AU314" s="149" t="s">
        <v>92</v>
      </c>
      <c r="AV314" s="12" t="s">
        <v>90</v>
      </c>
      <c r="AW314" s="12" t="s">
        <v>43</v>
      </c>
      <c r="AX314" s="12" t="s">
        <v>82</v>
      </c>
      <c r="AY314" s="149" t="s">
        <v>147</v>
      </c>
    </row>
    <row r="315" spans="2:51" s="13" customFormat="1" ht="10">
      <c r="B315" s="154"/>
      <c r="D315" s="148" t="s">
        <v>158</v>
      </c>
      <c r="E315" s="155" t="s">
        <v>3</v>
      </c>
      <c r="F315" s="156" t="s">
        <v>574</v>
      </c>
      <c r="H315" s="157">
        <v>210</v>
      </c>
      <c r="I315" s="158"/>
      <c r="L315" s="154"/>
      <c r="M315" s="159"/>
      <c r="T315" s="160"/>
      <c r="AT315" s="155" t="s">
        <v>158</v>
      </c>
      <c r="AU315" s="155" t="s">
        <v>92</v>
      </c>
      <c r="AV315" s="13" t="s">
        <v>92</v>
      </c>
      <c r="AW315" s="13" t="s">
        <v>43</v>
      </c>
      <c r="AX315" s="13" t="s">
        <v>90</v>
      </c>
      <c r="AY315" s="155" t="s">
        <v>147</v>
      </c>
    </row>
    <row r="316" spans="2:65" s="1" customFormat="1" ht="16.5" customHeight="1">
      <c r="B316" s="128"/>
      <c r="C316" s="168" t="s">
        <v>575</v>
      </c>
      <c r="D316" s="168" t="s">
        <v>245</v>
      </c>
      <c r="E316" s="169" t="s">
        <v>576</v>
      </c>
      <c r="F316" s="170" t="s">
        <v>577</v>
      </c>
      <c r="G316" s="171" t="s">
        <v>465</v>
      </c>
      <c r="H316" s="172">
        <v>214.2</v>
      </c>
      <c r="I316" s="173"/>
      <c r="J316" s="174">
        <f>ROUND(I316*H316,2)</f>
        <v>0</v>
      </c>
      <c r="K316" s="175"/>
      <c r="L316" s="176"/>
      <c r="M316" s="177" t="s">
        <v>3</v>
      </c>
      <c r="N316" s="178" t="s">
        <v>53</v>
      </c>
      <c r="P316" s="139">
        <f>O316*H316</f>
        <v>0</v>
      </c>
      <c r="Q316" s="139">
        <v>0.00035</v>
      </c>
      <c r="R316" s="139">
        <f>Q316*H316</f>
        <v>0.07497</v>
      </c>
      <c r="S316" s="139">
        <v>0</v>
      </c>
      <c r="T316" s="140">
        <f>S316*H316</f>
        <v>0</v>
      </c>
      <c r="AR316" s="141" t="s">
        <v>248</v>
      </c>
      <c r="AT316" s="141" t="s">
        <v>245</v>
      </c>
      <c r="AU316" s="141" t="s">
        <v>92</v>
      </c>
      <c r="AY316" s="16" t="s">
        <v>147</v>
      </c>
      <c r="BE316" s="142">
        <f>IF(N316="základní",J316,0)</f>
        <v>0</v>
      </c>
      <c r="BF316" s="142">
        <f>IF(N316="snížená",J316,0)</f>
        <v>0</v>
      </c>
      <c r="BG316" s="142">
        <f>IF(N316="zákl. přenesená",J316,0)</f>
        <v>0</v>
      </c>
      <c r="BH316" s="142">
        <f>IF(N316="sníž. přenesená",J316,0)</f>
        <v>0</v>
      </c>
      <c r="BI316" s="142">
        <f>IF(N316="nulová",J316,0)</f>
        <v>0</v>
      </c>
      <c r="BJ316" s="16" t="s">
        <v>90</v>
      </c>
      <c r="BK316" s="142">
        <f>ROUND(I316*H316,2)</f>
        <v>0</v>
      </c>
      <c r="BL316" s="16" t="s">
        <v>238</v>
      </c>
      <c r="BM316" s="141" t="s">
        <v>578</v>
      </c>
    </row>
    <row r="317" spans="2:51" s="13" customFormat="1" ht="10">
      <c r="B317" s="154"/>
      <c r="D317" s="148" t="s">
        <v>158</v>
      </c>
      <c r="F317" s="156" t="s">
        <v>579</v>
      </c>
      <c r="H317" s="157">
        <v>214.2</v>
      </c>
      <c r="I317" s="158"/>
      <c r="L317" s="154"/>
      <c r="M317" s="159"/>
      <c r="T317" s="160"/>
      <c r="AT317" s="155" t="s">
        <v>158</v>
      </c>
      <c r="AU317" s="155" t="s">
        <v>92</v>
      </c>
      <c r="AV317" s="13" t="s">
        <v>92</v>
      </c>
      <c r="AW317" s="13" t="s">
        <v>4</v>
      </c>
      <c r="AX317" s="13" t="s">
        <v>90</v>
      </c>
      <c r="AY317" s="155" t="s">
        <v>147</v>
      </c>
    </row>
    <row r="318" spans="2:65" s="1" customFormat="1" ht="16.5" customHeight="1">
      <c r="B318" s="128"/>
      <c r="C318" s="129" t="s">
        <v>580</v>
      </c>
      <c r="D318" s="129" t="s">
        <v>150</v>
      </c>
      <c r="E318" s="130" t="s">
        <v>581</v>
      </c>
      <c r="F318" s="131" t="s">
        <v>582</v>
      </c>
      <c r="G318" s="132" t="s">
        <v>465</v>
      </c>
      <c r="H318" s="133">
        <v>3</v>
      </c>
      <c r="I318" s="134"/>
      <c r="J318" s="135">
        <f>ROUND(I318*H318,2)</f>
        <v>0</v>
      </c>
      <c r="K318" s="136"/>
      <c r="L318" s="32"/>
      <c r="M318" s="137" t="s">
        <v>3</v>
      </c>
      <c r="N318" s="138" t="s">
        <v>53</v>
      </c>
      <c r="P318" s="139">
        <f>O318*H318</f>
        <v>0</v>
      </c>
      <c r="Q318" s="139">
        <v>0</v>
      </c>
      <c r="R318" s="139">
        <f>Q318*H318</f>
        <v>0</v>
      </c>
      <c r="S318" s="139">
        <v>0</v>
      </c>
      <c r="T318" s="140">
        <f>S318*H318</f>
        <v>0</v>
      </c>
      <c r="AR318" s="141" t="s">
        <v>238</v>
      </c>
      <c r="AT318" s="141" t="s">
        <v>150</v>
      </c>
      <c r="AU318" s="141" t="s">
        <v>92</v>
      </c>
      <c r="AY318" s="16" t="s">
        <v>147</v>
      </c>
      <c r="BE318" s="142">
        <f>IF(N318="základní",J318,0)</f>
        <v>0</v>
      </c>
      <c r="BF318" s="142">
        <f>IF(N318="snížená",J318,0)</f>
        <v>0</v>
      </c>
      <c r="BG318" s="142">
        <f>IF(N318="zákl. přenesená",J318,0)</f>
        <v>0</v>
      </c>
      <c r="BH318" s="142">
        <f>IF(N318="sníž. přenesená",J318,0)</f>
        <v>0</v>
      </c>
      <c r="BI318" s="142">
        <f>IF(N318="nulová",J318,0)</f>
        <v>0</v>
      </c>
      <c r="BJ318" s="16" t="s">
        <v>90</v>
      </c>
      <c r="BK318" s="142">
        <f>ROUND(I318*H318,2)</f>
        <v>0</v>
      </c>
      <c r="BL318" s="16" t="s">
        <v>238</v>
      </c>
      <c r="BM318" s="141" t="s">
        <v>583</v>
      </c>
    </row>
    <row r="319" spans="2:47" s="1" customFormat="1" ht="10">
      <c r="B319" s="32"/>
      <c r="D319" s="143" t="s">
        <v>156</v>
      </c>
      <c r="F319" s="144" t="s">
        <v>584</v>
      </c>
      <c r="I319" s="145"/>
      <c r="L319" s="32"/>
      <c r="M319" s="146"/>
      <c r="T319" s="53"/>
      <c r="AT319" s="16" t="s">
        <v>156</v>
      </c>
      <c r="AU319" s="16" t="s">
        <v>92</v>
      </c>
    </row>
    <row r="320" spans="2:51" s="12" customFormat="1" ht="10">
      <c r="B320" s="147"/>
      <c r="D320" s="148" t="s">
        <v>158</v>
      </c>
      <c r="E320" s="149" t="s">
        <v>3</v>
      </c>
      <c r="F320" s="150" t="s">
        <v>277</v>
      </c>
      <c r="H320" s="149" t="s">
        <v>3</v>
      </c>
      <c r="I320" s="151"/>
      <c r="L320" s="147"/>
      <c r="M320" s="152"/>
      <c r="T320" s="153"/>
      <c r="AT320" s="149" t="s">
        <v>158</v>
      </c>
      <c r="AU320" s="149" t="s">
        <v>92</v>
      </c>
      <c r="AV320" s="12" t="s">
        <v>90</v>
      </c>
      <c r="AW320" s="12" t="s">
        <v>43</v>
      </c>
      <c r="AX320" s="12" t="s">
        <v>82</v>
      </c>
      <c r="AY320" s="149" t="s">
        <v>147</v>
      </c>
    </row>
    <row r="321" spans="2:51" s="13" customFormat="1" ht="10">
      <c r="B321" s="154"/>
      <c r="D321" s="148" t="s">
        <v>158</v>
      </c>
      <c r="E321" s="155" t="s">
        <v>3</v>
      </c>
      <c r="F321" s="156" t="s">
        <v>585</v>
      </c>
      <c r="H321" s="157">
        <v>3</v>
      </c>
      <c r="I321" s="158"/>
      <c r="L321" s="154"/>
      <c r="M321" s="159"/>
      <c r="T321" s="160"/>
      <c r="AT321" s="155" t="s">
        <v>158</v>
      </c>
      <c r="AU321" s="155" t="s">
        <v>92</v>
      </c>
      <c r="AV321" s="13" t="s">
        <v>92</v>
      </c>
      <c r="AW321" s="13" t="s">
        <v>43</v>
      </c>
      <c r="AX321" s="13" t="s">
        <v>90</v>
      </c>
      <c r="AY321" s="155" t="s">
        <v>147</v>
      </c>
    </row>
    <row r="322" spans="2:65" s="1" customFormat="1" ht="16.5" customHeight="1">
      <c r="B322" s="128"/>
      <c r="C322" s="168" t="s">
        <v>586</v>
      </c>
      <c r="D322" s="168" t="s">
        <v>245</v>
      </c>
      <c r="E322" s="169" t="s">
        <v>587</v>
      </c>
      <c r="F322" s="170" t="s">
        <v>588</v>
      </c>
      <c r="G322" s="171" t="s">
        <v>465</v>
      </c>
      <c r="H322" s="172">
        <v>3.06</v>
      </c>
      <c r="I322" s="173"/>
      <c r="J322" s="174">
        <f>ROUND(I322*H322,2)</f>
        <v>0</v>
      </c>
      <c r="K322" s="175"/>
      <c r="L322" s="176"/>
      <c r="M322" s="177" t="s">
        <v>3</v>
      </c>
      <c r="N322" s="178" t="s">
        <v>53</v>
      </c>
      <c r="P322" s="139">
        <f>O322*H322</f>
        <v>0</v>
      </c>
      <c r="Q322" s="139">
        <v>0.00016</v>
      </c>
      <c r="R322" s="139">
        <f>Q322*H322</f>
        <v>0.0004896000000000001</v>
      </c>
      <c r="S322" s="139">
        <v>0</v>
      </c>
      <c r="T322" s="140">
        <f>S322*H322</f>
        <v>0</v>
      </c>
      <c r="AR322" s="141" t="s">
        <v>248</v>
      </c>
      <c r="AT322" s="141" t="s">
        <v>245</v>
      </c>
      <c r="AU322" s="141" t="s">
        <v>92</v>
      </c>
      <c r="AY322" s="16" t="s">
        <v>147</v>
      </c>
      <c r="BE322" s="142">
        <f>IF(N322="základní",J322,0)</f>
        <v>0</v>
      </c>
      <c r="BF322" s="142">
        <f>IF(N322="snížená",J322,0)</f>
        <v>0</v>
      </c>
      <c r="BG322" s="142">
        <f>IF(N322="zákl. přenesená",J322,0)</f>
        <v>0</v>
      </c>
      <c r="BH322" s="142">
        <f>IF(N322="sníž. přenesená",J322,0)</f>
        <v>0</v>
      </c>
      <c r="BI322" s="142">
        <f>IF(N322="nulová",J322,0)</f>
        <v>0</v>
      </c>
      <c r="BJ322" s="16" t="s">
        <v>90</v>
      </c>
      <c r="BK322" s="142">
        <f>ROUND(I322*H322,2)</f>
        <v>0</v>
      </c>
      <c r="BL322" s="16" t="s">
        <v>238</v>
      </c>
      <c r="BM322" s="141" t="s">
        <v>589</v>
      </c>
    </row>
    <row r="323" spans="2:51" s="13" customFormat="1" ht="10">
      <c r="B323" s="154"/>
      <c r="D323" s="148" t="s">
        <v>158</v>
      </c>
      <c r="F323" s="156" t="s">
        <v>590</v>
      </c>
      <c r="H323" s="157">
        <v>3.06</v>
      </c>
      <c r="I323" s="158"/>
      <c r="L323" s="154"/>
      <c r="M323" s="159"/>
      <c r="T323" s="160"/>
      <c r="AT323" s="155" t="s">
        <v>158</v>
      </c>
      <c r="AU323" s="155" t="s">
        <v>92</v>
      </c>
      <c r="AV323" s="13" t="s">
        <v>92</v>
      </c>
      <c r="AW323" s="13" t="s">
        <v>4</v>
      </c>
      <c r="AX323" s="13" t="s">
        <v>90</v>
      </c>
      <c r="AY323" s="155" t="s">
        <v>147</v>
      </c>
    </row>
    <row r="324" spans="2:65" s="1" customFormat="1" ht="44.25" customHeight="1">
      <c r="B324" s="128"/>
      <c r="C324" s="129" t="s">
        <v>591</v>
      </c>
      <c r="D324" s="129" t="s">
        <v>150</v>
      </c>
      <c r="E324" s="130" t="s">
        <v>592</v>
      </c>
      <c r="F324" s="131" t="s">
        <v>593</v>
      </c>
      <c r="G324" s="132" t="s">
        <v>200</v>
      </c>
      <c r="H324" s="133">
        <v>1.285</v>
      </c>
      <c r="I324" s="134"/>
      <c r="J324" s="135">
        <f>ROUND(I324*H324,2)</f>
        <v>0</v>
      </c>
      <c r="K324" s="136"/>
      <c r="L324" s="32"/>
      <c r="M324" s="137" t="s">
        <v>3</v>
      </c>
      <c r="N324" s="138" t="s">
        <v>53</v>
      </c>
      <c r="P324" s="139">
        <f>O324*H324</f>
        <v>0</v>
      </c>
      <c r="Q324" s="139">
        <v>0</v>
      </c>
      <c r="R324" s="139">
        <f>Q324*H324</f>
        <v>0</v>
      </c>
      <c r="S324" s="139">
        <v>0</v>
      </c>
      <c r="T324" s="140">
        <f>S324*H324</f>
        <v>0</v>
      </c>
      <c r="AR324" s="141" t="s">
        <v>238</v>
      </c>
      <c r="AT324" s="141" t="s">
        <v>150</v>
      </c>
      <c r="AU324" s="141" t="s">
        <v>92</v>
      </c>
      <c r="AY324" s="16" t="s">
        <v>147</v>
      </c>
      <c r="BE324" s="142">
        <f>IF(N324="základní",J324,0)</f>
        <v>0</v>
      </c>
      <c r="BF324" s="142">
        <f>IF(N324="snížená",J324,0)</f>
        <v>0</v>
      </c>
      <c r="BG324" s="142">
        <f>IF(N324="zákl. přenesená",J324,0)</f>
        <v>0</v>
      </c>
      <c r="BH324" s="142">
        <f>IF(N324="sníž. přenesená",J324,0)</f>
        <v>0</v>
      </c>
      <c r="BI324" s="142">
        <f>IF(N324="nulová",J324,0)</f>
        <v>0</v>
      </c>
      <c r="BJ324" s="16" t="s">
        <v>90</v>
      </c>
      <c r="BK324" s="142">
        <f>ROUND(I324*H324,2)</f>
        <v>0</v>
      </c>
      <c r="BL324" s="16" t="s">
        <v>238</v>
      </c>
      <c r="BM324" s="141" t="s">
        <v>594</v>
      </c>
    </row>
    <row r="325" spans="2:47" s="1" customFormat="1" ht="10">
      <c r="B325" s="32"/>
      <c r="D325" s="143" t="s">
        <v>156</v>
      </c>
      <c r="F325" s="144" t="s">
        <v>595</v>
      </c>
      <c r="I325" s="145"/>
      <c r="L325" s="32"/>
      <c r="M325" s="146"/>
      <c r="T325" s="53"/>
      <c r="AT325" s="16" t="s">
        <v>156</v>
      </c>
      <c r="AU325" s="16" t="s">
        <v>92</v>
      </c>
    </row>
    <row r="326" spans="2:65" s="1" customFormat="1" ht="49" customHeight="1">
      <c r="B326" s="128"/>
      <c r="C326" s="129" t="s">
        <v>596</v>
      </c>
      <c r="D326" s="129" t="s">
        <v>150</v>
      </c>
      <c r="E326" s="130" t="s">
        <v>597</v>
      </c>
      <c r="F326" s="131" t="s">
        <v>598</v>
      </c>
      <c r="G326" s="132" t="s">
        <v>200</v>
      </c>
      <c r="H326" s="133">
        <v>1.285</v>
      </c>
      <c r="I326" s="134"/>
      <c r="J326" s="135">
        <f>ROUND(I326*H326,2)</f>
        <v>0</v>
      </c>
      <c r="K326" s="136"/>
      <c r="L326" s="32"/>
      <c r="M326" s="137" t="s">
        <v>3</v>
      </c>
      <c r="N326" s="138" t="s">
        <v>53</v>
      </c>
      <c r="P326" s="139">
        <f>O326*H326</f>
        <v>0</v>
      </c>
      <c r="Q326" s="139">
        <v>0</v>
      </c>
      <c r="R326" s="139">
        <f>Q326*H326</f>
        <v>0</v>
      </c>
      <c r="S326" s="139">
        <v>0</v>
      </c>
      <c r="T326" s="140">
        <f>S326*H326</f>
        <v>0</v>
      </c>
      <c r="AR326" s="141" t="s">
        <v>238</v>
      </c>
      <c r="AT326" s="141" t="s">
        <v>150</v>
      </c>
      <c r="AU326" s="141" t="s">
        <v>92</v>
      </c>
      <c r="AY326" s="16" t="s">
        <v>147</v>
      </c>
      <c r="BE326" s="142">
        <f>IF(N326="základní",J326,0)</f>
        <v>0</v>
      </c>
      <c r="BF326" s="142">
        <f>IF(N326="snížená",J326,0)</f>
        <v>0</v>
      </c>
      <c r="BG326" s="142">
        <f>IF(N326="zákl. přenesená",J326,0)</f>
        <v>0</v>
      </c>
      <c r="BH326" s="142">
        <f>IF(N326="sníž. přenesená",J326,0)</f>
        <v>0</v>
      </c>
      <c r="BI326" s="142">
        <f>IF(N326="nulová",J326,0)</f>
        <v>0</v>
      </c>
      <c r="BJ326" s="16" t="s">
        <v>90</v>
      </c>
      <c r="BK326" s="142">
        <f>ROUND(I326*H326,2)</f>
        <v>0</v>
      </c>
      <c r="BL326" s="16" t="s">
        <v>238</v>
      </c>
      <c r="BM326" s="141" t="s">
        <v>599</v>
      </c>
    </row>
    <row r="327" spans="2:47" s="1" customFormat="1" ht="10">
      <c r="B327" s="32"/>
      <c r="D327" s="143" t="s">
        <v>156</v>
      </c>
      <c r="F327" s="144" t="s">
        <v>600</v>
      </c>
      <c r="I327" s="145"/>
      <c r="L327" s="32"/>
      <c r="M327" s="146"/>
      <c r="T327" s="53"/>
      <c r="AT327" s="16" t="s">
        <v>156</v>
      </c>
      <c r="AU327" s="16" t="s">
        <v>92</v>
      </c>
    </row>
    <row r="328" spans="2:65" s="1" customFormat="1" ht="49" customHeight="1">
      <c r="B328" s="128"/>
      <c r="C328" s="129" t="s">
        <v>601</v>
      </c>
      <c r="D328" s="129" t="s">
        <v>150</v>
      </c>
      <c r="E328" s="130" t="s">
        <v>602</v>
      </c>
      <c r="F328" s="131" t="s">
        <v>603</v>
      </c>
      <c r="G328" s="132" t="s">
        <v>200</v>
      </c>
      <c r="H328" s="133">
        <v>1.285</v>
      </c>
      <c r="I328" s="134"/>
      <c r="J328" s="135">
        <f>ROUND(I328*H328,2)</f>
        <v>0</v>
      </c>
      <c r="K328" s="136"/>
      <c r="L328" s="32"/>
      <c r="M328" s="137" t="s">
        <v>3</v>
      </c>
      <c r="N328" s="138" t="s">
        <v>53</v>
      </c>
      <c r="P328" s="139">
        <f>O328*H328</f>
        <v>0</v>
      </c>
      <c r="Q328" s="139">
        <v>0</v>
      </c>
      <c r="R328" s="139">
        <f>Q328*H328</f>
        <v>0</v>
      </c>
      <c r="S328" s="139">
        <v>0</v>
      </c>
      <c r="T328" s="140">
        <f>S328*H328</f>
        <v>0</v>
      </c>
      <c r="AR328" s="141" t="s">
        <v>238</v>
      </c>
      <c r="AT328" s="141" t="s">
        <v>150</v>
      </c>
      <c r="AU328" s="141" t="s">
        <v>92</v>
      </c>
      <c r="AY328" s="16" t="s">
        <v>147</v>
      </c>
      <c r="BE328" s="142">
        <f>IF(N328="základní",J328,0)</f>
        <v>0</v>
      </c>
      <c r="BF328" s="142">
        <f>IF(N328="snížená",J328,0)</f>
        <v>0</v>
      </c>
      <c r="BG328" s="142">
        <f>IF(N328="zákl. přenesená",J328,0)</f>
        <v>0</v>
      </c>
      <c r="BH328" s="142">
        <f>IF(N328="sníž. přenesená",J328,0)</f>
        <v>0</v>
      </c>
      <c r="BI328" s="142">
        <f>IF(N328="nulová",J328,0)</f>
        <v>0</v>
      </c>
      <c r="BJ328" s="16" t="s">
        <v>90</v>
      </c>
      <c r="BK328" s="142">
        <f>ROUND(I328*H328,2)</f>
        <v>0</v>
      </c>
      <c r="BL328" s="16" t="s">
        <v>238</v>
      </c>
      <c r="BM328" s="141" t="s">
        <v>604</v>
      </c>
    </row>
    <row r="329" spans="2:47" s="1" customFormat="1" ht="10">
      <c r="B329" s="32"/>
      <c r="D329" s="143" t="s">
        <v>156</v>
      </c>
      <c r="F329" s="144" t="s">
        <v>605</v>
      </c>
      <c r="I329" s="145"/>
      <c r="L329" s="32"/>
      <c r="M329" s="146"/>
      <c r="T329" s="53"/>
      <c r="AT329" s="16" t="s">
        <v>156</v>
      </c>
      <c r="AU329" s="16" t="s">
        <v>92</v>
      </c>
    </row>
    <row r="330" spans="2:63" s="11" customFormat="1" ht="22.75" customHeight="1">
      <c r="B330" s="116"/>
      <c r="D330" s="117" t="s">
        <v>81</v>
      </c>
      <c r="E330" s="126" t="s">
        <v>606</v>
      </c>
      <c r="F330" s="126" t="s">
        <v>607</v>
      </c>
      <c r="I330" s="119"/>
      <c r="J330" s="127">
        <f>BK330</f>
        <v>0</v>
      </c>
      <c r="L330" s="116"/>
      <c r="M330" s="121"/>
      <c r="P330" s="122">
        <f>SUM(P331:P344)</f>
        <v>0</v>
      </c>
      <c r="R330" s="122">
        <f>SUM(R331:R344)</f>
        <v>0.0162</v>
      </c>
      <c r="T330" s="123">
        <f>SUM(T331:T344)</f>
        <v>0</v>
      </c>
      <c r="AR330" s="117" t="s">
        <v>92</v>
      </c>
      <c r="AT330" s="124" t="s">
        <v>81</v>
      </c>
      <c r="AU330" s="124" t="s">
        <v>90</v>
      </c>
      <c r="AY330" s="117" t="s">
        <v>147</v>
      </c>
      <c r="BK330" s="125">
        <f>SUM(BK331:BK344)</f>
        <v>0</v>
      </c>
    </row>
    <row r="331" spans="2:65" s="1" customFormat="1" ht="37.75" customHeight="1">
      <c r="B331" s="128"/>
      <c r="C331" s="129" t="s">
        <v>608</v>
      </c>
      <c r="D331" s="129" t="s">
        <v>150</v>
      </c>
      <c r="E331" s="130" t="s">
        <v>609</v>
      </c>
      <c r="F331" s="131" t="s">
        <v>610</v>
      </c>
      <c r="G331" s="132" t="s">
        <v>153</v>
      </c>
      <c r="H331" s="133">
        <v>36</v>
      </c>
      <c r="I331" s="134"/>
      <c r="J331" s="135">
        <f>ROUND(I331*H331,2)</f>
        <v>0</v>
      </c>
      <c r="K331" s="136"/>
      <c r="L331" s="32"/>
      <c r="M331" s="137" t="s">
        <v>3</v>
      </c>
      <c r="N331" s="138" t="s">
        <v>53</v>
      </c>
      <c r="P331" s="139">
        <f>O331*H331</f>
        <v>0</v>
      </c>
      <c r="Q331" s="139">
        <v>7E-05</v>
      </c>
      <c r="R331" s="139">
        <f>Q331*H331</f>
        <v>0.0025199999999999997</v>
      </c>
      <c r="S331" s="139">
        <v>0</v>
      </c>
      <c r="T331" s="140">
        <f>S331*H331</f>
        <v>0</v>
      </c>
      <c r="AR331" s="141" t="s">
        <v>238</v>
      </c>
      <c r="AT331" s="141" t="s">
        <v>150</v>
      </c>
      <c r="AU331" s="141" t="s">
        <v>92</v>
      </c>
      <c r="AY331" s="16" t="s">
        <v>147</v>
      </c>
      <c r="BE331" s="142">
        <f>IF(N331="základní",J331,0)</f>
        <v>0</v>
      </c>
      <c r="BF331" s="142">
        <f>IF(N331="snížená",J331,0)</f>
        <v>0</v>
      </c>
      <c r="BG331" s="142">
        <f>IF(N331="zákl. přenesená",J331,0)</f>
        <v>0</v>
      </c>
      <c r="BH331" s="142">
        <f>IF(N331="sníž. přenesená",J331,0)</f>
        <v>0</v>
      </c>
      <c r="BI331" s="142">
        <f>IF(N331="nulová",J331,0)</f>
        <v>0</v>
      </c>
      <c r="BJ331" s="16" t="s">
        <v>90</v>
      </c>
      <c r="BK331" s="142">
        <f>ROUND(I331*H331,2)</f>
        <v>0</v>
      </c>
      <c r="BL331" s="16" t="s">
        <v>238</v>
      </c>
      <c r="BM331" s="141" t="s">
        <v>611</v>
      </c>
    </row>
    <row r="332" spans="2:47" s="1" customFormat="1" ht="10">
      <c r="B332" s="32"/>
      <c r="D332" s="143" t="s">
        <v>156</v>
      </c>
      <c r="F332" s="144" t="s">
        <v>612</v>
      </c>
      <c r="I332" s="145"/>
      <c r="L332" s="32"/>
      <c r="M332" s="146"/>
      <c r="T332" s="53"/>
      <c r="AT332" s="16" t="s">
        <v>156</v>
      </c>
      <c r="AU332" s="16" t="s">
        <v>92</v>
      </c>
    </row>
    <row r="333" spans="2:51" s="12" customFormat="1" ht="10">
      <c r="B333" s="147"/>
      <c r="D333" s="148" t="s">
        <v>158</v>
      </c>
      <c r="E333" s="149" t="s">
        <v>3</v>
      </c>
      <c r="F333" s="150" t="s">
        <v>175</v>
      </c>
      <c r="H333" s="149" t="s">
        <v>3</v>
      </c>
      <c r="I333" s="151"/>
      <c r="L333" s="147"/>
      <c r="M333" s="152"/>
      <c r="T333" s="153"/>
      <c r="AT333" s="149" t="s">
        <v>158</v>
      </c>
      <c r="AU333" s="149" t="s">
        <v>92</v>
      </c>
      <c r="AV333" s="12" t="s">
        <v>90</v>
      </c>
      <c r="AW333" s="12" t="s">
        <v>43</v>
      </c>
      <c r="AX333" s="12" t="s">
        <v>82</v>
      </c>
      <c r="AY333" s="149" t="s">
        <v>147</v>
      </c>
    </row>
    <row r="334" spans="2:51" s="13" customFormat="1" ht="10">
      <c r="B334" s="154"/>
      <c r="D334" s="148" t="s">
        <v>158</v>
      </c>
      <c r="E334" s="155" t="s">
        <v>3</v>
      </c>
      <c r="F334" s="156" t="s">
        <v>186</v>
      </c>
      <c r="H334" s="157">
        <v>5</v>
      </c>
      <c r="I334" s="158"/>
      <c r="L334" s="154"/>
      <c r="M334" s="159"/>
      <c r="T334" s="160"/>
      <c r="AT334" s="155" t="s">
        <v>158</v>
      </c>
      <c r="AU334" s="155" t="s">
        <v>92</v>
      </c>
      <c r="AV334" s="13" t="s">
        <v>92</v>
      </c>
      <c r="AW334" s="13" t="s">
        <v>43</v>
      </c>
      <c r="AX334" s="13" t="s">
        <v>82</v>
      </c>
      <c r="AY334" s="155" t="s">
        <v>147</v>
      </c>
    </row>
    <row r="335" spans="2:51" s="12" customFormat="1" ht="10">
      <c r="B335" s="147"/>
      <c r="D335" s="148" t="s">
        <v>158</v>
      </c>
      <c r="E335" s="149" t="s">
        <v>3</v>
      </c>
      <c r="F335" s="150" t="s">
        <v>177</v>
      </c>
      <c r="H335" s="149" t="s">
        <v>3</v>
      </c>
      <c r="I335" s="151"/>
      <c r="L335" s="147"/>
      <c r="M335" s="152"/>
      <c r="T335" s="153"/>
      <c r="AT335" s="149" t="s">
        <v>158</v>
      </c>
      <c r="AU335" s="149" t="s">
        <v>92</v>
      </c>
      <c r="AV335" s="12" t="s">
        <v>90</v>
      </c>
      <c r="AW335" s="12" t="s">
        <v>43</v>
      </c>
      <c r="AX335" s="12" t="s">
        <v>82</v>
      </c>
      <c r="AY335" s="149" t="s">
        <v>147</v>
      </c>
    </row>
    <row r="336" spans="2:51" s="13" customFormat="1" ht="10">
      <c r="B336" s="154"/>
      <c r="D336" s="148" t="s">
        <v>158</v>
      </c>
      <c r="E336" s="155" t="s">
        <v>3</v>
      </c>
      <c r="F336" s="156" t="s">
        <v>219</v>
      </c>
      <c r="H336" s="157">
        <v>11</v>
      </c>
      <c r="I336" s="158"/>
      <c r="L336" s="154"/>
      <c r="M336" s="159"/>
      <c r="T336" s="160"/>
      <c r="AT336" s="155" t="s">
        <v>158</v>
      </c>
      <c r="AU336" s="155" t="s">
        <v>92</v>
      </c>
      <c r="AV336" s="13" t="s">
        <v>92</v>
      </c>
      <c r="AW336" s="13" t="s">
        <v>43</v>
      </c>
      <c r="AX336" s="13" t="s">
        <v>82</v>
      </c>
      <c r="AY336" s="155" t="s">
        <v>147</v>
      </c>
    </row>
    <row r="337" spans="2:51" s="12" customFormat="1" ht="10">
      <c r="B337" s="147"/>
      <c r="D337" s="148" t="s">
        <v>158</v>
      </c>
      <c r="E337" s="149" t="s">
        <v>3</v>
      </c>
      <c r="F337" s="150" t="s">
        <v>411</v>
      </c>
      <c r="H337" s="149" t="s">
        <v>3</v>
      </c>
      <c r="I337" s="151"/>
      <c r="L337" s="147"/>
      <c r="M337" s="152"/>
      <c r="T337" s="153"/>
      <c r="AT337" s="149" t="s">
        <v>158</v>
      </c>
      <c r="AU337" s="149" t="s">
        <v>92</v>
      </c>
      <c r="AV337" s="12" t="s">
        <v>90</v>
      </c>
      <c r="AW337" s="12" t="s">
        <v>43</v>
      </c>
      <c r="AX337" s="12" t="s">
        <v>82</v>
      </c>
      <c r="AY337" s="149" t="s">
        <v>147</v>
      </c>
    </row>
    <row r="338" spans="2:51" s="13" customFormat="1" ht="10">
      <c r="B338" s="154"/>
      <c r="D338" s="148" t="s">
        <v>158</v>
      </c>
      <c r="E338" s="155" t="s">
        <v>3</v>
      </c>
      <c r="F338" s="156" t="s">
        <v>278</v>
      </c>
      <c r="H338" s="157">
        <v>20</v>
      </c>
      <c r="I338" s="158"/>
      <c r="L338" s="154"/>
      <c r="M338" s="159"/>
      <c r="T338" s="160"/>
      <c r="AT338" s="155" t="s">
        <v>158</v>
      </c>
      <c r="AU338" s="155" t="s">
        <v>92</v>
      </c>
      <c r="AV338" s="13" t="s">
        <v>92</v>
      </c>
      <c r="AW338" s="13" t="s">
        <v>43</v>
      </c>
      <c r="AX338" s="13" t="s">
        <v>82</v>
      </c>
      <c r="AY338" s="155" t="s">
        <v>147</v>
      </c>
    </row>
    <row r="339" spans="2:51" s="14" customFormat="1" ht="10">
      <c r="B339" s="161"/>
      <c r="D339" s="148" t="s">
        <v>158</v>
      </c>
      <c r="E339" s="162" t="s">
        <v>3</v>
      </c>
      <c r="F339" s="163" t="s">
        <v>163</v>
      </c>
      <c r="H339" s="164">
        <v>36</v>
      </c>
      <c r="I339" s="165"/>
      <c r="L339" s="161"/>
      <c r="M339" s="166"/>
      <c r="T339" s="167"/>
      <c r="AT339" s="162" t="s">
        <v>158</v>
      </c>
      <c r="AU339" s="162" t="s">
        <v>92</v>
      </c>
      <c r="AV339" s="14" t="s">
        <v>154</v>
      </c>
      <c r="AW339" s="14" t="s">
        <v>43</v>
      </c>
      <c r="AX339" s="14" t="s">
        <v>90</v>
      </c>
      <c r="AY339" s="162" t="s">
        <v>147</v>
      </c>
    </row>
    <row r="340" spans="2:65" s="1" customFormat="1" ht="24.15" customHeight="1">
      <c r="B340" s="128"/>
      <c r="C340" s="129" t="s">
        <v>613</v>
      </c>
      <c r="D340" s="129" t="s">
        <v>150</v>
      </c>
      <c r="E340" s="130" t="s">
        <v>614</v>
      </c>
      <c r="F340" s="131" t="s">
        <v>615</v>
      </c>
      <c r="G340" s="132" t="s">
        <v>153</v>
      </c>
      <c r="H340" s="133">
        <v>36</v>
      </c>
      <c r="I340" s="134"/>
      <c r="J340" s="135">
        <f>ROUND(I340*H340,2)</f>
        <v>0</v>
      </c>
      <c r="K340" s="136"/>
      <c r="L340" s="32"/>
      <c r="M340" s="137" t="s">
        <v>3</v>
      </c>
      <c r="N340" s="138" t="s">
        <v>53</v>
      </c>
      <c r="P340" s="139">
        <f>O340*H340</f>
        <v>0</v>
      </c>
      <c r="Q340" s="139">
        <v>0.00014</v>
      </c>
      <c r="R340" s="139">
        <f>Q340*H340</f>
        <v>0.005039999999999999</v>
      </c>
      <c r="S340" s="139">
        <v>0</v>
      </c>
      <c r="T340" s="140">
        <f>S340*H340</f>
        <v>0</v>
      </c>
      <c r="AR340" s="141" t="s">
        <v>238</v>
      </c>
      <c r="AT340" s="141" t="s">
        <v>150</v>
      </c>
      <c r="AU340" s="141" t="s">
        <v>92</v>
      </c>
      <c r="AY340" s="16" t="s">
        <v>147</v>
      </c>
      <c r="BE340" s="142">
        <f>IF(N340="základní",J340,0)</f>
        <v>0</v>
      </c>
      <c r="BF340" s="142">
        <f>IF(N340="snížená",J340,0)</f>
        <v>0</v>
      </c>
      <c r="BG340" s="142">
        <f>IF(N340="zákl. přenesená",J340,0)</f>
        <v>0</v>
      </c>
      <c r="BH340" s="142">
        <f>IF(N340="sníž. přenesená",J340,0)</f>
        <v>0</v>
      </c>
      <c r="BI340" s="142">
        <f>IF(N340="nulová",J340,0)</f>
        <v>0</v>
      </c>
      <c r="BJ340" s="16" t="s">
        <v>90</v>
      </c>
      <c r="BK340" s="142">
        <f>ROUND(I340*H340,2)</f>
        <v>0</v>
      </c>
      <c r="BL340" s="16" t="s">
        <v>238</v>
      </c>
      <c r="BM340" s="141" t="s">
        <v>616</v>
      </c>
    </row>
    <row r="341" spans="2:47" s="1" customFormat="1" ht="10">
      <c r="B341" s="32"/>
      <c r="D341" s="143" t="s">
        <v>156</v>
      </c>
      <c r="F341" s="144" t="s">
        <v>617</v>
      </c>
      <c r="I341" s="145"/>
      <c r="L341" s="32"/>
      <c r="M341" s="146"/>
      <c r="T341" s="53"/>
      <c r="AT341" s="16" t="s">
        <v>156</v>
      </c>
      <c r="AU341" s="16" t="s">
        <v>92</v>
      </c>
    </row>
    <row r="342" spans="2:65" s="1" customFormat="1" ht="24.15" customHeight="1">
      <c r="B342" s="128"/>
      <c r="C342" s="129" t="s">
        <v>618</v>
      </c>
      <c r="D342" s="129" t="s">
        <v>150</v>
      </c>
      <c r="E342" s="130" t="s">
        <v>619</v>
      </c>
      <c r="F342" s="131" t="s">
        <v>620</v>
      </c>
      <c r="G342" s="132" t="s">
        <v>153</v>
      </c>
      <c r="H342" s="133">
        <v>72</v>
      </c>
      <c r="I342" s="134"/>
      <c r="J342" s="135">
        <f>ROUND(I342*H342,2)</f>
        <v>0</v>
      </c>
      <c r="K342" s="136"/>
      <c r="L342" s="32"/>
      <c r="M342" s="137" t="s">
        <v>3</v>
      </c>
      <c r="N342" s="138" t="s">
        <v>53</v>
      </c>
      <c r="P342" s="139">
        <f>O342*H342</f>
        <v>0</v>
      </c>
      <c r="Q342" s="139">
        <v>0.00012</v>
      </c>
      <c r="R342" s="139">
        <f>Q342*H342</f>
        <v>0.00864</v>
      </c>
      <c r="S342" s="139">
        <v>0</v>
      </c>
      <c r="T342" s="140">
        <f>S342*H342</f>
        <v>0</v>
      </c>
      <c r="AR342" s="141" t="s">
        <v>238</v>
      </c>
      <c r="AT342" s="141" t="s">
        <v>150</v>
      </c>
      <c r="AU342" s="141" t="s">
        <v>92</v>
      </c>
      <c r="AY342" s="16" t="s">
        <v>147</v>
      </c>
      <c r="BE342" s="142">
        <f>IF(N342="základní",J342,0)</f>
        <v>0</v>
      </c>
      <c r="BF342" s="142">
        <f>IF(N342="snížená",J342,0)</f>
        <v>0</v>
      </c>
      <c r="BG342" s="142">
        <f>IF(N342="zákl. přenesená",J342,0)</f>
        <v>0</v>
      </c>
      <c r="BH342" s="142">
        <f>IF(N342="sníž. přenesená",J342,0)</f>
        <v>0</v>
      </c>
      <c r="BI342" s="142">
        <f>IF(N342="nulová",J342,0)</f>
        <v>0</v>
      </c>
      <c r="BJ342" s="16" t="s">
        <v>90</v>
      </c>
      <c r="BK342" s="142">
        <f>ROUND(I342*H342,2)</f>
        <v>0</v>
      </c>
      <c r="BL342" s="16" t="s">
        <v>238</v>
      </c>
      <c r="BM342" s="141" t="s">
        <v>621</v>
      </c>
    </row>
    <row r="343" spans="2:47" s="1" customFormat="1" ht="10">
      <c r="B343" s="32"/>
      <c r="D343" s="143" t="s">
        <v>156</v>
      </c>
      <c r="F343" s="144" t="s">
        <v>622</v>
      </c>
      <c r="I343" s="145"/>
      <c r="L343" s="32"/>
      <c r="M343" s="146"/>
      <c r="T343" s="53"/>
      <c r="AT343" s="16" t="s">
        <v>156</v>
      </c>
      <c r="AU343" s="16" t="s">
        <v>92</v>
      </c>
    </row>
    <row r="344" spans="2:51" s="13" customFormat="1" ht="10">
      <c r="B344" s="154"/>
      <c r="D344" s="148" t="s">
        <v>158</v>
      </c>
      <c r="E344" s="155" t="s">
        <v>3</v>
      </c>
      <c r="F344" s="156" t="s">
        <v>623</v>
      </c>
      <c r="H344" s="157">
        <v>72</v>
      </c>
      <c r="I344" s="158"/>
      <c r="L344" s="154"/>
      <c r="M344" s="159"/>
      <c r="T344" s="160"/>
      <c r="AT344" s="155" t="s">
        <v>158</v>
      </c>
      <c r="AU344" s="155" t="s">
        <v>92</v>
      </c>
      <c r="AV344" s="13" t="s">
        <v>92</v>
      </c>
      <c r="AW344" s="13" t="s">
        <v>43</v>
      </c>
      <c r="AX344" s="13" t="s">
        <v>90</v>
      </c>
      <c r="AY344" s="155" t="s">
        <v>147</v>
      </c>
    </row>
    <row r="345" spans="2:63" s="11" customFormat="1" ht="22.75" customHeight="1">
      <c r="B345" s="116"/>
      <c r="D345" s="117" t="s">
        <v>81</v>
      </c>
      <c r="E345" s="126" t="s">
        <v>624</v>
      </c>
      <c r="F345" s="126" t="s">
        <v>625</v>
      </c>
      <c r="I345" s="119"/>
      <c r="J345" s="127">
        <f>BK345</f>
        <v>0</v>
      </c>
      <c r="L345" s="116"/>
      <c r="M345" s="121"/>
      <c r="P345" s="122">
        <f>SUM(P346:P361)</f>
        <v>0</v>
      </c>
      <c r="R345" s="122">
        <f>SUM(R346:R361)</f>
        <v>0.44345</v>
      </c>
      <c r="T345" s="123">
        <f>SUM(T346:T361)</f>
        <v>0</v>
      </c>
      <c r="AR345" s="117" t="s">
        <v>92</v>
      </c>
      <c r="AT345" s="124" t="s">
        <v>81</v>
      </c>
      <c r="AU345" s="124" t="s">
        <v>90</v>
      </c>
      <c r="AY345" s="117" t="s">
        <v>147</v>
      </c>
      <c r="BK345" s="125">
        <f>SUM(BK346:BK361)</f>
        <v>0</v>
      </c>
    </row>
    <row r="346" spans="2:65" s="1" customFormat="1" ht="24.15" customHeight="1">
      <c r="B346" s="128"/>
      <c r="C346" s="129" t="s">
        <v>626</v>
      </c>
      <c r="D346" s="129" t="s">
        <v>150</v>
      </c>
      <c r="E346" s="130" t="s">
        <v>627</v>
      </c>
      <c r="F346" s="131" t="s">
        <v>628</v>
      </c>
      <c r="G346" s="132" t="s">
        <v>153</v>
      </c>
      <c r="H346" s="133">
        <v>905</v>
      </c>
      <c r="I346" s="134"/>
      <c r="J346" s="135">
        <f>ROUND(I346*H346,2)</f>
        <v>0</v>
      </c>
      <c r="K346" s="136"/>
      <c r="L346" s="32"/>
      <c r="M346" s="137" t="s">
        <v>3</v>
      </c>
      <c r="N346" s="138" t="s">
        <v>53</v>
      </c>
      <c r="P346" s="139">
        <f>O346*H346</f>
        <v>0</v>
      </c>
      <c r="Q346" s="139">
        <v>0</v>
      </c>
      <c r="R346" s="139">
        <f>Q346*H346</f>
        <v>0</v>
      </c>
      <c r="S346" s="139">
        <v>0</v>
      </c>
      <c r="T346" s="140">
        <f>S346*H346</f>
        <v>0</v>
      </c>
      <c r="AR346" s="141" t="s">
        <v>238</v>
      </c>
      <c r="AT346" s="141" t="s">
        <v>150</v>
      </c>
      <c r="AU346" s="141" t="s">
        <v>92</v>
      </c>
      <c r="AY346" s="16" t="s">
        <v>147</v>
      </c>
      <c r="BE346" s="142">
        <f>IF(N346="základní",J346,0)</f>
        <v>0</v>
      </c>
      <c r="BF346" s="142">
        <f>IF(N346="snížená",J346,0)</f>
        <v>0</v>
      </c>
      <c r="BG346" s="142">
        <f>IF(N346="zákl. přenesená",J346,0)</f>
        <v>0</v>
      </c>
      <c r="BH346" s="142">
        <f>IF(N346="sníž. přenesená",J346,0)</f>
        <v>0</v>
      </c>
      <c r="BI346" s="142">
        <f>IF(N346="nulová",J346,0)</f>
        <v>0</v>
      </c>
      <c r="BJ346" s="16" t="s">
        <v>90</v>
      </c>
      <c r="BK346" s="142">
        <f>ROUND(I346*H346,2)</f>
        <v>0</v>
      </c>
      <c r="BL346" s="16" t="s">
        <v>238</v>
      </c>
      <c r="BM346" s="141" t="s">
        <v>629</v>
      </c>
    </row>
    <row r="347" spans="2:47" s="1" customFormat="1" ht="10">
      <c r="B347" s="32"/>
      <c r="D347" s="143" t="s">
        <v>156</v>
      </c>
      <c r="F347" s="144" t="s">
        <v>630</v>
      </c>
      <c r="I347" s="145"/>
      <c r="L347" s="32"/>
      <c r="M347" s="146"/>
      <c r="T347" s="53"/>
      <c r="AT347" s="16" t="s">
        <v>156</v>
      </c>
      <c r="AU347" s="16" t="s">
        <v>92</v>
      </c>
    </row>
    <row r="348" spans="2:51" s="12" customFormat="1" ht="10">
      <c r="B348" s="147"/>
      <c r="D348" s="148" t="s">
        <v>158</v>
      </c>
      <c r="E348" s="149" t="s">
        <v>3</v>
      </c>
      <c r="F348" s="150" t="s">
        <v>168</v>
      </c>
      <c r="H348" s="149" t="s">
        <v>3</v>
      </c>
      <c r="I348" s="151"/>
      <c r="L348" s="147"/>
      <c r="M348" s="152"/>
      <c r="T348" s="153"/>
      <c r="AT348" s="149" t="s">
        <v>158</v>
      </c>
      <c r="AU348" s="149" t="s">
        <v>92</v>
      </c>
      <c r="AV348" s="12" t="s">
        <v>90</v>
      </c>
      <c r="AW348" s="12" t="s">
        <v>43</v>
      </c>
      <c r="AX348" s="12" t="s">
        <v>82</v>
      </c>
      <c r="AY348" s="149" t="s">
        <v>147</v>
      </c>
    </row>
    <row r="349" spans="2:51" s="13" customFormat="1" ht="10">
      <c r="B349" s="154"/>
      <c r="D349" s="148" t="s">
        <v>158</v>
      </c>
      <c r="E349" s="155" t="s">
        <v>3</v>
      </c>
      <c r="F349" s="156" t="s">
        <v>631</v>
      </c>
      <c r="H349" s="157">
        <v>905</v>
      </c>
      <c r="I349" s="158"/>
      <c r="L349" s="154"/>
      <c r="M349" s="159"/>
      <c r="T349" s="160"/>
      <c r="AT349" s="155" t="s">
        <v>158</v>
      </c>
      <c r="AU349" s="155" t="s">
        <v>92</v>
      </c>
      <c r="AV349" s="13" t="s">
        <v>92</v>
      </c>
      <c r="AW349" s="13" t="s">
        <v>43</v>
      </c>
      <c r="AX349" s="13" t="s">
        <v>90</v>
      </c>
      <c r="AY349" s="155" t="s">
        <v>147</v>
      </c>
    </row>
    <row r="350" spans="2:65" s="1" customFormat="1" ht="24.15" customHeight="1">
      <c r="B350" s="128"/>
      <c r="C350" s="129" t="s">
        <v>632</v>
      </c>
      <c r="D350" s="129" t="s">
        <v>150</v>
      </c>
      <c r="E350" s="130" t="s">
        <v>633</v>
      </c>
      <c r="F350" s="131" t="s">
        <v>634</v>
      </c>
      <c r="G350" s="132" t="s">
        <v>153</v>
      </c>
      <c r="H350" s="133">
        <v>300</v>
      </c>
      <c r="I350" s="134"/>
      <c r="J350" s="135">
        <f>ROUND(I350*H350,2)</f>
        <v>0</v>
      </c>
      <c r="K350" s="136"/>
      <c r="L350" s="32"/>
      <c r="M350" s="137" t="s">
        <v>3</v>
      </c>
      <c r="N350" s="138" t="s">
        <v>53</v>
      </c>
      <c r="P350" s="139">
        <f>O350*H350</f>
        <v>0</v>
      </c>
      <c r="Q350" s="139">
        <v>0</v>
      </c>
      <c r="R350" s="139">
        <f>Q350*H350</f>
        <v>0</v>
      </c>
      <c r="S350" s="139">
        <v>0</v>
      </c>
      <c r="T350" s="140">
        <f>S350*H350</f>
        <v>0</v>
      </c>
      <c r="AR350" s="141" t="s">
        <v>238</v>
      </c>
      <c r="AT350" s="141" t="s">
        <v>150</v>
      </c>
      <c r="AU350" s="141" t="s">
        <v>92</v>
      </c>
      <c r="AY350" s="16" t="s">
        <v>147</v>
      </c>
      <c r="BE350" s="142">
        <f>IF(N350="základní",J350,0)</f>
        <v>0</v>
      </c>
      <c r="BF350" s="142">
        <f>IF(N350="snížená",J350,0)</f>
        <v>0</v>
      </c>
      <c r="BG350" s="142">
        <f>IF(N350="zákl. přenesená",J350,0)</f>
        <v>0</v>
      </c>
      <c r="BH350" s="142">
        <f>IF(N350="sníž. přenesená",J350,0)</f>
        <v>0</v>
      </c>
      <c r="BI350" s="142">
        <f>IF(N350="nulová",J350,0)</f>
        <v>0</v>
      </c>
      <c r="BJ350" s="16" t="s">
        <v>90</v>
      </c>
      <c r="BK350" s="142">
        <f>ROUND(I350*H350,2)</f>
        <v>0</v>
      </c>
      <c r="BL350" s="16" t="s">
        <v>238</v>
      </c>
      <c r="BM350" s="141" t="s">
        <v>635</v>
      </c>
    </row>
    <row r="351" spans="2:47" s="1" customFormat="1" ht="10">
      <c r="B351" s="32"/>
      <c r="D351" s="143" t="s">
        <v>156</v>
      </c>
      <c r="F351" s="144" t="s">
        <v>636</v>
      </c>
      <c r="I351" s="145"/>
      <c r="L351" s="32"/>
      <c r="M351" s="146"/>
      <c r="T351" s="53"/>
      <c r="AT351" s="16" t="s">
        <v>156</v>
      </c>
      <c r="AU351" s="16" t="s">
        <v>92</v>
      </c>
    </row>
    <row r="352" spans="2:65" s="1" customFormat="1" ht="16.5" customHeight="1">
      <c r="B352" s="128"/>
      <c r="C352" s="168" t="s">
        <v>637</v>
      </c>
      <c r="D352" s="168" t="s">
        <v>245</v>
      </c>
      <c r="E352" s="169" t="s">
        <v>638</v>
      </c>
      <c r="F352" s="170" t="s">
        <v>639</v>
      </c>
      <c r="G352" s="171" t="s">
        <v>153</v>
      </c>
      <c r="H352" s="172">
        <v>315</v>
      </c>
      <c r="I352" s="173"/>
      <c r="J352" s="174">
        <f>ROUND(I352*H352,2)</f>
        <v>0</v>
      </c>
      <c r="K352" s="175"/>
      <c r="L352" s="176"/>
      <c r="M352" s="177" t="s">
        <v>3</v>
      </c>
      <c r="N352" s="178" t="s">
        <v>53</v>
      </c>
      <c r="P352" s="139">
        <f>O352*H352</f>
        <v>0</v>
      </c>
      <c r="Q352" s="139">
        <v>0</v>
      </c>
      <c r="R352" s="139">
        <f>Q352*H352</f>
        <v>0</v>
      </c>
      <c r="S352" s="139">
        <v>0</v>
      </c>
      <c r="T352" s="140">
        <f>S352*H352</f>
        <v>0</v>
      </c>
      <c r="AR352" s="141" t="s">
        <v>248</v>
      </c>
      <c r="AT352" s="141" t="s">
        <v>245</v>
      </c>
      <c r="AU352" s="141" t="s">
        <v>92</v>
      </c>
      <c r="AY352" s="16" t="s">
        <v>147</v>
      </c>
      <c r="BE352" s="142">
        <f>IF(N352="základní",J352,0)</f>
        <v>0</v>
      </c>
      <c r="BF352" s="142">
        <f>IF(N352="snížená",J352,0)</f>
        <v>0</v>
      </c>
      <c r="BG352" s="142">
        <f>IF(N352="zákl. přenesená",J352,0)</f>
        <v>0</v>
      </c>
      <c r="BH352" s="142">
        <f>IF(N352="sníž. přenesená",J352,0)</f>
        <v>0</v>
      </c>
      <c r="BI352" s="142">
        <f>IF(N352="nulová",J352,0)</f>
        <v>0</v>
      </c>
      <c r="BJ352" s="16" t="s">
        <v>90</v>
      </c>
      <c r="BK352" s="142">
        <f>ROUND(I352*H352,2)</f>
        <v>0</v>
      </c>
      <c r="BL352" s="16" t="s">
        <v>238</v>
      </c>
      <c r="BM352" s="141" t="s">
        <v>640</v>
      </c>
    </row>
    <row r="353" spans="2:51" s="13" customFormat="1" ht="10">
      <c r="B353" s="154"/>
      <c r="D353" s="148" t="s">
        <v>158</v>
      </c>
      <c r="F353" s="156" t="s">
        <v>641</v>
      </c>
      <c r="H353" s="157">
        <v>315</v>
      </c>
      <c r="I353" s="158"/>
      <c r="L353" s="154"/>
      <c r="M353" s="159"/>
      <c r="T353" s="160"/>
      <c r="AT353" s="155" t="s">
        <v>158</v>
      </c>
      <c r="AU353" s="155" t="s">
        <v>92</v>
      </c>
      <c r="AV353" s="13" t="s">
        <v>92</v>
      </c>
      <c r="AW353" s="13" t="s">
        <v>4</v>
      </c>
      <c r="AX353" s="13" t="s">
        <v>90</v>
      </c>
      <c r="AY353" s="155" t="s">
        <v>147</v>
      </c>
    </row>
    <row r="354" spans="2:65" s="1" customFormat="1" ht="44.25" customHeight="1">
      <c r="B354" s="128"/>
      <c r="C354" s="129" t="s">
        <v>642</v>
      </c>
      <c r="D354" s="129" t="s">
        <v>150</v>
      </c>
      <c r="E354" s="130" t="s">
        <v>643</v>
      </c>
      <c r="F354" s="131" t="s">
        <v>644</v>
      </c>
      <c r="G354" s="132" t="s">
        <v>153</v>
      </c>
      <c r="H354" s="133">
        <v>100</v>
      </c>
      <c r="I354" s="134"/>
      <c r="J354" s="135">
        <f>ROUND(I354*H354,2)</f>
        <v>0</v>
      </c>
      <c r="K354" s="136"/>
      <c r="L354" s="32"/>
      <c r="M354" s="137" t="s">
        <v>3</v>
      </c>
      <c r="N354" s="138" t="s">
        <v>53</v>
      </c>
      <c r="P354" s="139">
        <f>O354*H354</f>
        <v>0</v>
      </c>
      <c r="Q354" s="139">
        <v>0</v>
      </c>
      <c r="R354" s="139">
        <f>Q354*H354</f>
        <v>0</v>
      </c>
      <c r="S354" s="139">
        <v>0</v>
      </c>
      <c r="T354" s="140">
        <f>S354*H354</f>
        <v>0</v>
      </c>
      <c r="AR354" s="141" t="s">
        <v>238</v>
      </c>
      <c r="AT354" s="141" t="s">
        <v>150</v>
      </c>
      <c r="AU354" s="141" t="s">
        <v>92</v>
      </c>
      <c r="AY354" s="16" t="s">
        <v>147</v>
      </c>
      <c r="BE354" s="142">
        <f>IF(N354="základní",J354,0)</f>
        <v>0</v>
      </c>
      <c r="BF354" s="142">
        <f>IF(N354="snížená",J354,0)</f>
        <v>0</v>
      </c>
      <c r="BG354" s="142">
        <f>IF(N354="zákl. přenesená",J354,0)</f>
        <v>0</v>
      </c>
      <c r="BH354" s="142">
        <f>IF(N354="sníž. přenesená",J354,0)</f>
        <v>0</v>
      </c>
      <c r="BI354" s="142">
        <f>IF(N354="nulová",J354,0)</f>
        <v>0</v>
      </c>
      <c r="BJ354" s="16" t="s">
        <v>90</v>
      </c>
      <c r="BK354" s="142">
        <f>ROUND(I354*H354,2)</f>
        <v>0</v>
      </c>
      <c r="BL354" s="16" t="s">
        <v>238</v>
      </c>
      <c r="BM354" s="141" t="s">
        <v>645</v>
      </c>
    </row>
    <row r="355" spans="2:47" s="1" customFormat="1" ht="10">
      <c r="B355" s="32"/>
      <c r="D355" s="143" t="s">
        <v>156</v>
      </c>
      <c r="F355" s="144" t="s">
        <v>646</v>
      </c>
      <c r="I355" s="145"/>
      <c r="L355" s="32"/>
      <c r="M355" s="146"/>
      <c r="T355" s="53"/>
      <c r="AT355" s="16" t="s">
        <v>156</v>
      </c>
      <c r="AU355" s="16" t="s">
        <v>92</v>
      </c>
    </row>
    <row r="356" spans="2:65" s="1" customFormat="1" ht="16.5" customHeight="1">
      <c r="B356" s="128"/>
      <c r="C356" s="168" t="s">
        <v>647</v>
      </c>
      <c r="D356" s="168" t="s">
        <v>245</v>
      </c>
      <c r="E356" s="169" t="s">
        <v>638</v>
      </c>
      <c r="F356" s="170" t="s">
        <v>639</v>
      </c>
      <c r="G356" s="171" t="s">
        <v>153</v>
      </c>
      <c r="H356" s="172">
        <v>105</v>
      </c>
      <c r="I356" s="173"/>
      <c r="J356" s="174">
        <f>ROUND(I356*H356,2)</f>
        <v>0</v>
      </c>
      <c r="K356" s="175"/>
      <c r="L356" s="176"/>
      <c r="M356" s="177" t="s">
        <v>3</v>
      </c>
      <c r="N356" s="178" t="s">
        <v>53</v>
      </c>
      <c r="P356" s="139">
        <f>O356*H356</f>
        <v>0</v>
      </c>
      <c r="Q356" s="139">
        <v>0</v>
      </c>
      <c r="R356" s="139">
        <f>Q356*H356</f>
        <v>0</v>
      </c>
      <c r="S356" s="139">
        <v>0</v>
      </c>
      <c r="T356" s="140">
        <f>S356*H356</f>
        <v>0</v>
      </c>
      <c r="AR356" s="141" t="s">
        <v>248</v>
      </c>
      <c r="AT356" s="141" t="s">
        <v>245</v>
      </c>
      <c r="AU356" s="141" t="s">
        <v>92</v>
      </c>
      <c r="AY356" s="16" t="s">
        <v>147</v>
      </c>
      <c r="BE356" s="142">
        <f>IF(N356="základní",J356,0)</f>
        <v>0</v>
      </c>
      <c r="BF356" s="142">
        <f>IF(N356="snížená",J356,0)</f>
        <v>0</v>
      </c>
      <c r="BG356" s="142">
        <f>IF(N356="zákl. přenesená",J356,0)</f>
        <v>0</v>
      </c>
      <c r="BH356" s="142">
        <f>IF(N356="sníž. přenesená",J356,0)</f>
        <v>0</v>
      </c>
      <c r="BI356" s="142">
        <f>IF(N356="nulová",J356,0)</f>
        <v>0</v>
      </c>
      <c r="BJ356" s="16" t="s">
        <v>90</v>
      </c>
      <c r="BK356" s="142">
        <f>ROUND(I356*H356,2)</f>
        <v>0</v>
      </c>
      <c r="BL356" s="16" t="s">
        <v>238</v>
      </c>
      <c r="BM356" s="141" t="s">
        <v>648</v>
      </c>
    </row>
    <row r="357" spans="2:51" s="13" customFormat="1" ht="10">
      <c r="B357" s="154"/>
      <c r="D357" s="148" t="s">
        <v>158</v>
      </c>
      <c r="F357" s="156" t="s">
        <v>649</v>
      </c>
      <c r="H357" s="157">
        <v>105</v>
      </c>
      <c r="I357" s="158"/>
      <c r="L357" s="154"/>
      <c r="M357" s="159"/>
      <c r="T357" s="160"/>
      <c r="AT357" s="155" t="s">
        <v>158</v>
      </c>
      <c r="AU357" s="155" t="s">
        <v>92</v>
      </c>
      <c r="AV357" s="13" t="s">
        <v>92</v>
      </c>
      <c r="AW357" s="13" t="s">
        <v>4</v>
      </c>
      <c r="AX357" s="13" t="s">
        <v>90</v>
      </c>
      <c r="AY357" s="155" t="s">
        <v>147</v>
      </c>
    </row>
    <row r="358" spans="2:65" s="1" customFormat="1" ht="33" customHeight="1">
      <c r="B358" s="128"/>
      <c r="C358" s="129" t="s">
        <v>650</v>
      </c>
      <c r="D358" s="129" t="s">
        <v>150</v>
      </c>
      <c r="E358" s="130" t="s">
        <v>651</v>
      </c>
      <c r="F358" s="131" t="s">
        <v>652</v>
      </c>
      <c r="G358" s="132" t="s">
        <v>153</v>
      </c>
      <c r="H358" s="133">
        <v>905</v>
      </c>
      <c r="I358" s="134"/>
      <c r="J358" s="135">
        <f>ROUND(I358*H358,2)</f>
        <v>0</v>
      </c>
      <c r="K358" s="136"/>
      <c r="L358" s="32"/>
      <c r="M358" s="137" t="s">
        <v>3</v>
      </c>
      <c r="N358" s="138" t="s">
        <v>53</v>
      </c>
      <c r="P358" s="139">
        <f>O358*H358</f>
        <v>0</v>
      </c>
      <c r="Q358" s="139">
        <v>0.0002</v>
      </c>
      <c r="R358" s="139">
        <f>Q358*H358</f>
        <v>0.18100000000000002</v>
      </c>
      <c r="S358" s="139">
        <v>0</v>
      </c>
      <c r="T358" s="140">
        <f>S358*H358</f>
        <v>0</v>
      </c>
      <c r="AR358" s="141" t="s">
        <v>238</v>
      </c>
      <c r="AT358" s="141" t="s">
        <v>150</v>
      </c>
      <c r="AU358" s="141" t="s">
        <v>92</v>
      </c>
      <c r="AY358" s="16" t="s">
        <v>147</v>
      </c>
      <c r="BE358" s="142">
        <f>IF(N358="základní",J358,0)</f>
        <v>0</v>
      </c>
      <c r="BF358" s="142">
        <f>IF(N358="snížená",J358,0)</f>
        <v>0</v>
      </c>
      <c r="BG358" s="142">
        <f>IF(N358="zákl. přenesená",J358,0)</f>
        <v>0</v>
      </c>
      <c r="BH358" s="142">
        <f>IF(N358="sníž. přenesená",J358,0)</f>
        <v>0</v>
      </c>
      <c r="BI358" s="142">
        <f>IF(N358="nulová",J358,0)</f>
        <v>0</v>
      </c>
      <c r="BJ358" s="16" t="s">
        <v>90</v>
      </c>
      <c r="BK358" s="142">
        <f>ROUND(I358*H358,2)</f>
        <v>0</v>
      </c>
      <c r="BL358" s="16" t="s">
        <v>238</v>
      </c>
      <c r="BM358" s="141" t="s">
        <v>653</v>
      </c>
    </row>
    <row r="359" spans="2:47" s="1" customFormat="1" ht="10">
      <c r="B359" s="32"/>
      <c r="D359" s="143" t="s">
        <v>156</v>
      </c>
      <c r="F359" s="144" t="s">
        <v>654</v>
      </c>
      <c r="I359" s="145"/>
      <c r="L359" s="32"/>
      <c r="M359" s="146"/>
      <c r="T359" s="53"/>
      <c r="AT359" s="16" t="s">
        <v>156</v>
      </c>
      <c r="AU359" s="16" t="s">
        <v>92</v>
      </c>
    </row>
    <row r="360" spans="2:65" s="1" customFormat="1" ht="37.75" customHeight="1">
      <c r="B360" s="128"/>
      <c r="C360" s="129" t="s">
        <v>655</v>
      </c>
      <c r="D360" s="129" t="s">
        <v>150</v>
      </c>
      <c r="E360" s="130" t="s">
        <v>656</v>
      </c>
      <c r="F360" s="131" t="s">
        <v>657</v>
      </c>
      <c r="G360" s="132" t="s">
        <v>153</v>
      </c>
      <c r="H360" s="133">
        <v>905</v>
      </c>
      <c r="I360" s="134"/>
      <c r="J360" s="135">
        <f>ROUND(I360*H360,2)</f>
        <v>0</v>
      </c>
      <c r="K360" s="136"/>
      <c r="L360" s="32"/>
      <c r="M360" s="137" t="s">
        <v>3</v>
      </c>
      <c r="N360" s="138" t="s">
        <v>53</v>
      </c>
      <c r="P360" s="139">
        <f>O360*H360</f>
        <v>0</v>
      </c>
      <c r="Q360" s="139">
        <v>0.00029</v>
      </c>
      <c r="R360" s="139">
        <f>Q360*H360</f>
        <v>0.26245</v>
      </c>
      <c r="S360" s="139">
        <v>0</v>
      </c>
      <c r="T360" s="140">
        <f>S360*H360</f>
        <v>0</v>
      </c>
      <c r="AR360" s="141" t="s">
        <v>238</v>
      </c>
      <c r="AT360" s="141" t="s">
        <v>150</v>
      </c>
      <c r="AU360" s="141" t="s">
        <v>92</v>
      </c>
      <c r="AY360" s="16" t="s">
        <v>147</v>
      </c>
      <c r="BE360" s="142">
        <f>IF(N360="základní",J360,0)</f>
        <v>0</v>
      </c>
      <c r="BF360" s="142">
        <f>IF(N360="snížená",J360,0)</f>
        <v>0</v>
      </c>
      <c r="BG360" s="142">
        <f>IF(N360="zákl. přenesená",J360,0)</f>
        <v>0</v>
      </c>
      <c r="BH360" s="142">
        <f>IF(N360="sníž. přenesená",J360,0)</f>
        <v>0</v>
      </c>
      <c r="BI360" s="142">
        <f>IF(N360="nulová",J360,0)</f>
        <v>0</v>
      </c>
      <c r="BJ360" s="16" t="s">
        <v>90</v>
      </c>
      <c r="BK360" s="142">
        <f>ROUND(I360*H360,2)</f>
        <v>0</v>
      </c>
      <c r="BL360" s="16" t="s">
        <v>238</v>
      </c>
      <c r="BM360" s="141" t="s">
        <v>658</v>
      </c>
    </row>
    <row r="361" spans="2:47" s="1" customFormat="1" ht="10">
      <c r="B361" s="32"/>
      <c r="D361" s="143" t="s">
        <v>156</v>
      </c>
      <c r="F361" s="144" t="s">
        <v>659</v>
      </c>
      <c r="I361" s="145"/>
      <c r="L361" s="32"/>
      <c r="M361" s="146"/>
      <c r="T361" s="53"/>
      <c r="AT361" s="16" t="s">
        <v>156</v>
      </c>
      <c r="AU361" s="16" t="s">
        <v>92</v>
      </c>
    </row>
    <row r="362" spans="2:63" s="11" customFormat="1" ht="25.9" customHeight="1">
      <c r="B362" s="116"/>
      <c r="D362" s="117" t="s">
        <v>81</v>
      </c>
      <c r="E362" s="118" t="s">
        <v>660</v>
      </c>
      <c r="F362" s="118" t="s">
        <v>661</v>
      </c>
      <c r="I362" s="119"/>
      <c r="J362" s="120">
        <f>BK362</f>
        <v>0</v>
      </c>
      <c r="L362" s="116"/>
      <c r="M362" s="121"/>
      <c r="P362" s="122">
        <f>SUM(P363:P371)</f>
        <v>0</v>
      </c>
      <c r="R362" s="122">
        <f>SUM(R363:R371)</f>
        <v>0</v>
      </c>
      <c r="T362" s="123">
        <f>SUM(T363:T371)</f>
        <v>0</v>
      </c>
      <c r="AR362" s="117" t="s">
        <v>154</v>
      </c>
      <c r="AT362" s="124" t="s">
        <v>81</v>
      </c>
      <c r="AU362" s="124" t="s">
        <v>82</v>
      </c>
      <c r="AY362" s="117" t="s">
        <v>147</v>
      </c>
      <c r="BK362" s="125">
        <f>SUM(BK363:BK371)</f>
        <v>0</v>
      </c>
    </row>
    <row r="363" spans="2:65" s="1" customFormat="1" ht="24.15" customHeight="1">
      <c r="B363" s="128"/>
      <c r="C363" s="129" t="s">
        <v>662</v>
      </c>
      <c r="D363" s="129" t="s">
        <v>150</v>
      </c>
      <c r="E363" s="130" t="s">
        <v>663</v>
      </c>
      <c r="F363" s="131" t="s">
        <v>664</v>
      </c>
      <c r="G363" s="132" t="s">
        <v>665</v>
      </c>
      <c r="H363" s="133">
        <v>130</v>
      </c>
      <c r="I363" s="134"/>
      <c r="J363" s="135">
        <f>ROUND(I363*H363,2)</f>
        <v>0</v>
      </c>
      <c r="K363" s="136"/>
      <c r="L363" s="32"/>
      <c r="M363" s="137" t="s">
        <v>3</v>
      </c>
      <c r="N363" s="138" t="s">
        <v>53</v>
      </c>
      <c r="P363" s="139">
        <f>O363*H363</f>
        <v>0</v>
      </c>
      <c r="Q363" s="139">
        <v>0</v>
      </c>
      <c r="R363" s="139">
        <f>Q363*H363</f>
        <v>0</v>
      </c>
      <c r="S363" s="139">
        <v>0</v>
      </c>
      <c r="T363" s="140">
        <f>S363*H363</f>
        <v>0</v>
      </c>
      <c r="AR363" s="141" t="s">
        <v>666</v>
      </c>
      <c r="AT363" s="141" t="s">
        <v>150</v>
      </c>
      <c r="AU363" s="141" t="s">
        <v>90</v>
      </c>
      <c r="AY363" s="16" t="s">
        <v>147</v>
      </c>
      <c r="BE363" s="142">
        <f>IF(N363="základní",J363,0)</f>
        <v>0</v>
      </c>
      <c r="BF363" s="142">
        <f>IF(N363="snížená",J363,0)</f>
        <v>0</v>
      </c>
      <c r="BG363" s="142">
        <f>IF(N363="zákl. přenesená",J363,0)</f>
        <v>0</v>
      </c>
      <c r="BH363" s="142">
        <f>IF(N363="sníž. přenesená",J363,0)</f>
        <v>0</v>
      </c>
      <c r="BI363" s="142">
        <f>IF(N363="nulová",J363,0)</f>
        <v>0</v>
      </c>
      <c r="BJ363" s="16" t="s">
        <v>90</v>
      </c>
      <c r="BK363" s="142">
        <f>ROUND(I363*H363,2)</f>
        <v>0</v>
      </c>
      <c r="BL363" s="16" t="s">
        <v>666</v>
      </c>
      <c r="BM363" s="141" t="s">
        <v>667</v>
      </c>
    </row>
    <row r="364" spans="2:47" s="1" customFormat="1" ht="10">
      <c r="B364" s="32"/>
      <c r="D364" s="143" t="s">
        <v>156</v>
      </c>
      <c r="F364" s="144" t="s">
        <v>668</v>
      </c>
      <c r="I364" s="145"/>
      <c r="L364" s="32"/>
      <c r="M364" s="146"/>
      <c r="T364" s="53"/>
      <c r="AT364" s="16" t="s">
        <v>156</v>
      </c>
      <c r="AU364" s="16" t="s">
        <v>90</v>
      </c>
    </row>
    <row r="365" spans="2:51" s="12" customFormat="1" ht="10">
      <c r="B365" s="147"/>
      <c r="D365" s="148" t="s">
        <v>158</v>
      </c>
      <c r="E365" s="149" t="s">
        <v>3</v>
      </c>
      <c r="F365" s="150" t="s">
        <v>669</v>
      </c>
      <c r="H365" s="149" t="s">
        <v>3</v>
      </c>
      <c r="I365" s="151"/>
      <c r="L365" s="147"/>
      <c r="M365" s="152"/>
      <c r="T365" s="153"/>
      <c r="AT365" s="149" t="s">
        <v>158</v>
      </c>
      <c r="AU365" s="149" t="s">
        <v>90</v>
      </c>
      <c r="AV365" s="12" t="s">
        <v>90</v>
      </c>
      <c r="AW365" s="12" t="s">
        <v>43</v>
      </c>
      <c r="AX365" s="12" t="s">
        <v>82</v>
      </c>
      <c r="AY365" s="149" t="s">
        <v>147</v>
      </c>
    </row>
    <row r="366" spans="2:51" s="13" customFormat="1" ht="10">
      <c r="B366" s="154"/>
      <c r="D366" s="148" t="s">
        <v>158</v>
      </c>
      <c r="E366" s="155" t="s">
        <v>3</v>
      </c>
      <c r="F366" s="156" t="s">
        <v>670</v>
      </c>
      <c r="H366" s="157">
        <v>35</v>
      </c>
      <c r="I366" s="158"/>
      <c r="L366" s="154"/>
      <c r="M366" s="159"/>
      <c r="T366" s="160"/>
      <c r="AT366" s="155" t="s">
        <v>158</v>
      </c>
      <c r="AU366" s="155" t="s">
        <v>90</v>
      </c>
      <c r="AV366" s="13" t="s">
        <v>92</v>
      </c>
      <c r="AW366" s="13" t="s">
        <v>43</v>
      </c>
      <c r="AX366" s="13" t="s">
        <v>82</v>
      </c>
      <c r="AY366" s="155" t="s">
        <v>147</v>
      </c>
    </row>
    <row r="367" spans="2:51" s="12" customFormat="1" ht="10">
      <c r="B367" s="147"/>
      <c r="D367" s="148" t="s">
        <v>158</v>
      </c>
      <c r="E367" s="149" t="s">
        <v>3</v>
      </c>
      <c r="F367" s="150" t="s">
        <v>671</v>
      </c>
      <c r="H367" s="149" t="s">
        <v>3</v>
      </c>
      <c r="I367" s="151"/>
      <c r="L367" s="147"/>
      <c r="M367" s="152"/>
      <c r="T367" s="153"/>
      <c r="AT367" s="149" t="s">
        <v>158</v>
      </c>
      <c r="AU367" s="149" t="s">
        <v>90</v>
      </c>
      <c r="AV367" s="12" t="s">
        <v>90</v>
      </c>
      <c r="AW367" s="12" t="s">
        <v>43</v>
      </c>
      <c r="AX367" s="12" t="s">
        <v>82</v>
      </c>
      <c r="AY367" s="149" t="s">
        <v>147</v>
      </c>
    </row>
    <row r="368" spans="2:51" s="13" customFormat="1" ht="10">
      <c r="B368" s="154"/>
      <c r="D368" s="148" t="s">
        <v>158</v>
      </c>
      <c r="E368" s="155" t="s">
        <v>3</v>
      </c>
      <c r="F368" s="156" t="s">
        <v>672</v>
      </c>
      <c r="H368" s="157">
        <v>25</v>
      </c>
      <c r="I368" s="158"/>
      <c r="L368" s="154"/>
      <c r="M368" s="159"/>
      <c r="T368" s="160"/>
      <c r="AT368" s="155" t="s">
        <v>158</v>
      </c>
      <c r="AU368" s="155" t="s">
        <v>90</v>
      </c>
      <c r="AV368" s="13" t="s">
        <v>92</v>
      </c>
      <c r="AW368" s="13" t="s">
        <v>43</v>
      </c>
      <c r="AX368" s="13" t="s">
        <v>82</v>
      </c>
      <c r="AY368" s="155" t="s">
        <v>147</v>
      </c>
    </row>
    <row r="369" spans="2:51" s="12" customFormat="1" ht="10">
      <c r="B369" s="147"/>
      <c r="D369" s="148" t="s">
        <v>158</v>
      </c>
      <c r="E369" s="149" t="s">
        <v>3</v>
      </c>
      <c r="F369" s="150" t="s">
        <v>673</v>
      </c>
      <c r="H369" s="149" t="s">
        <v>3</v>
      </c>
      <c r="I369" s="151"/>
      <c r="L369" s="147"/>
      <c r="M369" s="152"/>
      <c r="T369" s="153"/>
      <c r="AT369" s="149" t="s">
        <v>158</v>
      </c>
      <c r="AU369" s="149" t="s">
        <v>90</v>
      </c>
      <c r="AV369" s="12" t="s">
        <v>90</v>
      </c>
      <c r="AW369" s="12" t="s">
        <v>43</v>
      </c>
      <c r="AX369" s="12" t="s">
        <v>82</v>
      </c>
      <c r="AY369" s="149" t="s">
        <v>147</v>
      </c>
    </row>
    <row r="370" spans="2:51" s="13" customFormat="1" ht="10">
      <c r="B370" s="154"/>
      <c r="D370" s="148" t="s">
        <v>158</v>
      </c>
      <c r="E370" s="155" t="s">
        <v>3</v>
      </c>
      <c r="F370" s="156" t="s">
        <v>531</v>
      </c>
      <c r="H370" s="157">
        <v>70</v>
      </c>
      <c r="I370" s="158"/>
      <c r="L370" s="154"/>
      <c r="M370" s="159"/>
      <c r="T370" s="160"/>
      <c r="AT370" s="155" t="s">
        <v>158</v>
      </c>
      <c r="AU370" s="155" t="s">
        <v>90</v>
      </c>
      <c r="AV370" s="13" t="s">
        <v>92</v>
      </c>
      <c r="AW370" s="13" t="s">
        <v>43</v>
      </c>
      <c r="AX370" s="13" t="s">
        <v>82</v>
      </c>
      <c r="AY370" s="155" t="s">
        <v>147</v>
      </c>
    </row>
    <row r="371" spans="2:51" s="14" customFormat="1" ht="10">
      <c r="B371" s="161"/>
      <c r="D371" s="148" t="s">
        <v>158</v>
      </c>
      <c r="E371" s="162" t="s">
        <v>3</v>
      </c>
      <c r="F371" s="163" t="s">
        <v>163</v>
      </c>
      <c r="H371" s="164">
        <v>130</v>
      </c>
      <c r="I371" s="165"/>
      <c r="L371" s="161"/>
      <c r="M371" s="179"/>
      <c r="N371" s="180"/>
      <c r="O371" s="180"/>
      <c r="P371" s="180"/>
      <c r="Q371" s="180"/>
      <c r="R371" s="180"/>
      <c r="S371" s="180"/>
      <c r="T371" s="181"/>
      <c r="AT371" s="162" t="s">
        <v>158</v>
      </c>
      <c r="AU371" s="162" t="s">
        <v>90</v>
      </c>
      <c r="AV371" s="14" t="s">
        <v>154</v>
      </c>
      <c r="AW371" s="14" t="s">
        <v>43</v>
      </c>
      <c r="AX371" s="14" t="s">
        <v>90</v>
      </c>
      <c r="AY371" s="162" t="s">
        <v>147</v>
      </c>
    </row>
    <row r="372" spans="2:12" s="1" customFormat="1" ht="7" customHeight="1">
      <c r="B372" s="41"/>
      <c r="C372" s="42"/>
      <c r="D372" s="42"/>
      <c r="E372" s="42"/>
      <c r="F372" s="42"/>
      <c r="G372" s="42"/>
      <c r="H372" s="42"/>
      <c r="I372" s="42"/>
      <c r="J372" s="42"/>
      <c r="K372" s="42"/>
      <c r="L372" s="32"/>
    </row>
  </sheetData>
  <autoFilter ref="C95:K371"/>
  <mergeCells count="9">
    <mergeCell ref="E50:H50"/>
    <mergeCell ref="E86:H86"/>
    <mergeCell ref="E88:H88"/>
    <mergeCell ref="L2:V2"/>
    <mergeCell ref="E7:H7"/>
    <mergeCell ref="E9:H9"/>
    <mergeCell ref="E18:H18"/>
    <mergeCell ref="E27:H27"/>
    <mergeCell ref="E48:H48"/>
  </mergeCells>
  <hyperlinks>
    <hyperlink ref="F100" r:id="rId1" display="https://podminky.urs.cz/item/CS_URS_2023_02/611325422"/>
    <hyperlink ref="F107" r:id="rId2" display="https://podminky.urs.cz/item/CS_URS_2023_02/612311131"/>
    <hyperlink ref="F111" r:id="rId3" display="https://podminky.urs.cz/item/CS_URS_2023_02/612325422"/>
    <hyperlink ref="F118" r:id="rId4" display="https://podminky.urs.cz/item/CS_URS_2023_02/612325423"/>
    <hyperlink ref="F123" r:id="rId5" display="https://podminky.urs.cz/item/CS_URS_2023_02/949101111"/>
    <hyperlink ref="F125" r:id="rId6" display="https://podminky.urs.cz/item/CS_URS_2023_02/952901111"/>
    <hyperlink ref="F128" r:id="rId7" display="https://podminky.urs.cz/item/CS_URS_2023_02/997013211"/>
    <hyperlink ref="F130" r:id="rId8" display="https://podminky.urs.cz/item/CS_URS_2023_02/997013219"/>
    <hyperlink ref="F133" r:id="rId9" display="https://podminky.urs.cz/item/CS_URS_2023_02/997013511"/>
    <hyperlink ref="F135" r:id="rId10" display="https://podminky.urs.cz/item/CS_URS_2023_02/997013509"/>
    <hyperlink ref="F138" r:id="rId11" display="https://podminky.urs.cz/item/CS_URS_2023_02/997013631"/>
    <hyperlink ref="F141" r:id="rId12" display="https://podminky.urs.cz/item/CS_URS_2023_02/998018001"/>
    <hyperlink ref="F145" r:id="rId13" display="https://podminky.urs.cz/item/CS_URS_2023_02/713311121"/>
    <hyperlink ref="F156" r:id="rId14" display="https://podminky.urs.cz/item/CS_URS_2023_02/998713101"/>
    <hyperlink ref="F158" r:id="rId15" display="https://podminky.urs.cz/item/CS_URS_2023_02/998713181"/>
    <hyperlink ref="F160" r:id="rId16" display="https://podminky.urs.cz/item/CS_URS_2023_02/998713192"/>
    <hyperlink ref="F163" r:id="rId17" display="https://podminky.urs.cz/item/CS_URS_2023_02/742210241"/>
    <hyperlink ref="F168" r:id="rId18" display="https://podminky.urs.cz/item/CS_URS_2023_02/998742101"/>
    <hyperlink ref="F170" r:id="rId19" display="https://podminky.urs.cz/item/CS_URS_2023_02/998742181"/>
    <hyperlink ref="F172" r:id="rId20" display="https://podminky.urs.cz/item/CS_URS_2023_02/998742192"/>
    <hyperlink ref="F175" r:id="rId21" display="https://podminky.urs.cz/item/CS_URS_2023_02/751398022"/>
    <hyperlink ref="F180" r:id="rId22" display="https://podminky.urs.cz/item/CS_URS_2023_02/998751101"/>
    <hyperlink ref="F182" r:id="rId23" display="https://podminky.urs.cz/item/CS_URS_2023_02/998751181"/>
    <hyperlink ref="F184" r:id="rId24" display="https://podminky.urs.cz/item/CS_URS_2023_02/998751191"/>
    <hyperlink ref="F187" r:id="rId25" display="https://podminky.urs.cz/item/CS_URS_2023_02/763111411"/>
    <hyperlink ref="F191" r:id="rId26" display="https://podminky.urs.cz/item/CS_URS_2023_02/763111761"/>
    <hyperlink ref="F193" r:id="rId27" display="https://podminky.urs.cz/item/CS_URS_2023_02/763164551"/>
    <hyperlink ref="F200" r:id="rId28" display="https://podminky.urs.cz/item/CS_URS_2023_02/763164564"/>
    <hyperlink ref="F204" r:id="rId29" display="https://podminky.urs.cz/item/CS_URS_2023_02/763172382"/>
    <hyperlink ref="F209" r:id="rId30" display="https://podminky.urs.cz/item/CS_URS_2023_02/763172383"/>
    <hyperlink ref="F214" r:id="rId31" display="https://podminky.urs.cz/item/CS_URS_2023_02/763181312"/>
    <hyperlink ref="F220" r:id="rId32" display="https://podminky.urs.cz/item/CS_URS_2023_02/763181420"/>
    <hyperlink ref="F224" r:id="rId33" display="https://podminky.urs.cz/item/CS_URS_2023_02/998763301"/>
    <hyperlink ref="F226" r:id="rId34" display="https://podminky.urs.cz/item/CS_URS_2023_02/998763381"/>
    <hyperlink ref="F228" r:id="rId35" display="https://podminky.urs.cz/item/CS_URS_2023_02/998763391"/>
    <hyperlink ref="F231" r:id="rId36" display="https://podminky.urs.cz/item/CS_URS_2023_02/766411811"/>
    <hyperlink ref="F235" r:id="rId37" display="https://podminky.urs.cz/item/CS_URS_2023_02/766421811"/>
    <hyperlink ref="F239" r:id="rId38" display="https://podminky.urs.cz/item/CS_URS_2023_02/766660011"/>
    <hyperlink ref="F244" r:id="rId39" display="https://podminky.urs.cz/item/CS_URS_2023_02/766660717"/>
    <hyperlink ref="F254" r:id="rId40" display="https://podminky.urs.cz/item/CS_URS_2023_02/766660720"/>
    <hyperlink ref="F259" r:id="rId41" display="https://podminky.urs.cz/item/CS_URS_2023_02/766660734"/>
    <hyperlink ref="F264" r:id="rId42" display="https://podminky.urs.cz/item/CS_URS_2023_02/766694126"/>
    <hyperlink ref="F270" r:id="rId43" display="https://podminky.urs.cz/item/CS_URS_2023_02/998766101"/>
    <hyperlink ref="F272" r:id="rId44" display="https://podminky.urs.cz/item/CS_URS_2023_02/998766181"/>
    <hyperlink ref="F274" r:id="rId45" display="https://podminky.urs.cz/item/CS_URS_2023_02/998766192"/>
    <hyperlink ref="F277" r:id="rId46" display="https://podminky.urs.cz/item/CS_URS_2023_02/767810113"/>
    <hyperlink ref="F283" r:id="rId47" display="https://podminky.urs.cz/item/CS_URS_2023_02/771573913"/>
    <hyperlink ref="F288" r:id="rId48" display="https://podminky.urs.cz/item/CS_URS_2023_02/998771101"/>
    <hyperlink ref="F290" r:id="rId49" display="https://podminky.urs.cz/item/CS_URS_2023_02/998771181"/>
    <hyperlink ref="F292" r:id="rId50" display="https://podminky.urs.cz/item/CS_URS_2023_02/998771192"/>
    <hyperlink ref="F295" r:id="rId51" display="https://podminky.urs.cz/item/CS_URS_2023_02/776111116"/>
    <hyperlink ref="F299" r:id="rId52" display="https://podminky.urs.cz/item/CS_URS_2023_02/776111311"/>
    <hyperlink ref="F301" r:id="rId53" display="https://podminky.urs.cz/item/CS_URS_2023_02/776121112"/>
    <hyperlink ref="F303" r:id="rId54" display="https://podminky.urs.cz/item/CS_URS_2023_02/776141121"/>
    <hyperlink ref="F305" r:id="rId55" display="https://podminky.urs.cz/item/CS_URS_2023_02/776201811"/>
    <hyperlink ref="F309" r:id="rId56" display="https://podminky.urs.cz/item/CS_URS_2023_02/776221111"/>
    <hyperlink ref="F313" r:id="rId57" display="https://podminky.urs.cz/item/CS_URS_2023_02/776411112"/>
    <hyperlink ref="F319" r:id="rId58" display="https://podminky.urs.cz/item/CS_URS_2023_02/776421312"/>
    <hyperlink ref="F325" r:id="rId59" display="https://podminky.urs.cz/item/CS_URS_2023_02/998776101"/>
    <hyperlink ref="F327" r:id="rId60" display="https://podminky.urs.cz/item/CS_URS_2023_02/998776181"/>
    <hyperlink ref="F329" r:id="rId61" display="https://podminky.urs.cz/item/CS_URS_2023_02/998776192"/>
    <hyperlink ref="F332" r:id="rId62" display="https://podminky.urs.cz/item/CS_URS_2023_02/783301313"/>
    <hyperlink ref="F341" r:id="rId63" display="https://podminky.urs.cz/item/CS_URS_2023_02/783314101"/>
    <hyperlink ref="F343" r:id="rId64" display="https://podminky.urs.cz/item/CS_URS_2023_02/783317101"/>
    <hyperlink ref="F347" r:id="rId65" display="https://podminky.urs.cz/item/CS_URS_2023_02/784111001"/>
    <hyperlink ref="F351" r:id="rId66" display="https://podminky.urs.cz/item/CS_URS_2023_02/784171101"/>
    <hyperlink ref="F355" r:id="rId67" display="https://podminky.urs.cz/item/CS_URS_2023_02/784171111"/>
    <hyperlink ref="F359" r:id="rId68" display="https://podminky.urs.cz/item/CS_URS_2023_02/784181101"/>
    <hyperlink ref="F361" r:id="rId69" display="https://podminky.urs.cz/item/CS_URS_2023_02/784221101"/>
    <hyperlink ref="F364" r:id="rId70" display="https://podminky.urs.cz/item/CS_URS_2023_02/HZS129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7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30" t="s">
        <v>6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6" t="s">
        <v>95</v>
      </c>
    </row>
    <row r="3" spans="2:46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92</v>
      </c>
    </row>
    <row r="4" spans="2:46" ht="25" customHeight="1">
      <c r="B4" s="19"/>
      <c r="D4" s="20" t="s">
        <v>108</v>
      </c>
      <c r="L4" s="19"/>
      <c r="M4" s="85" t="s">
        <v>11</v>
      </c>
      <c r="AT4" s="16" t="s">
        <v>4</v>
      </c>
    </row>
    <row r="5" spans="2:12" ht="7" customHeight="1">
      <c r="B5" s="19"/>
      <c r="L5" s="19"/>
    </row>
    <row r="6" spans="2:12" ht="12" customHeight="1">
      <c r="B6" s="19"/>
      <c r="D6" s="26" t="s">
        <v>17</v>
      </c>
      <c r="L6" s="19"/>
    </row>
    <row r="7" spans="2:12" ht="16.5" customHeight="1">
      <c r="B7" s="19"/>
      <c r="E7" s="231" t="str">
        <f>'Rekapitulace stavby'!K6</f>
        <v>ZČU v Plzni - Revitalizace výukových prostor pro katerdru KKS</v>
      </c>
      <c r="F7" s="232"/>
      <c r="G7" s="232"/>
      <c r="H7" s="232"/>
      <c r="L7" s="19"/>
    </row>
    <row r="8" spans="2:12" s="1" customFormat="1" ht="12" customHeight="1">
      <c r="B8" s="32"/>
      <c r="D8" s="26" t="s">
        <v>109</v>
      </c>
      <c r="L8" s="32"/>
    </row>
    <row r="9" spans="2:12" s="1" customFormat="1" ht="16.5" customHeight="1">
      <c r="B9" s="32"/>
      <c r="E9" s="193" t="s">
        <v>674</v>
      </c>
      <c r="F9" s="233"/>
      <c r="G9" s="233"/>
      <c r="H9" s="233"/>
      <c r="L9" s="32"/>
    </row>
    <row r="10" spans="2:12" s="1" customFormat="1" ht="10">
      <c r="B10" s="32"/>
      <c r="L10" s="32"/>
    </row>
    <row r="11" spans="2:12" s="1" customFormat="1" ht="12" customHeight="1">
      <c r="B11" s="32"/>
      <c r="D11" s="26" t="s">
        <v>19</v>
      </c>
      <c r="F11" s="24" t="s">
        <v>20</v>
      </c>
      <c r="I11" s="26" t="s">
        <v>21</v>
      </c>
      <c r="J11" s="24" t="s">
        <v>22</v>
      </c>
      <c r="L11" s="32"/>
    </row>
    <row r="12" spans="2:12" s="1" customFormat="1" ht="12" customHeight="1">
      <c r="B12" s="32"/>
      <c r="D12" s="26" t="s">
        <v>23</v>
      </c>
      <c r="F12" s="24" t="s">
        <v>24</v>
      </c>
      <c r="I12" s="26" t="s">
        <v>25</v>
      </c>
      <c r="J12" s="49" t="str">
        <f>'Rekapitulace stavby'!AN8</f>
        <v>18. 9. 2023</v>
      </c>
      <c r="L12" s="32"/>
    </row>
    <row r="13" spans="2:12" s="1" customFormat="1" ht="21.75" customHeight="1">
      <c r="B13" s="32"/>
      <c r="D13" s="23" t="s">
        <v>27</v>
      </c>
      <c r="F13" s="28" t="s">
        <v>28</v>
      </c>
      <c r="I13" s="23" t="s">
        <v>29</v>
      </c>
      <c r="J13" s="28" t="s">
        <v>30</v>
      </c>
      <c r="L13" s="32"/>
    </row>
    <row r="14" spans="2:12" s="1" customFormat="1" ht="12" customHeight="1">
      <c r="B14" s="32"/>
      <c r="D14" s="26" t="s">
        <v>31</v>
      </c>
      <c r="I14" s="26" t="s">
        <v>32</v>
      </c>
      <c r="J14" s="24" t="s">
        <v>33</v>
      </c>
      <c r="L14" s="32"/>
    </row>
    <row r="15" spans="2:12" s="1" customFormat="1" ht="18" customHeight="1">
      <c r="B15" s="32"/>
      <c r="E15" s="24" t="s">
        <v>34</v>
      </c>
      <c r="I15" s="26" t="s">
        <v>35</v>
      </c>
      <c r="J15" s="24" t="s">
        <v>36</v>
      </c>
      <c r="L15" s="32"/>
    </row>
    <row r="16" spans="2:12" s="1" customFormat="1" ht="7" customHeight="1">
      <c r="B16" s="32"/>
      <c r="L16" s="32"/>
    </row>
    <row r="17" spans="2:12" s="1" customFormat="1" ht="12" customHeight="1">
      <c r="B17" s="32"/>
      <c r="D17" s="26" t="s">
        <v>37</v>
      </c>
      <c r="I17" s="26" t="s">
        <v>32</v>
      </c>
      <c r="J17" s="27" t="str">
        <f>'Rekapitulace stavby'!AN13</f>
        <v>Vyplň údaj</v>
      </c>
      <c r="L17" s="32"/>
    </row>
    <row r="18" spans="2:12" s="1" customFormat="1" ht="18" customHeight="1">
      <c r="B18" s="32"/>
      <c r="E18" s="234" t="str">
        <f>'Rekapitulace stavby'!E14</f>
        <v>Vyplň údaj</v>
      </c>
      <c r="F18" s="214"/>
      <c r="G18" s="214"/>
      <c r="H18" s="214"/>
      <c r="I18" s="26" t="s">
        <v>35</v>
      </c>
      <c r="J18" s="27" t="str">
        <f>'Rekapitulace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6" t="s">
        <v>39</v>
      </c>
      <c r="I20" s="26" t="s">
        <v>32</v>
      </c>
      <c r="J20" s="24" t="s">
        <v>40</v>
      </c>
      <c r="L20" s="32"/>
    </row>
    <row r="21" spans="2:12" s="1" customFormat="1" ht="18" customHeight="1">
      <c r="B21" s="32"/>
      <c r="E21" s="24" t="s">
        <v>41</v>
      </c>
      <c r="I21" s="26" t="s">
        <v>35</v>
      </c>
      <c r="J21" s="24" t="s">
        <v>42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6" t="s">
        <v>44</v>
      </c>
      <c r="I23" s="26" t="s">
        <v>32</v>
      </c>
      <c r="J23" s="24" t="str">
        <f>IF('Rekapitulace stavby'!AN19="","",'Rekapitulace stavby'!AN19)</f>
        <v/>
      </c>
      <c r="L23" s="32"/>
    </row>
    <row r="24" spans="2:12" s="1" customFormat="1" ht="18" customHeight="1">
      <c r="B24" s="32"/>
      <c r="E24" s="24" t="str">
        <f>IF('Rekapitulace stavby'!E20="","",'Rekapitulace stavby'!E20)</f>
        <v xml:space="preserve"> </v>
      </c>
      <c r="I24" s="26" t="s">
        <v>35</v>
      </c>
      <c r="J24" s="24" t="str">
        <f>IF('Rekapitulace stavby'!AN20="","",'Rekapitulace stavby'!AN20)</f>
        <v/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6" t="s">
        <v>46</v>
      </c>
      <c r="L26" s="32"/>
    </row>
    <row r="27" spans="2:12" s="7" customFormat="1" ht="16.5" customHeight="1">
      <c r="B27" s="86"/>
      <c r="E27" s="219" t="s">
        <v>3</v>
      </c>
      <c r="F27" s="219"/>
      <c r="G27" s="219"/>
      <c r="H27" s="219"/>
      <c r="L27" s="86"/>
    </row>
    <row r="28" spans="2:12" s="1" customFormat="1" ht="7" customHeight="1">
      <c r="B28" s="32"/>
      <c r="L28" s="32"/>
    </row>
    <row r="29" spans="2:12" s="1" customFormat="1" ht="7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4" customHeight="1">
      <c r="B30" s="32"/>
      <c r="D30" s="87" t="s">
        <v>48</v>
      </c>
      <c r="J30" s="63">
        <f>ROUND(J93,2)</f>
        <v>0</v>
      </c>
      <c r="L30" s="32"/>
    </row>
    <row r="31" spans="2:12" s="1" customFormat="1" ht="7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" customHeight="1">
      <c r="B32" s="32"/>
      <c r="F32" s="35" t="s">
        <v>50</v>
      </c>
      <c r="I32" s="35" t="s">
        <v>49</v>
      </c>
      <c r="J32" s="35" t="s">
        <v>51</v>
      </c>
      <c r="L32" s="32"/>
    </row>
    <row r="33" spans="2:12" s="1" customFormat="1" ht="14.4" customHeight="1">
      <c r="B33" s="32"/>
      <c r="D33" s="52" t="s">
        <v>52</v>
      </c>
      <c r="E33" s="26" t="s">
        <v>53</v>
      </c>
      <c r="F33" s="88">
        <f>ROUND((SUM(BE93:BE277)),2)</f>
        <v>0</v>
      </c>
      <c r="I33" s="89">
        <v>0.21</v>
      </c>
      <c r="J33" s="88">
        <f>ROUND(((SUM(BE93:BE277))*I33),2)</f>
        <v>0</v>
      </c>
      <c r="L33" s="32"/>
    </row>
    <row r="34" spans="2:12" s="1" customFormat="1" ht="14.4" customHeight="1">
      <c r="B34" s="32"/>
      <c r="E34" s="26" t="s">
        <v>54</v>
      </c>
      <c r="F34" s="88">
        <f>ROUND((SUM(BF93:BF277)),2)</f>
        <v>0</v>
      </c>
      <c r="I34" s="89">
        <v>0.15</v>
      </c>
      <c r="J34" s="88">
        <f>ROUND(((SUM(BF93:BF277))*I34),2)</f>
        <v>0</v>
      </c>
      <c r="L34" s="32"/>
    </row>
    <row r="35" spans="2:12" s="1" customFormat="1" ht="14.4" customHeight="1" hidden="1">
      <c r="B35" s="32"/>
      <c r="E35" s="26" t="s">
        <v>55</v>
      </c>
      <c r="F35" s="88">
        <f>ROUND((SUM(BG93:BG277)),2)</f>
        <v>0</v>
      </c>
      <c r="I35" s="89">
        <v>0.21</v>
      </c>
      <c r="J35" s="88">
        <f>0</f>
        <v>0</v>
      </c>
      <c r="L35" s="32"/>
    </row>
    <row r="36" spans="2:12" s="1" customFormat="1" ht="14.4" customHeight="1" hidden="1">
      <c r="B36" s="32"/>
      <c r="E36" s="26" t="s">
        <v>56</v>
      </c>
      <c r="F36" s="88">
        <f>ROUND((SUM(BH93:BH277)),2)</f>
        <v>0</v>
      </c>
      <c r="I36" s="89">
        <v>0.15</v>
      </c>
      <c r="J36" s="88">
        <f>0</f>
        <v>0</v>
      </c>
      <c r="L36" s="32"/>
    </row>
    <row r="37" spans="2:12" s="1" customFormat="1" ht="14.4" customHeight="1" hidden="1">
      <c r="B37" s="32"/>
      <c r="E37" s="26" t="s">
        <v>57</v>
      </c>
      <c r="F37" s="88">
        <f>ROUND((SUM(BI93:BI277)),2)</f>
        <v>0</v>
      </c>
      <c r="I37" s="89">
        <v>0</v>
      </c>
      <c r="J37" s="88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4" customHeight="1">
      <c r="B39" s="32"/>
      <c r="C39" s="90"/>
      <c r="D39" s="91" t="s">
        <v>58</v>
      </c>
      <c r="E39" s="54"/>
      <c r="F39" s="54"/>
      <c r="G39" s="92" t="s">
        <v>59</v>
      </c>
      <c r="H39" s="93" t="s">
        <v>60</v>
      </c>
      <c r="I39" s="54"/>
      <c r="J39" s="94">
        <f>SUM(J30:J37)</f>
        <v>0</v>
      </c>
      <c r="K39" s="95"/>
      <c r="L39" s="32"/>
    </row>
    <row r="40" spans="2:12" s="1" customFormat="1" ht="14.4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7" customHeight="1" hidden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5" customHeight="1" hidden="1">
      <c r="B45" s="32"/>
      <c r="C45" s="20" t="s">
        <v>111</v>
      </c>
      <c r="L45" s="32"/>
    </row>
    <row r="46" spans="2:12" s="1" customFormat="1" ht="7" customHeight="1" hidden="1">
      <c r="B46" s="32"/>
      <c r="L46" s="32"/>
    </row>
    <row r="47" spans="2:12" s="1" customFormat="1" ht="12" customHeight="1" hidden="1">
      <c r="B47" s="32"/>
      <c r="C47" s="26" t="s">
        <v>17</v>
      </c>
      <c r="L47" s="32"/>
    </row>
    <row r="48" spans="2:12" s="1" customFormat="1" ht="16.5" customHeight="1" hidden="1">
      <c r="B48" s="32"/>
      <c r="E48" s="231" t="str">
        <f>E7</f>
        <v>ZČU v Plzni - Revitalizace výukových prostor pro katerdru KKS</v>
      </c>
      <c r="F48" s="232"/>
      <c r="G48" s="232"/>
      <c r="H48" s="232"/>
      <c r="L48" s="32"/>
    </row>
    <row r="49" spans="2:12" s="1" customFormat="1" ht="12" customHeight="1" hidden="1">
      <c r="B49" s="32"/>
      <c r="C49" s="26" t="s">
        <v>109</v>
      </c>
      <c r="L49" s="32"/>
    </row>
    <row r="50" spans="2:12" s="1" customFormat="1" ht="16.5" customHeight="1" hidden="1">
      <c r="B50" s="32"/>
      <c r="E50" s="193" t="str">
        <f>E9</f>
        <v>b - UL</v>
      </c>
      <c r="F50" s="233"/>
      <c r="G50" s="233"/>
      <c r="H50" s="233"/>
      <c r="L50" s="32"/>
    </row>
    <row r="51" spans="2:12" s="1" customFormat="1" ht="7" customHeight="1" hidden="1">
      <c r="B51" s="32"/>
      <c r="L51" s="32"/>
    </row>
    <row r="52" spans="2:12" s="1" customFormat="1" ht="12" customHeight="1" hidden="1">
      <c r="B52" s="32"/>
      <c r="C52" s="26" t="s">
        <v>23</v>
      </c>
      <c r="F52" s="24" t="str">
        <f>F12</f>
        <v>p.č. 8424/24, 8424/20</v>
      </c>
      <c r="I52" s="26" t="s">
        <v>25</v>
      </c>
      <c r="J52" s="49" t="str">
        <f>IF(J12="","",J12)</f>
        <v>18. 9. 2023</v>
      </c>
      <c r="L52" s="32"/>
    </row>
    <row r="53" spans="2:12" s="1" customFormat="1" ht="7" customHeight="1" hidden="1">
      <c r="B53" s="32"/>
      <c r="L53" s="32"/>
    </row>
    <row r="54" spans="2:12" s="1" customFormat="1" ht="15.15" customHeight="1" hidden="1">
      <c r="B54" s="32"/>
      <c r="C54" s="26" t="s">
        <v>31</v>
      </c>
      <c r="F54" s="24" t="str">
        <f>E15</f>
        <v>Západočeská univerzita v Plzni</v>
      </c>
      <c r="I54" s="26" t="s">
        <v>39</v>
      </c>
      <c r="J54" s="30" t="str">
        <f>E21</f>
        <v>HBH atelier s.r.o.</v>
      </c>
      <c r="L54" s="32"/>
    </row>
    <row r="55" spans="2:12" s="1" customFormat="1" ht="15.15" customHeight="1" hidden="1">
      <c r="B55" s="32"/>
      <c r="C55" s="26" t="s">
        <v>37</v>
      </c>
      <c r="F55" s="24" t="str">
        <f>IF(E18="","",E18)</f>
        <v>Vyplň údaj</v>
      </c>
      <c r="I55" s="26" t="s">
        <v>44</v>
      </c>
      <c r="J55" s="30" t="str">
        <f>E24</f>
        <v xml:space="preserve"> </v>
      </c>
      <c r="L55" s="32"/>
    </row>
    <row r="56" spans="2:12" s="1" customFormat="1" ht="10.25" customHeight="1" hidden="1">
      <c r="B56" s="32"/>
      <c r="L56" s="32"/>
    </row>
    <row r="57" spans="2:12" s="1" customFormat="1" ht="29.25" customHeight="1" hidden="1">
      <c r="B57" s="32"/>
      <c r="C57" s="96" t="s">
        <v>112</v>
      </c>
      <c r="D57" s="90"/>
      <c r="E57" s="90"/>
      <c r="F57" s="90"/>
      <c r="G57" s="90"/>
      <c r="H57" s="90"/>
      <c r="I57" s="90"/>
      <c r="J57" s="97" t="s">
        <v>113</v>
      </c>
      <c r="K57" s="90"/>
      <c r="L57" s="32"/>
    </row>
    <row r="58" spans="2:12" s="1" customFormat="1" ht="10.25" customHeight="1" hidden="1">
      <c r="B58" s="32"/>
      <c r="L58" s="32"/>
    </row>
    <row r="59" spans="2:47" s="1" customFormat="1" ht="22.75" customHeight="1" hidden="1">
      <c r="B59" s="32"/>
      <c r="C59" s="98" t="s">
        <v>80</v>
      </c>
      <c r="J59" s="63">
        <f>J93</f>
        <v>0</v>
      </c>
      <c r="L59" s="32"/>
      <c r="AU59" s="16" t="s">
        <v>114</v>
      </c>
    </row>
    <row r="60" spans="2:12" s="8" customFormat="1" ht="25" customHeight="1" hidden="1">
      <c r="B60" s="99"/>
      <c r="D60" s="100" t="s">
        <v>115</v>
      </c>
      <c r="E60" s="101"/>
      <c r="F60" s="101"/>
      <c r="G60" s="101"/>
      <c r="H60" s="101"/>
      <c r="I60" s="101"/>
      <c r="J60" s="102">
        <f>J94</f>
        <v>0</v>
      </c>
      <c r="L60" s="99"/>
    </row>
    <row r="61" spans="2:12" s="9" customFormat="1" ht="19.9" customHeight="1" hidden="1">
      <c r="B61" s="103"/>
      <c r="D61" s="104" t="s">
        <v>116</v>
      </c>
      <c r="E61" s="105"/>
      <c r="F61" s="105"/>
      <c r="G61" s="105"/>
      <c r="H61" s="105"/>
      <c r="I61" s="105"/>
      <c r="J61" s="106">
        <f>J95</f>
        <v>0</v>
      </c>
      <c r="L61" s="103"/>
    </row>
    <row r="62" spans="2:12" s="9" customFormat="1" ht="19.9" customHeight="1" hidden="1">
      <c r="B62" s="103"/>
      <c r="D62" s="104" t="s">
        <v>117</v>
      </c>
      <c r="E62" s="105"/>
      <c r="F62" s="105"/>
      <c r="G62" s="105"/>
      <c r="H62" s="105"/>
      <c r="I62" s="105"/>
      <c r="J62" s="106">
        <f>J111</f>
        <v>0</v>
      </c>
      <c r="L62" s="103"/>
    </row>
    <row r="63" spans="2:12" s="9" customFormat="1" ht="19.9" customHeight="1" hidden="1">
      <c r="B63" s="103"/>
      <c r="D63" s="104" t="s">
        <v>118</v>
      </c>
      <c r="E63" s="105"/>
      <c r="F63" s="105"/>
      <c r="G63" s="105"/>
      <c r="H63" s="105"/>
      <c r="I63" s="105"/>
      <c r="J63" s="106">
        <f>J116</f>
        <v>0</v>
      </c>
      <c r="L63" s="103"/>
    </row>
    <row r="64" spans="2:12" s="9" customFormat="1" ht="19.9" customHeight="1" hidden="1">
      <c r="B64" s="103"/>
      <c r="D64" s="104" t="s">
        <v>119</v>
      </c>
      <c r="E64" s="105"/>
      <c r="F64" s="105"/>
      <c r="G64" s="105"/>
      <c r="H64" s="105"/>
      <c r="I64" s="105"/>
      <c r="J64" s="106">
        <f>J126</f>
        <v>0</v>
      </c>
      <c r="L64" s="103"/>
    </row>
    <row r="65" spans="2:12" s="8" customFormat="1" ht="25" customHeight="1" hidden="1">
      <c r="B65" s="99"/>
      <c r="D65" s="100" t="s">
        <v>120</v>
      </c>
      <c r="E65" s="101"/>
      <c r="F65" s="101"/>
      <c r="G65" s="101"/>
      <c r="H65" s="101"/>
      <c r="I65" s="101"/>
      <c r="J65" s="102">
        <f>J131</f>
        <v>0</v>
      </c>
      <c r="L65" s="99"/>
    </row>
    <row r="66" spans="2:12" s="9" customFormat="1" ht="19.9" customHeight="1" hidden="1">
      <c r="B66" s="103"/>
      <c r="D66" s="104" t="s">
        <v>675</v>
      </c>
      <c r="E66" s="105"/>
      <c r="F66" s="105"/>
      <c r="G66" s="105"/>
      <c r="H66" s="105"/>
      <c r="I66" s="105"/>
      <c r="J66" s="106">
        <f>J132</f>
        <v>0</v>
      </c>
      <c r="L66" s="103"/>
    </row>
    <row r="67" spans="2:12" s="9" customFormat="1" ht="19.9" customHeight="1" hidden="1">
      <c r="B67" s="103"/>
      <c r="D67" s="104" t="s">
        <v>123</v>
      </c>
      <c r="E67" s="105"/>
      <c r="F67" s="105"/>
      <c r="G67" s="105"/>
      <c r="H67" s="105"/>
      <c r="I67" s="105"/>
      <c r="J67" s="106">
        <f>J141</f>
        <v>0</v>
      </c>
      <c r="L67" s="103"/>
    </row>
    <row r="68" spans="2:12" s="9" customFormat="1" ht="19.9" customHeight="1" hidden="1">
      <c r="B68" s="103"/>
      <c r="D68" s="104" t="s">
        <v>124</v>
      </c>
      <c r="E68" s="105"/>
      <c r="F68" s="105"/>
      <c r="G68" s="105"/>
      <c r="H68" s="105"/>
      <c r="I68" s="105"/>
      <c r="J68" s="106">
        <f>J157</f>
        <v>0</v>
      </c>
      <c r="L68" s="103"/>
    </row>
    <row r="69" spans="2:12" s="9" customFormat="1" ht="19.9" customHeight="1" hidden="1">
      <c r="B69" s="103"/>
      <c r="D69" s="104" t="s">
        <v>125</v>
      </c>
      <c r="E69" s="105"/>
      <c r="F69" s="105"/>
      <c r="G69" s="105"/>
      <c r="H69" s="105"/>
      <c r="I69" s="105"/>
      <c r="J69" s="106">
        <f>J181</f>
        <v>0</v>
      </c>
      <c r="L69" s="103"/>
    </row>
    <row r="70" spans="2:12" s="9" customFormat="1" ht="19.9" customHeight="1" hidden="1">
      <c r="B70" s="103"/>
      <c r="D70" s="104" t="s">
        <v>128</v>
      </c>
      <c r="E70" s="105"/>
      <c r="F70" s="105"/>
      <c r="G70" s="105"/>
      <c r="H70" s="105"/>
      <c r="I70" s="105"/>
      <c r="J70" s="106">
        <f>J204</f>
        <v>0</v>
      </c>
      <c r="L70" s="103"/>
    </row>
    <row r="71" spans="2:12" s="9" customFormat="1" ht="19.9" customHeight="1" hidden="1">
      <c r="B71" s="103"/>
      <c r="D71" s="104" t="s">
        <v>129</v>
      </c>
      <c r="E71" s="105"/>
      <c r="F71" s="105"/>
      <c r="G71" s="105"/>
      <c r="H71" s="105"/>
      <c r="I71" s="105"/>
      <c r="J71" s="106">
        <f>J239</f>
        <v>0</v>
      </c>
      <c r="L71" s="103"/>
    </row>
    <row r="72" spans="2:12" s="9" customFormat="1" ht="19.9" customHeight="1" hidden="1">
      <c r="B72" s="103"/>
      <c r="D72" s="104" t="s">
        <v>130</v>
      </c>
      <c r="E72" s="105"/>
      <c r="F72" s="105"/>
      <c r="G72" s="105"/>
      <c r="H72" s="105"/>
      <c r="I72" s="105"/>
      <c r="J72" s="106">
        <f>J249</f>
        <v>0</v>
      </c>
      <c r="L72" s="103"/>
    </row>
    <row r="73" spans="2:12" s="8" customFormat="1" ht="25" customHeight="1" hidden="1">
      <c r="B73" s="99"/>
      <c r="D73" s="100" t="s">
        <v>131</v>
      </c>
      <c r="E73" s="101"/>
      <c r="F73" s="101"/>
      <c r="G73" s="101"/>
      <c r="H73" s="101"/>
      <c r="I73" s="101"/>
      <c r="J73" s="102">
        <f>J266</f>
        <v>0</v>
      </c>
      <c r="L73" s="99"/>
    </row>
    <row r="74" spans="2:12" s="1" customFormat="1" ht="21.75" customHeight="1" hidden="1">
      <c r="B74" s="32"/>
      <c r="L74" s="32"/>
    </row>
    <row r="75" spans="2:12" s="1" customFormat="1" ht="7" customHeight="1" hidden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32"/>
    </row>
    <row r="76" ht="10" hidden="1"/>
    <row r="77" ht="10" hidden="1"/>
    <row r="78" ht="10" hidden="1"/>
    <row r="79" spans="2:12" s="1" customFormat="1" ht="7" customHeight="1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32"/>
    </row>
    <row r="80" spans="2:12" s="1" customFormat="1" ht="25" customHeight="1">
      <c r="B80" s="32"/>
      <c r="C80" s="20" t="s">
        <v>132</v>
      </c>
      <c r="L80" s="32"/>
    </row>
    <row r="81" spans="2:12" s="1" customFormat="1" ht="7" customHeight="1">
      <c r="B81" s="32"/>
      <c r="L81" s="32"/>
    </row>
    <row r="82" spans="2:12" s="1" customFormat="1" ht="12" customHeight="1">
      <c r="B82" s="32"/>
      <c r="C82" s="26" t="s">
        <v>17</v>
      </c>
      <c r="L82" s="32"/>
    </row>
    <row r="83" spans="2:12" s="1" customFormat="1" ht="16.5" customHeight="1">
      <c r="B83" s="32"/>
      <c r="E83" s="231" t="str">
        <f>E7</f>
        <v>ZČU v Plzni - Revitalizace výukových prostor pro katerdru KKS</v>
      </c>
      <c r="F83" s="232"/>
      <c r="G83" s="232"/>
      <c r="H83" s="232"/>
      <c r="L83" s="32"/>
    </row>
    <row r="84" spans="2:12" s="1" customFormat="1" ht="12" customHeight="1">
      <c r="B84" s="32"/>
      <c r="C84" s="26" t="s">
        <v>109</v>
      </c>
      <c r="L84" s="32"/>
    </row>
    <row r="85" spans="2:12" s="1" customFormat="1" ht="16.5" customHeight="1">
      <c r="B85" s="32"/>
      <c r="E85" s="193" t="str">
        <f>E9</f>
        <v>b - UL</v>
      </c>
      <c r="F85" s="233"/>
      <c r="G85" s="233"/>
      <c r="H85" s="233"/>
      <c r="L85" s="32"/>
    </row>
    <row r="86" spans="2:12" s="1" customFormat="1" ht="7" customHeight="1">
      <c r="B86" s="32"/>
      <c r="L86" s="32"/>
    </row>
    <row r="87" spans="2:12" s="1" customFormat="1" ht="12" customHeight="1">
      <c r="B87" s="32"/>
      <c r="C87" s="26" t="s">
        <v>23</v>
      </c>
      <c r="F87" s="24" t="str">
        <f>F12</f>
        <v>p.č. 8424/24, 8424/20</v>
      </c>
      <c r="I87" s="26" t="s">
        <v>25</v>
      </c>
      <c r="J87" s="49" t="str">
        <f>IF(J12="","",J12)</f>
        <v>18. 9. 2023</v>
      </c>
      <c r="L87" s="32"/>
    </row>
    <row r="88" spans="2:12" s="1" customFormat="1" ht="7" customHeight="1">
      <c r="B88" s="32"/>
      <c r="L88" s="32"/>
    </row>
    <row r="89" spans="2:12" s="1" customFormat="1" ht="15.15" customHeight="1">
      <c r="B89" s="32"/>
      <c r="C89" s="26" t="s">
        <v>31</v>
      </c>
      <c r="F89" s="24" t="str">
        <f>E15</f>
        <v>Západočeská univerzita v Plzni</v>
      </c>
      <c r="I89" s="26" t="s">
        <v>39</v>
      </c>
      <c r="J89" s="30" t="str">
        <f>E21</f>
        <v>HBH atelier s.r.o.</v>
      </c>
      <c r="L89" s="32"/>
    </row>
    <row r="90" spans="2:12" s="1" customFormat="1" ht="15.15" customHeight="1">
      <c r="B90" s="32"/>
      <c r="C90" s="26" t="s">
        <v>37</v>
      </c>
      <c r="F90" s="24" t="str">
        <f>IF(E18="","",E18)</f>
        <v>Vyplň údaj</v>
      </c>
      <c r="I90" s="26" t="s">
        <v>44</v>
      </c>
      <c r="J90" s="30" t="str">
        <f>E24</f>
        <v xml:space="preserve"> </v>
      </c>
      <c r="L90" s="32"/>
    </row>
    <row r="91" spans="2:12" s="1" customFormat="1" ht="10.25" customHeight="1">
      <c r="B91" s="32"/>
      <c r="L91" s="32"/>
    </row>
    <row r="92" spans="2:20" s="10" customFormat="1" ht="29.25" customHeight="1">
      <c r="B92" s="107"/>
      <c r="C92" s="108" t="s">
        <v>133</v>
      </c>
      <c r="D92" s="109" t="s">
        <v>67</v>
      </c>
      <c r="E92" s="109" t="s">
        <v>63</v>
      </c>
      <c r="F92" s="109" t="s">
        <v>64</v>
      </c>
      <c r="G92" s="109" t="s">
        <v>134</v>
      </c>
      <c r="H92" s="109" t="s">
        <v>135</v>
      </c>
      <c r="I92" s="109" t="s">
        <v>136</v>
      </c>
      <c r="J92" s="110" t="s">
        <v>113</v>
      </c>
      <c r="K92" s="111" t="s">
        <v>137</v>
      </c>
      <c r="L92" s="107"/>
      <c r="M92" s="56" t="s">
        <v>3</v>
      </c>
      <c r="N92" s="57" t="s">
        <v>52</v>
      </c>
      <c r="O92" s="57" t="s">
        <v>138</v>
      </c>
      <c r="P92" s="57" t="s">
        <v>139</v>
      </c>
      <c r="Q92" s="57" t="s">
        <v>140</v>
      </c>
      <c r="R92" s="57" t="s">
        <v>141</v>
      </c>
      <c r="S92" s="57" t="s">
        <v>142</v>
      </c>
      <c r="T92" s="58" t="s">
        <v>143</v>
      </c>
    </row>
    <row r="93" spans="2:63" s="1" customFormat="1" ht="22.75" customHeight="1">
      <c r="B93" s="32"/>
      <c r="C93" s="61" t="s">
        <v>144</v>
      </c>
      <c r="J93" s="112">
        <f>BK93</f>
        <v>0</v>
      </c>
      <c r="L93" s="32"/>
      <c r="M93" s="59"/>
      <c r="N93" s="50"/>
      <c r="O93" s="50"/>
      <c r="P93" s="113">
        <f>P94+P131+P266</f>
        <v>0</v>
      </c>
      <c r="Q93" s="50"/>
      <c r="R93" s="113">
        <f>R94+R131+R266</f>
        <v>9.344964999999998</v>
      </c>
      <c r="S93" s="50"/>
      <c r="T93" s="114">
        <f>T94+T131+T266</f>
        <v>2.2016400000000003</v>
      </c>
      <c r="AT93" s="16" t="s">
        <v>81</v>
      </c>
      <c r="AU93" s="16" t="s">
        <v>114</v>
      </c>
      <c r="BK93" s="115">
        <f>BK94+BK131+BK266</f>
        <v>0</v>
      </c>
    </row>
    <row r="94" spans="2:63" s="11" customFormat="1" ht="25.9" customHeight="1">
      <c r="B94" s="116"/>
      <c r="D94" s="117" t="s">
        <v>81</v>
      </c>
      <c r="E94" s="118" t="s">
        <v>145</v>
      </c>
      <c r="F94" s="118" t="s">
        <v>146</v>
      </c>
      <c r="I94" s="119"/>
      <c r="J94" s="120">
        <f>BK94</f>
        <v>0</v>
      </c>
      <c r="L94" s="116"/>
      <c r="M94" s="121"/>
      <c r="P94" s="122">
        <f>P95+P111+P116+P126</f>
        <v>0</v>
      </c>
      <c r="R94" s="122">
        <f>R95+R111+R116+R126</f>
        <v>4.5405</v>
      </c>
      <c r="T94" s="123">
        <f>T95+T111+T116+T126</f>
        <v>0</v>
      </c>
      <c r="AR94" s="117" t="s">
        <v>90</v>
      </c>
      <c r="AT94" s="124" t="s">
        <v>81</v>
      </c>
      <c r="AU94" s="124" t="s">
        <v>82</v>
      </c>
      <c r="AY94" s="117" t="s">
        <v>147</v>
      </c>
      <c r="BK94" s="125">
        <f>BK95+BK111+BK116+BK126</f>
        <v>0</v>
      </c>
    </row>
    <row r="95" spans="2:63" s="11" customFormat="1" ht="22.75" customHeight="1">
      <c r="B95" s="116"/>
      <c r="D95" s="117" t="s">
        <v>81</v>
      </c>
      <c r="E95" s="126" t="s">
        <v>148</v>
      </c>
      <c r="F95" s="126" t="s">
        <v>149</v>
      </c>
      <c r="I95" s="119"/>
      <c r="J95" s="127">
        <f>BK95</f>
        <v>0</v>
      </c>
      <c r="L95" s="116"/>
      <c r="M95" s="121"/>
      <c r="P95" s="122">
        <f>SUM(P96:P110)</f>
        <v>0</v>
      </c>
      <c r="R95" s="122">
        <f>SUM(R96:R110)</f>
        <v>4.473</v>
      </c>
      <c r="T95" s="123">
        <f>SUM(T96:T110)</f>
        <v>0</v>
      </c>
      <c r="AR95" s="117" t="s">
        <v>90</v>
      </c>
      <c r="AT95" s="124" t="s">
        <v>81</v>
      </c>
      <c r="AU95" s="124" t="s">
        <v>90</v>
      </c>
      <c r="AY95" s="117" t="s">
        <v>147</v>
      </c>
      <c r="BK95" s="125">
        <f>SUM(BK96:BK110)</f>
        <v>0</v>
      </c>
    </row>
    <row r="96" spans="2:65" s="1" customFormat="1" ht="49" customHeight="1">
      <c r="B96" s="128"/>
      <c r="C96" s="129" t="s">
        <v>90</v>
      </c>
      <c r="D96" s="129" t="s">
        <v>150</v>
      </c>
      <c r="E96" s="130" t="s">
        <v>151</v>
      </c>
      <c r="F96" s="131" t="s">
        <v>152</v>
      </c>
      <c r="G96" s="132" t="s">
        <v>153</v>
      </c>
      <c r="H96" s="133">
        <v>157</v>
      </c>
      <c r="I96" s="134"/>
      <c r="J96" s="135">
        <f>ROUND(I96*H96,2)</f>
        <v>0</v>
      </c>
      <c r="K96" s="136"/>
      <c r="L96" s="32"/>
      <c r="M96" s="137" t="s">
        <v>3</v>
      </c>
      <c r="N96" s="138" t="s">
        <v>53</v>
      </c>
      <c r="P96" s="139">
        <f>O96*H96</f>
        <v>0</v>
      </c>
      <c r="Q96" s="139">
        <v>0.017</v>
      </c>
      <c r="R96" s="139">
        <f>Q96*H96</f>
        <v>2.669</v>
      </c>
      <c r="S96" s="139">
        <v>0</v>
      </c>
      <c r="T96" s="140">
        <f>S96*H96</f>
        <v>0</v>
      </c>
      <c r="AR96" s="141" t="s">
        <v>154</v>
      </c>
      <c r="AT96" s="141" t="s">
        <v>150</v>
      </c>
      <c r="AU96" s="141" t="s">
        <v>92</v>
      </c>
      <c r="AY96" s="16" t="s">
        <v>147</v>
      </c>
      <c r="BE96" s="142">
        <f>IF(N96="základní",J96,0)</f>
        <v>0</v>
      </c>
      <c r="BF96" s="142">
        <f>IF(N96="snížená",J96,0)</f>
        <v>0</v>
      </c>
      <c r="BG96" s="142">
        <f>IF(N96="zákl. přenesená",J96,0)</f>
        <v>0</v>
      </c>
      <c r="BH96" s="142">
        <f>IF(N96="sníž. přenesená",J96,0)</f>
        <v>0</v>
      </c>
      <c r="BI96" s="142">
        <f>IF(N96="nulová",J96,0)</f>
        <v>0</v>
      </c>
      <c r="BJ96" s="16" t="s">
        <v>90</v>
      </c>
      <c r="BK96" s="142">
        <f>ROUND(I96*H96,2)</f>
        <v>0</v>
      </c>
      <c r="BL96" s="16" t="s">
        <v>154</v>
      </c>
      <c r="BM96" s="141" t="s">
        <v>676</v>
      </c>
    </row>
    <row r="97" spans="2:47" s="1" customFormat="1" ht="10">
      <c r="B97" s="32"/>
      <c r="D97" s="143" t="s">
        <v>156</v>
      </c>
      <c r="F97" s="144" t="s">
        <v>157</v>
      </c>
      <c r="I97" s="145"/>
      <c r="L97" s="32"/>
      <c r="M97" s="146"/>
      <c r="T97" s="53"/>
      <c r="AT97" s="16" t="s">
        <v>156</v>
      </c>
      <c r="AU97" s="16" t="s">
        <v>92</v>
      </c>
    </row>
    <row r="98" spans="2:51" s="12" customFormat="1" ht="10">
      <c r="B98" s="147"/>
      <c r="D98" s="148" t="s">
        <v>158</v>
      </c>
      <c r="E98" s="149" t="s">
        <v>3</v>
      </c>
      <c r="F98" s="150" t="s">
        <v>677</v>
      </c>
      <c r="H98" s="149" t="s">
        <v>3</v>
      </c>
      <c r="I98" s="151"/>
      <c r="L98" s="147"/>
      <c r="M98" s="152"/>
      <c r="T98" s="153"/>
      <c r="AT98" s="149" t="s">
        <v>158</v>
      </c>
      <c r="AU98" s="149" t="s">
        <v>92</v>
      </c>
      <c r="AV98" s="12" t="s">
        <v>90</v>
      </c>
      <c r="AW98" s="12" t="s">
        <v>43</v>
      </c>
      <c r="AX98" s="12" t="s">
        <v>82</v>
      </c>
      <c r="AY98" s="149" t="s">
        <v>147</v>
      </c>
    </row>
    <row r="99" spans="2:51" s="13" customFormat="1" ht="10">
      <c r="B99" s="154"/>
      <c r="D99" s="148" t="s">
        <v>158</v>
      </c>
      <c r="E99" s="155" t="s">
        <v>3</v>
      </c>
      <c r="F99" s="156" t="s">
        <v>176</v>
      </c>
      <c r="H99" s="157">
        <v>120</v>
      </c>
      <c r="I99" s="158"/>
      <c r="L99" s="154"/>
      <c r="M99" s="159"/>
      <c r="T99" s="160"/>
      <c r="AT99" s="155" t="s">
        <v>158</v>
      </c>
      <c r="AU99" s="155" t="s">
        <v>92</v>
      </c>
      <c r="AV99" s="13" t="s">
        <v>92</v>
      </c>
      <c r="AW99" s="13" t="s">
        <v>43</v>
      </c>
      <c r="AX99" s="13" t="s">
        <v>82</v>
      </c>
      <c r="AY99" s="155" t="s">
        <v>147</v>
      </c>
    </row>
    <row r="100" spans="2:51" s="12" customFormat="1" ht="10">
      <c r="B100" s="147"/>
      <c r="D100" s="148" t="s">
        <v>158</v>
      </c>
      <c r="E100" s="149" t="s">
        <v>3</v>
      </c>
      <c r="F100" s="150" t="s">
        <v>678</v>
      </c>
      <c r="H100" s="149" t="s">
        <v>3</v>
      </c>
      <c r="I100" s="151"/>
      <c r="L100" s="147"/>
      <c r="M100" s="152"/>
      <c r="T100" s="153"/>
      <c r="AT100" s="149" t="s">
        <v>158</v>
      </c>
      <c r="AU100" s="149" t="s">
        <v>92</v>
      </c>
      <c r="AV100" s="12" t="s">
        <v>90</v>
      </c>
      <c r="AW100" s="12" t="s">
        <v>43</v>
      </c>
      <c r="AX100" s="12" t="s">
        <v>82</v>
      </c>
      <c r="AY100" s="149" t="s">
        <v>147</v>
      </c>
    </row>
    <row r="101" spans="2:51" s="13" customFormat="1" ht="10">
      <c r="B101" s="154"/>
      <c r="D101" s="148" t="s">
        <v>158</v>
      </c>
      <c r="E101" s="155" t="s">
        <v>3</v>
      </c>
      <c r="F101" s="156" t="s">
        <v>365</v>
      </c>
      <c r="H101" s="157">
        <v>37</v>
      </c>
      <c r="I101" s="158"/>
      <c r="L101" s="154"/>
      <c r="M101" s="159"/>
      <c r="T101" s="160"/>
      <c r="AT101" s="155" t="s">
        <v>158</v>
      </c>
      <c r="AU101" s="155" t="s">
        <v>92</v>
      </c>
      <c r="AV101" s="13" t="s">
        <v>92</v>
      </c>
      <c r="AW101" s="13" t="s">
        <v>43</v>
      </c>
      <c r="AX101" s="13" t="s">
        <v>82</v>
      </c>
      <c r="AY101" s="155" t="s">
        <v>147</v>
      </c>
    </row>
    <row r="102" spans="2:51" s="14" customFormat="1" ht="10">
      <c r="B102" s="161"/>
      <c r="D102" s="148" t="s">
        <v>158</v>
      </c>
      <c r="E102" s="162" t="s">
        <v>3</v>
      </c>
      <c r="F102" s="163" t="s">
        <v>163</v>
      </c>
      <c r="H102" s="164">
        <v>157</v>
      </c>
      <c r="I102" s="165"/>
      <c r="L102" s="161"/>
      <c r="M102" s="166"/>
      <c r="T102" s="167"/>
      <c r="AT102" s="162" t="s">
        <v>158</v>
      </c>
      <c r="AU102" s="162" t="s">
        <v>92</v>
      </c>
      <c r="AV102" s="14" t="s">
        <v>154</v>
      </c>
      <c r="AW102" s="14" t="s">
        <v>43</v>
      </c>
      <c r="AX102" s="14" t="s">
        <v>90</v>
      </c>
      <c r="AY102" s="162" t="s">
        <v>147</v>
      </c>
    </row>
    <row r="103" spans="2:65" s="1" customFormat="1" ht="24.15" customHeight="1">
      <c r="B103" s="128"/>
      <c r="C103" s="129" t="s">
        <v>92</v>
      </c>
      <c r="D103" s="129" t="s">
        <v>150</v>
      </c>
      <c r="E103" s="130" t="s">
        <v>164</v>
      </c>
      <c r="F103" s="131" t="s">
        <v>165</v>
      </c>
      <c r="G103" s="132" t="s">
        <v>153</v>
      </c>
      <c r="H103" s="133">
        <v>230</v>
      </c>
      <c r="I103" s="134"/>
      <c r="J103" s="135">
        <f>ROUND(I103*H103,2)</f>
        <v>0</v>
      </c>
      <c r="K103" s="136"/>
      <c r="L103" s="32"/>
      <c r="M103" s="137" t="s">
        <v>3</v>
      </c>
      <c r="N103" s="138" t="s">
        <v>53</v>
      </c>
      <c r="P103" s="139">
        <f>O103*H103</f>
        <v>0</v>
      </c>
      <c r="Q103" s="139">
        <v>0.004</v>
      </c>
      <c r="R103" s="139">
        <f>Q103*H103</f>
        <v>0.92</v>
      </c>
      <c r="S103" s="139">
        <v>0</v>
      </c>
      <c r="T103" s="140">
        <f>S103*H103</f>
        <v>0</v>
      </c>
      <c r="AR103" s="141" t="s">
        <v>154</v>
      </c>
      <c r="AT103" s="141" t="s">
        <v>150</v>
      </c>
      <c r="AU103" s="141" t="s">
        <v>92</v>
      </c>
      <c r="AY103" s="16" t="s">
        <v>147</v>
      </c>
      <c r="BE103" s="142">
        <f>IF(N103="základní",J103,0)</f>
        <v>0</v>
      </c>
      <c r="BF103" s="142">
        <f>IF(N103="snížená",J103,0)</f>
        <v>0</v>
      </c>
      <c r="BG103" s="142">
        <f>IF(N103="zákl. přenesená",J103,0)</f>
        <v>0</v>
      </c>
      <c r="BH103" s="142">
        <f>IF(N103="sníž. přenesená",J103,0)</f>
        <v>0</v>
      </c>
      <c r="BI103" s="142">
        <f>IF(N103="nulová",J103,0)</f>
        <v>0</v>
      </c>
      <c r="BJ103" s="16" t="s">
        <v>90</v>
      </c>
      <c r="BK103" s="142">
        <f>ROUND(I103*H103,2)</f>
        <v>0</v>
      </c>
      <c r="BL103" s="16" t="s">
        <v>154</v>
      </c>
      <c r="BM103" s="141" t="s">
        <v>679</v>
      </c>
    </row>
    <row r="104" spans="2:47" s="1" customFormat="1" ht="10">
      <c r="B104" s="32"/>
      <c r="D104" s="143" t="s">
        <v>156</v>
      </c>
      <c r="F104" s="144" t="s">
        <v>167</v>
      </c>
      <c r="I104" s="145"/>
      <c r="L104" s="32"/>
      <c r="M104" s="146"/>
      <c r="T104" s="53"/>
      <c r="AT104" s="16" t="s">
        <v>156</v>
      </c>
      <c r="AU104" s="16" t="s">
        <v>92</v>
      </c>
    </row>
    <row r="105" spans="2:51" s="12" customFormat="1" ht="10">
      <c r="B105" s="147"/>
      <c r="D105" s="148" t="s">
        <v>158</v>
      </c>
      <c r="E105" s="149" t="s">
        <v>3</v>
      </c>
      <c r="F105" s="150" t="s">
        <v>680</v>
      </c>
      <c r="H105" s="149" t="s">
        <v>3</v>
      </c>
      <c r="I105" s="151"/>
      <c r="L105" s="147"/>
      <c r="M105" s="152"/>
      <c r="T105" s="153"/>
      <c r="AT105" s="149" t="s">
        <v>158</v>
      </c>
      <c r="AU105" s="149" t="s">
        <v>92</v>
      </c>
      <c r="AV105" s="12" t="s">
        <v>90</v>
      </c>
      <c r="AW105" s="12" t="s">
        <v>43</v>
      </c>
      <c r="AX105" s="12" t="s">
        <v>82</v>
      </c>
      <c r="AY105" s="149" t="s">
        <v>147</v>
      </c>
    </row>
    <row r="106" spans="2:51" s="13" customFormat="1" ht="10">
      <c r="B106" s="154"/>
      <c r="D106" s="148" t="s">
        <v>158</v>
      </c>
      <c r="E106" s="155" t="s">
        <v>3</v>
      </c>
      <c r="F106" s="156" t="s">
        <v>681</v>
      </c>
      <c r="H106" s="157">
        <v>230</v>
      </c>
      <c r="I106" s="158"/>
      <c r="L106" s="154"/>
      <c r="M106" s="159"/>
      <c r="T106" s="160"/>
      <c r="AT106" s="155" t="s">
        <v>158</v>
      </c>
      <c r="AU106" s="155" t="s">
        <v>92</v>
      </c>
      <c r="AV106" s="13" t="s">
        <v>92</v>
      </c>
      <c r="AW106" s="13" t="s">
        <v>43</v>
      </c>
      <c r="AX106" s="13" t="s">
        <v>90</v>
      </c>
      <c r="AY106" s="155" t="s">
        <v>147</v>
      </c>
    </row>
    <row r="107" spans="2:65" s="1" customFormat="1" ht="49" customHeight="1">
      <c r="B107" s="128"/>
      <c r="C107" s="129" t="s">
        <v>170</v>
      </c>
      <c r="D107" s="129" t="s">
        <v>150</v>
      </c>
      <c r="E107" s="130" t="s">
        <v>171</v>
      </c>
      <c r="F107" s="131" t="s">
        <v>172</v>
      </c>
      <c r="G107" s="132" t="s">
        <v>153</v>
      </c>
      <c r="H107" s="133">
        <v>52</v>
      </c>
      <c r="I107" s="134"/>
      <c r="J107" s="135">
        <f>ROUND(I107*H107,2)</f>
        <v>0</v>
      </c>
      <c r="K107" s="136"/>
      <c r="L107" s="32"/>
      <c r="M107" s="137" t="s">
        <v>3</v>
      </c>
      <c r="N107" s="138" t="s">
        <v>53</v>
      </c>
      <c r="P107" s="139">
        <f>O107*H107</f>
        <v>0</v>
      </c>
      <c r="Q107" s="139">
        <v>0.017</v>
      </c>
      <c r="R107" s="139">
        <f>Q107*H107</f>
        <v>0.8840000000000001</v>
      </c>
      <c r="S107" s="139">
        <v>0</v>
      </c>
      <c r="T107" s="140">
        <f>S107*H107</f>
        <v>0</v>
      </c>
      <c r="AR107" s="141" t="s">
        <v>154</v>
      </c>
      <c r="AT107" s="141" t="s">
        <v>150</v>
      </c>
      <c r="AU107" s="141" t="s">
        <v>92</v>
      </c>
      <c r="AY107" s="16" t="s">
        <v>147</v>
      </c>
      <c r="BE107" s="142">
        <f>IF(N107="základní",J107,0)</f>
        <v>0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6" t="s">
        <v>90</v>
      </c>
      <c r="BK107" s="142">
        <f>ROUND(I107*H107,2)</f>
        <v>0</v>
      </c>
      <c r="BL107" s="16" t="s">
        <v>154</v>
      </c>
      <c r="BM107" s="141" t="s">
        <v>682</v>
      </c>
    </row>
    <row r="108" spans="2:47" s="1" customFormat="1" ht="10">
      <c r="B108" s="32"/>
      <c r="D108" s="143" t="s">
        <v>156</v>
      </c>
      <c r="F108" s="144" t="s">
        <v>174</v>
      </c>
      <c r="I108" s="145"/>
      <c r="L108" s="32"/>
      <c r="M108" s="146"/>
      <c r="T108" s="53"/>
      <c r="AT108" s="16" t="s">
        <v>156</v>
      </c>
      <c r="AU108" s="16" t="s">
        <v>92</v>
      </c>
    </row>
    <row r="109" spans="2:51" s="12" customFormat="1" ht="10">
      <c r="B109" s="147"/>
      <c r="D109" s="148" t="s">
        <v>158</v>
      </c>
      <c r="E109" s="149" t="s">
        <v>3</v>
      </c>
      <c r="F109" s="150" t="s">
        <v>683</v>
      </c>
      <c r="H109" s="149" t="s">
        <v>3</v>
      </c>
      <c r="I109" s="151"/>
      <c r="L109" s="147"/>
      <c r="M109" s="152"/>
      <c r="T109" s="153"/>
      <c r="AT109" s="149" t="s">
        <v>158</v>
      </c>
      <c r="AU109" s="149" t="s">
        <v>92</v>
      </c>
      <c r="AV109" s="12" t="s">
        <v>90</v>
      </c>
      <c r="AW109" s="12" t="s">
        <v>43</v>
      </c>
      <c r="AX109" s="12" t="s">
        <v>82</v>
      </c>
      <c r="AY109" s="149" t="s">
        <v>147</v>
      </c>
    </row>
    <row r="110" spans="2:51" s="13" customFormat="1" ht="10">
      <c r="B110" s="154"/>
      <c r="D110" s="148" t="s">
        <v>158</v>
      </c>
      <c r="E110" s="155" t="s">
        <v>3</v>
      </c>
      <c r="F110" s="156" t="s">
        <v>439</v>
      </c>
      <c r="H110" s="157">
        <v>52</v>
      </c>
      <c r="I110" s="158"/>
      <c r="L110" s="154"/>
      <c r="M110" s="159"/>
      <c r="T110" s="160"/>
      <c r="AT110" s="155" t="s">
        <v>158</v>
      </c>
      <c r="AU110" s="155" t="s">
        <v>92</v>
      </c>
      <c r="AV110" s="13" t="s">
        <v>92</v>
      </c>
      <c r="AW110" s="13" t="s">
        <v>43</v>
      </c>
      <c r="AX110" s="13" t="s">
        <v>90</v>
      </c>
      <c r="AY110" s="155" t="s">
        <v>147</v>
      </c>
    </row>
    <row r="111" spans="2:63" s="11" customFormat="1" ht="22.75" customHeight="1">
      <c r="B111" s="116"/>
      <c r="D111" s="117" t="s">
        <v>81</v>
      </c>
      <c r="E111" s="126" t="s">
        <v>184</v>
      </c>
      <c r="F111" s="126" t="s">
        <v>185</v>
      </c>
      <c r="I111" s="119"/>
      <c r="J111" s="127">
        <f>BK111</f>
        <v>0</v>
      </c>
      <c r="L111" s="116"/>
      <c r="M111" s="121"/>
      <c r="P111" s="122">
        <f>SUM(P112:P115)</f>
        <v>0</v>
      </c>
      <c r="R111" s="122">
        <f>SUM(R112:R115)</f>
        <v>0.0675</v>
      </c>
      <c r="T111" s="123">
        <f>SUM(T112:T115)</f>
        <v>0</v>
      </c>
      <c r="AR111" s="117" t="s">
        <v>90</v>
      </c>
      <c r="AT111" s="124" t="s">
        <v>81</v>
      </c>
      <c r="AU111" s="124" t="s">
        <v>90</v>
      </c>
      <c r="AY111" s="117" t="s">
        <v>147</v>
      </c>
      <c r="BK111" s="125">
        <f>SUM(BK112:BK115)</f>
        <v>0</v>
      </c>
    </row>
    <row r="112" spans="2:65" s="1" customFormat="1" ht="37.75" customHeight="1">
      <c r="B112" s="128"/>
      <c r="C112" s="129" t="s">
        <v>154</v>
      </c>
      <c r="D112" s="129" t="s">
        <v>150</v>
      </c>
      <c r="E112" s="130" t="s">
        <v>187</v>
      </c>
      <c r="F112" s="131" t="s">
        <v>188</v>
      </c>
      <c r="G112" s="132" t="s">
        <v>153</v>
      </c>
      <c r="H112" s="133">
        <v>350</v>
      </c>
      <c r="I112" s="134"/>
      <c r="J112" s="135">
        <f>ROUND(I112*H112,2)</f>
        <v>0</v>
      </c>
      <c r="K112" s="136"/>
      <c r="L112" s="32"/>
      <c r="M112" s="137" t="s">
        <v>3</v>
      </c>
      <c r="N112" s="138" t="s">
        <v>53</v>
      </c>
      <c r="P112" s="139">
        <f>O112*H112</f>
        <v>0</v>
      </c>
      <c r="Q112" s="139">
        <v>0.00013</v>
      </c>
      <c r="R112" s="139">
        <f>Q112*H112</f>
        <v>0.0455</v>
      </c>
      <c r="S112" s="139">
        <v>0</v>
      </c>
      <c r="T112" s="140">
        <f>S112*H112</f>
        <v>0</v>
      </c>
      <c r="AR112" s="141" t="s">
        <v>154</v>
      </c>
      <c r="AT112" s="141" t="s">
        <v>150</v>
      </c>
      <c r="AU112" s="141" t="s">
        <v>92</v>
      </c>
      <c r="AY112" s="16" t="s">
        <v>147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6" t="s">
        <v>90</v>
      </c>
      <c r="BK112" s="142">
        <f>ROUND(I112*H112,2)</f>
        <v>0</v>
      </c>
      <c r="BL112" s="16" t="s">
        <v>154</v>
      </c>
      <c r="BM112" s="141" t="s">
        <v>684</v>
      </c>
    </row>
    <row r="113" spans="2:47" s="1" customFormat="1" ht="10">
      <c r="B113" s="32"/>
      <c r="D113" s="143" t="s">
        <v>156</v>
      </c>
      <c r="F113" s="144" t="s">
        <v>190</v>
      </c>
      <c r="I113" s="145"/>
      <c r="L113" s="32"/>
      <c r="M113" s="146"/>
      <c r="T113" s="53"/>
      <c r="AT113" s="16" t="s">
        <v>156</v>
      </c>
      <c r="AU113" s="16" t="s">
        <v>92</v>
      </c>
    </row>
    <row r="114" spans="2:65" s="1" customFormat="1" ht="37.75" customHeight="1">
      <c r="B114" s="128"/>
      <c r="C114" s="129" t="s">
        <v>186</v>
      </c>
      <c r="D114" s="129" t="s">
        <v>150</v>
      </c>
      <c r="E114" s="130" t="s">
        <v>191</v>
      </c>
      <c r="F114" s="131" t="s">
        <v>192</v>
      </c>
      <c r="G114" s="132" t="s">
        <v>153</v>
      </c>
      <c r="H114" s="133">
        <v>550</v>
      </c>
      <c r="I114" s="134"/>
      <c r="J114" s="135">
        <f>ROUND(I114*H114,2)</f>
        <v>0</v>
      </c>
      <c r="K114" s="136"/>
      <c r="L114" s="32"/>
      <c r="M114" s="137" t="s">
        <v>3</v>
      </c>
      <c r="N114" s="138" t="s">
        <v>53</v>
      </c>
      <c r="P114" s="139">
        <f>O114*H114</f>
        <v>0</v>
      </c>
      <c r="Q114" s="139">
        <v>4E-05</v>
      </c>
      <c r="R114" s="139">
        <f>Q114*H114</f>
        <v>0.022000000000000002</v>
      </c>
      <c r="S114" s="139">
        <v>0</v>
      </c>
      <c r="T114" s="140">
        <f>S114*H114</f>
        <v>0</v>
      </c>
      <c r="AR114" s="141" t="s">
        <v>154</v>
      </c>
      <c r="AT114" s="141" t="s">
        <v>150</v>
      </c>
      <c r="AU114" s="141" t="s">
        <v>92</v>
      </c>
      <c r="AY114" s="16" t="s">
        <v>147</v>
      </c>
      <c r="BE114" s="142">
        <f>IF(N114="základní",J114,0)</f>
        <v>0</v>
      </c>
      <c r="BF114" s="142">
        <f>IF(N114="snížená",J114,0)</f>
        <v>0</v>
      </c>
      <c r="BG114" s="142">
        <f>IF(N114="zákl. přenesená",J114,0)</f>
        <v>0</v>
      </c>
      <c r="BH114" s="142">
        <f>IF(N114="sníž. přenesená",J114,0)</f>
        <v>0</v>
      </c>
      <c r="BI114" s="142">
        <f>IF(N114="nulová",J114,0)</f>
        <v>0</v>
      </c>
      <c r="BJ114" s="16" t="s">
        <v>90</v>
      </c>
      <c r="BK114" s="142">
        <f>ROUND(I114*H114,2)</f>
        <v>0</v>
      </c>
      <c r="BL114" s="16" t="s">
        <v>154</v>
      </c>
      <c r="BM114" s="141" t="s">
        <v>685</v>
      </c>
    </row>
    <row r="115" spans="2:47" s="1" customFormat="1" ht="10">
      <c r="B115" s="32"/>
      <c r="D115" s="143" t="s">
        <v>156</v>
      </c>
      <c r="F115" s="144" t="s">
        <v>194</v>
      </c>
      <c r="I115" s="145"/>
      <c r="L115" s="32"/>
      <c r="M115" s="146"/>
      <c r="T115" s="53"/>
      <c r="AT115" s="16" t="s">
        <v>156</v>
      </c>
      <c r="AU115" s="16" t="s">
        <v>92</v>
      </c>
    </row>
    <row r="116" spans="2:63" s="11" customFormat="1" ht="22.75" customHeight="1">
      <c r="B116" s="116"/>
      <c r="D116" s="117" t="s">
        <v>81</v>
      </c>
      <c r="E116" s="126" t="s">
        <v>195</v>
      </c>
      <c r="F116" s="126" t="s">
        <v>196</v>
      </c>
      <c r="I116" s="119"/>
      <c r="J116" s="127">
        <f>BK116</f>
        <v>0</v>
      </c>
      <c r="L116" s="116"/>
      <c r="M116" s="121"/>
      <c r="P116" s="122">
        <f>SUM(P117:P125)</f>
        <v>0</v>
      </c>
      <c r="R116" s="122">
        <f>SUM(R117:R125)</f>
        <v>0</v>
      </c>
      <c r="T116" s="123">
        <f>SUM(T117:T125)</f>
        <v>0</v>
      </c>
      <c r="AR116" s="117" t="s">
        <v>90</v>
      </c>
      <c r="AT116" s="124" t="s">
        <v>81</v>
      </c>
      <c r="AU116" s="124" t="s">
        <v>90</v>
      </c>
      <c r="AY116" s="117" t="s">
        <v>147</v>
      </c>
      <c r="BK116" s="125">
        <f>SUM(BK117:BK125)</f>
        <v>0</v>
      </c>
    </row>
    <row r="117" spans="2:65" s="1" customFormat="1" ht="37.75" customHeight="1">
      <c r="B117" s="128"/>
      <c r="C117" s="129" t="s">
        <v>148</v>
      </c>
      <c r="D117" s="129" t="s">
        <v>150</v>
      </c>
      <c r="E117" s="130" t="s">
        <v>198</v>
      </c>
      <c r="F117" s="131" t="s">
        <v>199</v>
      </c>
      <c r="G117" s="132" t="s">
        <v>200</v>
      </c>
      <c r="H117" s="133">
        <v>3.124</v>
      </c>
      <c r="I117" s="134"/>
      <c r="J117" s="135">
        <f>ROUND(I117*H117,2)</f>
        <v>0</v>
      </c>
      <c r="K117" s="136"/>
      <c r="L117" s="32"/>
      <c r="M117" s="137" t="s">
        <v>3</v>
      </c>
      <c r="N117" s="138" t="s">
        <v>53</v>
      </c>
      <c r="P117" s="139">
        <f>O117*H117</f>
        <v>0</v>
      </c>
      <c r="Q117" s="139">
        <v>0</v>
      </c>
      <c r="R117" s="139">
        <f>Q117*H117</f>
        <v>0</v>
      </c>
      <c r="S117" s="139">
        <v>0</v>
      </c>
      <c r="T117" s="140">
        <f>S117*H117</f>
        <v>0</v>
      </c>
      <c r="AR117" s="141" t="s">
        <v>154</v>
      </c>
      <c r="AT117" s="141" t="s">
        <v>150</v>
      </c>
      <c r="AU117" s="141" t="s">
        <v>92</v>
      </c>
      <c r="AY117" s="16" t="s">
        <v>147</v>
      </c>
      <c r="BE117" s="142">
        <f>IF(N117="základní",J117,0)</f>
        <v>0</v>
      </c>
      <c r="BF117" s="142">
        <f>IF(N117="snížená",J117,0)</f>
        <v>0</v>
      </c>
      <c r="BG117" s="142">
        <f>IF(N117="zákl. přenesená",J117,0)</f>
        <v>0</v>
      </c>
      <c r="BH117" s="142">
        <f>IF(N117="sníž. přenesená",J117,0)</f>
        <v>0</v>
      </c>
      <c r="BI117" s="142">
        <f>IF(N117="nulová",J117,0)</f>
        <v>0</v>
      </c>
      <c r="BJ117" s="16" t="s">
        <v>90</v>
      </c>
      <c r="BK117" s="142">
        <f>ROUND(I117*H117,2)</f>
        <v>0</v>
      </c>
      <c r="BL117" s="16" t="s">
        <v>154</v>
      </c>
      <c r="BM117" s="141" t="s">
        <v>686</v>
      </c>
    </row>
    <row r="118" spans="2:47" s="1" customFormat="1" ht="10">
      <c r="B118" s="32"/>
      <c r="D118" s="143" t="s">
        <v>156</v>
      </c>
      <c r="F118" s="144" t="s">
        <v>202</v>
      </c>
      <c r="I118" s="145"/>
      <c r="L118" s="32"/>
      <c r="M118" s="146"/>
      <c r="T118" s="53"/>
      <c r="AT118" s="16" t="s">
        <v>156</v>
      </c>
      <c r="AU118" s="16" t="s">
        <v>92</v>
      </c>
    </row>
    <row r="119" spans="2:65" s="1" customFormat="1" ht="44.25" customHeight="1">
      <c r="B119" s="128"/>
      <c r="C119" s="129" t="s">
        <v>197</v>
      </c>
      <c r="D119" s="129" t="s">
        <v>150</v>
      </c>
      <c r="E119" s="130" t="s">
        <v>214</v>
      </c>
      <c r="F119" s="131" t="s">
        <v>215</v>
      </c>
      <c r="G119" s="132" t="s">
        <v>200</v>
      </c>
      <c r="H119" s="133">
        <v>43.736</v>
      </c>
      <c r="I119" s="134"/>
      <c r="J119" s="135">
        <f>ROUND(I119*H119,2)</f>
        <v>0</v>
      </c>
      <c r="K119" s="136"/>
      <c r="L119" s="32"/>
      <c r="M119" s="137" t="s">
        <v>3</v>
      </c>
      <c r="N119" s="138" t="s">
        <v>53</v>
      </c>
      <c r="P119" s="139">
        <f>O119*H119</f>
        <v>0</v>
      </c>
      <c r="Q119" s="139">
        <v>0</v>
      </c>
      <c r="R119" s="139">
        <f>Q119*H119</f>
        <v>0</v>
      </c>
      <c r="S119" s="139">
        <v>0</v>
      </c>
      <c r="T119" s="140">
        <f>S119*H119</f>
        <v>0</v>
      </c>
      <c r="AR119" s="141" t="s">
        <v>154</v>
      </c>
      <c r="AT119" s="141" t="s">
        <v>150</v>
      </c>
      <c r="AU119" s="141" t="s">
        <v>92</v>
      </c>
      <c r="AY119" s="16" t="s">
        <v>147</v>
      </c>
      <c r="BE119" s="142">
        <f>IF(N119="základní",J119,0)</f>
        <v>0</v>
      </c>
      <c r="BF119" s="142">
        <f>IF(N119="snížená",J119,0)</f>
        <v>0</v>
      </c>
      <c r="BG119" s="142">
        <f>IF(N119="zákl. přenesená",J119,0)</f>
        <v>0</v>
      </c>
      <c r="BH119" s="142">
        <f>IF(N119="sníž. přenesená",J119,0)</f>
        <v>0</v>
      </c>
      <c r="BI119" s="142">
        <f>IF(N119="nulová",J119,0)</f>
        <v>0</v>
      </c>
      <c r="BJ119" s="16" t="s">
        <v>90</v>
      </c>
      <c r="BK119" s="142">
        <f>ROUND(I119*H119,2)</f>
        <v>0</v>
      </c>
      <c r="BL119" s="16" t="s">
        <v>154</v>
      </c>
      <c r="BM119" s="141" t="s">
        <v>687</v>
      </c>
    </row>
    <row r="120" spans="2:47" s="1" customFormat="1" ht="10">
      <c r="B120" s="32"/>
      <c r="D120" s="143" t="s">
        <v>156</v>
      </c>
      <c r="F120" s="144" t="s">
        <v>217</v>
      </c>
      <c r="I120" s="145"/>
      <c r="L120" s="32"/>
      <c r="M120" s="146"/>
      <c r="T120" s="53"/>
      <c r="AT120" s="16" t="s">
        <v>156</v>
      </c>
      <c r="AU120" s="16" t="s">
        <v>92</v>
      </c>
    </row>
    <row r="121" spans="2:51" s="13" customFormat="1" ht="10">
      <c r="B121" s="154"/>
      <c r="D121" s="148" t="s">
        <v>158</v>
      </c>
      <c r="E121" s="155" t="s">
        <v>3</v>
      </c>
      <c r="F121" s="156" t="s">
        <v>688</v>
      </c>
      <c r="H121" s="157">
        <v>43.736</v>
      </c>
      <c r="I121" s="158"/>
      <c r="L121" s="154"/>
      <c r="M121" s="159"/>
      <c r="T121" s="160"/>
      <c r="AT121" s="155" t="s">
        <v>158</v>
      </c>
      <c r="AU121" s="155" t="s">
        <v>92</v>
      </c>
      <c r="AV121" s="13" t="s">
        <v>92</v>
      </c>
      <c r="AW121" s="13" t="s">
        <v>43</v>
      </c>
      <c r="AX121" s="13" t="s">
        <v>90</v>
      </c>
      <c r="AY121" s="155" t="s">
        <v>147</v>
      </c>
    </row>
    <row r="122" spans="2:65" s="1" customFormat="1" ht="37.75" customHeight="1">
      <c r="B122" s="128"/>
      <c r="C122" s="129" t="s">
        <v>203</v>
      </c>
      <c r="D122" s="129" t="s">
        <v>150</v>
      </c>
      <c r="E122" s="130" t="s">
        <v>209</v>
      </c>
      <c r="F122" s="131" t="s">
        <v>210</v>
      </c>
      <c r="G122" s="132" t="s">
        <v>200</v>
      </c>
      <c r="H122" s="133">
        <v>3.124</v>
      </c>
      <c r="I122" s="134"/>
      <c r="J122" s="135">
        <f>ROUND(I122*H122,2)</f>
        <v>0</v>
      </c>
      <c r="K122" s="136"/>
      <c r="L122" s="32"/>
      <c r="M122" s="137" t="s">
        <v>3</v>
      </c>
      <c r="N122" s="138" t="s">
        <v>53</v>
      </c>
      <c r="P122" s="139">
        <f>O122*H122</f>
        <v>0</v>
      </c>
      <c r="Q122" s="139">
        <v>0</v>
      </c>
      <c r="R122" s="139">
        <f>Q122*H122</f>
        <v>0</v>
      </c>
      <c r="S122" s="139">
        <v>0</v>
      </c>
      <c r="T122" s="140">
        <f>S122*H122</f>
        <v>0</v>
      </c>
      <c r="AR122" s="141" t="s">
        <v>154</v>
      </c>
      <c r="AT122" s="141" t="s">
        <v>150</v>
      </c>
      <c r="AU122" s="141" t="s">
        <v>92</v>
      </c>
      <c r="AY122" s="16" t="s">
        <v>147</v>
      </c>
      <c r="BE122" s="142">
        <f>IF(N122="základní",J122,0)</f>
        <v>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6" t="s">
        <v>90</v>
      </c>
      <c r="BK122" s="142">
        <f>ROUND(I122*H122,2)</f>
        <v>0</v>
      </c>
      <c r="BL122" s="16" t="s">
        <v>154</v>
      </c>
      <c r="BM122" s="141" t="s">
        <v>689</v>
      </c>
    </row>
    <row r="123" spans="2:47" s="1" customFormat="1" ht="10">
      <c r="B123" s="32"/>
      <c r="D123" s="143" t="s">
        <v>156</v>
      </c>
      <c r="F123" s="144" t="s">
        <v>212</v>
      </c>
      <c r="I123" s="145"/>
      <c r="L123" s="32"/>
      <c r="M123" s="146"/>
      <c r="T123" s="53"/>
      <c r="AT123" s="16" t="s">
        <v>156</v>
      </c>
      <c r="AU123" s="16" t="s">
        <v>92</v>
      </c>
    </row>
    <row r="124" spans="2:65" s="1" customFormat="1" ht="44.25" customHeight="1">
      <c r="B124" s="128"/>
      <c r="C124" s="129" t="s">
        <v>184</v>
      </c>
      <c r="D124" s="129" t="s">
        <v>150</v>
      </c>
      <c r="E124" s="130" t="s">
        <v>220</v>
      </c>
      <c r="F124" s="131" t="s">
        <v>221</v>
      </c>
      <c r="G124" s="132" t="s">
        <v>200</v>
      </c>
      <c r="H124" s="133">
        <v>3.124</v>
      </c>
      <c r="I124" s="134"/>
      <c r="J124" s="135">
        <f>ROUND(I124*H124,2)</f>
        <v>0</v>
      </c>
      <c r="K124" s="136"/>
      <c r="L124" s="32"/>
      <c r="M124" s="137" t="s">
        <v>3</v>
      </c>
      <c r="N124" s="138" t="s">
        <v>53</v>
      </c>
      <c r="P124" s="139">
        <f>O124*H124</f>
        <v>0</v>
      </c>
      <c r="Q124" s="139">
        <v>0</v>
      </c>
      <c r="R124" s="139">
        <f>Q124*H124</f>
        <v>0</v>
      </c>
      <c r="S124" s="139">
        <v>0</v>
      </c>
      <c r="T124" s="140">
        <f>S124*H124</f>
        <v>0</v>
      </c>
      <c r="AR124" s="141" t="s">
        <v>154</v>
      </c>
      <c r="AT124" s="141" t="s">
        <v>150</v>
      </c>
      <c r="AU124" s="141" t="s">
        <v>92</v>
      </c>
      <c r="AY124" s="16" t="s">
        <v>147</v>
      </c>
      <c r="BE124" s="142">
        <f>IF(N124="základní",J124,0)</f>
        <v>0</v>
      </c>
      <c r="BF124" s="142">
        <f>IF(N124="snížená",J124,0)</f>
        <v>0</v>
      </c>
      <c r="BG124" s="142">
        <f>IF(N124="zákl. přenesená",J124,0)</f>
        <v>0</v>
      </c>
      <c r="BH124" s="142">
        <f>IF(N124="sníž. přenesená",J124,0)</f>
        <v>0</v>
      </c>
      <c r="BI124" s="142">
        <f>IF(N124="nulová",J124,0)</f>
        <v>0</v>
      </c>
      <c r="BJ124" s="16" t="s">
        <v>90</v>
      </c>
      <c r="BK124" s="142">
        <f>ROUND(I124*H124,2)</f>
        <v>0</v>
      </c>
      <c r="BL124" s="16" t="s">
        <v>154</v>
      </c>
      <c r="BM124" s="141" t="s">
        <v>690</v>
      </c>
    </row>
    <row r="125" spans="2:47" s="1" customFormat="1" ht="10">
      <c r="B125" s="32"/>
      <c r="D125" s="143" t="s">
        <v>156</v>
      </c>
      <c r="F125" s="144" t="s">
        <v>223</v>
      </c>
      <c r="I125" s="145"/>
      <c r="L125" s="32"/>
      <c r="M125" s="146"/>
      <c r="T125" s="53"/>
      <c r="AT125" s="16" t="s">
        <v>156</v>
      </c>
      <c r="AU125" s="16" t="s">
        <v>92</v>
      </c>
    </row>
    <row r="126" spans="2:63" s="11" customFormat="1" ht="22.75" customHeight="1">
      <c r="B126" s="116"/>
      <c r="D126" s="117" t="s">
        <v>81</v>
      </c>
      <c r="E126" s="126" t="s">
        <v>224</v>
      </c>
      <c r="F126" s="126" t="s">
        <v>225</v>
      </c>
      <c r="I126" s="119"/>
      <c r="J126" s="127">
        <f>BK126</f>
        <v>0</v>
      </c>
      <c r="L126" s="116"/>
      <c r="M126" s="121"/>
      <c r="P126" s="122">
        <f>SUM(P127:P130)</f>
        <v>0</v>
      </c>
      <c r="R126" s="122">
        <f>SUM(R127:R130)</f>
        <v>0</v>
      </c>
      <c r="T126" s="123">
        <f>SUM(T127:T130)</f>
        <v>0</v>
      </c>
      <c r="AR126" s="117" t="s">
        <v>90</v>
      </c>
      <c r="AT126" s="124" t="s">
        <v>81</v>
      </c>
      <c r="AU126" s="124" t="s">
        <v>90</v>
      </c>
      <c r="AY126" s="117" t="s">
        <v>147</v>
      </c>
      <c r="BK126" s="125">
        <f>SUM(BK127:BK130)</f>
        <v>0</v>
      </c>
    </row>
    <row r="127" spans="2:65" s="1" customFormat="1" ht="55.5" customHeight="1">
      <c r="B127" s="128"/>
      <c r="C127" s="129" t="s">
        <v>213</v>
      </c>
      <c r="D127" s="129" t="s">
        <v>150</v>
      </c>
      <c r="E127" s="130" t="s">
        <v>227</v>
      </c>
      <c r="F127" s="131" t="s">
        <v>228</v>
      </c>
      <c r="G127" s="132" t="s">
        <v>200</v>
      </c>
      <c r="H127" s="133">
        <v>4.541</v>
      </c>
      <c r="I127" s="134"/>
      <c r="J127" s="135">
        <f>ROUND(I127*H127,2)</f>
        <v>0</v>
      </c>
      <c r="K127" s="136"/>
      <c r="L127" s="32"/>
      <c r="M127" s="137" t="s">
        <v>3</v>
      </c>
      <c r="N127" s="138" t="s">
        <v>53</v>
      </c>
      <c r="P127" s="139">
        <f>O127*H127</f>
        <v>0</v>
      </c>
      <c r="Q127" s="139">
        <v>0</v>
      </c>
      <c r="R127" s="139">
        <f>Q127*H127</f>
        <v>0</v>
      </c>
      <c r="S127" s="139">
        <v>0</v>
      </c>
      <c r="T127" s="140">
        <f>S127*H127</f>
        <v>0</v>
      </c>
      <c r="AR127" s="141" t="s">
        <v>154</v>
      </c>
      <c r="AT127" s="141" t="s">
        <v>150</v>
      </c>
      <c r="AU127" s="141" t="s">
        <v>92</v>
      </c>
      <c r="AY127" s="16" t="s">
        <v>147</v>
      </c>
      <c r="BE127" s="142">
        <f>IF(N127="základní",J127,0)</f>
        <v>0</v>
      </c>
      <c r="BF127" s="142">
        <f>IF(N127="snížená",J127,0)</f>
        <v>0</v>
      </c>
      <c r="BG127" s="142">
        <f>IF(N127="zákl. přenesená",J127,0)</f>
        <v>0</v>
      </c>
      <c r="BH127" s="142">
        <f>IF(N127="sníž. přenesená",J127,0)</f>
        <v>0</v>
      </c>
      <c r="BI127" s="142">
        <f>IF(N127="nulová",J127,0)</f>
        <v>0</v>
      </c>
      <c r="BJ127" s="16" t="s">
        <v>90</v>
      </c>
      <c r="BK127" s="142">
        <f>ROUND(I127*H127,2)</f>
        <v>0</v>
      </c>
      <c r="BL127" s="16" t="s">
        <v>154</v>
      </c>
      <c r="BM127" s="141" t="s">
        <v>691</v>
      </c>
    </row>
    <row r="128" spans="2:47" s="1" customFormat="1" ht="10">
      <c r="B128" s="32"/>
      <c r="D128" s="143" t="s">
        <v>156</v>
      </c>
      <c r="F128" s="144" t="s">
        <v>230</v>
      </c>
      <c r="I128" s="145"/>
      <c r="L128" s="32"/>
      <c r="M128" s="146"/>
      <c r="T128" s="53"/>
      <c r="AT128" s="16" t="s">
        <v>156</v>
      </c>
      <c r="AU128" s="16" t="s">
        <v>92</v>
      </c>
    </row>
    <row r="129" spans="2:65" s="1" customFormat="1" ht="66.75" customHeight="1">
      <c r="B129" s="128"/>
      <c r="C129" s="129" t="s">
        <v>219</v>
      </c>
      <c r="D129" s="129" t="s">
        <v>150</v>
      </c>
      <c r="E129" s="130" t="s">
        <v>692</v>
      </c>
      <c r="F129" s="131" t="s">
        <v>693</v>
      </c>
      <c r="G129" s="132" t="s">
        <v>200</v>
      </c>
      <c r="H129" s="133">
        <v>4.541</v>
      </c>
      <c r="I129" s="134"/>
      <c r="J129" s="135">
        <f>ROUND(I129*H129,2)</f>
        <v>0</v>
      </c>
      <c r="K129" s="136"/>
      <c r="L129" s="32"/>
      <c r="M129" s="137" t="s">
        <v>3</v>
      </c>
      <c r="N129" s="138" t="s">
        <v>53</v>
      </c>
      <c r="P129" s="139">
        <f>O129*H129</f>
        <v>0</v>
      </c>
      <c r="Q129" s="139">
        <v>0</v>
      </c>
      <c r="R129" s="139">
        <f>Q129*H129</f>
        <v>0</v>
      </c>
      <c r="S129" s="139">
        <v>0</v>
      </c>
      <c r="T129" s="140">
        <f>S129*H129</f>
        <v>0</v>
      </c>
      <c r="AR129" s="141" t="s">
        <v>154</v>
      </c>
      <c r="AT129" s="141" t="s">
        <v>150</v>
      </c>
      <c r="AU129" s="141" t="s">
        <v>92</v>
      </c>
      <c r="AY129" s="16" t="s">
        <v>147</v>
      </c>
      <c r="BE129" s="142">
        <f>IF(N129="základní",J129,0)</f>
        <v>0</v>
      </c>
      <c r="BF129" s="142">
        <f>IF(N129="snížená",J129,0)</f>
        <v>0</v>
      </c>
      <c r="BG129" s="142">
        <f>IF(N129="zákl. přenesená",J129,0)</f>
        <v>0</v>
      </c>
      <c r="BH129" s="142">
        <f>IF(N129="sníž. přenesená",J129,0)</f>
        <v>0</v>
      </c>
      <c r="BI129" s="142">
        <f>IF(N129="nulová",J129,0)</f>
        <v>0</v>
      </c>
      <c r="BJ129" s="16" t="s">
        <v>90</v>
      </c>
      <c r="BK129" s="142">
        <f>ROUND(I129*H129,2)</f>
        <v>0</v>
      </c>
      <c r="BL129" s="16" t="s">
        <v>154</v>
      </c>
      <c r="BM129" s="141" t="s">
        <v>694</v>
      </c>
    </row>
    <row r="130" spans="2:47" s="1" customFormat="1" ht="10">
      <c r="B130" s="32"/>
      <c r="D130" s="143" t="s">
        <v>156</v>
      </c>
      <c r="F130" s="144" t="s">
        <v>695</v>
      </c>
      <c r="I130" s="145"/>
      <c r="L130" s="32"/>
      <c r="M130" s="146"/>
      <c r="T130" s="53"/>
      <c r="AT130" s="16" t="s">
        <v>156</v>
      </c>
      <c r="AU130" s="16" t="s">
        <v>92</v>
      </c>
    </row>
    <row r="131" spans="2:63" s="11" customFormat="1" ht="25.9" customHeight="1">
      <c r="B131" s="116"/>
      <c r="D131" s="117" t="s">
        <v>81</v>
      </c>
      <c r="E131" s="118" t="s">
        <v>231</v>
      </c>
      <c r="F131" s="118" t="s">
        <v>232</v>
      </c>
      <c r="I131" s="119"/>
      <c r="J131" s="120">
        <f>BK131</f>
        <v>0</v>
      </c>
      <c r="L131" s="116"/>
      <c r="M131" s="121"/>
      <c r="P131" s="122">
        <f>P132+P141+P157+P181+P204+P239+P249</f>
        <v>0</v>
      </c>
      <c r="R131" s="122">
        <f>R132+R141+R157+R181+R204+R239+R249</f>
        <v>4.8044649999999995</v>
      </c>
      <c r="T131" s="123">
        <f>T132+T141+T157+T181+T204+T239+T249</f>
        <v>2.2016400000000003</v>
      </c>
      <c r="AR131" s="117" t="s">
        <v>92</v>
      </c>
      <c r="AT131" s="124" t="s">
        <v>81</v>
      </c>
      <c r="AU131" s="124" t="s">
        <v>82</v>
      </c>
      <c r="AY131" s="117" t="s">
        <v>147</v>
      </c>
      <c r="BK131" s="125">
        <f>BK132+BK141+BK157+BK181+BK204+BK239+BK249</f>
        <v>0</v>
      </c>
    </row>
    <row r="132" spans="2:63" s="11" customFormat="1" ht="22.75" customHeight="1">
      <c r="B132" s="116"/>
      <c r="D132" s="117" t="s">
        <v>81</v>
      </c>
      <c r="E132" s="126" t="s">
        <v>696</v>
      </c>
      <c r="F132" s="126" t="s">
        <v>697</v>
      </c>
      <c r="I132" s="119"/>
      <c r="J132" s="127">
        <f>BK132</f>
        <v>0</v>
      </c>
      <c r="L132" s="116"/>
      <c r="M132" s="121"/>
      <c r="P132" s="122">
        <f>SUM(P133:P140)</f>
        <v>0</v>
      </c>
      <c r="R132" s="122">
        <f>SUM(R133:R140)</f>
        <v>0.00096</v>
      </c>
      <c r="T132" s="123">
        <f>SUM(T133:T140)</f>
        <v>0.0034</v>
      </c>
      <c r="AR132" s="117" t="s">
        <v>92</v>
      </c>
      <c r="AT132" s="124" t="s">
        <v>81</v>
      </c>
      <c r="AU132" s="124" t="s">
        <v>90</v>
      </c>
      <c r="AY132" s="117" t="s">
        <v>147</v>
      </c>
      <c r="BK132" s="125">
        <f>SUM(BK133:BK140)</f>
        <v>0</v>
      </c>
    </row>
    <row r="133" spans="2:65" s="1" customFormat="1" ht="24.15" customHeight="1">
      <c r="B133" s="128"/>
      <c r="C133" s="129" t="s">
        <v>226</v>
      </c>
      <c r="D133" s="129" t="s">
        <v>150</v>
      </c>
      <c r="E133" s="130" t="s">
        <v>698</v>
      </c>
      <c r="F133" s="131" t="s">
        <v>699</v>
      </c>
      <c r="G133" s="132" t="s">
        <v>274</v>
      </c>
      <c r="H133" s="133">
        <v>4</v>
      </c>
      <c r="I133" s="134"/>
      <c r="J133" s="135">
        <f>ROUND(I133*H133,2)</f>
        <v>0</v>
      </c>
      <c r="K133" s="136"/>
      <c r="L133" s="32"/>
      <c r="M133" s="137" t="s">
        <v>3</v>
      </c>
      <c r="N133" s="138" t="s">
        <v>53</v>
      </c>
      <c r="P133" s="139">
        <f>O133*H133</f>
        <v>0</v>
      </c>
      <c r="Q133" s="139">
        <v>0</v>
      </c>
      <c r="R133" s="139">
        <f>Q133*H133</f>
        <v>0</v>
      </c>
      <c r="S133" s="139">
        <v>0.00085</v>
      </c>
      <c r="T133" s="140">
        <f>S133*H133</f>
        <v>0.0034</v>
      </c>
      <c r="AR133" s="141" t="s">
        <v>238</v>
      </c>
      <c r="AT133" s="141" t="s">
        <v>150</v>
      </c>
      <c r="AU133" s="141" t="s">
        <v>92</v>
      </c>
      <c r="AY133" s="16" t="s">
        <v>147</v>
      </c>
      <c r="BE133" s="142">
        <f>IF(N133="základní",J133,0)</f>
        <v>0</v>
      </c>
      <c r="BF133" s="142">
        <f>IF(N133="snížená",J133,0)</f>
        <v>0</v>
      </c>
      <c r="BG133" s="142">
        <f>IF(N133="zákl. přenesená",J133,0)</f>
        <v>0</v>
      </c>
      <c r="BH133" s="142">
        <f>IF(N133="sníž. přenesená",J133,0)</f>
        <v>0</v>
      </c>
      <c r="BI133" s="142">
        <f>IF(N133="nulová",J133,0)</f>
        <v>0</v>
      </c>
      <c r="BJ133" s="16" t="s">
        <v>90</v>
      </c>
      <c r="BK133" s="142">
        <f>ROUND(I133*H133,2)</f>
        <v>0</v>
      </c>
      <c r="BL133" s="16" t="s">
        <v>238</v>
      </c>
      <c r="BM133" s="141" t="s">
        <v>700</v>
      </c>
    </row>
    <row r="134" spans="2:47" s="1" customFormat="1" ht="10">
      <c r="B134" s="32"/>
      <c r="D134" s="143" t="s">
        <v>156</v>
      </c>
      <c r="F134" s="144" t="s">
        <v>701</v>
      </c>
      <c r="I134" s="145"/>
      <c r="L134" s="32"/>
      <c r="M134" s="146"/>
      <c r="T134" s="53"/>
      <c r="AT134" s="16" t="s">
        <v>156</v>
      </c>
      <c r="AU134" s="16" t="s">
        <v>92</v>
      </c>
    </row>
    <row r="135" spans="2:51" s="12" customFormat="1" ht="10">
      <c r="B135" s="147"/>
      <c r="D135" s="148" t="s">
        <v>158</v>
      </c>
      <c r="E135" s="149" t="s">
        <v>3</v>
      </c>
      <c r="F135" s="150" t="s">
        <v>702</v>
      </c>
      <c r="H135" s="149" t="s">
        <v>3</v>
      </c>
      <c r="I135" s="151"/>
      <c r="L135" s="147"/>
      <c r="M135" s="152"/>
      <c r="T135" s="153"/>
      <c r="AT135" s="149" t="s">
        <v>158</v>
      </c>
      <c r="AU135" s="149" t="s">
        <v>92</v>
      </c>
      <c r="AV135" s="12" t="s">
        <v>90</v>
      </c>
      <c r="AW135" s="12" t="s">
        <v>43</v>
      </c>
      <c r="AX135" s="12" t="s">
        <v>82</v>
      </c>
      <c r="AY135" s="149" t="s">
        <v>147</v>
      </c>
    </row>
    <row r="136" spans="2:51" s="13" customFormat="1" ht="10">
      <c r="B136" s="154"/>
      <c r="D136" s="148" t="s">
        <v>158</v>
      </c>
      <c r="E136" s="155" t="s">
        <v>3</v>
      </c>
      <c r="F136" s="156" t="s">
        <v>154</v>
      </c>
      <c r="H136" s="157">
        <v>4</v>
      </c>
      <c r="I136" s="158"/>
      <c r="L136" s="154"/>
      <c r="M136" s="159"/>
      <c r="T136" s="160"/>
      <c r="AT136" s="155" t="s">
        <v>158</v>
      </c>
      <c r="AU136" s="155" t="s">
        <v>92</v>
      </c>
      <c r="AV136" s="13" t="s">
        <v>92</v>
      </c>
      <c r="AW136" s="13" t="s">
        <v>43</v>
      </c>
      <c r="AX136" s="13" t="s">
        <v>90</v>
      </c>
      <c r="AY136" s="155" t="s">
        <v>147</v>
      </c>
    </row>
    <row r="137" spans="2:65" s="1" customFormat="1" ht="24.15" customHeight="1">
      <c r="B137" s="128"/>
      <c r="C137" s="129" t="s">
        <v>235</v>
      </c>
      <c r="D137" s="129" t="s">
        <v>150</v>
      </c>
      <c r="E137" s="130" t="s">
        <v>703</v>
      </c>
      <c r="F137" s="131" t="s">
        <v>704</v>
      </c>
      <c r="G137" s="132" t="s">
        <v>274</v>
      </c>
      <c r="H137" s="133">
        <v>4</v>
      </c>
      <c r="I137" s="134"/>
      <c r="J137" s="135">
        <f>ROUND(I137*H137,2)</f>
        <v>0</v>
      </c>
      <c r="K137" s="136"/>
      <c r="L137" s="32"/>
      <c r="M137" s="137" t="s">
        <v>3</v>
      </c>
      <c r="N137" s="138" t="s">
        <v>53</v>
      </c>
      <c r="P137" s="139">
        <f>O137*H137</f>
        <v>0</v>
      </c>
      <c r="Q137" s="139">
        <v>0.00024</v>
      </c>
      <c r="R137" s="139">
        <f>Q137*H137</f>
        <v>0.00096</v>
      </c>
      <c r="S137" s="139">
        <v>0</v>
      </c>
      <c r="T137" s="140">
        <f>S137*H137</f>
        <v>0</v>
      </c>
      <c r="AR137" s="141" t="s">
        <v>238</v>
      </c>
      <c r="AT137" s="141" t="s">
        <v>150</v>
      </c>
      <c r="AU137" s="141" t="s">
        <v>92</v>
      </c>
      <c r="AY137" s="16" t="s">
        <v>147</v>
      </c>
      <c r="BE137" s="142">
        <f>IF(N137="základní",J137,0)</f>
        <v>0</v>
      </c>
      <c r="BF137" s="142">
        <f>IF(N137="snížená",J137,0)</f>
        <v>0</v>
      </c>
      <c r="BG137" s="142">
        <f>IF(N137="zákl. přenesená",J137,0)</f>
        <v>0</v>
      </c>
      <c r="BH137" s="142">
        <f>IF(N137="sníž. přenesená",J137,0)</f>
        <v>0</v>
      </c>
      <c r="BI137" s="142">
        <f>IF(N137="nulová",J137,0)</f>
        <v>0</v>
      </c>
      <c r="BJ137" s="16" t="s">
        <v>90</v>
      </c>
      <c r="BK137" s="142">
        <f>ROUND(I137*H137,2)</f>
        <v>0</v>
      </c>
      <c r="BL137" s="16" t="s">
        <v>238</v>
      </c>
      <c r="BM137" s="141" t="s">
        <v>705</v>
      </c>
    </row>
    <row r="138" spans="2:47" s="1" customFormat="1" ht="10">
      <c r="B138" s="32"/>
      <c r="D138" s="143" t="s">
        <v>156</v>
      </c>
      <c r="F138" s="144" t="s">
        <v>706</v>
      </c>
      <c r="I138" s="145"/>
      <c r="L138" s="32"/>
      <c r="M138" s="146"/>
      <c r="T138" s="53"/>
      <c r="AT138" s="16" t="s">
        <v>156</v>
      </c>
      <c r="AU138" s="16" t="s">
        <v>92</v>
      </c>
    </row>
    <row r="139" spans="2:51" s="12" customFormat="1" ht="10">
      <c r="B139" s="147"/>
      <c r="D139" s="148" t="s">
        <v>158</v>
      </c>
      <c r="E139" s="149" t="s">
        <v>3</v>
      </c>
      <c r="F139" s="150" t="s">
        <v>702</v>
      </c>
      <c r="H139" s="149" t="s">
        <v>3</v>
      </c>
      <c r="I139" s="151"/>
      <c r="L139" s="147"/>
      <c r="M139" s="152"/>
      <c r="T139" s="153"/>
      <c r="AT139" s="149" t="s">
        <v>158</v>
      </c>
      <c r="AU139" s="149" t="s">
        <v>92</v>
      </c>
      <c r="AV139" s="12" t="s">
        <v>90</v>
      </c>
      <c r="AW139" s="12" t="s">
        <v>43</v>
      </c>
      <c r="AX139" s="12" t="s">
        <v>82</v>
      </c>
      <c r="AY139" s="149" t="s">
        <v>147</v>
      </c>
    </row>
    <row r="140" spans="2:51" s="13" customFormat="1" ht="10">
      <c r="B140" s="154"/>
      <c r="D140" s="148" t="s">
        <v>158</v>
      </c>
      <c r="E140" s="155" t="s">
        <v>3</v>
      </c>
      <c r="F140" s="156" t="s">
        <v>154</v>
      </c>
      <c r="H140" s="157">
        <v>4</v>
      </c>
      <c r="I140" s="158"/>
      <c r="L140" s="154"/>
      <c r="M140" s="159"/>
      <c r="T140" s="160"/>
      <c r="AT140" s="155" t="s">
        <v>158</v>
      </c>
      <c r="AU140" s="155" t="s">
        <v>92</v>
      </c>
      <c r="AV140" s="13" t="s">
        <v>92</v>
      </c>
      <c r="AW140" s="13" t="s">
        <v>43</v>
      </c>
      <c r="AX140" s="13" t="s">
        <v>90</v>
      </c>
      <c r="AY140" s="155" t="s">
        <v>147</v>
      </c>
    </row>
    <row r="141" spans="2:63" s="11" customFormat="1" ht="22.75" customHeight="1">
      <c r="B141" s="116"/>
      <c r="D141" s="117" t="s">
        <v>81</v>
      </c>
      <c r="E141" s="126" t="s">
        <v>296</v>
      </c>
      <c r="F141" s="126" t="s">
        <v>297</v>
      </c>
      <c r="I141" s="119"/>
      <c r="J141" s="127">
        <f>BK141</f>
        <v>0</v>
      </c>
      <c r="L141" s="116"/>
      <c r="M141" s="121"/>
      <c r="P141" s="122">
        <f>SUM(P142:P156)</f>
        <v>0</v>
      </c>
      <c r="R141" s="122">
        <f>SUM(R142:R156)</f>
        <v>0.011303999999999998</v>
      </c>
      <c r="T141" s="123">
        <f>SUM(T142:T156)</f>
        <v>0.00084</v>
      </c>
      <c r="AR141" s="117" t="s">
        <v>92</v>
      </c>
      <c r="AT141" s="124" t="s">
        <v>81</v>
      </c>
      <c r="AU141" s="124" t="s">
        <v>90</v>
      </c>
      <c r="AY141" s="117" t="s">
        <v>147</v>
      </c>
      <c r="BK141" s="125">
        <f>SUM(BK142:BK156)</f>
        <v>0</v>
      </c>
    </row>
    <row r="142" spans="2:65" s="1" customFormat="1" ht="24.15" customHeight="1">
      <c r="B142" s="128"/>
      <c r="C142" s="129" t="s">
        <v>244</v>
      </c>
      <c r="D142" s="129" t="s">
        <v>150</v>
      </c>
      <c r="E142" s="130" t="s">
        <v>707</v>
      </c>
      <c r="F142" s="131" t="s">
        <v>708</v>
      </c>
      <c r="G142" s="132" t="s">
        <v>274</v>
      </c>
      <c r="H142" s="133">
        <v>4</v>
      </c>
      <c r="I142" s="134"/>
      <c r="J142" s="135">
        <f>ROUND(I142*H142,2)</f>
        <v>0</v>
      </c>
      <c r="K142" s="136"/>
      <c r="L142" s="32"/>
      <c r="M142" s="137" t="s">
        <v>3</v>
      </c>
      <c r="N142" s="138" t="s">
        <v>53</v>
      </c>
      <c r="P142" s="139">
        <f>O142*H142</f>
        <v>0</v>
      </c>
      <c r="Q142" s="139">
        <v>0</v>
      </c>
      <c r="R142" s="139">
        <f>Q142*H142</f>
        <v>0</v>
      </c>
      <c r="S142" s="139">
        <v>0</v>
      </c>
      <c r="T142" s="140">
        <f>S142*H142</f>
        <v>0</v>
      </c>
      <c r="AR142" s="141" t="s">
        <v>238</v>
      </c>
      <c r="AT142" s="141" t="s">
        <v>150</v>
      </c>
      <c r="AU142" s="141" t="s">
        <v>92</v>
      </c>
      <c r="AY142" s="16" t="s">
        <v>147</v>
      </c>
      <c r="BE142" s="142">
        <f>IF(N142="základní",J142,0)</f>
        <v>0</v>
      </c>
      <c r="BF142" s="142">
        <f>IF(N142="snížená",J142,0)</f>
        <v>0</v>
      </c>
      <c r="BG142" s="142">
        <f>IF(N142="zákl. přenesená",J142,0)</f>
        <v>0</v>
      </c>
      <c r="BH142" s="142">
        <f>IF(N142="sníž. přenesená",J142,0)</f>
        <v>0</v>
      </c>
      <c r="BI142" s="142">
        <f>IF(N142="nulová",J142,0)</f>
        <v>0</v>
      </c>
      <c r="BJ142" s="16" t="s">
        <v>90</v>
      </c>
      <c r="BK142" s="142">
        <f>ROUND(I142*H142,2)</f>
        <v>0</v>
      </c>
      <c r="BL142" s="16" t="s">
        <v>238</v>
      </c>
      <c r="BM142" s="141" t="s">
        <v>709</v>
      </c>
    </row>
    <row r="143" spans="2:47" s="1" customFormat="1" ht="10">
      <c r="B143" s="32"/>
      <c r="D143" s="143" t="s">
        <v>156</v>
      </c>
      <c r="F143" s="144" t="s">
        <v>710</v>
      </c>
      <c r="I143" s="145"/>
      <c r="L143" s="32"/>
      <c r="M143" s="146"/>
      <c r="T143" s="53"/>
      <c r="AT143" s="16" t="s">
        <v>156</v>
      </c>
      <c r="AU143" s="16" t="s">
        <v>92</v>
      </c>
    </row>
    <row r="144" spans="2:51" s="12" customFormat="1" ht="10">
      <c r="B144" s="147"/>
      <c r="D144" s="148" t="s">
        <v>158</v>
      </c>
      <c r="E144" s="149" t="s">
        <v>3</v>
      </c>
      <c r="F144" s="150" t="s">
        <v>702</v>
      </c>
      <c r="H144" s="149" t="s">
        <v>3</v>
      </c>
      <c r="I144" s="151"/>
      <c r="L144" s="147"/>
      <c r="M144" s="152"/>
      <c r="T144" s="153"/>
      <c r="AT144" s="149" t="s">
        <v>158</v>
      </c>
      <c r="AU144" s="149" t="s">
        <v>92</v>
      </c>
      <c r="AV144" s="12" t="s">
        <v>90</v>
      </c>
      <c r="AW144" s="12" t="s">
        <v>43</v>
      </c>
      <c r="AX144" s="12" t="s">
        <v>82</v>
      </c>
      <c r="AY144" s="149" t="s">
        <v>147</v>
      </c>
    </row>
    <row r="145" spans="2:51" s="13" customFormat="1" ht="10">
      <c r="B145" s="154"/>
      <c r="D145" s="148" t="s">
        <v>158</v>
      </c>
      <c r="E145" s="155" t="s">
        <v>3</v>
      </c>
      <c r="F145" s="156" t="s">
        <v>154</v>
      </c>
      <c r="H145" s="157">
        <v>4</v>
      </c>
      <c r="I145" s="158"/>
      <c r="L145" s="154"/>
      <c r="M145" s="159"/>
      <c r="T145" s="160"/>
      <c r="AT145" s="155" t="s">
        <v>158</v>
      </c>
      <c r="AU145" s="155" t="s">
        <v>92</v>
      </c>
      <c r="AV145" s="13" t="s">
        <v>92</v>
      </c>
      <c r="AW145" s="13" t="s">
        <v>43</v>
      </c>
      <c r="AX145" s="13" t="s">
        <v>90</v>
      </c>
      <c r="AY145" s="155" t="s">
        <v>147</v>
      </c>
    </row>
    <row r="146" spans="2:65" s="1" customFormat="1" ht="16.5" customHeight="1">
      <c r="B146" s="128"/>
      <c r="C146" s="168" t="s">
        <v>9</v>
      </c>
      <c r="D146" s="168" t="s">
        <v>245</v>
      </c>
      <c r="E146" s="169" t="s">
        <v>711</v>
      </c>
      <c r="F146" s="170" t="s">
        <v>712</v>
      </c>
      <c r="G146" s="171" t="s">
        <v>274</v>
      </c>
      <c r="H146" s="172">
        <v>4</v>
      </c>
      <c r="I146" s="173"/>
      <c r="J146" s="174">
        <f>ROUND(I146*H146,2)</f>
        <v>0</v>
      </c>
      <c r="K146" s="175"/>
      <c r="L146" s="176"/>
      <c r="M146" s="177" t="s">
        <v>3</v>
      </c>
      <c r="N146" s="178" t="s">
        <v>53</v>
      </c>
      <c r="P146" s="139">
        <f>O146*H146</f>
        <v>0</v>
      </c>
      <c r="Q146" s="139">
        <v>0.00012</v>
      </c>
      <c r="R146" s="139">
        <f>Q146*H146</f>
        <v>0.00048</v>
      </c>
      <c r="S146" s="139">
        <v>0</v>
      </c>
      <c r="T146" s="140">
        <f>S146*H146</f>
        <v>0</v>
      </c>
      <c r="AR146" s="141" t="s">
        <v>248</v>
      </c>
      <c r="AT146" s="141" t="s">
        <v>245</v>
      </c>
      <c r="AU146" s="141" t="s">
        <v>92</v>
      </c>
      <c r="AY146" s="16" t="s">
        <v>147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6" t="s">
        <v>90</v>
      </c>
      <c r="BK146" s="142">
        <f>ROUND(I146*H146,2)</f>
        <v>0</v>
      </c>
      <c r="BL146" s="16" t="s">
        <v>238</v>
      </c>
      <c r="BM146" s="141" t="s">
        <v>713</v>
      </c>
    </row>
    <row r="147" spans="2:65" s="1" customFormat="1" ht="24.15" customHeight="1">
      <c r="B147" s="128"/>
      <c r="C147" s="129" t="s">
        <v>238</v>
      </c>
      <c r="D147" s="129" t="s">
        <v>150</v>
      </c>
      <c r="E147" s="130" t="s">
        <v>714</v>
      </c>
      <c r="F147" s="131" t="s">
        <v>715</v>
      </c>
      <c r="G147" s="132" t="s">
        <v>274</v>
      </c>
      <c r="H147" s="133">
        <v>4</v>
      </c>
      <c r="I147" s="134"/>
      <c r="J147" s="135">
        <f>ROUND(I147*H147,2)</f>
        <v>0</v>
      </c>
      <c r="K147" s="136"/>
      <c r="L147" s="32"/>
      <c r="M147" s="137" t="s">
        <v>3</v>
      </c>
      <c r="N147" s="138" t="s">
        <v>53</v>
      </c>
      <c r="P147" s="139">
        <f>O147*H147</f>
        <v>0</v>
      </c>
      <c r="Q147" s="139">
        <v>0</v>
      </c>
      <c r="R147" s="139">
        <f>Q147*H147</f>
        <v>0</v>
      </c>
      <c r="S147" s="139">
        <v>0</v>
      </c>
      <c r="T147" s="140">
        <f>S147*H147</f>
        <v>0</v>
      </c>
      <c r="AR147" s="141" t="s">
        <v>238</v>
      </c>
      <c r="AT147" s="141" t="s">
        <v>150</v>
      </c>
      <c r="AU147" s="141" t="s">
        <v>92</v>
      </c>
      <c r="AY147" s="16" t="s">
        <v>147</v>
      </c>
      <c r="BE147" s="142">
        <f>IF(N147="základní",J147,0)</f>
        <v>0</v>
      </c>
      <c r="BF147" s="142">
        <f>IF(N147="snížená",J147,0)</f>
        <v>0</v>
      </c>
      <c r="BG147" s="142">
        <f>IF(N147="zákl. přenesená",J147,0)</f>
        <v>0</v>
      </c>
      <c r="BH147" s="142">
        <f>IF(N147="sníž. přenesená",J147,0)</f>
        <v>0</v>
      </c>
      <c r="BI147" s="142">
        <f>IF(N147="nulová",J147,0)</f>
        <v>0</v>
      </c>
      <c r="BJ147" s="16" t="s">
        <v>90</v>
      </c>
      <c r="BK147" s="142">
        <f>ROUND(I147*H147,2)</f>
        <v>0</v>
      </c>
      <c r="BL147" s="16" t="s">
        <v>238</v>
      </c>
      <c r="BM147" s="141" t="s">
        <v>716</v>
      </c>
    </row>
    <row r="148" spans="2:47" s="1" customFormat="1" ht="10">
      <c r="B148" s="32"/>
      <c r="D148" s="143" t="s">
        <v>156</v>
      </c>
      <c r="F148" s="144" t="s">
        <v>717</v>
      </c>
      <c r="I148" s="145"/>
      <c r="L148" s="32"/>
      <c r="M148" s="146"/>
      <c r="T148" s="53"/>
      <c r="AT148" s="16" t="s">
        <v>156</v>
      </c>
      <c r="AU148" s="16" t="s">
        <v>92</v>
      </c>
    </row>
    <row r="149" spans="2:65" s="1" customFormat="1" ht="16.5" customHeight="1">
      <c r="B149" s="128"/>
      <c r="C149" s="168" t="s">
        <v>259</v>
      </c>
      <c r="D149" s="168" t="s">
        <v>245</v>
      </c>
      <c r="E149" s="169" t="s">
        <v>718</v>
      </c>
      <c r="F149" s="170" t="s">
        <v>719</v>
      </c>
      <c r="G149" s="171" t="s">
        <v>465</v>
      </c>
      <c r="H149" s="172">
        <v>26.4</v>
      </c>
      <c r="I149" s="173"/>
      <c r="J149" s="174">
        <f>ROUND(I149*H149,2)</f>
        <v>0</v>
      </c>
      <c r="K149" s="175"/>
      <c r="L149" s="176"/>
      <c r="M149" s="177" t="s">
        <v>3</v>
      </c>
      <c r="N149" s="178" t="s">
        <v>53</v>
      </c>
      <c r="P149" s="139">
        <f>O149*H149</f>
        <v>0</v>
      </c>
      <c r="Q149" s="139">
        <v>0.00041</v>
      </c>
      <c r="R149" s="139">
        <f>Q149*H149</f>
        <v>0.010823999999999999</v>
      </c>
      <c r="S149" s="139">
        <v>0</v>
      </c>
      <c r="T149" s="140">
        <f>S149*H149</f>
        <v>0</v>
      </c>
      <c r="AR149" s="141" t="s">
        <v>248</v>
      </c>
      <c r="AT149" s="141" t="s">
        <v>245</v>
      </c>
      <c r="AU149" s="141" t="s">
        <v>92</v>
      </c>
      <c r="AY149" s="16" t="s">
        <v>147</v>
      </c>
      <c r="BE149" s="142">
        <f>IF(N149="základní",J149,0)</f>
        <v>0</v>
      </c>
      <c r="BF149" s="142">
        <f>IF(N149="snížená",J149,0)</f>
        <v>0</v>
      </c>
      <c r="BG149" s="142">
        <f>IF(N149="zákl. přenesená",J149,0)</f>
        <v>0</v>
      </c>
      <c r="BH149" s="142">
        <f>IF(N149="sníž. přenesená",J149,0)</f>
        <v>0</v>
      </c>
      <c r="BI149" s="142">
        <f>IF(N149="nulová",J149,0)</f>
        <v>0</v>
      </c>
      <c r="BJ149" s="16" t="s">
        <v>90</v>
      </c>
      <c r="BK149" s="142">
        <f>ROUND(I149*H149,2)</f>
        <v>0</v>
      </c>
      <c r="BL149" s="16" t="s">
        <v>238</v>
      </c>
      <c r="BM149" s="141" t="s">
        <v>720</v>
      </c>
    </row>
    <row r="150" spans="2:51" s="13" customFormat="1" ht="10">
      <c r="B150" s="154"/>
      <c r="D150" s="148" t="s">
        <v>158</v>
      </c>
      <c r="F150" s="156" t="s">
        <v>721</v>
      </c>
      <c r="H150" s="157">
        <v>26.4</v>
      </c>
      <c r="I150" s="158"/>
      <c r="L150" s="154"/>
      <c r="M150" s="159"/>
      <c r="T150" s="160"/>
      <c r="AT150" s="155" t="s">
        <v>158</v>
      </c>
      <c r="AU150" s="155" t="s">
        <v>92</v>
      </c>
      <c r="AV150" s="13" t="s">
        <v>92</v>
      </c>
      <c r="AW150" s="13" t="s">
        <v>4</v>
      </c>
      <c r="AX150" s="13" t="s">
        <v>90</v>
      </c>
      <c r="AY150" s="155" t="s">
        <v>147</v>
      </c>
    </row>
    <row r="151" spans="2:65" s="1" customFormat="1" ht="24.15" customHeight="1">
      <c r="B151" s="128"/>
      <c r="C151" s="129" t="s">
        <v>264</v>
      </c>
      <c r="D151" s="129" t="s">
        <v>150</v>
      </c>
      <c r="E151" s="130" t="s">
        <v>722</v>
      </c>
      <c r="F151" s="131" t="s">
        <v>723</v>
      </c>
      <c r="G151" s="132" t="s">
        <v>274</v>
      </c>
      <c r="H151" s="133">
        <v>4</v>
      </c>
      <c r="I151" s="134"/>
      <c r="J151" s="135">
        <f>ROUND(I151*H151,2)</f>
        <v>0</v>
      </c>
      <c r="K151" s="136"/>
      <c r="L151" s="32"/>
      <c r="M151" s="137" t="s">
        <v>3</v>
      </c>
      <c r="N151" s="138" t="s">
        <v>53</v>
      </c>
      <c r="P151" s="139">
        <f>O151*H151</f>
        <v>0</v>
      </c>
      <c r="Q151" s="139">
        <v>0</v>
      </c>
      <c r="R151" s="139">
        <f>Q151*H151</f>
        <v>0</v>
      </c>
      <c r="S151" s="139">
        <v>0.0002</v>
      </c>
      <c r="T151" s="140">
        <f>S151*H151</f>
        <v>0.0008</v>
      </c>
      <c r="AR151" s="141" t="s">
        <v>238</v>
      </c>
      <c r="AT151" s="141" t="s">
        <v>150</v>
      </c>
      <c r="AU151" s="141" t="s">
        <v>92</v>
      </c>
      <c r="AY151" s="16" t="s">
        <v>147</v>
      </c>
      <c r="BE151" s="142">
        <f>IF(N151="základní",J151,0)</f>
        <v>0</v>
      </c>
      <c r="BF151" s="142">
        <f>IF(N151="snížená",J151,0)</f>
        <v>0</v>
      </c>
      <c r="BG151" s="142">
        <f>IF(N151="zákl. přenesená",J151,0)</f>
        <v>0</v>
      </c>
      <c r="BH151" s="142">
        <f>IF(N151="sníž. přenesená",J151,0)</f>
        <v>0</v>
      </c>
      <c r="BI151" s="142">
        <f>IF(N151="nulová",J151,0)</f>
        <v>0</v>
      </c>
      <c r="BJ151" s="16" t="s">
        <v>90</v>
      </c>
      <c r="BK151" s="142">
        <f>ROUND(I151*H151,2)</f>
        <v>0</v>
      </c>
      <c r="BL151" s="16" t="s">
        <v>238</v>
      </c>
      <c r="BM151" s="141" t="s">
        <v>724</v>
      </c>
    </row>
    <row r="152" spans="2:47" s="1" customFormat="1" ht="10">
      <c r="B152" s="32"/>
      <c r="D152" s="143" t="s">
        <v>156</v>
      </c>
      <c r="F152" s="144" t="s">
        <v>725</v>
      </c>
      <c r="I152" s="145"/>
      <c r="L152" s="32"/>
      <c r="M152" s="146"/>
      <c r="T152" s="53"/>
      <c r="AT152" s="16" t="s">
        <v>156</v>
      </c>
      <c r="AU152" s="16" t="s">
        <v>92</v>
      </c>
    </row>
    <row r="153" spans="2:51" s="12" customFormat="1" ht="10">
      <c r="B153" s="147"/>
      <c r="D153" s="148" t="s">
        <v>158</v>
      </c>
      <c r="E153" s="149" t="s">
        <v>3</v>
      </c>
      <c r="F153" s="150" t="s">
        <v>702</v>
      </c>
      <c r="H153" s="149" t="s">
        <v>3</v>
      </c>
      <c r="I153" s="151"/>
      <c r="L153" s="147"/>
      <c r="M153" s="152"/>
      <c r="T153" s="153"/>
      <c r="AT153" s="149" t="s">
        <v>158</v>
      </c>
      <c r="AU153" s="149" t="s">
        <v>92</v>
      </c>
      <c r="AV153" s="12" t="s">
        <v>90</v>
      </c>
      <c r="AW153" s="12" t="s">
        <v>43</v>
      </c>
      <c r="AX153" s="12" t="s">
        <v>82</v>
      </c>
      <c r="AY153" s="149" t="s">
        <v>147</v>
      </c>
    </row>
    <row r="154" spans="2:51" s="13" customFormat="1" ht="10">
      <c r="B154" s="154"/>
      <c r="D154" s="148" t="s">
        <v>158</v>
      </c>
      <c r="E154" s="155" t="s">
        <v>3</v>
      </c>
      <c r="F154" s="156" t="s">
        <v>154</v>
      </c>
      <c r="H154" s="157">
        <v>4</v>
      </c>
      <c r="I154" s="158"/>
      <c r="L154" s="154"/>
      <c r="M154" s="159"/>
      <c r="T154" s="160"/>
      <c r="AT154" s="155" t="s">
        <v>158</v>
      </c>
      <c r="AU154" s="155" t="s">
        <v>92</v>
      </c>
      <c r="AV154" s="13" t="s">
        <v>92</v>
      </c>
      <c r="AW154" s="13" t="s">
        <v>43</v>
      </c>
      <c r="AX154" s="13" t="s">
        <v>90</v>
      </c>
      <c r="AY154" s="155" t="s">
        <v>147</v>
      </c>
    </row>
    <row r="155" spans="2:65" s="1" customFormat="1" ht="24.15" customHeight="1">
      <c r="B155" s="128"/>
      <c r="C155" s="129" t="s">
        <v>271</v>
      </c>
      <c r="D155" s="129" t="s">
        <v>150</v>
      </c>
      <c r="E155" s="130" t="s">
        <v>726</v>
      </c>
      <c r="F155" s="131" t="s">
        <v>727</v>
      </c>
      <c r="G155" s="132" t="s">
        <v>274</v>
      </c>
      <c r="H155" s="133">
        <v>4</v>
      </c>
      <c r="I155" s="134"/>
      <c r="J155" s="135">
        <f>ROUND(I155*H155,2)</f>
        <v>0</v>
      </c>
      <c r="K155" s="136"/>
      <c r="L155" s="32"/>
      <c r="M155" s="137" t="s">
        <v>3</v>
      </c>
      <c r="N155" s="138" t="s">
        <v>53</v>
      </c>
      <c r="P155" s="139">
        <f>O155*H155</f>
        <v>0</v>
      </c>
      <c r="Q155" s="139">
        <v>0</v>
      </c>
      <c r="R155" s="139">
        <f>Q155*H155</f>
        <v>0</v>
      </c>
      <c r="S155" s="139">
        <v>1E-05</v>
      </c>
      <c r="T155" s="140">
        <f>S155*H155</f>
        <v>4E-05</v>
      </c>
      <c r="AR155" s="141" t="s">
        <v>238</v>
      </c>
      <c r="AT155" s="141" t="s">
        <v>150</v>
      </c>
      <c r="AU155" s="141" t="s">
        <v>92</v>
      </c>
      <c r="AY155" s="16" t="s">
        <v>147</v>
      </c>
      <c r="BE155" s="142">
        <f>IF(N155="základní",J155,0)</f>
        <v>0</v>
      </c>
      <c r="BF155" s="142">
        <f>IF(N155="snížená",J155,0)</f>
        <v>0</v>
      </c>
      <c r="BG155" s="142">
        <f>IF(N155="zákl. přenesená",J155,0)</f>
        <v>0</v>
      </c>
      <c r="BH155" s="142">
        <f>IF(N155="sníž. přenesená",J155,0)</f>
        <v>0</v>
      </c>
      <c r="BI155" s="142">
        <f>IF(N155="nulová",J155,0)</f>
        <v>0</v>
      </c>
      <c r="BJ155" s="16" t="s">
        <v>90</v>
      </c>
      <c r="BK155" s="142">
        <f>ROUND(I155*H155,2)</f>
        <v>0</v>
      </c>
      <c r="BL155" s="16" t="s">
        <v>238</v>
      </c>
      <c r="BM155" s="141" t="s">
        <v>728</v>
      </c>
    </row>
    <row r="156" spans="2:47" s="1" customFormat="1" ht="10">
      <c r="B156" s="32"/>
      <c r="D156" s="143" t="s">
        <v>156</v>
      </c>
      <c r="F156" s="144" t="s">
        <v>729</v>
      </c>
      <c r="I156" s="145"/>
      <c r="L156" s="32"/>
      <c r="M156" s="146"/>
      <c r="T156" s="53"/>
      <c r="AT156" s="16" t="s">
        <v>156</v>
      </c>
      <c r="AU156" s="16" t="s">
        <v>92</v>
      </c>
    </row>
    <row r="157" spans="2:63" s="11" customFormat="1" ht="22.75" customHeight="1">
      <c r="B157" s="116"/>
      <c r="D157" s="117" t="s">
        <v>81</v>
      </c>
      <c r="E157" s="126" t="s">
        <v>321</v>
      </c>
      <c r="F157" s="126" t="s">
        <v>322</v>
      </c>
      <c r="I157" s="119"/>
      <c r="J157" s="127">
        <f>BK157</f>
        <v>0</v>
      </c>
      <c r="L157" s="116"/>
      <c r="M157" s="121"/>
      <c r="P157" s="122">
        <f>SUM(P158:P180)</f>
        <v>0</v>
      </c>
      <c r="R157" s="122">
        <f>SUM(R158:R180)</f>
        <v>0.227643</v>
      </c>
      <c r="T157" s="123">
        <f>SUM(T158:T180)</f>
        <v>0</v>
      </c>
      <c r="AR157" s="117" t="s">
        <v>92</v>
      </c>
      <c r="AT157" s="124" t="s">
        <v>81</v>
      </c>
      <c r="AU157" s="124" t="s">
        <v>90</v>
      </c>
      <c r="AY157" s="117" t="s">
        <v>147</v>
      </c>
      <c r="BK157" s="125">
        <f>SUM(BK158:BK180)</f>
        <v>0</v>
      </c>
    </row>
    <row r="158" spans="2:65" s="1" customFormat="1" ht="44.25" customHeight="1">
      <c r="B158" s="128"/>
      <c r="C158" s="129" t="s">
        <v>278</v>
      </c>
      <c r="D158" s="129" t="s">
        <v>150</v>
      </c>
      <c r="E158" s="130" t="s">
        <v>730</v>
      </c>
      <c r="F158" s="131" t="s">
        <v>731</v>
      </c>
      <c r="G158" s="132" t="s">
        <v>465</v>
      </c>
      <c r="H158" s="133">
        <v>10.4</v>
      </c>
      <c r="I158" s="134"/>
      <c r="J158" s="135">
        <f>ROUND(I158*H158,2)</f>
        <v>0</v>
      </c>
      <c r="K158" s="136"/>
      <c r="L158" s="32"/>
      <c r="M158" s="137" t="s">
        <v>3</v>
      </c>
      <c r="N158" s="138" t="s">
        <v>53</v>
      </c>
      <c r="P158" s="139">
        <f>O158*H158</f>
        <v>0</v>
      </c>
      <c r="Q158" s="139">
        <v>0.00882</v>
      </c>
      <c r="R158" s="139">
        <f>Q158*H158</f>
        <v>0.091728</v>
      </c>
      <c r="S158" s="139">
        <v>0</v>
      </c>
      <c r="T158" s="140">
        <f>S158*H158</f>
        <v>0</v>
      </c>
      <c r="AR158" s="141" t="s">
        <v>238</v>
      </c>
      <c r="AT158" s="141" t="s">
        <v>150</v>
      </c>
      <c r="AU158" s="141" t="s">
        <v>92</v>
      </c>
      <c r="AY158" s="16" t="s">
        <v>147</v>
      </c>
      <c r="BE158" s="142">
        <f>IF(N158="základní",J158,0)</f>
        <v>0</v>
      </c>
      <c r="BF158" s="142">
        <f>IF(N158="snížená",J158,0)</f>
        <v>0</v>
      </c>
      <c r="BG158" s="142">
        <f>IF(N158="zákl. přenesená",J158,0)</f>
        <v>0</v>
      </c>
      <c r="BH158" s="142">
        <f>IF(N158="sníž. přenesená",J158,0)</f>
        <v>0</v>
      </c>
      <c r="BI158" s="142">
        <f>IF(N158="nulová",J158,0)</f>
        <v>0</v>
      </c>
      <c r="BJ158" s="16" t="s">
        <v>90</v>
      </c>
      <c r="BK158" s="142">
        <f>ROUND(I158*H158,2)</f>
        <v>0</v>
      </c>
      <c r="BL158" s="16" t="s">
        <v>238</v>
      </c>
      <c r="BM158" s="141" t="s">
        <v>732</v>
      </c>
    </row>
    <row r="159" spans="2:47" s="1" customFormat="1" ht="10">
      <c r="B159" s="32"/>
      <c r="D159" s="143" t="s">
        <v>156</v>
      </c>
      <c r="F159" s="144" t="s">
        <v>733</v>
      </c>
      <c r="I159" s="145"/>
      <c r="L159" s="32"/>
      <c r="M159" s="146"/>
      <c r="T159" s="53"/>
      <c r="AT159" s="16" t="s">
        <v>156</v>
      </c>
      <c r="AU159" s="16" t="s">
        <v>92</v>
      </c>
    </row>
    <row r="160" spans="2:51" s="12" customFormat="1" ht="10">
      <c r="B160" s="147"/>
      <c r="D160" s="148" t="s">
        <v>158</v>
      </c>
      <c r="E160" s="149" t="s">
        <v>3</v>
      </c>
      <c r="F160" s="150" t="s">
        <v>734</v>
      </c>
      <c r="H160" s="149" t="s">
        <v>3</v>
      </c>
      <c r="I160" s="151"/>
      <c r="L160" s="147"/>
      <c r="M160" s="152"/>
      <c r="T160" s="153"/>
      <c r="AT160" s="149" t="s">
        <v>158</v>
      </c>
      <c r="AU160" s="149" t="s">
        <v>92</v>
      </c>
      <c r="AV160" s="12" t="s">
        <v>90</v>
      </c>
      <c r="AW160" s="12" t="s">
        <v>43</v>
      </c>
      <c r="AX160" s="12" t="s">
        <v>82</v>
      </c>
      <c r="AY160" s="149" t="s">
        <v>147</v>
      </c>
    </row>
    <row r="161" spans="2:51" s="13" customFormat="1" ht="10">
      <c r="B161" s="154"/>
      <c r="D161" s="148" t="s">
        <v>158</v>
      </c>
      <c r="E161" s="155" t="s">
        <v>3</v>
      </c>
      <c r="F161" s="156" t="s">
        <v>735</v>
      </c>
      <c r="H161" s="157">
        <v>10.4</v>
      </c>
      <c r="I161" s="158"/>
      <c r="L161" s="154"/>
      <c r="M161" s="159"/>
      <c r="T161" s="160"/>
      <c r="AT161" s="155" t="s">
        <v>158</v>
      </c>
      <c r="AU161" s="155" t="s">
        <v>92</v>
      </c>
      <c r="AV161" s="13" t="s">
        <v>92</v>
      </c>
      <c r="AW161" s="13" t="s">
        <v>43</v>
      </c>
      <c r="AX161" s="13" t="s">
        <v>90</v>
      </c>
      <c r="AY161" s="155" t="s">
        <v>147</v>
      </c>
    </row>
    <row r="162" spans="2:65" s="1" customFormat="1" ht="44.25" customHeight="1">
      <c r="B162" s="128"/>
      <c r="C162" s="129" t="s">
        <v>8</v>
      </c>
      <c r="D162" s="129" t="s">
        <v>150</v>
      </c>
      <c r="E162" s="130" t="s">
        <v>335</v>
      </c>
      <c r="F162" s="131" t="s">
        <v>336</v>
      </c>
      <c r="G162" s="132" t="s">
        <v>153</v>
      </c>
      <c r="H162" s="133">
        <v>10.5</v>
      </c>
      <c r="I162" s="134"/>
      <c r="J162" s="135">
        <f>ROUND(I162*H162,2)</f>
        <v>0</v>
      </c>
      <c r="K162" s="136"/>
      <c r="L162" s="32"/>
      <c r="M162" s="137" t="s">
        <v>3</v>
      </c>
      <c r="N162" s="138" t="s">
        <v>53</v>
      </c>
      <c r="P162" s="139">
        <f>O162*H162</f>
        <v>0</v>
      </c>
      <c r="Q162" s="139">
        <v>0.01221</v>
      </c>
      <c r="R162" s="139">
        <f>Q162*H162</f>
        <v>0.128205</v>
      </c>
      <c r="S162" s="139">
        <v>0</v>
      </c>
      <c r="T162" s="140">
        <f>S162*H162</f>
        <v>0</v>
      </c>
      <c r="AR162" s="141" t="s">
        <v>238</v>
      </c>
      <c r="AT162" s="141" t="s">
        <v>150</v>
      </c>
      <c r="AU162" s="141" t="s">
        <v>92</v>
      </c>
      <c r="AY162" s="16" t="s">
        <v>147</v>
      </c>
      <c r="BE162" s="142">
        <f>IF(N162="základní",J162,0)</f>
        <v>0</v>
      </c>
      <c r="BF162" s="142">
        <f>IF(N162="snížená",J162,0)</f>
        <v>0</v>
      </c>
      <c r="BG162" s="142">
        <f>IF(N162="zákl. přenesená",J162,0)</f>
        <v>0</v>
      </c>
      <c r="BH162" s="142">
        <f>IF(N162="sníž. přenesená",J162,0)</f>
        <v>0</v>
      </c>
      <c r="BI162" s="142">
        <f>IF(N162="nulová",J162,0)</f>
        <v>0</v>
      </c>
      <c r="BJ162" s="16" t="s">
        <v>90</v>
      </c>
      <c r="BK162" s="142">
        <f>ROUND(I162*H162,2)</f>
        <v>0</v>
      </c>
      <c r="BL162" s="16" t="s">
        <v>238</v>
      </c>
      <c r="BM162" s="141" t="s">
        <v>736</v>
      </c>
    </row>
    <row r="163" spans="2:47" s="1" customFormat="1" ht="10">
      <c r="B163" s="32"/>
      <c r="D163" s="143" t="s">
        <v>156</v>
      </c>
      <c r="F163" s="144" t="s">
        <v>338</v>
      </c>
      <c r="I163" s="145"/>
      <c r="L163" s="32"/>
      <c r="M163" s="146"/>
      <c r="T163" s="53"/>
      <c r="AT163" s="16" t="s">
        <v>156</v>
      </c>
      <c r="AU163" s="16" t="s">
        <v>92</v>
      </c>
    </row>
    <row r="164" spans="2:51" s="12" customFormat="1" ht="10">
      <c r="B164" s="147"/>
      <c r="D164" s="148" t="s">
        <v>158</v>
      </c>
      <c r="E164" s="149" t="s">
        <v>3</v>
      </c>
      <c r="F164" s="150" t="s">
        <v>737</v>
      </c>
      <c r="H164" s="149" t="s">
        <v>3</v>
      </c>
      <c r="I164" s="151"/>
      <c r="L164" s="147"/>
      <c r="M164" s="152"/>
      <c r="T164" s="153"/>
      <c r="AT164" s="149" t="s">
        <v>158</v>
      </c>
      <c r="AU164" s="149" t="s">
        <v>92</v>
      </c>
      <c r="AV164" s="12" t="s">
        <v>90</v>
      </c>
      <c r="AW164" s="12" t="s">
        <v>43</v>
      </c>
      <c r="AX164" s="12" t="s">
        <v>82</v>
      </c>
      <c r="AY164" s="149" t="s">
        <v>147</v>
      </c>
    </row>
    <row r="165" spans="2:51" s="13" customFormat="1" ht="10">
      <c r="B165" s="154"/>
      <c r="D165" s="148" t="s">
        <v>158</v>
      </c>
      <c r="E165" s="155" t="s">
        <v>3</v>
      </c>
      <c r="F165" s="156" t="s">
        <v>738</v>
      </c>
      <c r="H165" s="157">
        <v>10.5</v>
      </c>
      <c r="I165" s="158"/>
      <c r="L165" s="154"/>
      <c r="M165" s="159"/>
      <c r="T165" s="160"/>
      <c r="AT165" s="155" t="s">
        <v>158</v>
      </c>
      <c r="AU165" s="155" t="s">
        <v>92</v>
      </c>
      <c r="AV165" s="13" t="s">
        <v>92</v>
      </c>
      <c r="AW165" s="13" t="s">
        <v>43</v>
      </c>
      <c r="AX165" s="13" t="s">
        <v>82</v>
      </c>
      <c r="AY165" s="155" t="s">
        <v>147</v>
      </c>
    </row>
    <row r="166" spans="2:51" s="14" customFormat="1" ht="10">
      <c r="B166" s="161"/>
      <c r="D166" s="148" t="s">
        <v>158</v>
      </c>
      <c r="E166" s="162" t="s">
        <v>3</v>
      </c>
      <c r="F166" s="163" t="s">
        <v>163</v>
      </c>
      <c r="H166" s="164">
        <v>10.5</v>
      </c>
      <c r="I166" s="165"/>
      <c r="L166" s="161"/>
      <c r="M166" s="166"/>
      <c r="T166" s="167"/>
      <c r="AT166" s="162" t="s">
        <v>158</v>
      </c>
      <c r="AU166" s="162" t="s">
        <v>92</v>
      </c>
      <c r="AV166" s="14" t="s">
        <v>154</v>
      </c>
      <c r="AW166" s="14" t="s">
        <v>43</v>
      </c>
      <c r="AX166" s="14" t="s">
        <v>90</v>
      </c>
      <c r="AY166" s="162" t="s">
        <v>147</v>
      </c>
    </row>
    <row r="167" spans="2:65" s="1" customFormat="1" ht="37.75" customHeight="1">
      <c r="B167" s="128"/>
      <c r="C167" s="129" t="s">
        <v>286</v>
      </c>
      <c r="D167" s="129" t="s">
        <v>150</v>
      </c>
      <c r="E167" s="130" t="s">
        <v>348</v>
      </c>
      <c r="F167" s="131" t="s">
        <v>349</v>
      </c>
      <c r="G167" s="132" t="s">
        <v>274</v>
      </c>
      <c r="H167" s="133">
        <v>7</v>
      </c>
      <c r="I167" s="134"/>
      <c r="J167" s="135">
        <f>ROUND(I167*H167,2)</f>
        <v>0</v>
      </c>
      <c r="K167" s="136"/>
      <c r="L167" s="32"/>
      <c r="M167" s="137" t="s">
        <v>3</v>
      </c>
      <c r="N167" s="138" t="s">
        <v>53</v>
      </c>
      <c r="P167" s="139">
        <f>O167*H167</f>
        <v>0</v>
      </c>
      <c r="Q167" s="139">
        <v>3E-05</v>
      </c>
      <c r="R167" s="139">
        <f>Q167*H167</f>
        <v>0.00021</v>
      </c>
      <c r="S167" s="139">
        <v>0</v>
      </c>
      <c r="T167" s="140">
        <f>S167*H167</f>
        <v>0</v>
      </c>
      <c r="AR167" s="141" t="s">
        <v>238</v>
      </c>
      <c r="AT167" s="141" t="s">
        <v>150</v>
      </c>
      <c r="AU167" s="141" t="s">
        <v>92</v>
      </c>
      <c r="AY167" s="16" t="s">
        <v>147</v>
      </c>
      <c r="BE167" s="142">
        <f>IF(N167="základní",J167,0)</f>
        <v>0</v>
      </c>
      <c r="BF167" s="142">
        <f>IF(N167="snížená",J167,0)</f>
        <v>0</v>
      </c>
      <c r="BG167" s="142">
        <f>IF(N167="zákl. přenesená",J167,0)</f>
        <v>0</v>
      </c>
      <c r="BH167" s="142">
        <f>IF(N167="sníž. přenesená",J167,0)</f>
        <v>0</v>
      </c>
      <c r="BI167" s="142">
        <f>IF(N167="nulová",J167,0)</f>
        <v>0</v>
      </c>
      <c r="BJ167" s="16" t="s">
        <v>90</v>
      </c>
      <c r="BK167" s="142">
        <f>ROUND(I167*H167,2)</f>
        <v>0</v>
      </c>
      <c r="BL167" s="16" t="s">
        <v>238</v>
      </c>
      <c r="BM167" s="141" t="s">
        <v>739</v>
      </c>
    </row>
    <row r="168" spans="2:47" s="1" customFormat="1" ht="10">
      <c r="B168" s="32"/>
      <c r="D168" s="143" t="s">
        <v>156</v>
      </c>
      <c r="F168" s="144" t="s">
        <v>351</v>
      </c>
      <c r="I168" s="145"/>
      <c r="L168" s="32"/>
      <c r="M168" s="146"/>
      <c r="T168" s="53"/>
      <c r="AT168" s="16" t="s">
        <v>156</v>
      </c>
      <c r="AU168" s="16" t="s">
        <v>92</v>
      </c>
    </row>
    <row r="169" spans="2:51" s="12" customFormat="1" ht="10">
      <c r="B169" s="147"/>
      <c r="D169" s="148" t="s">
        <v>158</v>
      </c>
      <c r="E169" s="149" t="s">
        <v>3</v>
      </c>
      <c r="F169" s="150" t="s">
        <v>737</v>
      </c>
      <c r="H169" s="149" t="s">
        <v>3</v>
      </c>
      <c r="I169" s="151"/>
      <c r="L169" s="147"/>
      <c r="M169" s="152"/>
      <c r="T169" s="153"/>
      <c r="AT169" s="149" t="s">
        <v>158</v>
      </c>
      <c r="AU169" s="149" t="s">
        <v>92</v>
      </c>
      <c r="AV169" s="12" t="s">
        <v>90</v>
      </c>
      <c r="AW169" s="12" t="s">
        <v>43</v>
      </c>
      <c r="AX169" s="12" t="s">
        <v>82</v>
      </c>
      <c r="AY169" s="149" t="s">
        <v>147</v>
      </c>
    </row>
    <row r="170" spans="2:51" s="13" customFormat="1" ht="10">
      <c r="B170" s="154"/>
      <c r="D170" s="148" t="s">
        <v>158</v>
      </c>
      <c r="E170" s="155" t="s">
        <v>3</v>
      </c>
      <c r="F170" s="156" t="s">
        <v>170</v>
      </c>
      <c r="H170" s="157">
        <v>3</v>
      </c>
      <c r="I170" s="158"/>
      <c r="L170" s="154"/>
      <c r="M170" s="159"/>
      <c r="T170" s="160"/>
      <c r="AT170" s="155" t="s">
        <v>158</v>
      </c>
      <c r="AU170" s="155" t="s">
        <v>92</v>
      </c>
      <c r="AV170" s="13" t="s">
        <v>92</v>
      </c>
      <c r="AW170" s="13" t="s">
        <v>43</v>
      </c>
      <c r="AX170" s="13" t="s">
        <v>82</v>
      </c>
      <c r="AY170" s="155" t="s">
        <v>147</v>
      </c>
    </row>
    <row r="171" spans="2:51" s="12" customFormat="1" ht="10">
      <c r="B171" s="147"/>
      <c r="D171" s="148" t="s">
        <v>158</v>
      </c>
      <c r="E171" s="149" t="s">
        <v>3</v>
      </c>
      <c r="F171" s="150" t="s">
        <v>734</v>
      </c>
      <c r="H171" s="149" t="s">
        <v>3</v>
      </c>
      <c r="I171" s="151"/>
      <c r="L171" s="147"/>
      <c r="M171" s="152"/>
      <c r="T171" s="153"/>
      <c r="AT171" s="149" t="s">
        <v>158</v>
      </c>
      <c r="AU171" s="149" t="s">
        <v>92</v>
      </c>
      <c r="AV171" s="12" t="s">
        <v>90</v>
      </c>
      <c r="AW171" s="12" t="s">
        <v>43</v>
      </c>
      <c r="AX171" s="12" t="s">
        <v>82</v>
      </c>
      <c r="AY171" s="149" t="s">
        <v>147</v>
      </c>
    </row>
    <row r="172" spans="2:51" s="13" customFormat="1" ht="10">
      <c r="B172" s="154"/>
      <c r="D172" s="148" t="s">
        <v>158</v>
      </c>
      <c r="E172" s="155" t="s">
        <v>3</v>
      </c>
      <c r="F172" s="156" t="s">
        <v>154</v>
      </c>
      <c r="H172" s="157">
        <v>4</v>
      </c>
      <c r="I172" s="158"/>
      <c r="L172" s="154"/>
      <c r="M172" s="159"/>
      <c r="T172" s="160"/>
      <c r="AT172" s="155" t="s">
        <v>158</v>
      </c>
      <c r="AU172" s="155" t="s">
        <v>92</v>
      </c>
      <c r="AV172" s="13" t="s">
        <v>92</v>
      </c>
      <c r="AW172" s="13" t="s">
        <v>43</v>
      </c>
      <c r="AX172" s="13" t="s">
        <v>82</v>
      </c>
      <c r="AY172" s="155" t="s">
        <v>147</v>
      </c>
    </row>
    <row r="173" spans="2:51" s="14" customFormat="1" ht="10">
      <c r="B173" s="161"/>
      <c r="D173" s="148" t="s">
        <v>158</v>
      </c>
      <c r="E173" s="162" t="s">
        <v>3</v>
      </c>
      <c r="F173" s="163" t="s">
        <v>163</v>
      </c>
      <c r="H173" s="164">
        <v>7</v>
      </c>
      <c r="I173" s="165"/>
      <c r="L173" s="161"/>
      <c r="M173" s="166"/>
      <c r="T173" s="167"/>
      <c r="AT173" s="162" t="s">
        <v>158</v>
      </c>
      <c r="AU173" s="162" t="s">
        <v>92</v>
      </c>
      <c r="AV173" s="14" t="s">
        <v>154</v>
      </c>
      <c r="AW173" s="14" t="s">
        <v>43</v>
      </c>
      <c r="AX173" s="14" t="s">
        <v>90</v>
      </c>
      <c r="AY173" s="162" t="s">
        <v>147</v>
      </c>
    </row>
    <row r="174" spans="2:65" s="1" customFormat="1" ht="24.15" customHeight="1">
      <c r="B174" s="128"/>
      <c r="C174" s="168" t="s">
        <v>291</v>
      </c>
      <c r="D174" s="168" t="s">
        <v>245</v>
      </c>
      <c r="E174" s="169" t="s">
        <v>353</v>
      </c>
      <c r="F174" s="170" t="s">
        <v>354</v>
      </c>
      <c r="G174" s="171" t="s">
        <v>274</v>
      </c>
      <c r="H174" s="172">
        <v>3</v>
      </c>
      <c r="I174" s="173"/>
      <c r="J174" s="174">
        <f>ROUND(I174*H174,2)</f>
        <v>0</v>
      </c>
      <c r="K174" s="175"/>
      <c r="L174" s="176"/>
      <c r="M174" s="177" t="s">
        <v>3</v>
      </c>
      <c r="N174" s="178" t="s">
        <v>53</v>
      </c>
      <c r="P174" s="139">
        <f>O174*H174</f>
        <v>0</v>
      </c>
      <c r="Q174" s="139">
        <v>0.0025</v>
      </c>
      <c r="R174" s="139">
        <f>Q174*H174</f>
        <v>0.0075</v>
      </c>
      <c r="S174" s="139">
        <v>0</v>
      </c>
      <c r="T174" s="140">
        <f>S174*H174</f>
        <v>0</v>
      </c>
      <c r="AR174" s="141" t="s">
        <v>248</v>
      </c>
      <c r="AT174" s="141" t="s">
        <v>245</v>
      </c>
      <c r="AU174" s="141" t="s">
        <v>92</v>
      </c>
      <c r="AY174" s="16" t="s">
        <v>147</v>
      </c>
      <c r="BE174" s="142">
        <f>IF(N174="základní",J174,0)</f>
        <v>0</v>
      </c>
      <c r="BF174" s="142">
        <f>IF(N174="snížená",J174,0)</f>
        <v>0</v>
      </c>
      <c r="BG174" s="142">
        <f>IF(N174="zákl. přenesená",J174,0)</f>
        <v>0</v>
      </c>
      <c r="BH174" s="142">
        <f>IF(N174="sníž. přenesená",J174,0)</f>
        <v>0</v>
      </c>
      <c r="BI174" s="142">
        <f>IF(N174="nulová",J174,0)</f>
        <v>0</v>
      </c>
      <c r="BJ174" s="16" t="s">
        <v>90</v>
      </c>
      <c r="BK174" s="142">
        <f>ROUND(I174*H174,2)</f>
        <v>0</v>
      </c>
      <c r="BL174" s="16" t="s">
        <v>238</v>
      </c>
      <c r="BM174" s="141" t="s">
        <v>740</v>
      </c>
    </row>
    <row r="175" spans="2:65" s="1" customFormat="1" ht="66.75" customHeight="1">
      <c r="B175" s="128"/>
      <c r="C175" s="129" t="s">
        <v>298</v>
      </c>
      <c r="D175" s="129" t="s">
        <v>150</v>
      </c>
      <c r="E175" s="130" t="s">
        <v>384</v>
      </c>
      <c r="F175" s="131" t="s">
        <v>385</v>
      </c>
      <c r="G175" s="132" t="s">
        <v>200</v>
      </c>
      <c r="H175" s="133">
        <v>0.228</v>
      </c>
      <c r="I175" s="134"/>
      <c r="J175" s="135">
        <f>ROUND(I175*H175,2)</f>
        <v>0</v>
      </c>
      <c r="K175" s="136"/>
      <c r="L175" s="32"/>
      <c r="M175" s="137" t="s">
        <v>3</v>
      </c>
      <c r="N175" s="138" t="s">
        <v>53</v>
      </c>
      <c r="P175" s="139">
        <f>O175*H175</f>
        <v>0</v>
      </c>
      <c r="Q175" s="139">
        <v>0</v>
      </c>
      <c r="R175" s="139">
        <f>Q175*H175</f>
        <v>0</v>
      </c>
      <c r="S175" s="139">
        <v>0</v>
      </c>
      <c r="T175" s="140">
        <f>S175*H175</f>
        <v>0</v>
      </c>
      <c r="AR175" s="141" t="s">
        <v>238</v>
      </c>
      <c r="AT175" s="141" t="s">
        <v>150</v>
      </c>
      <c r="AU175" s="141" t="s">
        <v>92</v>
      </c>
      <c r="AY175" s="16" t="s">
        <v>147</v>
      </c>
      <c r="BE175" s="142">
        <f>IF(N175="základní",J175,0)</f>
        <v>0</v>
      </c>
      <c r="BF175" s="142">
        <f>IF(N175="snížená",J175,0)</f>
        <v>0</v>
      </c>
      <c r="BG175" s="142">
        <f>IF(N175="zákl. přenesená",J175,0)</f>
        <v>0</v>
      </c>
      <c r="BH175" s="142">
        <f>IF(N175="sníž. přenesená",J175,0)</f>
        <v>0</v>
      </c>
      <c r="BI175" s="142">
        <f>IF(N175="nulová",J175,0)</f>
        <v>0</v>
      </c>
      <c r="BJ175" s="16" t="s">
        <v>90</v>
      </c>
      <c r="BK175" s="142">
        <f>ROUND(I175*H175,2)</f>
        <v>0</v>
      </c>
      <c r="BL175" s="16" t="s">
        <v>238</v>
      </c>
      <c r="BM175" s="141" t="s">
        <v>741</v>
      </c>
    </row>
    <row r="176" spans="2:47" s="1" customFormat="1" ht="10">
      <c r="B176" s="32"/>
      <c r="D176" s="143" t="s">
        <v>156</v>
      </c>
      <c r="F176" s="144" t="s">
        <v>387</v>
      </c>
      <c r="I176" s="145"/>
      <c r="L176" s="32"/>
      <c r="M176" s="146"/>
      <c r="T176" s="53"/>
      <c r="AT176" s="16" t="s">
        <v>156</v>
      </c>
      <c r="AU176" s="16" t="s">
        <v>92</v>
      </c>
    </row>
    <row r="177" spans="2:65" s="1" customFormat="1" ht="62.75" customHeight="1">
      <c r="B177" s="128"/>
      <c r="C177" s="129" t="s">
        <v>303</v>
      </c>
      <c r="D177" s="129" t="s">
        <v>150</v>
      </c>
      <c r="E177" s="130" t="s">
        <v>389</v>
      </c>
      <c r="F177" s="131" t="s">
        <v>390</v>
      </c>
      <c r="G177" s="132" t="s">
        <v>200</v>
      </c>
      <c r="H177" s="133">
        <v>0.228</v>
      </c>
      <c r="I177" s="134"/>
      <c r="J177" s="135">
        <f>ROUND(I177*H177,2)</f>
        <v>0</v>
      </c>
      <c r="K177" s="136"/>
      <c r="L177" s="32"/>
      <c r="M177" s="137" t="s">
        <v>3</v>
      </c>
      <c r="N177" s="138" t="s">
        <v>53</v>
      </c>
      <c r="P177" s="139">
        <f>O177*H177</f>
        <v>0</v>
      </c>
      <c r="Q177" s="139">
        <v>0</v>
      </c>
      <c r="R177" s="139">
        <f>Q177*H177</f>
        <v>0</v>
      </c>
      <c r="S177" s="139">
        <v>0</v>
      </c>
      <c r="T177" s="140">
        <f>S177*H177</f>
        <v>0</v>
      </c>
      <c r="AR177" s="141" t="s">
        <v>238</v>
      </c>
      <c r="AT177" s="141" t="s">
        <v>150</v>
      </c>
      <c r="AU177" s="141" t="s">
        <v>92</v>
      </c>
      <c r="AY177" s="16" t="s">
        <v>147</v>
      </c>
      <c r="BE177" s="142">
        <f>IF(N177="základní",J177,0)</f>
        <v>0</v>
      </c>
      <c r="BF177" s="142">
        <f>IF(N177="snížená",J177,0)</f>
        <v>0</v>
      </c>
      <c r="BG177" s="142">
        <f>IF(N177="zákl. přenesená",J177,0)</f>
        <v>0</v>
      </c>
      <c r="BH177" s="142">
        <f>IF(N177="sníž. přenesená",J177,0)</f>
        <v>0</v>
      </c>
      <c r="BI177" s="142">
        <f>IF(N177="nulová",J177,0)</f>
        <v>0</v>
      </c>
      <c r="BJ177" s="16" t="s">
        <v>90</v>
      </c>
      <c r="BK177" s="142">
        <f>ROUND(I177*H177,2)</f>
        <v>0</v>
      </c>
      <c r="BL177" s="16" t="s">
        <v>238</v>
      </c>
      <c r="BM177" s="141" t="s">
        <v>742</v>
      </c>
    </row>
    <row r="178" spans="2:47" s="1" customFormat="1" ht="10">
      <c r="B178" s="32"/>
      <c r="D178" s="143" t="s">
        <v>156</v>
      </c>
      <c r="F178" s="144" t="s">
        <v>392</v>
      </c>
      <c r="I178" s="145"/>
      <c r="L178" s="32"/>
      <c r="M178" s="146"/>
      <c r="T178" s="53"/>
      <c r="AT178" s="16" t="s">
        <v>156</v>
      </c>
      <c r="AU178" s="16" t="s">
        <v>92</v>
      </c>
    </row>
    <row r="179" spans="2:65" s="1" customFormat="1" ht="55.5" customHeight="1">
      <c r="B179" s="128"/>
      <c r="C179" s="129" t="s">
        <v>307</v>
      </c>
      <c r="D179" s="129" t="s">
        <v>150</v>
      </c>
      <c r="E179" s="130" t="s">
        <v>394</v>
      </c>
      <c r="F179" s="131" t="s">
        <v>395</v>
      </c>
      <c r="G179" s="132" t="s">
        <v>200</v>
      </c>
      <c r="H179" s="133">
        <v>0.228</v>
      </c>
      <c r="I179" s="134"/>
      <c r="J179" s="135">
        <f>ROUND(I179*H179,2)</f>
        <v>0</v>
      </c>
      <c r="K179" s="136"/>
      <c r="L179" s="32"/>
      <c r="M179" s="137" t="s">
        <v>3</v>
      </c>
      <c r="N179" s="138" t="s">
        <v>53</v>
      </c>
      <c r="P179" s="139">
        <f>O179*H179</f>
        <v>0</v>
      </c>
      <c r="Q179" s="139">
        <v>0</v>
      </c>
      <c r="R179" s="139">
        <f>Q179*H179</f>
        <v>0</v>
      </c>
      <c r="S179" s="139">
        <v>0</v>
      </c>
      <c r="T179" s="140">
        <f>S179*H179</f>
        <v>0</v>
      </c>
      <c r="AR179" s="141" t="s">
        <v>238</v>
      </c>
      <c r="AT179" s="141" t="s">
        <v>150</v>
      </c>
      <c r="AU179" s="141" t="s">
        <v>92</v>
      </c>
      <c r="AY179" s="16" t="s">
        <v>147</v>
      </c>
      <c r="BE179" s="142">
        <f>IF(N179="základní",J179,0)</f>
        <v>0</v>
      </c>
      <c r="BF179" s="142">
        <f>IF(N179="snížená",J179,0)</f>
        <v>0</v>
      </c>
      <c r="BG179" s="142">
        <f>IF(N179="zákl. přenesená",J179,0)</f>
        <v>0</v>
      </c>
      <c r="BH179" s="142">
        <f>IF(N179="sníž. přenesená",J179,0)</f>
        <v>0</v>
      </c>
      <c r="BI179" s="142">
        <f>IF(N179="nulová",J179,0)</f>
        <v>0</v>
      </c>
      <c r="BJ179" s="16" t="s">
        <v>90</v>
      </c>
      <c r="BK179" s="142">
        <f>ROUND(I179*H179,2)</f>
        <v>0</v>
      </c>
      <c r="BL179" s="16" t="s">
        <v>238</v>
      </c>
      <c r="BM179" s="141" t="s">
        <v>743</v>
      </c>
    </row>
    <row r="180" spans="2:47" s="1" customFormat="1" ht="10">
      <c r="B180" s="32"/>
      <c r="D180" s="143" t="s">
        <v>156</v>
      </c>
      <c r="F180" s="144" t="s">
        <v>397</v>
      </c>
      <c r="I180" s="145"/>
      <c r="L180" s="32"/>
      <c r="M180" s="146"/>
      <c r="T180" s="53"/>
      <c r="AT180" s="16" t="s">
        <v>156</v>
      </c>
      <c r="AU180" s="16" t="s">
        <v>92</v>
      </c>
    </row>
    <row r="181" spans="2:63" s="11" customFormat="1" ht="22.75" customHeight="1">
      <c r="B181" s="116"/>
      <c r="D181" s="117" t="s">
        <v>81</v>
      </c>
      <c r="E181" s="126" t="s">
        <v>398</v>
      </c>
      <c r="F181" s="126" t="s">
        <v>399</v>
      </c>
      <c r="I181" s="119"/>
      <c r="J181" s="127">
        <f>BK181</f>
        <v>0</v>
      </c>
      <c r="L181" s="116"/>
      <c r="M181" s="121"/>
      <c r="P181" s="122">
        <f>SUM(P182:P203)</f>
        <v>0</v>
      </c>
      <c r="R181" s="122">
        <f>SUM(R182:R203)</f>
        <v>0.48908</v>
      </c>
      <c r="T181" s="123">
        <f>SUM(T182:T203)</f>
        <v>0.8874</v>
      </c>
      <c r="AR181" s="117" t="s">
        <v>92</v>
      </c>
      <c r="AT181" s="124" t="s">
        <v>81</v>
      </c>
      <c r="AU181" s="124" t="s">
        <v>90</v>
      </c>
      <c r="AY181" s="117" t="s">
        <v>147</v>
      </c>
      <c r="BK181" s="125">
        <f>SUM(BK182:BK203)</f>
        <v>0</v>
      </c>
    </row>
    <row r="182" spans="2:65" s="1" customFormat="1" ht="21.75" customHeight="1">
      <c r="B182" s="128"/>
      <c r="C182" s="129" t="s">
        <v>312</v>
      </c>
      <c r="D182" s="129" t="s">
        <v>150</v>
      </c>
      <c r="E182" s="130" t="s">
        <v>401</v>
      </c>
      <c r="F182" s="131" t="s">
        <v>402</v>
      </c>
      <c r="G182" s="132" t="s">
        <v>153</v>
      </c>
      <c r="H182" s="133">
        <v>36</v>
      </c>
      <c r="I182" s="134"/>
      <c r="J182" s="135">
        <f>ROUND(I182*H182,2)</f>
        <v>0</v>
      </c>
      <c r="K182" s="136"/>
      <c r="L182" s="32"/>
      <c r="M182" s="137" t="s">
        <v>3</v>
      </c>
      <c r="N182" s="138" t="s">
        <v>53</v>
      </c>
      <c r="P182" s="139">
        <f>O182*H182</f>
        <v>0</v>
      </c>
      <c r="Q182" s="139">
        <v>0</v>
      </c>
      <c r="R182" s="139">
        <f>Q182*H182</f>
        <v>0</v>
      </c>
      <c r="S182" s="139">
        <v>0.02465</v>
      </c>
      <c r="T182" s="140">
        <f>S182*H182</f>
        <v>0.8874</v>
      </c>
      <c r="AR182" s="141" t="s">
        <v>238</v>
      </c>
      <c r="AT182" s="141" t="s">
        <v>150</v>
      </c>
      <c r="AU182" s="141" t="s">
        <v>92</v>
      </c>
      <c r="AY182" s="16" t="s">
        <v>147</v>
      </c>
      <c r="BE182" s="142">
        <f>IF(N182="základní",J182,0)</f>
        <v>0</v>
      </c>
      <c r="BF182" s="142">
        <f>IF(N182="snížená",J182,0)</f>
        <v>0</v>
      </c>
      <c r="BG182" s="142">
        <f>IF(N182="zákl. přenesená",J182,0)</f>
        <v>0</v>
      </c>
      <c r="BH182" s="142">
        <f>IF(N182="sníž. přenesená",J182,0)</f>
        <v>0</v>
      </c>
      <c r="BI182" s="142">
        <f>IF(N182="nulová",J182,0)</f>
        <v>0</v>
      </c>
      <c r="BJ182" s="16" t="s">
        <v>90</v>
      </c>
      <c r="BK182" s="142">
        <f>ROUND(I182*H182,2)</f>
        <v>0</v>
      </c>
      <c r="BL182" s="16" t="s">
        <v>238</v>
      </c>
      <c r="BM182" s="141" t="s">
        <v>744</v>
      </c>
    </row>
    <row r="183" spans="2:47" s="1" customFormat="1" ht="10">
      <c r="B183" s="32"/>
      <c r="D183" s="143" t="s">
        <v>156</v>
      </c>
      <c r="F183" s="144" t="s">
        <v>404</v>
      </c>
      <c r="I183" s="145"/>
      <c r="L183" s="32"/>
      <c r="M183" s="146"/>
      <c r="T183" s="53"/>
      <c r="AT183" s="16" t="s">
        <v>156</v>
      </c>
      <c r="AU183" s="16" t="s">
        <v>92</v>
      </c>
    </row>
    <row r="184" spans="2:51" s="12" customFormat="1" ht="10">
      <c r="B184" s="147"/>
      <c r="D184" s="148" t="s">
        <v>158</v>
      </c>
      <c r="E184" s="149" t="s">
        <v>3</v>
      </c>
      <c r="F184" s="150" t="s">
        <v>683</v>
      </c>
      <c r="H184" s="149" t="s">
        <v>3</v>
      </c>
      <c r="I184" s="151"/>
      <c r="L184" s="147"/>
      <c r="M184" s="152"/>
      <c r="T184" s="153"/>
      <c r="AT184" s="149" t="s">
        <v>158</v>
      </c>
      <c r="AU184" s="149" t="s">
        <v>92</v>
      </c>
      <c r="AV184" s="12" t="s">
        <v>90</v>
      </c>
      <c r="AW184" s="12" t="s">
        <v>43</v>
      </c>
      <c r="AX184" s="12" t="s">
        <v>82</v>
      </c>
      <c r="AY184" s="149" t="s">
        <v>147</v>
      </c>
    </row>
    <row r="185" spans="2:51" s="13" customFormat="1" ht="10">
      <c r="B185" s="154"/>
      <c r="D185" s="148" t="s">
        <v>158</v>
      </c>
      <c r="E185" s="155" t="s">
        <v>3</v>
      </c>
      <c r="F185" s="156" t="s">
        <v>745</v>
      </c>
      <c r="H185" s="157">
        <v>36</v>
      </c>
      <c r="I185" s="158"/>
      <c r="L185" s="154"/>
      <c r="M185" s="159"/>
      <c r="T185" s="160"/>
      <c r="AT185" s="155" t="s">
        <v>158</v>
      </c>
      <c r="AU185" s="155" t="s">
        <v>92</v>
      </c>
      <c r="AV185" s="13" t="s">
        <v>92</v>
      </c>
      <c r="AW185" s="13" t="s">
        <v>43</v>
      </c>
      <c r="AX185" s="13" t="s">
        <v>90</v>
      </c>
      <c r="AY185" s="155" t="s">
        <v>147</v>
      </c>
    </row>
    <row r="186" spans="2:65" s="1" customFormat="1" ht="24.15" customHeight="1">
      <c r="B186" s="128"/>
      <c r="C186" s="129" t="s">
        <v>162</v>
      </c>
      <c r="D186" s="129" t="s">
        <v>150</v>
      </c>
      <c r="E186" s="130" t="s">
        <v>445</v>
      </c>
      <c r="F186" s="131" t="s">
        <v>446</v>
      </c>
      <c r="G186" s="132" t="s">
        <v>274</v>
      </c>
      <c r="H186" s="133">
        <v>24</v>
      </c>
      <c r="I186" s="134"/>
      <c r="J186" s="135">
        <f>ROUND(I186*H186,2)</f>
        <v>0</v>
      </c>
      <c r="K186" s="136"/>
      <c r="L186" s="32"/>
      <c r="M186" s="137" t="s">
        <v>3</v>
      </c>
      <c r="N186" s="138" t="s">
        <v>53</v>
      </c>
      <c r="P186" s="139">
        <f>O186*H186</f>
        <v>0</v>
      </c>
      <c r="Q186" s="139">
        <v>0</v>
      </c>
      <c r="R186" s="139">
        <f>Q186*H186</f>
        <v>0</v>
      </c>
      <c r="S186" s="139">
        <v>0</v>
      </c>
      <c r="T186" s="140">
        <f>S186*H186</f>
        <v>0</v>
      </c>
      <c r="AR186" s="141" t="s">
        <v>238</v>
      </c>
      <c r="AT186" s="141" t="s">
        <v>150</v>
      </c>
      <c r="AU186" s="141" t="s">
        <v>92</v>
      </c>
      <c r="AY186" s="16" t="s">
        <v>147</v>
      </c>
      <c r="BE186" s="142">
        <f>IF(N186="základní",J186,0)</f>
        <v>0</v>
      </c>
      <c r="BF186" s="142">
        <f>IF(N186="snížená",J186,0)</f>
        <v>0</v>
      </c>
      <c r="BG186" s="142">
        <f>IF(N186="zákl. přenesená",J186,0)</f>
        <v>0</v>
      </c>
      <c r="BH186" s="142">
        <f>IF(N186="sníž. přenesená",J186,0)</f>
        <v>0</v>
      </c>
      <c r="BI186" s="142">
        <f>IF(N186="nulová",J186,0)</f>
        <v>0</v>
      </c>
      <c r="BJ186" s="16" t="s">
        <v>90</v>
      </c>
      <c r="BK186" s="142">
        <f>ROUND(I186*H186,2)</f>
        <v>0</v>
      </c>
      <c r="BL186" s="16" t="s">
        <v>238</v>
      </c>
      <c r="BM186" s="141" t="s">
        <v>746</v>
      </c>
    </row>
    <row r="187" spans="2:47" s="1" customFormat="1" ht="10">
      <c r="B187" s="32"/>
      <c r="D187" s="143" t="s">
        <v>156</v>
      </c>
      <c r="F187" s="144" t="s">
        <v>448</v>
      </c>
      <c r="I187" s="145"/>
      <c r="L187" s="32"/>
      <c r="M187" s="146"/>
      <c r="T187" s="53"/>
      <c r="AT187" s="16" t="s">
        <v>156</v>
      </c>
      <c r="AU187" s="16" t="s">
        <v>92</v>
      </c>
    </row>
    <row r="188" spans="2:51" s="12" customFormat="1" ht="10">
      <c r="B188" s="147"/>
      <c r="D188" s="148" t="s">
        <v>158</v>
      </c>
      <c r="E188" s="149" t="s">
        <v>3</v>
      </c>
      <c r="F188" s="150" t="s">
        <v>747</v>
      </c>
      <c r="H188" s="149" t="s">
        <v>3</v>
      </c>
      <c r="I188" s="151"/>
      <c r="L188" s="147"/>
      <c r="M188" s="152"/>
      <c r="T188" s="153"/>
      <c r="AT188" s="149" t="s">
        <v>158</v>
      </c>
      <c r="AU188" s="149" t="s">
        <v>92</v>
      </c>
      <c r="AV188" s="12" t="s">
        <v>90</v>
      </c>
      <c r="AW188" s="12" t="s">
        <v>43</v>
      </c>
      <c r="AX188" s="12" t="s">
        <v>82</v>
      </c>
      <c r="AY188" s="149" t="s">
        <v>147</v>
      </c>
    </row>
    <row r="189" spans="2:51" s="13" customFormat="1" ht="10">
      <c r="B189" s="154"/>
      <c r="D189" s="148" t="s">
        <v>158</v>
      </c>
      <c r="E189" s="155" t="s">
        <v>3</v>
      </c>
      <c r="F189" s="156" t="s">
        <v>298</v>
      </c>
      <c r="H189" s="157">
        <v>24</v>
      </c>
      <c r="I189" s="158"/>
      <c r="L189" s="154"/>
      <c r="M189" s="159"/>
      <c r="T189" s="160"/>
      <c r="AT189" s="155" t="s">
        <v>158</v>
      </c>
      <c r="AU189" s="155" t="s">
        <v>92</v>
      </c>
      <c r="AV189" s="13" t="s">
        <v>92</v>
      </c>
      <c r="AW189" s="13" t="s">
        <v>43</v>
      </c>
      <c r="AX189" s="13" t="s">
        <v>82</v>
      </c>
      <c r="AY189" s="155" t="s">
        <v>147</v>
      </c>
    </row>
    <row r="190" spans="2:51" s="14" customFormat="1" ht="10">
      <c r="B190" s="161"/>
      <c r="D190" s="148" t="s">
        <v>158</v>
      </c>
      <c r="E190" s="162" t="s">
        <v>3</v>
      </c>
      <c r="F190" s="163" t="s">
        <v>163</v>
      </c>
      <c r="H190" s="164">
        <v>24</v>
      </c>
      <c r="I190" s="165"/>
      <c r="L190" s="161"/>
      <c r="M190" s="166"/>
      <c r="T190" s="167"/>
      <c r="AT190" s="162" t="s">
        <v>158</v>
      </c>
      <c r="AU190" s="162" t="s">
        <v>92</v>
      </c>
      <c r="AV190" s="14" t="s">
        <v>154</v>
      </c>
      <c r="AW190" s="14" t="s">
        <v>43</v>
      </c>
      <c r="AX190" s="14" t="s">
        <v>90</v>
      </c>
      <c r="AY190" s="162" t="s">
        <v>147</v>
      </c>
    </row>
    <row r="191" spans="2:65" s="1" customFormat="1" ht="16.5" customHeight="1">
      <c r="B191" s="128"/>
      <c r="C191" s="168" t="s">
        <v>323</v>
      </c>
      <c r="D191" s="168" t="s">
        <v>245</v>
      </c>
      <c r="E191" s="169" t="s">
        <v>500</v>
      </c>
      <c r="F191" s="170" t="s">
        <v>748</v>
      </c>
      <c r="G191" s="171" t="s">
        <v>376</v>
      </c>
      <c r="H191" s="172">
        <v>24</v>
      </c>
      <c r="I191" s="173"/>
      <c r="J191" s="174">
        <f>ROUND(I191*H191,2)</f>
        <v>0</v>
      </c>
      <c r="K191" s="175"/>
      <c r="L191" s="176"/>
      <c r="M191" s="177" t="s">
        <v>3</v>
      </c>
      <c r="N191" s="178" t="s">
        <v>53</v>
      </c>
      <c r="P191" s="139">
        <f>O191*H191</f>
        <v>0</v>
      </c>
      <c r="Q191" s="139">
        <v>0</v>
      </c>
      <c r="R191" s="139">
        <f>Q191*H191</f>
        <v>0</v>
      </c>
      <c r="S191" s="139">
        <v>0</v>
      </c>
      <c r="T191" s="140">
        <f>S191*H191</f>
        <v>0</v>
      </c>
      <c r="AR191" s="141" t="s">
        <v>248</v>
      </c>
      <c r="AT191" s="141" t="s">
        <v>245</v>
      </c>
      <c r="AU191" s="141" t="s">
        <v>92</v>
      </c>
      <c r="AY191" s="16" t="s">
        <v>147</v>
      </c>
      <c r="BE191" s="142">
        <f>IF(N191="základní",J191,0)</f>
        <v>0</v>
      </c>
      <c r="BF191" s="142">
        <f>IF(N191="snížená",J191,0)</f>
        <v>0</v>
      </c>
      <c r="BG191" s="142">
        <f>IF(N191="zákl. přenesená",J191,0)</f>
        <v>0</v>
      </c>
      <c r="BH191" s="142">
        <f>IF(N191="sníž. přenesená",J191,0)</f>
        <v>0</v>
      </c>
      <c r="BI191" s="142">
        <f>IF(N191="nulová",J191,0)</f>
        <v>0</v>
      </c>
      <c r="BJ191" s="16" t="s">
        <v>90</v>
      </c>
      <c r="BK191" s="142">
        <f>ROUND(I191*H191,2)</f>
        <v>0</v>
      </c>
      <c r="BL191" s="16" t="s">
        <v>238</v>
      </c>
      <c r="BM191" s="141" t="s">
        <v>749</v>
      </c>
    </row>
    <row r="192" spans="2:65" s="1" customFormat="1" ht="33" customHeight="1">
      <c r="B192" s="128"/>
      <c r="C192" s="129" t="s">
        <v>329</v>
      </c>
      <c r="D192" s="129" t="s">
        <v>150</v>
      </c>
      <c r="E192" s="130" t="s">
        <v>463</v>
      </c>
      <c r="F192" s="131" t="s">
        <v>464</v>
      </c>
      <c r="G192" s="132" t="s">
        <v>465</v>
      </c>
      <c r="H192" s="133">
        <v>61</v>
      </c>
      <c r="I192" s="134"/>
      <c r="J192" s="135">
        <f>ROUND(I192*H192,2)</f>
        <v>0</v>
      </c>
      <c r="K192" s="136"/>
      <c r="L192" s="32"/>
      <c r="M192" s="137" t="s">
        <v>3</v>
      </c>
      <c r="N192" s="138" t="s">
        <v>53</v>
      </c>
      <c r="P192" s="139">
        <f>O192*H192</f>
        <v>0</v>
      </c>
      <c r="Q192" s="139">
        <v>0</v>
      </c>
      <c r="R192" s="139">
        <f>Q192*H192</f>
        <v>0</v>
      </c>
      <c r="S192" s="139">
        <v>0</v>
      </c>
      <c r="T192" s="140">
        <f>S192*H192</f>
        <v>0</v>
      </c>
      <c r="AR192" s="141" t="s">
        <v>238</v>
      </c>
      <c r="AT192" s="141" t="s">
        <v>150</v>
      </c>
      <c r="AU192" s="141" t="s">
        <v>92</v>
      </c>
      <c r="AY192" s="16" t="s">
        <v>147</v>
      </c>
      <c r="BE192" s="142">
        <f>IF(N192="základní",J192,0)</f>
        <v>0</v>
      </c>
      <c r="BF192" s="142">
        <f>IF(N192="snížená",J192,0)</f>
        <v>0</v>
      </c>
      <c r="BG192" s="142">
        <f>IF(N192="zákl. přenesená",J192,0)</f>
        <v>0</v>
      </c>
      <c r="BH192" s="142">
        <f>IF(N192="sníž. přenesená",J192,0)</f>
        <v>0</v>
      </c>
      <c r="BI192" s="142">
        <f>IF(N192="nulová",J192,0)</f>
        <v>0</v>
      </c>
      <c r="BJ192" s="16" t="s">
        <v>90</v>
      </c>
      <c r="BK192" s="142">
        <f>ROUND(I192*H192,2)</f>
        <v>0</v>
      </c>
      <c r="BL192" s="16" t="s">
        <v>238</v>
      </c>
      <c r="BM192" s="141" t="s">
        <v>750</v>
      </c>
    </row>
    <row r="193" spans="2:47" s="1" customFormat="1" ht="10">
      <c r="B193" s="32"/>
      <c r="D193" s="143" t="s">
        <v>156</v>
      </c>
      <c r="F193" s="144" t="s">
        <v>467</v>
      </c>
      <c r="I193" s="145"/>
      <c r="L193" s="32"/>
      <c r="M193" s="146"/>
      <c r="T193" s="53"/>
      <c r="AT193" s="16" t="s">
        <v>156</v>
      </c>
      <c r="AU193" s="16" t="s">
        <v>92</v>
      </c>
    </row>
    <row r="194" spans="2:51" s="12" customFormat="1" ht="10">
      <c r="B194" s="147"/>
      <c r="D194" s="148" t="s">
        <v>158</v>
      </c>
      <c r="E194" s="149" t="s">
        <v>3</v>
      </c>
      <c r="F194" s="150" t="s">
        <v>747</v>
      </c>
      <c r="H194" s="149" t="s">
        <v>3</v>
      </c>
      <c r="I194" s="151"/>
      <c r="L194" s="147"/>
      <c r="M194" s="152"/>
      <c r="T194" s="153"/>
      <c r="AT194" s="149" t="s">
        <v>158</v>
      </c>
      <c r="AU194" s="149" t="s">
        <v>92</v>
      </c>
      <c r="AV194" s="12" t="s">
        <v>90</v>
      </c>
      <c r="AW194" s="12" t="s">
        <v>43</v>
      </c>
      <c r="AX194" s="12" t="s">
        <v>82</v>
      </c>
      <c r="AY194" s="149" t="s">
        <v>147</v>
      </c>
    </row>
    <row r="195" spans="2:51" s="13" customFormat="1" ht="10">
      <c r="B195" s="154"/>
      <c r="D195" s="148" t="s">
        <v>158</v>
      </c>
      <c r="E195" s="155" t="s">
        <v>3</v>
      </c>
      <c r="F195" s="156" t="s">
        <v>482</v>
      </c>
      <c r="H195" s="157">
        <v>61</v>
      </c>
      <c r="I195" s="158"/>
      <c r="L195" s="154"/>
      <c r="M195" s="159"/>
      <c r="T195" s="160"/>
      <c r="AT195" s="155" t="s">
        <v>158</v>
      </c>
      <c r="AU195" s="155" t="s">
        <v>92</v>
      </c>
      <c r="AV195" s="13" t="s">
        <v>92</v>
      </c>
      <c r="AW195" s="13" t="s">
        <v>43</v>
      </c>
      <c r="AX195" s="13" t="s">
        <v>90</v>
      </c>
      <c r="AY195" s="155" t="s">
        <v>147</v>
      </c>
    </row>
    <row r="196" spans="2:65" s="1" customFormat="1" ht="24.15" customHeight="1">
      <c r="B196" s="128"/>
      <c r="C196" s="168" t="s">
        <v>334</v>
      </c>
      <c r="D196" s="168" t="s">
        <v>245</v>
      </c>
      <c r="E196" s="169" t="s">
        <v>751</v>
      </c>
      <c r="F196" s="170" t="s">
        <v>752</v>
      </c>
      <c r="G196" s="171" t="s">
        <v>465</v>
      </c>
      <c r="H196" s="172">
        <v>61</v>
      </c>
      <c r="I196" s="173"/>
      <c r="J196" s="174">
        <f>ROUND(I196*H196,2)</f>
        <v>0</v>
      </c>
      <c r="K196" s="175"/>
      <c r="L196" s="176"/>
      <c r="M196" s="177" t="s">
        <v>3</v>
      </c>
      <c r="N196" s="178" t="s">
        <v>53</v>
      </c>
      <c r="P196" s="139">
        <f>O196*H196</f>
        <v>0</v>
      </c>
      <c r="Q196" s="139">
        <v>0.008</v>
      </c>
      <c r="R196" s="139">
        <f>Q196*H196</f>
        <v>0.488</v>
      </c>
      <c r="S196" s="139">
        <v>0</v>
      </c>
      <c r="T196" s="140">
        <f>S196*H196</f>
        <v>0</v>
      </c>
      <c r="AR196" s="141" t="s">
        <v>248</v>
      </c>
      <c r="AT196" s="141" t="s">
        <v>245</v>
      </c>
      <c r="AU196" s="141" t="s">
        <v>92</v>
      </c>
      <c r="AY196" s="16" t="s">
        <v>147</v>
      </c>
      <c r="BE196" s="142">
        <f>IF(N196="základní",J196,0)</f>
        <v>0</v>
      </c>
      <c r="BF196" s="142">
        <f>IF(N196="snížená",J196,0)</f>
        <v>0</v>
      </c>
      <c r="BG196" s="142">
        <f>IF(N196="zákl. přenesená",J196,0)</f>
        <v>0</v>
      </c>
      <c r="BH196" s="142">
        <f>IF(N196="sníž. přenesená",J196,0)</f>
        <v>0</v>
      </c>
      <c r="BI196" s="142">
        <f>IF(N196="nulová",J196,0)</f>
        <v>0</v>
      </c>
      <c r="BJ196" s="16" t="s">
        <v>90</v>
      </c>
      <c r="BK196" s="142">
        <f>ROUND(I196*H196,2)</f>
        <v>0</v>
      </c>
      <c r="BL196" s="16" t="s">
        <v>238</v>
      </c>
      <c r="BM196" s="141" t="s">
        <v>753</v>
      </c>
    </row>
    <row r="197" spans="2:65" s="1" customFormat="1" ht="24.15" customHeight="1">
      <c r="B197" s="128"/>
      <c r="C197" s="168" t="s">
        <v>248</v>
      </c>
      <c r="D197" s="168" t="s">
        <v>245</v>
      </c>
      <c r="E197" s="169" t="s">
        <v>474</v>
      </c>
      <c r="F197" s="170" t="s">
        <v>475</v>
      </c>
      <c r="G197" s="171" t="s">
        <v>274</v>
      </c>
      <c r="H197" s="172">
        <v>18</v>
      </c>
      <c r="I197" s="173"/>
      <c r="J197" s="174">
        <f>ROUND(I197*H197,2)</f>
        <v>0</v>
      </c>
      <c r="K197" s="175"/>
      <c r="L197" s="176"/>
      <c r="M197" s="177" t="s">
        <v>3</v>
      </c>
      <c r="N197" s="178" t="s">
        <v>53</v>
      </c>
      <c r="P197" s="139">
        <f>O197*H197</f>
        <v>0</v>
      </c>
      <c r="Q197" s="139">
        <v>6E-05</v>
      </c>
      <c r="R197" s="139">
        <f>Q197*H197</f>
        <v>0.00108</v>
      </c>
      <c r="S197" s="139">
        <v>0</v>
      </c>
      <c r="T197" s="140">
        <f>S197*H197</f>
        <v>0</v>
      </c>
      <c r="AR197" s="141" t="s">
        <v>248</v>
      </c>
      <c r="AT197" s="141" t="s">
        <v>245</v>
      </c>
      <c r="AU197" s="141" t="s">
        <v>92</v>
      </c>
      <c r="AY197" s="16" t="s">
        <v>147</v>
      </c>
      <c r="BE197" s="142">
        <f>IF(N197="základní",J197,0)</f>
        <v>0</v>
      </c>
      <c r="BF197" s="142">
        <f>IF(N197="snížená",J197,0)</f>
        <v>0</v>
      </c>
      <c r="BG197" s="142">
        <f>IF(N197="zákl. přenesená",J197,0)</f>
        <v>0</v>
      </c>
      <c r="BH197" s="142">
        <f>IF(N197="sníž. přenesená",J197,0)</f>
        <v>0</v>
      </c>
      <c r="BI197" s="142">
        <f>IF(N197="nulová",J197,0)</f>
        <v>0</v>
      </c>
      <c r="BJ197" s="16" t="s">
        <v>90</v>
      </c>
      <c r="BK197" s="142">
        <f>ROUND(I197*H197,2)</f>
        <v>0</v>
      </c>
      <c r="BL197" s="16" t="s">
        <v>238</v>
      </c>
      <c r="BM197" s="141" t="s">
        <v>754</v>
      </c>
    </row>
    <row r="198" spans="2:65" s="1" customFormat="1" ht="44.25" customHeight="1">
      <c r="B198" s="128"/>
      <c r="C198" s="129" t="s">
        <v>347</v>
      </c>
      <c r="D198" s="129" t="s">
        <v>150</v>
      </c>
      <c r="E198" s="130" t="s">
        <v>478</v>
      </c>
      <c r="F198" s="131" t="s">
        <v>479</v>
      </c>
      <c r="G198" s="132" t="s">
        <v>200</v>
      </c>
      <c r="H198" s="133">
        <v>0.489</v>
      </c>
      <c r="I198" s="134"/>
      <c r="J198" s="135">
        <f>ROUND(I198*H198,2)</f>
        <v>0</v>
      </c>
      <c r="K198" s="136"/>
      <c r="L198" s="32"/>
      <c r="M198" s="137" t="s">
        <v>3</v>
      </c>
      <c r="N198" s="138" t="s">
        <v>53</v>
      </c>
      <c r="P198" s="139">
        <f>O198*H198</f>
        <v>0</v>
      </c>
      <c r="Q198" s="139">
        <v>0</v>
      </c>
      <c r="R198" s="139">
        <f>Q198*H198</f>
        <v>0</v>
      </c>
      <c r="S198" s="139">
        <v>0</v>
      </c>
      <c r="T198" s="140">
        <f>S198*H198</f>
        <v>0</v>
      </c>
      <c r="AR198" s="141" t="s">
        <v>238</v>
      </c>
      <c r="AT198" s="141" t="s">
        <v>150</v>
      </c>
      <c r="AU198" s="141" t="s">
        <v>92</v>
      </c>
      <c r="AY198" s="16" t="s">
        <v>147</v>
      </c>
      <c r="BE198" s="142">
        <f>IF(N198="základní",J198,0)</f>
        <v>0</v>
      </c>
      <c r="BF198" s="142">
        <f>IF(N198="snížená",J198,0)</f>
        <v>0</v>
      </c>
      <c r="BG198" s="142">
        <f>IF(N198="zákl. přenesená",J198,0)</f>
        <v>0</v>
      </c>
      <c r="BH198" s="142">
        <f>IF(N198="sníž. přenesená",J198,0)</f>
        <v>0</v>
      </c>
      <c r="BI198" s="142">
        <f>IF(N198="nulová",J198,0)</f>
        <v>0</v>
      </c>
      <c r="BJ198" s="16" t="s">
        <v>90</v>
      </c>
      <c r="BK198" s="142">
        <f>ROUND(I198*H198,2)</f>
        <v>0</v>
      </c>
      <c r="BL198" s="16" t="s">
        <v>238</v>
      </c>
      <c r="BM198" s="141" t="s">
        <v>755</v>
      </c>
    </row>
    <row r="199" spans="2:47" s="1" customFormat="1" ht="10">
      <c r="B199" s="32"/>
      <c r="D199" s="143" t="s">
        <v>156</v>
      </c>
      <c r="F199" s="144" t="s">
        <v>481</v>
      </c>
      <c r="I199" s="145"/>
      <c r="L199" s="32"/>
      <c r="M199" s="146"/>
      <c r="T199" s="53"/>
      <c r="AT199" s="16" t="s">
        <v>156</v>
      </c>
      <c r="AU199" s="16" t="s">
        <v>92</v>
      </c>
    </row>
    <row r="200" spans="2:65" s="1" customFormat="1" ht="49" customHeight="1">
      <c r="B200" s="128"/>
      <c r="C200" s="129" t="s">
        <v>352</v>
      </c>
      <c r="D200" s="129" t="s">
        <v>150</v>
      </c>
      <c r="E200" s="130" t="s">
        <v>483</v>
      </c>
      <c r="F200" s="131" t="s">
        <v>484</v>
      </c>
      <c r="G200" s="132" t="s">
        <v>200</v>
      </c>
      <c r="H200" s="133">
        <v>0.489</v>
      </c>
      <c r="I200" s="134"/>
      <c r="J200" s="135">
        <f>ROUND(I200*H200,2)</f>
        <v>0</v>
      </c>
      <c r="K200" s="136"/>
      <c r="L200" s="32"/>
      <c r="M200" s="137" t="s">
        <v>3</v>
      </c>
      <c r="N200" s="138" t="s">
        <v>53</v>
      </c>
      <c r="P200" s="139">
        <f>O200*H200</f>
        <v>0</v>
      </c>
      <c r="Q200" s="139">
        <v>0</v>
      </c>
      <c r="R200" s="139">
        <f>Q200*H200</f>
        <v>0</v>
      </c>
      <c r="S200" s="139">
        <v>0</v>
      </c>
      <c r="T200" s="140">
        <f>S200*H200</f>
        <v>0</v>
      </c>
      <c r="AR200" s="141" t="s">
        <v>238</v>
      </c>
      <c r="AT200" s="141" t="s">
        <v>150</v>
      </c>
      <c r="AU200" s="141" t="s">
        <v>92</v>
      </c>
      <c r="AY200" s="16" t="s">
        <v>147</v>
      </c>
      <c r="BE200" s="142">
        <f>IF(N200="základní",J200,0)</f>
        <v>0</v>
      </c>
      <c r="BF200" s="142">
        <f>IF(N200="snížená",J200,0)</f>
        <v>0</v>
      </c>
      <c r="BG200" s="142">
        <f>IF(N200="zákl. přenesená",J200,0)</f>
        <v>0</v>
      </c>
      <c r="BH200" s="142">
        <f>IF(N200="sníž. přenesená",J200,0)</f>
        <v>0</v>
      </c>
      <c r="BI200" s="142">
        <f>IF(N200="nulová",J200,0)</f>
        <v>0</v>
      </c>
      <c r="BJ200" s="16" t="s">
        <v>90</v>
      </c>
      <c r="BK200" s="142">
        <f>ROUND(I200*H200,2)</f>
        <v>0</v>
      </c>
      <c r="BL200" s="16" t="s">
        <v>238</v>
      </c>
      <c r="BM200" s="141" t="s">
        <v>756</v>
      </c>
    </row>
    <row r="201" spans="2:47" s="1" customFormat="1" ht="10">
      <c r="B201" s="32"/>
      <c r="D201" s="143" t="s">
        <v>156</v>
      </c>
      <c r="F201" s="144" t="s">
        <v>486</v>
      </c>
      <c r="I201" s="145"/>
      <c r="L201" s="32"/>
      <c r="M201" s="146"/>
      <c r="T201" s="53"/>
      <c r="AT201" s="16" t="s">
        <v>156</v>
      </c>
      <c r="AU201" s="16" t="s">
        <v>92</v>
      </c>
    </row>
    <row r="202" spans="2:65" s="1" customFormat="1" ht="49" customHeight="1">
      <c r="B202" s="128"/>
      <c r="C202" s="129" t="s">
        <v>356</v>
      </c>
      <c r="D202" s="129" t="s">
        <v>150</v>
      </c>
      <c r="E202" s="130" t="s">
        <v>488</v>
      </c>
      <c r="F202" s="131" t="s">
        <v>489</v>
      </c>
      <c r="G202" s="132" t="s">
        <v>200</v>
      </c>
      <c r="H202" s="133">
        <v>0.489</v>
      </c>
      <c r="I202" s="134"/>
      <c r="J202" s="135">
        <f>ROUND(I202*H202,2)</f>
        <v>0</v>
      </c>
      <c r="K202" s="136"/>
      <c r="L202" s="32"/>
      <c r="M202" s="137" t="s">
        <v>3</v>
      </c>
      <c r="N202" s="138" t="s">
        <v>53</v>
      </c>
      <c r="P202" s="139">
        <f>O202*H202</f>
        <v>0</v>
      </c>
      <c r="Q202" s="139">
        <v>0</v>
      </c>
      <c r="R202" s="139">
        <f>Q202*H202</f>
        <v>0</v>
      </c>
      <c r="S202" s="139">
        <v>0</v>
      </c>
      <c r="T202" s="140">
        <f>S202*H202</f>
        <v>0</v>
      </c>
      <c r="AR202" s="141" t="s">
        <v>238</v>
      </c>
      <c r="AT202" s="141" t="s">
        <v>150</v>
      </c>
      <c r="AU202" s="141" t="s">
        <v>92</v>
      </c>
      <c r="AY202" s="16" t="s">
        <v>147</v>
      </c>
      <c r="BE202" s="142">
        <f>IF(N202="základní",J202,0)</f>
        <v>0</v>
      </c>
      <c r="BF202" s="142">
        <f>IF(N202="snížená",J202,0)</f>
        <v>0</v>
      </c>
      <c r="BG202" s="142">
        <f>IF(N202="zákl. přenesená",J202,0)</f>
        <v>0</v>
      </c>
      <c r="BH202" s="142">
        <f>IF(N202="sníž. přenesená",J202,0)</f>
        <v>0</v>
      </c>
      <c r="BI202" s="142">
        <f>IF(N202="nulová",J202,0)</f>
        <v>0</v>
      </c>
      <c r="BJ202" s="16" t="s">
        <v>90</v>
      </c>
      <c r="BK202" s="142">
        <f>ROUND(I202*H202,2)</f>
        <v>0</v>
      </c>
      <c r="BL202" s="16" t="s">
        <v>238</v>
      </c>
      <c r="BM202" s="141" t="s">
        <v>757</v>
      </c>
    </row>
    <row r="203" spans="2:47" s="1" customFormat="1" ht="10">
      <c r="B203" s="32"/>
      <c r="D203" s="143" t="s">
        <v>156</v>
      </c>
      <c r="F203" s="144" t="s">
        <v>491</v>
      </c>
      <c r="I203" s="145"/>
      <c r="L203" s="32"/>
      <c r="M203" s="146"/>
      <c r="T203" s="53"/>
      <c r="AT203" s="16" t="s">
        <v>156</v>
      </c>
      <c r="AU203" s="16" t="s">
        <v>92</v>
      </c>
    </row>
    <row r="204" spans="2:63" s="11" customFormat="1" ht="22.75" customHeight="1">
      <c r="B204" s="116"/>
      <c r="D204" s="117" t="s">
        <v>81</v>
      </c>
      <c r="E204" s="126" t="s">
        <v>529</v>
      </c>
      <c r="F204" s="126" t="s">
        <v>530</v>
      </c>
      <c r="I204" s="119"/>
      <c r="J204" s="127">
        <f>BK204</f>
        <v>0</v>
      </c>
      <c r="L204" s="116"/>
      <c r="M204" s="121"/>
      <c r="P204" s="122">
        <f>SUM(P205:P238)</f>
        <v>0</v>
      </c>
      <c r="R204" s="122">
        <f>SUM(R205:R238)</f>
        <v>3.510338</v>
      </c>
      <c r="T204" s="123">
        <f>SUM(T205:T238)</f>
        <v>1.31</v>
      </c>
      <c r="AR204" s="117" t="s">
        <v>92</v>
      </c>
      <c r="AT204" s="124" t="s">
        <v>81</v>
      </c>
      <c r="AU204" s="124" t="s">
        <v>90</v>
      </c>
      <c r="AY204" s="117" t="s">
        <v>147</v>
      </c>
      <c r="BK204" s="125">
        <f>SUM(BK205:BK238)</f>
        <v>0</v>
      </c>
    </row>
    <row r="205" spans="2:65" s="1" customFormat="1" ht="33" customHeight="1">
      <c r="B205" s="128"/>
      <c r="C205" s="129" t="s">
        <v>361</v>
      </c>
      <c r="D205" s="129" t="s">
        <v>150</v>
      </c>
      <c r="E205" s="130" t="s">
        <v>532</v>
      </c>
      <c r="F205" s="131" t="s">
        <v>533</v>
      </c>
      <c r="G205" s="132" t="s">
        <v>153</v>
      </c>
      <c r="H205" s="133">
        <v>410</v>
      </c>
      <c r="I205" s="134"/>
      <c r="J205" s="135">
        <f>ROUND(I205*H205,2)</f>
        <v>0</v>
      </c>
      <c r="K205" s="136"/>
      <c r="L205" s="32"/>
      <c r="M205" s="137" t="s">
        <v>3</v>
      </c>
      <c r="N205" s="138" t="s">
        <v>53</v>
      </c>
      <c r="P205" s="139">
        <f>O205*H205</f>
        <v>0</v>
      </c>
      <c r="Q205" s="139">
        <v>0</v>
      </c>
      <c r="R205" s="139">
        <f>Q205*H205</f>
        <v>0</v>
      </c>
      <c r="S205" s="139">
        <v>0</v>
      </c>
      <c r="T205" s="140">
        <f>S205*H205</f>
        <v>0</v>
      </c>
      <c r="AR205" s="141" t="s">
        <v>238</v>
      </c>
      <c r="AT205" s="141" t="s">
        <v>150</v>
      </c>
      <c r="AU205" s="141" t="s">
        <v>92</v>
      </c>
      <c r="AY205" s="16" t="s">
        <v>147</v>
      </c>
      <c r="BE205" s="142">
        <f>IF(N205="základní",J205,0)</f>
        <v>0</v>
      </c>
      <c r="BF205" s="142">
        <f>IF(N205="snížená",J205,0)</f>
        <v>0</v>
      </c>
      <c r="BG205" s="142">
        <f>IF(N205="zákl. přenesená",J205,0)</f>
        <v>0</v>
      </c>
      <c r="BH205" s="142">
        <f>IF(N205="sníž. přenesená",J205,0)</f>
        <v>0</v>
      </c>
      <c r="BI205" s="142">
        <f>IF(N205="nulová",J205,0)</f>
        <v>0</v>
      </c>
      <c r="BJ205" s="16" t="s">
        <v>90</v>
      </c>
      <c r="BK205" s="142">
        <f>ROUND(I205*H205,2)</f>
        <v>0</v>
      </c>
      <c r="BL205" s="16" t="s">
        <v>238</v>
      </c>
      <c r="BM205" s="141" t="s">
        <v>758</v>
      </c>
    </row>
    <row r="206" spans="2:47" s="1" customFormat="1" ht="10">
      <c r="B206" s="32"/>
      <c r="D206" s="143" t="s">
        <v>156</v>
      </c>
      <c r="F206" s="144" t="s">
        <v>535</v>
      </c>
      <c r="I206" s="145"/>
      <c r="L206" s="32"/>
      <c r="M206" s="146"/>
      <c r="T206" s="53"/>
      <c r="AT206" s="16" t="s">
        <v>156</v>
      </c>
      <c r="AU206" s="16" t="s">
        <v>92</v>
      </c>
    </row>
    <row r="207" spans="2:51" s="12" customFormat="1" ht="10">
      <c r="B207" s="147"/>
      <c r="D207" s="148" t="s">
        <v>158</v>
      </c>
      <c r="E207" s="149" t="s">
        <v>3</v>
      </c>
      <c r="F207" s="150" t="s">
        <v>759</v>
      </c>
      <c r="H207" s="149" t="s">
        <v>3</v>
      </c>
      <c r="I207" s="151"/>
      <c r="L207" s="147"/>
      <c r="M207" s="152"/>
      <c r="T207" s="153"/>
      <c r="AT207" s="149" t="s">
        <v>158</v>
      </c>
      <c r="AU207" s="149" t="s">
        <v>92</v>
      </c>
      <c r="AV207" s="12" t="s">
        <v>90</v>
      </c>
      <c r="AW207" s="12" t="s">
        <v>43</v>
      </c>
      <c r="AX207" s="12" t="s">
        <v>82</v>
      </c>
      <c r="AY207" s="149" t="s">
        <v>147</v>
      </c>
    </row>
    <row r="208" spans="2:51" s="13" customFormat="1" ht="10">
      <c r="B208" s="154"/>
      <c r="D208" s="148" t="s">
        <v>158</v>
      </c>
      <c r="E208" s="155" t="s">
        <v>3</v>
      </c>
      <c r="F208" s="156" t="s">
        <v>760</v>
      </c>
      <c r="H208" s="157">
        <v>410</v>
      </c>
      <c r="I208" s="158"/>
      <c r="L208" s="154"/>
      <c r="M208" s="159"/>
      <c r="T208" s="160"/>
      <c r="AT208" s="155" t="s">
        <v>158</v>
      </c>
      <c r="AU208" s="155" t="s">
        <v>92</v>
      </c>
      <c r="AV208" s="13" t="s">
        <v>92</v>
      </c>
      <c r="AW208" s="13" t="s">
        <v>43</v>
      </c>
      <c r="AX208" s="13" t="s">
        <v>90</v>
      </c>
      <c r="AY208" s="155" t="s">
        <v>147</v>
      </c>
    </row>
    <row r="209" spans="2:65" s="1" customFormat="1" ht="16.5" customHeight="1">
      <c r="B209" s="128"/>
      <c r="C209" s="129" t="s">
        <v>365</v>
      </c>
      <c r="D209" s="129" t="s">
        <v>150</v>
      </c>
      <c r="E209" s="130" t="s">
        <v>539</v>
      </c>
      <c r="F209" s="131" t="s">
        <v>540</v>
      </c>
      <c r="G209" s="132" t="s">
        <v>153</v>
      </c>
      <c r="H209" s="133">
        <v>410</v>
      </c>
      <c r="I209" s="134"/>
      <c r="J209" s="135">
        <f>ROUND(I209*H209,2)</f>
        <v>0</v>
      </c>
      <c r="K209" s="136"/>
      <c r="L209" s="32"/>
      <c r="M209" s="137" t="s">
        <v>3</v>
      </c>
      <c r="N209" s="138" t="s">
        <v>53</v>
      </c>
      <c r="P209" s="139">
        <f>O209*H209</f>
        <v>0</v>
      </c>
      <c r="Q209" s="139">
        <v>0</v>
      </c>
      <c r="R209" s="139">
        <f>Q209*H209</f>
        <v>0</v>
      </c>
      <c r="S209" s="139">
        <v>0</v>
      </c>
      <c r="T209" s="140">
        <f>S209*H209</f>
        <v>0</v>
      </c>
      <c r="AR209" s="141" t="s">
        <v>238</v>
      </c>
      <c r="AT209" s="141" t="s">
        <v>150</v>
      </c>
      <c r="AU209" s="141" t="s">
        <v>92</v>
      </c>
      <c r="AY209" s="16" t="s">
        <v>147</v>
      </c>
      <c r="BE209" s="142">
        <f>IF(N209="základní",J209,0)</f>
        <v>0</v>
      </c>
      <c r="BF209" s="142">
        <f>IF(N209="snížená",J209,0)</f>
        <v>0</v>
      </c>
      <c r="BG209" s="142">
        <f>IF(N209="zákl. přenesená",J209,0)</f>
        <v>0</v>
      </c>
      <c r="BH209" s="142">
        <f>IF(N209="sníž. přenesená",J209,0)</f>
        <v>0</v>
      </c>
      <c r="BI209" s="142">
        <f>IF(N209="nulová",J209,0)</f>
        <v>0</v>
      </c>
      <c r="BJ209" s="16" t="s">
        <v>90</v>
      </c>
      <c r="BK209" s="142">
        <f>ROUND(I209*H209,2)</f>
        <v>0</v>
      </c>
      <c r="BL209" s="16" t="s">
        <v>238</v>
      </c>
      <c r="BM209" s="141" t="s">
        <v>761</v>
      </c>
    </row>
    <row r="210" spans="2:47" s="1" customFormat="1" ht="10">
      <c r="B210" s="32"/>
      <c r="D210" s="143" t="s">
        <v>156</v>
      </c>
      <c r="F210" s="144" t="s">
        <v>542</v>
      </c>
      <c r="I210" s="145"/>
      <c r="L210" s="32"/>
      <c r="M210" s="146"/>
      <c r="T210" s="53"/>
      <c r="AT210" s="16" t="s">
        <v>156</v>
      </c>
      <c r="AU210" s="16" t="s">
        <v>92</v>
      </c>
    </row>
    <row r="211" spans="2:65" s="1" customFormat="1" ht="21.75" customHeight="1">
      <c r="B211" s="128"/>
      <c r="C211" s="129" t="s">
        <v>178</v>
      </c>
      <c r="D211" s="129" t="s">
        <v>150</v>
      </c>
      <c r="E211" s="130" t="s">
        <v>544</v>
      </c>
      <c r="F211" s="131" t="s">
        <v>545</v>
      </c>
      <c r="G211" s="132" t="s">
        <v>153</v>
      </c>
      <c r="H211" s="133">
        <v>410</v>
      </c>
      <c r="I211" s="134"/>
      <c r="J211" s="135">
        <f>ROUND(I211*H211,2)</f>
        <v>0</v>
      </c>
      <c r="K211" s="136"/>
      <c r="L211" s="32"/>
      <c r="M211" s="137" t="s">
        <v>3</v>
      </c>
      <c r="N211" s="138" t="s">
        <v>53</v>
      </c>
      <c r="P211" s="139">
        <f>O211*H211</f>
        <v>0</v>
      </c>
      <c r="Q211" s="139">
        <v>3E-05</v>
      </c>
      <c r="R211" s="139">
        <f>Q211*H211</f>
        <v>0.0123</v>
      </c>
      <c r="S211" s="139">
        <v>0</v>
      </c>
      <c r="T211" s="140">
        <f>S211*H211</f>
        <v>0</v>
      </c>
      <c r="AR211" s="141" t="s">
        <v>238</v>
      </c>
      <c r="AT211" s="141" t="s">
        <v>150</v>
      </c>
      <c r="AU211" s="141" t="s">
        <v>92</v>
      </c>
      <c r="AY211" s="16" t="s">
        <v>147</v>
      </c>
      <c r="BE211" s="142">
        <f>IF(N211="základní",J211,0)</f>
        <v>0</v>
      </c>
      <c r="BF211" s="142">
        <f>IF(N211="snížená",J211,0)</f>
        <v>0</v>
      </c>
      <c r="BG211" s="142">
        <f>IF(N211="zákl. přenesená",J211,0)</f>
        <v>0</v>
      </c>
      <c r="BH211" s="142">
        <f>IF(N211="sníž. přenesená",J211,0)</f>
        <v>0</v>
      </c>
      <c r="BI211" s="142">
        <f>IF(N211="nulová",J211,0)</f>
        <v>0</v>
      </c>
      <c r="BJ211" s="16" t="s">
        <v>90</v>
      </c>
      <c r="BK211" s="142">
        <f>ROUND(I211*H211,2)</f>
        <v>0</v>
      </c>
      <c r="BL211" s="16" t="s">
        <v>238</v>
      </c>
      <c r="BM211" s="141" t="s">
        <v>762</v>
      </c>
    </row>
    <row r="212" spans="2:47" s="1" customFormat="1" ht="10">
      <c r="B212" s="32"/>
      <c r="D212" s="143" t="s">
        <v>156</v>
      </c>
      <c r="F212" s="144" t="s">
        <v>547</v>
      </c>
      <c r="I212" s="145"/>
      <c r="L212" s="32"/>
      <c r="M212" s="146"/>
      <c r="T212" s="53"/>
      <c r="AT212" s="16" t="s">
        <v>156</v>
      </c>
      <c r="AU212" s="16" t="s">
        <v>92</v>
      </c>
    </row>
    <row r="213" spans="2:65" s="1" customFormat="1" ht="33" customHeight="1">
      <c r="B213" s="128"/>
      <c r="C213" s="129" t="s">
        <v>373</v>
      </c>
      <c r="D213" s="129" t="s">
        <v>150</v>
      </c>
      <c r="E213" s="130" t="s">
        <v>549</v>
      </c>
      <c r="F213" s="131" t="s">
        <v>550</v>
      </c>
      <c r="G213" s="132" t="s">
        <v>153</v>
      </c>
      <c r="H213" s="133">
        <v>410</v>
      </c>
      <c r="I213" s="134"/>
      <c r="J213" s="135">
        <f>ROUND(I213*H213,2)</f>
        <v>0</v>
      </c>
      <c r="K213" s="136"/>
      <c r="L213" s="32"/>
      <c r="M213" s="137" t="s">
        <v>3</v>
      </c>
      <c r="N213" s="138" t="s">
        <v>53</v>
      </c>
      <c r="P213" s="139">
        <f>O213*H213</f>
        <v>0</v>
      </c>
      <c r="Q213" s="139">
        <v>0.0045</v>
      </c>
      <c r="R213" s="139">
        <f>Q213*H213</f>
        <v>1.8449999999999998</v>
      </c>
      <c r="S213" s="139">
        <v>0</v>
      </c>
      <c r="T213" s="140">
        <f>S213*H213</f>
        <v>0</v>
      </c>
      <c r="AR213" s="141" t="s">
        <v>238</v>
      </c>
      <c r="AT213" s="141" t="s">
        <v>150</v>
      </c>
      <c r="AU213" s="141" t="s">
        <v>92</v>
      </c>
      <c r="AY213" s="16" t="s">
        <v>147</v>
      </c>
      <c r="BE213" s="142">
        <f>IF(N213="základní",J213,0)</f>
        <v>0</v>
      </c>
      <c r="BF213" s="142">
        <f>IF(N213="snížená",J213,0)</f>
        <v>0</v>
      </c>
      <c r="BG213" s="142">
        <f>IF(N213="zákl. přenesená",J213,0)</f>
        <v>0</v>
      </c>
      <c r="BH213" s="142">
        <f>IF(N213="sníž. přenesená",J213,0)</f>
        <v>0</v>
      </c>
      <c r="BI213" s="142">
        <f>IF(N213="nulová",J213,0)</f>
        <v>0</v>
      </c>
      <c r="BJ213" s="16" t="s">
        <v>90</v>
      </c>
      <c r="BK213" s="142">
        <f>ROUND(I213*H213,2)</f>
        <v>0</v>
      </c>
      <c r="BL213" s="16" t="s">
        <v>238</v>
      </c>
      <c r="BM213" s="141" t="s">
        <v>763</v>
      </c>
    </row>
    <row r="214" spans="2:47" s="1" customFormat="1" ht="10">
      <c r="B214" s="32"/>
      <c r="D214" s="143" t="s">
        <v>156</v>
      </c>
      <c r="F214" s="144" t="s">
        <v>552</v>
      </c>
      <c r="I214" s="145"/>
      <c r="L214" s="32"/>
      <c r="M214" s="146"/>
      <c r="T214" s="53"/>
      <c r="AT214" s="16" t="s">
        <v>156</v>
      </c>
      <c r="AU214" s="16" t="s">
        <v>92</v>
      </c>
    </row>
    <row r="215" spans="2:65" s="1" customFormat="1" ht="24.15" customHeight="1">
      <c r="B215" s="128"/>
      <c r="C215" s="129" t="s">
        <v>378</v>
      </c>
      <c r="D215" s="129" t="s">
        <v>150</v>
      </c>
      <c r="E215" s="130" t="s">
        <v>554</v>
      </c>
      <c r="F215" s="131" t="s">
        <v>555</v>
      </c>
      <c r="G215" s="132" t="s">
        <v>153</v>
      </c>
      <c r="H215" s="133">
        <v>410</v>
      </c>
      <c r="I215" s="134"/>
      <c r="J215" s="135">
        <f>ROUND(I215*H215,2)</f>
        <v>0</v>
      </c>
      <c r="K215" s="136"/>
      <c r="L215" s="32"/>
      <c r="M215" s="137" t="s">
        <v>3</v>
      </c>
      <c r="N215" s="138" t="s">
        <v>53</v>
      </c>
      <c r="P215" s="139">
        <f>O215*H215</f>
        <v>0</v>
      </c>
      <c r="Q215" s="139">
        <v>0</v>
      </c>
      <c r="R215" s="139">
        <f>Q215*H215</f>
        <v>0</v>
      </c>
      <c r="S215" s="139">
        <v>0.0025</v>
      </c>
      <c r="T215" s="140">
        <f>S215*H215</f>
        <v>1.025</v>
      </c>
      <c r="AR215" s="141" t="s">
        <v>238</v>
      </c>
      <c r="AT215" s="141" t="s">
        <v>150</v>
      </c>
      <c r="AU215" s="141" t="s">
        <v>92</v>
      </c>
      <c r="AY215" s="16" t="s">
        <v>147</v>
      </c>
      <c r="BE215" s="142">
        <f>IF(N215="základní",J215,0)</f>
        <v>0</v>
      </c>
      <c r="BF215" s="142">
        <f>IF(N215="snížená",J215,0)</f>
        <v>0</v>
      </c>
      <c r="BG215" s="142">
        <f>IF(N215="zákl. přenesená",J215,0)</f>
        <v>0</v>
      </c>
      <c r="BH215" s="142">
        <f>IF(N215="sníž. přenesená",J215,0)</f>
        <v>0</v>
      </c>
      <c r="BI215" s="142">
        <f>IF(N215="nulová",J215,0)</f>
        <v>0</v>
      </c>
      <c r="BJ215" s="16" t="s">
        <v>90</v>
      </c>
      <c r="BK215" s="142">
        <f>ROUND(I215*H215,2)</f>
        <v>0</v>
      </c>
      <c r="BL215" s="16" t="s">
        <v>238</v>
      </c>
      <c r="BM215" s="141" t="s">
        <v>764</v>
      </c>
    </row>
    <row r="216" spans="2:47" s="1" customFormat="1" ht="10">
      <c r="B216" s="32"/>
      <c r="D216" s="143" t="s">
        <v>156</v>
      </c>
      <c r="F216" s="144" t="s">
        <v>557</v>
      </c>
      <c r="I216" s="145"/>
      <c r="L216" s="32"/>
      <c r="M216" s="146"/>
      <c r="T216" s="53"/>
      <c r="AT216" s="16" t="s">
        <v>156</v>
      </c>
      <c r="AU216" s="16" t="s">
        <v>92</v>
      </c>
    </row>
    <row r="217" spans="2:51" s="12" customFormat="1" ht="10">
      <c r="B217" s="147"/>
      <c r="D217" s="148" t="s">
        <v>158</v>
      </c>
      <c r="E217" s="149" t="s">
        <v>3</v>
      </c>
      <c r="F217" s="150" t="s">
        <v>759</v>
      </c>
      <c r="H217" s="149" t="s">
        <v>3</v>
      </c>
      <c r="I217" s="151"/>
      <c r="L217" s="147"/>
      <c r="M217" s="152"/>
      <c r="T217" s="153"/>
      <c r="AT217" s="149" t="s">
        <v>158</v>
      </c>
      <c r="AU217" s="149" t="s">
        <v>92</v>
      </c>
      <c r="AV217" s="12" t="s">
        <v>90</v>
      </c>
      <c r="AW217" s="12" t="s">
        <v>43</v>
      </c>
      <c r="AX217" s="12" t="s">
        <v>82</v>
      </c>
      <c r="AY217" s="149" t="s">
        <v>147</v>
      </c>
    </row>
    <row r="218" spans="2:51" s="13" customFormat="1" ht="10">
      <c r="B218" s="154"/>
      <c r="D218" s="148" t="s">
        <v>158</v>
      </c>
      <c r="E218" s="155" t="s">
        <v>3</v>
      </c>
      <c r="F218" s="156" t="s">
        <v>760</v>
      </c>
      <c r="H218" s="157">
        <v>410</v>
      </c>
      <c r="I218" s="158"/>
      <c r="L218" s="154"/>
      <c r="M218" s="159"/>
      <c r="T218" s="160"/>
      <c r="AT218" s="155" t="s">
        <v>158</v>
      </c>
      <c r="AU218" s="155" t="s">
        <v>92</v>
      </c>
      <c r="AV218" s="13" t="s">
        <v>92</v>
      </c>
      <c r="AW218" s="13" t="s">
        <v>43</v>
      </c>
      <c r="AX218" s="13" t="s">
        <v>90</v>
      </c>
      <c r="AY218" s="155" t="s">
        <v>147</v>
      </c>
    </row>
    <row r="219" spans="2:65" s="1" customFormat="1" ht="24.15" customHeight="1">
      <c r="B219" s="128"/>
      <c r="C219" s="129" t="s">
        <v>383</v>
      </c>
      <c r="D219" s="129" t="s">
        <v>150</v>
      </c>
      <c r="E219" s="130" t="s">
        <v>765</v>
      </c>
      <c r="F219" s="131" t="s">
        <v>766</v>
      </c>
      <c r="G219" s="132" t="s">
        <v>153</v>
      </c>
      <c r="H219" s="133">
        <v>95</v>
      </c>
      <c r="I219" s="134"/>
      <c r="J219" s="135">
        <f>ROUND(I219*H219,2)</f>
        <v>0</v>
      </c>
      <c r="K219" s="136"/>
      <c r="L219" s="32"/>
      <c r="M219" s="137" t="s">
        <v>3</v>
      </c>
      <c r="N219" s="138" t="s">
        <v>53</v>
      </c>
      <c r="P219" s="139">
        <f>O219*H219</f>
        <v>0</v>
      </c>
      <c r="Q219" s="139">
        <v>0</v>
      </c>
      <c r="R219" s="139">
        <f>Q219*H219</f>
        <v>0</v>
      </c>
      <c r="S219" s="139">
        <v>0.003</v>
      </c>
      <c r="T219" s="140">
        <f>S219*H219</f>
        <v>0.28500000000000003</v>
      </c>
      <c r="AR219" s="141" t="s">
        <v>238</v>
      </c>
      <c r="AT219" s="141" t="s">
        <v>150</v>
      </c>
      <c r="AU219" s="141" t="s">
        <v>92</v>
      </c>
      <c r="AY219" s="16" t="s">
        <v>147</v>
      </c>
      <c r="BE219" s="142">
        <f>IF(N219="základní",J219,0)</f>
        <v>0</v>
      </c>
      <c r="BF219" s="142">
        <f>IF(N219="snížená",J219,0)</f>
        <v>0</v>
      </c>
      <c r="BG219" s="142">
        <f>IF(N219="zákl. přenesená",J219,0)</f>
        <v>0</v>
      </c>
      <c r="BH219" s="142">
        <f>IF(N219="sníž. přenesená",J219,0)</f>
        <v>0</v>
      </c>
      <c r="BI219" s="142">
        <f>IF(N219="nulová",J219,0)</f>
        <v>0</v>
      </c>
      <c r="BJ219" s="16" t="s">
        <v>90</v>
      </c>
      <c r="BK219" s="142">
        <f>ROUND(I219*H219,2)</f>
        <v>0</v>
      </c>
      <c r="BL219" s="16" t="s">
        <v>238</v>
      </c>
      <c r="BM219" s="141" t="s">
        <v>767</v>
      </c>
    </row>
    <row r="220" spans="2:47" s="1" customFormat="1" ht="10">
      <c r="B220" s="32"/>
      <c r="D220" s="143" t="s">
        <v>156</v>
      </c>
      <c r="F220" s="144" t="s">
        <v>768</v>
      </c>
      <c r="I220" s="145"/>
      <c r="L220" s="32"/>
      <c r="M220" s="146"/>
      <c r="T220" s="53"/>
      <c r="AT220" s="16" t="s">
        <v>156</v>
      </c>
      <c r="AU220" s="16" t="s">
        <v>92</v>
      </c>
    </row>
    <row r="221" spans="2:51" s="12" customFormat="1" ht="10">
      <c r="B221" s="147"/>
      <c r="D221" s="148" t="s">
        <v>158</v>
      </c>
      <c r="E221" s="149" t="s">
        <v>3</v>
      </c>
      <c r="F221" s="150" t="s">
        <v>759</v>
      </c>
      <c r="H221" s="149" t="s">
        <v>3</v>
      </c>
      <c r="I221" s="151"/>
      <c r="L221" s="147"/>
      <c r="M221" s="152"/>
      <c r="T221" s="153"/>
      <c r="AT221" s="149" t="s">
        <v>158</v>
      </c>
      <c r="AU221" s="149" t="s">
        <v>92</v>
      </c>
      <c r="AV221" s="12" t="s">
        <v>90</v>
      </c>
      <c r="AW221" s="12" t="s">
        <v>43</v>
      </c>
      <c r="AX221" s="12" t="s">
        <v>82</v>
      </c>
      <c r="AY221" s="149" t="s">
        <v>147</v>
      </c>
    </row>
    <row r="222" spans="2:51" s="13" customFormat="1" ht="10">
      <c r="B222" s="154"/>
      <c r="D222" s="148" t="s">
        <v>158</v>
      </c>
      <c r="E222" s="155" t="s">
        <v>3</v>
      </c>
      <c r="F222" s="156" t="s">
        <v>769</v>
      </c>
      <c r="H222" s="157">
        <v>95</v>
      </c>
      <c r="I222" s="158"/>
      <c r="L222" s="154"/>
      <c r="M222" s="159"/>
      <c r="T222" s="160"/>
      <c r="AT222" s="155" t="s">
        <v>158</v>
      </c>
      <c r="AU222" s="155" t="s">
        <v>92</v>
      </c>
      <c r="AV222" s="13" t="s">
        <v>92</v>
      </c>
      <c r="AW222" s="13" t="s">
        <v>43</v>
      </c>
      <c r="AX222" s="13" t="s">
        <v>90</v>
      </c>
      <c r="AY222" s="155" t="s">
        <v>147</v>
      </c>
    </row>
    <row r="223" spans="2:65" s="1" customFormat="1" ht="24.15" customHeight="1">
      <c r="B223" s="128"/>
      <c r="C223" s="129" t="s">
        <v>388</v>
      </c>
      <c r="D223" s="129" t="s">
        <v>150</v>
      </c>
      <c r="E223" s="130" t="s">
        <v>560</v>
      </c>
      <c r="F223" s="131" t="s">
        <v>561</v>
      </c>
      <c r="G223" s="132" t="s">
        <v>153</v>
      </c>
      <c r="H223" s="133">
        <v>410</v>
      </c>
      <c r="I223" s="134"/>
      <c r="J223" s="135">
        <f>ROUND(I223*H223,2)</f>
        <v>0</v>
      </c>
      <c r="K223" s="136"/>
      <c r="L223" s="32"/>
      <c r="M223" s="137" t="s">
        <v>3</v>
      </c>
      <c r="N223" s="138" t="s">
        <v>53</v>
      </c>
      <c r="P223" s="139">
        <f>O223*H223</f>
        <v>0</v>
      </c>
      <c r="Q223" s="139">
        <v>0.0003</v>
      </c>
      <c r="R223" s="139">
        <f>Q223*H223</f>
        <v>0.12299999999999998</v>
      </c>
      <c r="S223" s="139">
        <v>0</v>
      </c>
      <c r="T223" s="140">
        <f>S223*H223</f>
        <v>0</v>
      </c>
      <c r="AR223" s="141" t="s">
        <v>238</v>
      </c>
      <c r="AT223" s="141" t="s">
        <v>150</v>
      </c>
      <c r="AU223" s="141" t="s">
        <v>92</v>
      </c>
      <c r="AY223" s="16" t="s">
        <v>147</v>
      </c>
      <c r="BE223" s="142">
        <f>IF(N223="základní",J223,0)</f>
        <v>0</v>
      </c>
      <c r="BF223" s="142">
        <f>IF(N223="snížená",J223,0)</f>
        <v>0</v>
      </c>
      <c r="BG223" s="142">
        <f>IF(N223="zákl. přenesená",J223,0)</f>
        <v>0</v>
      </c>
      <c r="BH223" s="142">
        <f>IF(N223="sníž. přenesená",J223,0)</f>
        <v>0</v>
      </c>
      <c r="BI223" s="142">
        <f>IF(N223="nulová",J223,0)</f>
        <v>0</v>
      </c>
      <c r="BJ223" s="16" t="s">
        <v>90</v>
      </c>
      <c r="BK223" s="142">
        <f>ROUND(I223*H223,2)</f>
        <v>0</v>
      </c>
      <c r="BL223" s="16" t="s">
        <v>238</v>
      </c>
      <c r="BM223" s="141" t="s">
        <v>770</v>
      </c>
    </row>
    <row r="224" spans="2:47" s="1" customFormat="1" ht="10">
      <c r="B224" s="32"/>
      <c r="D224" s="143" t="s">
        <v>156</v>
      </c>
      <c r="F224" s="144" t="s">
        <v>563</v>
      </c>
      <c r="I224" s="145"/>
      <c r="L224" s="32"/>
      <c r="M224" s="146"/>
      <c r="T224" s="53"/>
      <c r="AT224" s="16" t="s">
        <v>156</v>
      </c>
      <c r="AU224" s="16" t="s">
        <v>92</v>
      </c>
    </row>
    <row r="225" spans="2:65" s="1" customFormat="1" ht="49" customHeight="1">
      <c r="B225" s="128"/>
      <c r="C225" s="168" t="s">
        <v>393</v>
      </c>
      <c r="D225" s="168" t="s">
        <v>245</v>
      </c>
      <c r="E225" s="169" t="s">
        <v>565</v>
      </c>
      <c r="F225" s="170" t="s">
        <v>566</v>
      </c>
      <c r="G225" s="171" t="s">
        <v>153</v>
      </c>
      <c r="H225" s="172">
        <v>451</v>
      </c>
      <c r="I225" s="173"/>
      <c r="J225" s="174">
        <f>ROUND(I225*H225,2)</f>
        <v>0</v>
      </c>
      <c r="K225" s="175"/>
      <c r="L225" s="176"/>
      <c r="M225" s="177" t="s">
        <v>3</v>
      </c>
      <c r="N225" s="178" t="s">
        <v>53</v>
      </c>
      <c r="P225" s="139">
        <f>O225*H225</f>
        <v>0</v>
      </c>
      <c r="Q225" s="139">
        <v>0.0029</v>
      </c>
      <c r="R225" s="139">
        <f>Q225*H225</f>
        <v>1.3078999999999998</v>
      </c>
      <c r="S225" s="139">
        <v>0</v>
      </c>
      <c r="T225" s="140">
        <f>S225*H225</f>
        <v>0</v>
      </c>
      <c r="AR225" s="141" t="s">
        <v>248</v>
      </c>
      <c r="AT225" s="141" t="s">
        <v>245</v>
      </c>
      <c r="AU225" s="141" t="s">
        <v>92</v>
      </c>
      <c r="AY225" s="16" t="s">
        <v>147</v>
      </c>
      <c r="BE225" s="142">
        <f>IF(N225="základní",J225,0)</f>
        <v>0</v>
      </c>
      <c r="BF225" s="142">
        <f>IF(N225="snížená",J225,0)</f>
        <v>0</v>
      </c>
      <c r="BG225" s="142">
        <f>IF(N225="zákl. přenesená",J225,0)</f>
        <v>0</v>
      </c>
      <c r="BH225" s="142">
        <f>IF(N225="sníž. přenesená",J225,0)</f>
        <v>0</v>
      </c>
      <c r="BI225" s="142">
        <f>IF(N225="nulová",J225,0)</f>
        <v>0</v>
      </c>
      <c r="BJ225" s="16" t="s">
        <v>90</v>
      </c>
      <c r="BK225" s="142">
        <f>ROUND(I225*H225,2)</f>
        <v>0</v>
      </c>
      <c r="BL225" s="16" t="s">
        <v>238</v>
      </c>
      <c r="BM225" s="141" t="s">
        <v>771</v>
      </c>
    </row>
    <row r="226" spans="2:51" s="13" customFormat="1" ht="10">
      <c r="B226" s="154"/>
      <c r="D226" s="148" t="s">
        <v>158</v>
      </c>
      <c r="F226" s="156" t="s">
        <v>772</v>
      </c>
      <c r="H226" s="157">
        <v>451</v>
      </c>
      <c r="I226" s="158"/>
      <c r="L226" s="154"/>
      <c r="M226" s="159"/>
      <c r="T226" s="160"/>
      <c r="AT226" s="155" t="s">
        <v>158</v>
      </c>
      <c r="AU226" s="155" t="s">
        <v>92</v>
      </c>
      <c r="AV226" s="13" t="s">
        <v>92</v>
      </c>
      <c r="AW226" s="13" t="s">
        <v>4</v>
      </c>
      <c r="AX226" s="13" t="s">
        <v>90</v>
      </c>
      <c r="AY226" s="155" t="s">
        <v>147</v>
      </c>
    </row>
    <row r="227" spans="2:65" s="1" customFormat="1" ht="24.15" customHeight="1">
      <c r="B227" s="128"/>
      <c r="C227" s="129" t="s">
        <v>400</v>
      </c>
      <c r="D227" s="129" t="s">
        <v>150</v>
      </c>
      <c r="E227" s="130" t="s">
        <v>570</v>
      </c>
      <c r="F227" s="131" t="s">
        <v>571</v>
      </c>
      <c r="G227" s="132" t="s">
        <v>465</v>
      </c>
      <c r="H227" s="133">
        <v>574</v>
      </c>
      <c r="I227" s="134"/>
      <c r="J227" s="135">
        <f>ROUND(I227*H227,2)</f>
        <v>0</v>
      </c>
      <c r="K227" s="136"/>
      <c r="L227" s="32"/>
      <c r="M227" s="137" t="s">
        <v>3</v>
      </c>
      <c r="N227" s="138" t="s">
        <v>53</v>
      </c>
      <c r="P227" s="139">
        <f>O227*H227</f>
        <v>0</v>
      </c>
      <c r="Q227" s="139">
        <v>3E-05</v>
      </c>
      <c r="R227" s="139">
        <f>Q227*H227</f>
        <v>0.01722</v>
      </c>
      <c r="S227" s="139">
        <v>0</v>
      </c>
      <c r="T227" s="140">
        <f>S227*H227</f>
        <v>0</v>
      </c>
      <c r="AR227" s="141" t="s">
        <v>238</v>
      </c>
      <c r="AT227" s="141" t="s">
        <v>150</v>
      </c>
      <c r="AU227" s="141" t="s">
        <v>92</v>
      </c>
      <c r="AY227" s="16" t="s">
        <v>147</v>
      </c>
      <c r="BE227" s="142">
        <f>IF(N227="základní",J227,0)</f>
        <v>0</v>
      </c>
      <c r="BF227" s="142">
        <f>IF(N227="snížená",J227,0)</f>
        <v>0</v>
      </c>
      <c r="BG227" s="142">
        <f>IF(N227="zákl. přenesená",J227,0)</f>
        <v>0</v>
      </c>
      <c r="BH227" s="142">
        <f>IF(N227="sníž. přenesená",J227,0)</f>
        <v>0</v>
      </c>
      <c r="BI227" s="142">
        <f>IF(N227="nulová",J227,0)</f>
        <v>0</v>
      </c>
      <c r="BJ227" s="16" t="s">
        <v>90</v>
      </c>
      <c r="BK227" s="142">
        <f>ROUND(I227*H227,2)</f>
        <v>0</v>
      </c>
      <c r="BL227" s="16" t="s">
        <v>238</v>
      </c>
      <c r="BM227" s="141" t="s">
        <v>773</v>
      </c>
    </row>
    <row r="228" spans="2:47" s="1" customFormat="1" ht="10">
      <c r="B228" s="32"/>
      <c r="D228" s="143" t="s">
        <v>156</v>
      </c>
      <c r="F228" s="144" t="s">
        <v>573</v>
      </c>
      <c r="I228" s="145"/>
      <c r="L228" s="32"/>
      <c r="M228" s="146"/>
      <c r="T228" s="53"/>
      <c r="AT228" s="16" t="s">
        <v>156</v>
      </c>
      <c r="AU228" s="16" t="s">
        <v>92</v>
      </c>
    </row>
    <row r="229" spans="2:51" s="12" customFormat="1" ht="10">
      <c r="B229" s="147"/>
      <c r="D229" s="148" t="s">
        <v>158</v>
      </c>
      <c r="E229" s="149" t="s">
        <v>3</v>
      </c>
      <c r="F229" s="150" t="s">
        <v>759</v>
      </c>
      <c r="H229" s="149" t="s">
        <v>3</v>
      </c>
      <c r="I229" s="151"/>
      <c r="L229" s="147"/>
      <c r="M229" s="152"/>
      <c r="T229" s="153"/>
      <c r="AT229" s="149" t="s">
        <v>158</v>
      </c>
      <c r="AU229" s="149" t="s">
        <v>92</v>
      </c>
      <c r="AV229" s="12" t="s">
        <v>90</v>
      </c>
      <c r="AW229" s="12" t="s">
        <v>43</v>
      </c>
      <c r="AX229" s="12" t="s">
        <v>82</v>
      </c>
      <c r="AY229" s="149" t="s">
        <v>147</v>
      </c>
    </row>
    <row r="230" spans="2:51" s="13" customFormat="1" ht="10">
      <c r="B230" s="154"/>
      <c r="D230" s="148" t="s">
        <v>158</v>
      </c>
      <c r="E230" s="155" t="s">
        <v>3</v>
      </c>
      <c r="F230" s="156" t="s">
        <v>774</v>
      </c>
      <c r="H230" s="157">
        <v>574</v>
      </c>
      <c r="I230" s="158"/>
      <c r="L230" s="154"/>
      <c r="M230" s="159"/>
      <c r="T230" s="160"/>
      <c r="AT230" s="155" t="s">
        <v>158</v>
      </c>
      <c r="AU230" s="155" t="s">
        <v>92</v>
      </c>
      <c r="AV230" s="13" t="s">
        <v>92</v>
      </c>
      <c r="AW230" s="13" t="s">
        <v>43</v>
      </c>
      <c r="AX230" s="13" t="s">
        <v>90</v>
      </c>
      <c r="AY230" s="155" t="s">
        <v>147</v>
      </c>
    </row>
    <row r="231" spans="2:65" s="1" customFormat="1" ht="16.5" customHeight="1">
      <c r="B231" s="128"/>
      <c r="C231" s="168" t="s">
        <v>406</v>
      </c>
      <c r="D231" s="168" t="s">
        <v>245</v>
      </c>
      <c r="E231" s="169" t="s">
        <v>576</v>
      </c>
      <c r="F231" s="170" t="s">
        <v>577</v>
      </c>
      <c r="G231" s="171" t="s">
        <v>465</v>
      </c>
      <c r="H231" s="172">
        <v>585.48</v>
      </c>
      <c r="I231" s="173"/>
      <c r="J231" s="174">
        <f>ROUND(I231*H231,2)</f>
        <v>0</v>
      </c>
      <c r="K231" s="175"/>
      <c r="L231" s="176"/>
      <c r="M231" s="177" t="s">
        <v>3</v>
      </c>
      <c r="N231" s="178" t="s">
        <v>53</v>
      </c>
      <c r="P231" s="139">
        <f>O231*H231</f>
        <v>0</v>
      </c>
      <c r="Q231" s="139">
        <v>0.00035</v>
      </c>
      <c r="R231" s="139">
        <f>Q231*H231</f>
        <v>0.20491800000000002</v>
      </c>
      <c r="S231" s="139">
        <v>0</v>
      </c>
      <c r="T231" s="140">
        <f>S231*H231</f>
        <v>0</v>
      </c>
      <c r="AR231" s="141" t="s">
        <v>248</v>
      </c>
      <c r="AT231" s="141" t="s">
        <v>245</v>
      </c>
      <c r="AU231" s="141" t="s">
        <v>92</v>
      </c>
      <c r="AY231" s="16" t="s">
        <v>147</v>
      </c>
      <c r="BE231" s="142">
        <f>IF(N231="základní",J231,0)</f>
        <v>0</v>
      </c>
      <c r="BF231" s="142">
        <f>IF(N231="snížená",J231,0)</f>
        <v>0</v>
      </c>
      <c r="BG231" s="142">
        <f>IF(N231="zákl. přenesená",J231,0)</f>
        <v>0</v>
      </c>
      <c r="BH231" s="142">
        <f>IF(N231="sníž. přenesená",J231,0)</f>
        <v>0</v>
      </c>
      <c r="BI231" s="142">
        <f>IF(N231="nulová",J231,0)</f>
        <v>0</v>
      </c>
      <c r="BJ231" s="16" t="s">
        <v>90</v>
      </c>
      <c r="BK231" s="142">
        <f>ROUND(I231*H231,2)</f>
        <v>0</v>
      </c>
      <c r="BL231" s="16" t="s">
        <v>238</v>
      </c>
      <c r="BM231" s="141" t="s">
        <v>775</v>
      </c>
    </row>
    <row r="232" spans="2:51" s="13" customFormat="1" ht="10">
      <c r="B232" s="154"/>
      <c r="D232" s="148" t="s">
        <v>158</v>
      </c>
      <c r="F232" s="156" t="s">
        <v>776</v>
      </c>
      <c r="H232" s="157">
        <v>585.48</v>
      </c>
      <c r="I232" s="158"/>
      <c r="L232" s="154"/>
      <c r="M232" s="159"/>
      <c r="T232" s="160"/>
      <c r="AT232" s="155" t="s">
        <v>158</v>
      </c>
      <c r="AU232" s="155" t="s">
        <v>92</v>
      </c>
      <c r="AV232" s="13" t="s">
        <v>92</v>
      </c>
      <c r="AW232" s="13" t="s">
        <v>4</v>
      </c>
      <c r="AX232" s="13" t="s">
        <v>90</v>
      </c>
      <c r="AY232" s="155" t="s">
        <v>147</v>
      </c>
    </row>
    <row r="233" spans="2:65" s="1" customFormat="1" ht="44.25" customHeight="1">
      <c r="B233" s="128"/>
      <c r="C233" s="129" t="s">
        <v>413</v>
      </c>
      <c r="D233" s="129" t="s">
        <v>150</v>
      </c>
      <c r="E233" s="130" t="s">
        <v>592</v>
      </c>
      <c r="F233" s="131" t="s">
        <v>593</v>
      </c>
      <c r="G233" s="132" t="s">
        <v>200</v>
      </c>
      <c r="H233" s="133">
        <v>3.51</v>
      </c>
      <c r="I233" s="134"/>
      <c r="J233" s="135">
        <f>ROUND(I233*H233,2)</f>
        <v>0</v>
      </c>
      <c r="K233" s="136"/>
      <c r="L233" s="32"/>
      <c r="M233" s="137" t="s">
        <v>3</v>
      </c>
      <c r="N233" s="138" t="s">
        <v>53</v>
      </c>
      <c r="P233" s="139">
        <f>O233*H233</f>
        <v>0</v>
      </c>
      <c r="Q233" s="139">
        <v>0</v>
      </c>
      <c r="R233" s="139">
        <f>Q233*H233</f>
        <v>0</v>
      </c>
      <c r="S233" s="139">
        <v>0</v>
      </c>
      <c r="T233" s="140">
        <f>S233*H233</f>
        <v>0</v>
      </c>
      <c r="AR233" s="141" t="s">
        <v>238</v>
      </c>
      <c r="AT233" s="141" t="s">
        <v>150</v>
      </c>
      <c r="AU233" s="141" t="s">
        <v>92</v>
      </c>
      <c r="AY233" s="16" t="s">
        <v>147</v>
      </c>
      <c r="BE233" s="142">
        <f>IF(N233="základní",J233,0)</f>
        <v>0</v>
      </c>
      <c r="BF233" s="142">
        <f>IF(N233="snížená",J233,0)</f>
        <v>0</v>
      </c>
      <c r="BG233" s="142">
        <f>IF(N233="zákl. přenesená",J233,0)</f>
        <v>0</v>
      </c>
      <c r="BH233" s="142">
        <f>IF(N233="sníž. přenesená",J233,0)</f>
        <v>0</v>
      </c>
      <c r="BI233" s="142">
        <f>IF(N233="nulová",J233,0)</f>
        <v>0</v>
      </c>
      <c r="BJ233" s="16" t="s">
        <v>90</v>
      </c>
      <c r="BK233" s="142">
        <f>ROUND(I233*H233,2)</f>
        <v>0</v>
      </c>
      <c r="BL233" s="16" t="s">
        <v>238</v>
      </c>
      <c r="BM233" s="141" t="s">
        <v>777</v>
      </c>
    </row>
    <row r="234" spans="2:47" s="1" customFormat="1" ht="10">
      <c r="B234" s="32"/>
      <c r="D234" s="143" t="s">
        <v>156</v>
      </c>
      <c r="F234" s="144" t="s">
        <v>595</v>
      </c>
      <c r="I234" s="145"/>
      <c r="L234" s="32"/>
      <c r="M234" s="146"/>
      <c r="T234" s="53"/>
      <c r="AT234" s="16" t="s">
        <v>156</v>
      </c>
      <c r="AU234" s="16" t="s">
        <v>92</v>
      </c>
    </row>
    <row r="235" spans="2:65" s="1" customFormat="1" ht="49" customHeight="1">
      <c r="B235" s="128"/>
      <c r="C235" s="129" t="s">
        <v>418</v>
      </c>
      <c r="D235" s="129" t="s">
        <v>150</v>
      </c>
      <c r="E235" s="130" t="s">
        <v>597</v>
      </c>
      <c r="F235" s="131" t="s">
        <v>598</v>
      </c>
      <c r="G235" s="132" t="s">
        <v>200</v>
      </c>
      <c r="H235" s="133">
        <v>3.51</v>
      </c>
      <c r="I235" s="134"/>
      <c r="J235" s="135">
        <f>ROUND(I235*H235,2)</f>
        <v>0</v>
      </c>
      <c r="K235" s="136"/>
      <c r="L235" s="32"/>
      <c r="M235" s="137" t="s">
        <v>3</v>
      </c>
      <c r="N235" s="138" t="s">
        <v>53</v>
      </c>
      <c r="P235" s="139">
        <f>O235*H235</f>
        <v>0</v>
      </c>
      <c r="Q235" s="139">
        <v>0</v>
      </c>
      <c r="R235" s="139">
        <f>Q235*H235</f>
        <v>0</v>
      </c>
      <c r="S235" s="139">
        <v>0</v>
      </c>
      <c r="T235" s="140">
        <f>S235*H235</f>
        <v>0</v>
      </c>
      <c r="AR235" s="141" t="s">
        <v>238</v>
      </c>
      <c r="AT235" s="141" t="s">
        <v>150</v>
      </c>
      <c r="AU235" s="141" t="s">
        <v>92</v>
      </c>
      <c r="AY235" s="16" t="s">
        <v>147</v>
      </c>
      <c r="BE235" s="142">
        <f>IF(N235="základní",J235,0)</f>
        <v>0</v>
      </c>
      <c r="BF235" s="142">
        <f>IF(N235="snížená",J235,0)</f>
        <v>0</v>
      </c>
      <c r="BG235" s="142">
        <f>IF(N235="zákl. přenesená",J235,0)</f>
        <v>0</v>
      </c>
      <c r="BH235" s="142">
        <f>IF(N235="sníž. přenesená",J235,0)</f>
        <v>0</v>
      </c>
      <c r="BI235" s="142">
        <f>IF(N235="nulová",J235,0)</f>
        <v>0</v>
      </c>
      <c r="BJ235" s="16" t="s">
        <v>90</v>
      </c>
      <c r="BK235" s="142">
        <f>ROUND(I235*H235,2)</f>
        <v>0</v>
      </c>
      <c r="BL235" s="16" t="s">
        <v>238</v>
      </c>
      <c r="BM235" s="141" t="s">
        <v>778</v>
      </c>
    </row>
    <row r="236" spans="2:47" s="1" customFormat="1" ht="10">
      <c r="B236" s="32"/>
      <c r="D236" s="143" t="s">
        <v>156</v>
      </c>
      <c r="F236" s="144" t="s">
        <v>600</v>
      </c>
      <c r="I236" s="145"/>
      <c r="L236" s="32"/>
      <c r="M236" s="146"/>
      <c r="T236" s="53"/>
      <c r="AT236" s="16" t="s">
        <v>156</v>
      </c>
      <c r="AU236" s="16" t="s">
        <v>92</v>
      </c>
    </row>
    <row r="237" spans="2:65" s="1" customFormat="1" ht="49" customHeight="1">
      <c r="B237" s="128"/>
      <c r="C237" s="129" t="s">
        <v>422</v>
      </c>
      <c r="D237" s="129" t="s">
        <v>150</v>
      </c>
      <c r="E237" s="130" t="s">
        <v>602</v>
      </c>
      <c r="F237" s="131" t="s">
        <v>603</v>
      </c>
      <c r="G237" s="132" t="s">
        <v>200</v>
      </c>
      <c r="H237" s="133">
        <v>3.51</v>
      </c>
      <c r="I237" s="134"/>
      <c r="J237" s="135">
        <f>ROUND(I237*H237,2)</f>
        <v>0</v>
      </c>
      <c r="K237" s="136"/>
      <c r="L237" s="32"/>
      <c r="M237" s="137" t="s">
        <v>3</v>
      </c>
      <c r="N237" s="138" t="s">
        <v>53</v>
      </c>
      <c r="P237" s="139">
        <f>O237*H237</f>
        <v>0</v>
      </c>
      <c r="Q237" s="139">
        <v>0</v>
      </c>
      <c r="R237" s="139">
        <f>Q237*H237</f>
        <v>0</v>
      </c>
      <c r="S237" s="139">
        <v>0</v>
      </c>
      <c r="T237" s="140">
        <f>S237*H237</f>
        <v>0</v>
      </c>
      <c r="AR237" s="141" t="s">
        <v>238</v>
      </c>
      <c r="AT237" s="141" t="s">
        <v>150</v>
      </c>
      <c r="AU237" s="141" t="s">
        <v>92</v>
      </c>
      <c r="AY237" s="16" t="s">
        <v>147</v>
      </c>
      <c r="BE237" s="142">
        <f>IF(N237="základní",J237,0)</f>
        <v>0</v>
      </c>
      <c r="BF237" s="142">
        <f>IF(N237="snížená",J237,0)</f>
        <v>0</v>
      </c>
      <c r="BG237" s="142">
        <f>IF(N237="zákl. přenesená",J237,0)</f>
        <v>0</v>
      </c>
      <c r="BH237" s="142">
        <f>IF(N237="sníž. přenesená",J237,0)</f>
        <v>0</v>
      </c>
      <c r="BI237" s="142">
        <f>IF(N237="nulová",J237,0)</f>
        <v>0</v>
      </c>
      <c r="BJ237" s="16" t="s">
        <v>90</v>
      </c>
      <c r="BK237" s="142">
        <f>ROUND(I237*H237,2)</f>
        <v>0</v>
      </c>
      <c r="BL237" s="16" t="s">
        <v>238</v>
      </c>
      <c r="BM237" s="141" t="s">
        <v>779</v>
      </c>
    </row>
    <row r="238" spans="2:47" s="1" customFormat="1" ht="10">
      <c r="B238" s="32"/>
      <c r="D238" s="143" t="s">
        <v>156</v>
      </c>
      <c r="F238" s="144" t="s">
        <v>605</v>
      </c>
      <c r="I238" s="145"/>
      <c r="L238" s="32"/>
      <c r="M238" s="146"/>
      <c r="T238" s="53"/>
      <c r="AT238" s="16" t="s">
        <v>156</v>
      </c>
      <c r="AU238" s="16" t="s">
        <v>92</v>
      </c>
    </row>
    <row r="239" spans="2:63" s="11" customFormat="1" ht="22.75" customHeight="1">
      <c r="B239" s="116"/>
      <c r="D239" s="117" t="s">
        <v>81</v>
      </c>
      <c r="E239" s="126" t="s">
        <v>606</v>
      </c>
      <c r="F239" s="126" t="s">
        <v>607</v>
      </c>
      <c r="I239" s="119"/>
      <c r="J239" s="127">
        <f>BK239</f>
        <v>0</v>
      </c>
      <c r="L239" s="116"/>
      <c r="M239" s="121"/>
      <c r="P239" s="122">
        <f>SUM(P240:P248)</f>
        <v>0</v>
      </c>
      <c r="R239" s="122">
        <f>SUM(R240:R248)</f>
        <v>0.0036</v>
      </c>
      <c r="T239" s="123">
        <f>SUM(T240:T248)</f>
        <v>0</v>
      </c>
      <c r="AR239" s="117" t="s">
        <v>92</v>
      </c>
      <c r="AT239" s="124" t="s">
        <v>81</v>
      </c>
      <c r="AU239" s="124" t="s">
        <v>90</v>
      </c>
      <c r="AY239" s="117" t="s">
        <v>147</v>
      </c>
      <c r="BK239" s="125">
        <f>SUM(BK240:BK248)</f>
        <v>0</v>
      </c>
    </row>
    <row r="240" spans="2:65" s="1" customFormat="1" ht="37.75" customHeight="1">
      <c r="B240" s="128"/>
      <c r="C240" s="129" t="s">
        <v>428</v>
      </c>
      <c r="D240" s="129" t="s">
        <v>150</v>
      </c>
      <c r="E240" s="130" t="s">
        <v>609</v>
      </c>
      <c r="F240" s="131" t="s">
        <v>610</v>
      </c>
      <c r="G240" s="132" t="s">
        <v>153</v>
      </c>
      <c r="H240" s="133">
        <v>8</v>
      </c>
      <c r="I240" s="134"/>
      <c r="J240" s="135">
        <f>ROUND(I240*H240,2)</f>
        <v>0</v>
      </c>
      <c r="K240" s="136"/>
      <c r="L240" s="32"/>
      <c r="M240" s="137" t="s">
        <v>3</v>
      </c>
      <c r="N240" s="138" t="s">
        <v>53</v>
      </c>
      <c r="P240" s="139">
        <f>O240*H240</f>
        <v>0</v>
      </c>
      <c r="Q240" s="139">
        <v>7E-05</v>
      </c>
      <c r="R240" s="139">
        <f>Q240*H240</f>
        <v>0.00056</v>
      </c>
      <c r="S240" s="139">
        <v>0</v>
      </c>
      <c r="T240" s="140">
        <f>S240*H240</f>
        <v>0</v>
      </c>
      <c r="AR240" s="141" t="s">
        <v>238</v>
      </c>
      <c r="AT240" s="141" t="s">
        <v>150</v>
      </c>
      <c r="AU240" s="141" t="s">
        <v>92</v>
      </c>
      <c r="AY240" s="16" t="s">
        <v>147</v>
      </c>
      <c r="BE240" s="142">
        <f>IF(N240="základní",J240,0)</f>
        <v>0</v>
      </c>
      <c r="BF240" s="142">
        <f>IF(N240="snížená",J240,0)</f>
        <v>0</v>
      </c>
      <c r="BG240" s="142">
        <f>IF(N240="zákl. přenesená",J240,0)</f>
        <v>0</v>
      </c>
      <c r="BH240" s="142">
        <f>IF(N240="sníž. přenesená",J240,0)</f>
        <v>0</v>
      </c>
      <c r="BI240" s="142">
        <f>IF(N240="nulová",J240,0)</f>
        <v>0</v>
      </c>
      <c r="BJ240" s="16" t="s">
        <v>90</v>
      </c>
      <c r="BK240" s="142">
        <f>ROUND(I240*H240,2)</f>
        <v>0</v>
      </c>
      <c r="BL240" s="16" t="s">
        <v>238</v>
      </c>
      <c r="BM240" s="141" t="s">
        <v>780</v>
      </c>
    </row>
    <row r="241" spans="2:47" s="1" customFormat="1" ht="10">
      <c r="B241" s="32"/>
      <c r="D241" s="143" t="s">
        <v>156</v>
      </c>
      <c r="F241" s="144" t="s">
        <v>612</v>
      </c>
      <c r="I241" s="145"/>
      <c r="L241" s="32"/>
      <c r="M241" s="146"/>
      <c r="T241" s="53"/>
      <c r="AT241" s="16" t="s">
        <v>156</v>
      </c>
      <c r="AU241" s="16" t="s">
        <v>92</v>
      </c>
    </row>
    <row r="242" spans="2:51" s="12" customFormat="1" ht="10">
      <c r="B242" s="147"/>
      <c r="D242" s="148" t="s">
        <v>158</v>
      </c>
      <c r="E242" s="149" t="s">
        <v>3</v>
      </c>
      <c r="F242" s="150" t="s">
        <v>683</v>
      </c>
      <c r="H242" s="149" t="s">
        <v>3</v>
      </c>
      <c r="I242" s="151"/>
      <c r="L242" s="147"/>
      <c r="M242" s="152"/>
      <c r="T242" s="153"/>
      <c r="AT242" s="149" t="s">
        <v>158</v>
      </c>
      <c r="AU242" s="149" t="s">
        <v>92</v>
      </c>
      <c r="AV242" s="12" t="s">
        <v>90</v>
      </c>
      <c r="AW242" s="12" t="s">
        <v>43</v>
      </c>
      <c r="AX242" s="12" t="s">
        <v>82</v>
      </c>
      <c r="AY242" s="149" t="s">
        <v>147</v>
      </c>
    </row>
    <row r="243" spans="2:51" s="13" customFormat="1" ht="10">
      <c r="B243" s="154"/>
      <c r="D243" s="148" t="s">
        <v>158</v>
      </c>
      <c r="E243" s="155" t="s">
        <v>3</v>
      </c>
      <c r="F243" s="156" t="s">
        <v>203</v>
      </c>
      <c r="H243" s="157">
        <v>8</v>
      </c>
      <c r="I243" s="158"/>
      <c r="L243" s="154"/>
      <c r="M243" s="159"/>
      <c r="T243" s="160"/>
      <c r="AT243" s="155" t="s">
        <v>158</v>
      </c>
      <c r="AU243" s="155" t="s">
        <v>92</v>
      </c>
      <c r="AV243" s="13" t="s">
        <v>92</v>
      </c>
      <c r="AW243" s="13" t="s">
        <v>43</v>
      </c>
      <c r="AX243" s="13" t="s">
        <v>90</v>
      </c>
      <c r="AY243" s="155" t="s">
        <v>147</v>
      </c>
    </row>
    <row r="244" spans="2:65" s="1" customFormat="1" ht="24.15" customHeight="1">
      <c r="B244" s="128"/>
      <c r="C244" s="129" t="s">
        <v>183</v>
      </c>
      <c r="D244" s="129" t="s">
        <v>150</v>
      </c>
      <c r="E244" s="130" t="s">
        <v>614</v>
      </c>
      <c r="F244" s="131" t="s">
        <v>615</v>
      </c>
      <c r="G244" s="132" t="s">
        <v>153</v>
      </c>
      <c r="H244" s="133">
        <v>8</v>
      </c>
      <c r="I244" s="134"/>
      <c r="J244" s="135">
        <f>ROUND(I244*H244,2)</f>
        <v>0</v>
      </c>
      <c r="K244" s="136"/>
      <c r="L244" s="32"/>
      <c r="M244" s="137" t="s">
        <v>3</v>
      </c>
      <c r="N244" s="138" t="s">
        <v>53</v>
      </c>
      <c r="P244" s="139">
        <f>O244*H244</f>
        <v>0</v>
      </c>
      <c r="Q244" s="139">
        <v>0.00014</v>
      </c>
      <c r="R244" s="139">
        <f>Q244*H244</f>
        <v>0.00112</v>
      </c>
      <c r="S244" s="139">
        <v>0</v>
      </c>
      <c r="T244" s="140">
        <f>S244*H244</f>
        <v>0</v>
      </c>
      <c r="AR244" s="141" t="s">
        <v>238</v>
      </c>
      <c r="AT244" s="141" t="s">
        <v>150</v>
      </c>
      <c r="AU244" s="141" t="s">
        <v>92</v>
      </c>
      <c r="AY244" s="16" t="s">
        <v>147</v>
      </c>
      <c r="BE244" s="142">
        <f>IF(N244="základní",J244,0)</f>
        <v>0</v>
      </c>
      <c r="BF244" s="142">
        <f>IF(N244="snížená",J244,0)</f>
        <v>0</v>
      </c>
      <c r="BG244" s="142">
        <f>IF(N244="zákl. přenesená",J244,0)</f>
        <v>0</v>
      </c>
      <c r="BH244" s="142">
        <f>IF(N244="sníž. přenesená",J244,0)</f>
        <v>0</v>
      </c>
      <c r="BI244" s="142">
        <f>IF(N244="nulová",J244,0)</f>
        <v>0</v>
      </c>
      <c r="BJ244" s="16" t="s">
        <v>90</v>
      </c>
      <c r="BK244" s="142">
        <f>ROUND(I244*H244,2)</f>
        <v>0</v>
      </c>
      <c r="BL244" s="16" t="s">
        <v>238</v>
      </c>
      <c r="BM244" s="141" t="s">
        <v>781</v>
      </c>
    </row>
    <row r="245" spans="2:47" s="1" customFormat="1" ht="10">
      <c r="B245" s="32"/>
      <c r="D245" s="143" t="s">
        <v>156</v>
      </c>
      <c r="F245" s="144" t="s">
        <v>617</v>
      </c>
      <c r="I245" s="145"/>
      <c r="L245" s="32"/>
      <c r="M245" s="146"/>
      <c r="T245" s="53"/>
      <c r="AT245" s="16" t="s">
        <v>156</v>
      </c>
      <c r="AU245" s="16" t="s">
        <v>92</v>
      </c>
    </row>
    <row r="246" spans="2:65" s="1" customFormat="1" ht="24.15" customHeight="1">
      <c r="B246" s="128"/>
      <c r="C246" s="129" t="s">
        <v>435</v>
      </c>
      <c r="D246" s="129" t="s">
        <v>150</v>
      </c>
      <c r="E246" s="130" t="s">
        <v>619</v>
      </c>
      <c r="F246" s="131" t="s">
        <v>620</v>
      </c>
      <c r="G246" s="132" t="s">
        <v>153</v>
      </c>
      <c r="H246" s="133">
        <v>16</v>
      </c>
      <c r="I246" s="134"/>
      <c r="J246" s="135">
        <f>ROUND(I246*H246,2)</f>
        <v>0</v>
      </c>
      <c r="K246" s="136"/>
      <c r="L246" s="32"/>
      <c r="M246" s="137" t="s">
        <v>3</v>
      </c>
      <c r="N246" s="138" t="s">
        <v>53</v>
      </c>
      <c r="P246" s="139">
        <f>O246*H246</f>
        <v>0</v>
      </c>
      <c r="Q246" s="139">
        <v>0.00012</v>
      </c>
      <c r="R246" s="139">
        <f>Q246*H246</f>
        <v>0.00192</v>
      </c>
      <c r="S246" s="139">
        <v>0</v>
      </c>
      <c r="T246" s="140">
        <f>S246*H246</f>
        <v>0</v>
      </c>
      <c r="AR246" s="141" t="s">
        <v>238</v>
      </c>
      <c r="AT246" s="141" t="s">
        <v>150</v>
      </c>
      <c r="AU246" s="141" t="s">
        <v>92</v>
      </c>
      <c r="AY246" s="16" t="s">
        <v>147</v>
      </c>
      <c r="BE246" s="142">
        <f>IF(N246="základní",J246,0)</f>
        <v>0</v>
      </c>
      <c r="BF246" s="142">
        <f>IF(N246="snížená",J246,0)</f>
        <v>0</v>
      </c>
      <c r="BG246" s="142">
        <f>IF(N246="zákl. přenesená",J246,0)</f>
        <v>0</v>
      </c>
      <c r="BH246" s="142">
        <f>IF(N246="sníž. přenesená",J246,0)</f>
        <v>0</v>
      </c>
      <c r="BI246" s="142">
        <f>IF(N246="nulová",J246,0)</f>
        <v>0</v>
      </c>
      <c r="BJ246" s="16" t="s">
        <v>90</v>
      </c>
      <c r="BK246" s="142">
        <f>ROUND(I246*H246,2)</f>
        <v>0</v>
      </c>
      <c r="BL246" s="16" t="s">
        <v>238</v>
      </c>
      <c r="BM246" s="141" t="s">
        <v>782</v>
      </c>
    </row>
    <row r="247" spans="2:47" s="1" customFormat="1" ht="10">
      <c r="B247" s="32"/>
      <c r="D247" s="143" t="s">
        <v>156</v>
      </c>
      <c r="F247" s="144" t="s">
        <v>622</v>
      </c>
      <c r="I247" s="145"/>
      <c r="L247" s="32"/>
      <c r="M247" s="146"/>
      <c r="T247" s="53"/>
      <c r="AT247" s="16" t="s">
        <v>156</v>
      </c>
      <c r="AU247" s="16" t="s">
        <v>92</v>
      </c>
    </row>
    <row r="248" spans="2:51" s="13" customFormat="1" ht="10">
      <c r="B248" s="154"/>
      <c r="D248" s="148" t="s">
        <v>158</v>
      </c>
      <c r="E248" s="155" t="s">
        <v>3</v>
      </c>
      <c r="F248" s="156" t="s">
        <v>783</v>
      </c>
      <c r="H248" s="157">
        <v>16</v>
      </c>
      <c r="I248" s="158"/>
      <c r="L248" s="154"/>
      <c r="M248" s="159"/>
      <c r="T248" s="160"/>
      <c r="AT248" s="155" t="s">
        <v>158</v>
      </c>
      <c r="AU248" s="155" t="s">
        <v>92</v>
      </c>
      <c r="AV248" s="13" t="s">
        <v>92</v>
      </c>
      <c r="AW248" s="13" t="s">
        <v>43</v>
      </c>
      <c r="AX248" s="13" t="s">
        <v>90</v>
      </c>
      <c r="AY248" s="155" t="s">
        <v>147</v>
      </c>
    </row>
    <row r="249" spans="2:63" s="11" customFormat="1" ht="22.75" customHeight="1">
      <c r="B249" s="116"/>
      <c r="D249" s="117" t="s">
        <v>81</v>
      </c>
      <c r="E249" s="126" t="s">
        <v>624</v>
      </c>
      <c r="F249" s="126" t="s">
        <v>625</v>
      </c>
      <c r="I249" s="119"/>
      <c r="J249" s="127">
        <f>BK249</f>
        <v>0</v>
      </c>
      <c r="L249" s="116"/>
      <c r="M249" s="121"/>
      <c r="P249" s="122">
        <f>SUM(P250:P265)</f>
        <v>0</v>
      </c>
      <c r="R249" s="122">
        <f>SUM(R250:R265)</f>
        <v>0.56154</v>
      </c>
      <c r="T249" s="123">
        <f>SUM(T250:T265)</f>
        <v>0</v>
      </c>
      <c r="AR249" s="117" t="s">
        <v>92</v>
      </c>
      <c r="AT249" s="124" t="s">
        <v>81</v>
      </c>
      <c r="AU249" s="124" t="s">
        <v>90</v>
      </c>
      <c r="AY249" s="117" t="s">
        <v>147</v>
      </c>
      <c r="BK249" s="125">
        <f>SUM(BK250:BK265)</f>
        <v>0</v>
      </c>
    </row>
    <row r="250" spans="2:65" s="1" customFormat="1" ht="24.15" customHeight="1">
      <c r="B250" s="128"/>
      <c r="C250" s="129" t="s">
        <v>439</v>
      </c>
      <c r="D250" s="129" t="s">
        <v>150</v>
      </c>
      <c r="E250" s="130" t="s">
        <v>627</v>
      </c>
      <c r="F250" s="131" t="s">
        <v>628</v>
      </c>
      <c r="G250" s="132" t="s">
        <v>153</v>
      </c>
      <c r="H250" s="133">
        <v>1146</v>
      </c>
      <c r="I250" s="134"/>
      <c r="J250" s="135">
        <f>ROUND(I250*H250,2)</f>
        <v>0</v>
      </c>
      <c r="K250" s="136"/>
      <c r="L250" s="32"/>
      <c r="M250" s="137" t="s">
        <v>3</v>
      </c>
      <c r="N250" s="138" t="s">
        <v>53</v>
      </c>
      <c r="P250" s="139">
        <f>O250*H250</f>
        <v>0</v>
      </c>
      <c r="Q250" s="139">
        <v>0</v>
      </c>
      <c r="R250" s="139">
        <f>Q250*H250</f>
        <v>0</v>
      </c>
      <c r="S250" s="139">
        <v>0</v>
      </c>
      <c r="T250" s="140">
        <f>S250*H250</f>
        <v>0</v>
      </c>
      <c r="AR250" s="141" t="s">
        <v>238</v>
      </c>
      <c r="AT250" s="141" t="s">
        <v>150</v>
      </c>
      <c r="AU250" s="141" t="s">
        <v>92</v>
      </c>
      <c r="AY250" s="16" t="s">
        <v>147</v>
      </c>
      <c r="BE250" s="142">
        <f>IF(N250="základní",J250,0)</f>
        <v>0</v>
      </c>
      <c r="BF250" s="142">
        <f>IF(N250="snížená",J250,0)</f>
        <v>0</v>
      </c>
      <c r="BG250" s="142">
        <f>IF(N250="zákl. přenesená",J250,0)</f>
        <v>0</v>
      </c>
      <c r="BH250" s="142">
        <f>IF(N250="sníž. přenesená",J250,0)</f>
        <v>0</v>
      </c>
      <c r="BI250" s="142">
        <f>IF(N250="nulová",J250,0)</f>
        <v>0</v>
      </c>
      <c r="BJ250" s="16" t="s">
        <v>90</v>
      </c>
      <c r="BK250" s="142">
        <f>ROUND(I250*H250,2)</f>
        <v>0</v>
      </c>
      <c r="BL250" s="16" t="s">
        <v>238</v>
      </c>
      <c r="BM250" s="141" t="s">
        <v>784</v>
      </c>
    </row>
    <row r="251" spans="2:47" s="1" customFormat="1" ht="10">
      <c r="B251" s="32"/>
      <c r="D251" s="143" t="s">
        <v>156</v>
      </c>
      <c r="F251" s="144" t="s">
        <v>630</v>
      </c>
      <c r="I251" s="145"/>
      <c r="L251" s="32"/>
      <c r="M251" s="146"/>
      <c r="T251" s="53"/>
      <c r="AT251" s="16" t="s">
        <v>156</v>
      </c>
      <c r="AU251" s="16" t="s">
        <v>92</v>
      </c>
    </row>
    <row r="252" spans="2:51" s="12" customFormat="1" ht="10">
      <c r="B252" s="147"/>
      <c r="D252" s="148" t="s">
        <v>158</v>
      </c>
      <c r="E252" s="149" t="s">
        <v>3</v>
      </c>
      <c r="F252" s="150" t="s">
        <v>680</v>
      </c>
      <c r="H252" s="149" t="s">
        <v>3</v>
      </c>
      <c r="I252" s="151"/>
      <c r="L252" s="147"/>
      <c r="M252" s="152"/>
      <c r="T252" s="153"/>
      <c r="AT252" s="149" t="s">
        <v>158</v>
      </c>
      <c r="AU252" s="149" t="s">
        <v>92</v>
      </c>
      <c r="AV252" s="12" t="s">
        <v>90</v>
      </c>
      <c r="AW252" s="12" t="s">
        <v>43</v>
      </c>
      <c r="AX252" s="12" t="s">
        <v>82</v>
      </c>
      <c r="AY252" s="149" t="s">
        <v>147</v>
      </c>
    </row>
    <row r="253" spans="2:51" s="13" customFormat="1" ht="10">
      <c r="B253" s="154"/>
      <c r="D253" s="148" t="s">
        <v>158</v>
      </c>
      <c r="E253" s="155" t="s">
        <v>3</v>
      </c>
      <c r="F253" s="156" t="s">
        <v>785</v>
      </c>
      <c r="H253" s="157">
        <v>1146</v>
      </c>
      <c r="I253" s="158"/>
      <c r="L253" s="154"/>
      <c r="M253" s="159"/>
      <c r="T253" s="160"/>
      <c r="AT253" s="155" t="s">
        <v>158</v>
      </c>
      <c r="AU253" s="155" t="s">
        <v>92</v>
      </c>
      <c r="AV253" s="13" t="s">
        <v>92</v>
      </c>
      <c r="AW253" s="13" t="s">
        <v>43</v>
      </c>
      <c r="AX253" s="13" t="s">
        <v>90</v>
      </c>
      <c r="AY253" s="155" t="s">
        <v>147</v>
      </c>
    </row>
    <row r="254" spans="2:65" s="1" customFormat="1" ht="24.15" customHeight="1">
      <c r="B254" s="128"/>
      <c r="C254" s="129" t="s">
        <v>444</v>
      </c>
      <c r="D254" s="129" t="s">
        <v>150</v>
      </c>
      <c r="E254" s="130" t="s">
        <v>633</v>
      </c>
      <c r="F254" s="131" t="s">
        <v>634</v>
      </c>
      <c r="G254" s="132" t="s">
        <v>153</v>
      </c>
      <c r="H254" s="133">
        <v>450</v>
      </c>
      <c r="I254" s="134"/>
      <c r="J254" s="135">
        <f>ROUND(I254*H254,2)</f>
        <v>0</v>
      </c>
      <c r="K254" s="136"/>
      <c r="L254" s="32"/>
      <c r="M254" s="137" t="s">
        <v>3</v>
      </c>
      <c r="N254" s="138" t="s">
        <v>53</v>
      </c>
      <c r="P254" s="139">
        <f>O254*H254</f>
        <v>0</v>
      </c>
      <c r="Q254" s="139">
        <v>0</v>
      </c>
      <c r="R254" s="139">
        <f>Q254*H254</f>
        <v>0</v>
      </c>
      <c r="S254" s="139">
        <v>0</v>
      </c>
      <c r="T254" s="140">
        <f>S254*H254</f>
        <v>0</v>
      </c>
      <c r="AR254" s="141" t="s">
        <v>238</v>
      </c>
      <c r="AT254" s="141" t="s">
        <v>150</v>
      </c>
      <c r="AU254" s="141" t="s">
        <v>92</v>
      </c>
      <c r="AY254" s="16" t="s">
        <v>147</v>
      </c>
      <c r="BE254" s="142">
        <f>IF(N254="základní",J254,0)</f>
        <v>0</v>
      </c>
      <c r="BF254" s="142">
        <f>IF(N254="snížená",J254,0)</f>
        <v>0</v>
      </c>
      <c r="BG254" s="142">
        <f>IF(N254="zákl. přenesená",J254,0)</f>
        <v>0</v>
      </c>
      <c r="BH254" s="142">
        <f>IF(N254="sníž. přenesená",J254,0)</f>
        <v>0</v>
      </c>
      <c r="BI254" s="142">
        <f>IF(N254="nulová",J254,0)</f>
        <v>0</v>
      </c>
      <c r="BJ254" s="16" t="s">
        <v>90</v>
      </c>
      <c r="BK254" s="142">
        <f>ROUND(I254*H254,2)</f>
        <v>0</v>
      </c>
      <c r="BL254" s="16" t="s">
        <v>238</v>
      </c>
      <c r="BM254" s="141" t="s">
        <v>786</v>
      </c>
    </row>
    <row r="255" spans="2:47" s="1" customFormat="1" ht="10">
      <c r="B255" s="32"/>
      <c r="D255" s="143" t="s">
        <v>156</v>
      </c>
      <c r="F255" s="144" t="s">
        <v>636</v>
      </c>
      <c r="I255" s="145"/>
      <c r="L255" s="32"/>
      <c r="M255" s="146"/>
      <c r="T255" s="53"/>
      <c r="AT255" s="16" t="s">
        <v>156</v>
      </c>
      <c r="AU255" s="16" t="s">
        <v>92</v>
      </c>
    </row>
    <row r="256" spans="2:65" s="1" customFormat="1" ht="16.5" customHeight="1">
      <c r="B256" s="128"/>
      <c r="C256" s="168" t="s">
        <v>449</v>
      </c>
      <c r="D256" s="168" t="s">
        <v>245</v>
      </c>
      <c r="E256" s="169" t="s">
        <v>638</v>
      </c>
      <c r="F256" s="170" t="s">
        <v>639</v>
      </c>
      <c r="G256" s="171" t="s">
        <v>153</v>
      </c>
      <c r="H256" s="172">
        <v>472.5</v>
      </c>
      <c r="I256" s="173"/>
      <c r="J256" s="174">
        <f>ROUND(I256*H256,2)</f>
        <v>0</v>
      </c>
      <c r="K256" s="175"/>
      <c r="L256" s="176"/>
      <c r="M256" s="177" t="s">
        <v>3</v>
      </c>
      <c r="N256" s="178" t="s">
        <v>53</v>
      </c>
      <c r="P256" s="139">
        <f>O256*H256</f>
        <v>0</v>
      </c>
      <c r="Q256" s="139">
        <v>0</v>
      </c>
      <c r="R256" s="139">
        <f>Q256*H256</f>
        <v>0</v>
      </c>
      <c r="S256" s="139">
        <v>0</v>
      </c>
      <c r="T256" s="140">
        <f>S256*H256</f>
        <v>0</v>
      </c>
      <c r="AR256" s="141" t="s">
        <v>248</v>
      </c>
      <c r="AT256" s="141" t="s">
        <v>245</v>
      </c>
      <c r="AU256" s="141" t="s">
        <v>92</v>
      </c>
      <c r="AY256" s="16" t="s">
        <v>147</v>
      </c>
      <c r="BE256" s="142">
        <f>IF(N256="základní",J256,0)</f>
        <v>0</v>
      </c>
      <c r="BF256" s="142">
        <f>IF(N256="snížená",J256,0)</f>
        <v>0</v>
      </c>
      <c r="BG256" s="142">
        <f>IF(N256="zákl. přenesená",J256,0)</f>
        <v>0</v>
      </c>
      <c r="BH256" s="142">
        <f>IF(N256="sníž. přenesená",J256,0)</f>
        <v>0</v>
      </c>
      <c r="BI256" s="142">
        <f>IF(N256="nulová",J256,0)</f>
        <v>0</v>
      </c>
      <c r="BJ256" s="16" t="s">
        <v>90</v>
      </c>
      <c r="BK256" s="142">
        <f>ROUND(I256*H256,2)</f>
        <v>0</v>
      </c>
      <c r="BL256" s="16" t="s">
        <v>238</v>
      </c>
      <c r="BM256" s="141" t="s">
        <v>787</v>
      </c>
    </row>
    <row r="257" spans="2:51" s="13" customFormat="1" ht="10">
      <c r="B257" s="154"/>
      <c r="D257" s="148" t="s">
        <v>158</v>
      </c>
      <c r="F257" s="156" t="s">
        <v>788</v>
      </c>
      <c r="H257" s="157">
        <v>472.5</v>
      </c>
      <c r="I257" s="158"/>
      <c r="L257" s="154"/>
      <c r="M257" s="159"/>
      <c r="T257" s="160"/>
      <c r="AT257" s="155" t="s">
        <v>158</v>
      </c>
      <c r="AU257" s="155" t="s">
        <v>92</v>
      </c>
      <c r="AV257" s="13" t="s">
        <v>92</v>
      </c>
      <c r="AW257" s="13" t="s">
        <v>4</v>
      </c>
      <c r="AX257" s="13" t="s">
        <v>90</v>
      </c>
      <c r="AY257" s="155" t="s">
        <v>147</v>
      </c>
    </row>
    <row r="258" spans="2:65" s="1" customFormat="1" ht="44.25" customHeight="1">
      <c r="B258" s="128"/>
      <c r="C258" s="129" t="s">
        <v>453</v>
      </c>
      <c r="D258" s="129" t="s">
        <v>150</v>
      </c>
      <c r="E258" s="130" t="s">
        <v>643</v>
      </c>
      <c r="F258" s="131" t="s">
        <v>644</v>
      </c>
      <c r="G258" s="132" t="s">
        <v>153</v>
      </c>
      <c r="H258" s="133">
        <v>120</v>
      </c>
      <c r="I258" s="134"/>
      <c r="J258" s="135">
        <f>ROUND(I258*H258,2)</f>
        <v>0</v>
      </c>
      <c r="K258" s="136"/>
      <c r="L258" s="32"/>
      <c r="M258" s="137" t="s">
        <v>3</v>
      </c>
      <c r="N258" s="138" t="s">
        <v>53</v>
      </c>
      <c r="P258" s="139">
        <f>O258*H258</f>
        <v>0</v>
      </c>
      <c r="Q258" s="139">
        <v>0</v>
      </c>
      <c r="R258" s="139">
        <f>Q258*H258</f>
        <v>0</v>
      </c>
      <c r="S258" s="139">
        <v>0</v>
      </c>
      <c r="T258" s="140">
        <f>S258*H258</f>
        <v>0</v>
      </c>
      <c r="AR258" s="141" t="s">
        <v>238</v>
      </c>
      <c r="AT258" s="141" t="s">
        <v>150</v>
      </c>
      <c r="AU258" s="141" t="s">
        <v>92</v>
      </c>
      <c r="AY258" s="16" t="s">
        <v>147</v>
      </c>
      <c r="BE258" s="142">
        <f>IF(N258="základní",J258,0)</f>
        <v>0</v>
      </c>
      <c r="BF258" s="142">
        <f>IF(N258="snížená",J258,0)</f>
        <v>0</v>
      </c>
      <c r="BG258" s="142">
        <f>IF(N258="zákl. přenesená",J258,0)</f>
        <v>0</v>
      </c>
      <c r="BH258" s="142">
        <f>IF(N258="sníž. přenesená",J258,0)</f>
        <v>0</v>
      </c>
      <c r="BI258" s="142">
        <f>IF(N258="nulová",J258,0)</f>
        <v>0</v>
      </c>
      <c r="BJ258" s="16" t="s">
        <v>90</v>
      </c>
      <c r="BK258" s="142">
        <f>ROUND(I258*H258,2)</f>
        <v>0</v>
      </c>
      <c r="BL258" s="16" t="s">
        <v>238</v>
      </c>
      <c r="BM258" s="141" t="s">
        <v>789</v>
      </c>
    </row>
    <row r="259" spans="2:47" s="1" customFormat="1" ht="10">
      <c r="B259" s="32"/>
      <c r="D259" s="143" t="s">
        <v>156</v>
      </c>
      <c r="F259" s="144" t="s">
        <v>646</v>
      </c>
      <c r="I259" s="145"/>
      <c r="L259" s="32"/>
      <c r="M259" s="146"/>
      <c r="T259" s="53"/>
      <c r="AT259" s="16" t="s">
        <v>156</v>
      </c>
      <c r="AU259" s="16" t="s">
        <v>92</v>
      </c>
    </row>
    <row r="260" spans="2:65" s="1" customFormat="1" ht="16.5" customHeight="1">
      <c r="B260" s="128"/>
      <c r="C260" s="168" t="s">
        <v>458</v>
      </c>
      <c r="D260" s="168" t="s">
        <v>245</v>
      </c>
      <c r="E260" s="169" t="s">
        <v>638</v>
      </c>
      <c r="F260" s="170" t="s">
        <v>639</v>
      </c>
      <c r="G260" s="171" t="s">
        <v>153</v>
      </c>
      <c r="H260" s="172">
        <v>126</v>
      </c>
      <c r="I260" s="173"/>
      <c r="J260" s="174">
        <f>ROUND(I260*H260,2)</f>
        <v>0</v>
      </c>
      <c r="K260" s="175"/>
      <c r="L260" s="176"/>
      <c r="M260" s="177" t="s">
        <v>3</v>
      </c>
      <c r="N260" s="178" t="s">
        <v>53</v>
      </c>
      <c r="P260" s="139">
        <f>O260*H260</f>
        <v>0</v>
      </c>
      <c r="Q260" s="139">
        <v>0</v>
      </c>
      <c r="R260" s="139">
        <f>Q260*H260</f>
        <v>0</v>
      </c>
      <c r="S260" s="139">
        <v>0</v>
      </c>
      <c r="T260" s="140">
        <f>S260*H260</f>
        <v>0</v>
      </c>
      <c r="AR260" s="141" t="s">
        <v>248</v>
      </c>
      <c r="AT260" s="141" t="s">
        <v>245</v>
      </c>
      <c r="AU260" s="141" t="s">
        <v>92</v>
      </c>
      <c r="AY260" s="16" t="s">
        <v>147</v>
      </c>
      <c r="BE260" s="142">
        <f>IF(N260="základní",J260,0)</f>
        <v>0</v>
      </c>
      <c r="BF260" s="142">
        <f>IF(N260="snížená",J260,0)</f>
        <v>0</v>
      </c>
      <c r="BG260" s="142">
        <f>IF(N260="zákl. přenesená",J260,0)</f>
        <v>0</v>
      </c>
      <c r="BH260" s="142">
        <f>IF(N260="sníž. přenesená",J260,0)</f>
        <v>0</v>
      </c>
      <c r="BI260" s="142">
        <f>IF(N260="nulová",J260,0)</f>
        <v>0</v>
      </c>
      <c r="BJ260" s="16" t="s">
        <v>90</v>
      </c>
      <c r="BK260" s="142">
        <f>ROUND(I260*H260,2)</f>
        <v>0</v>
      </c>
      <c r="BL260" s="16" t="s">
        <v>238</v>
      </c>
      <c r="BM260" s="141" t="s">
        <v>790</v>
      </c>
    </row>
    <row r="261" spans="2:51" s="13" customFormat="1" ht="10">
      <c r="B261" s="154"/>
      <c r="D261" s="148" t="s">
        <v>158</v>
      </c>
      <c r="F261" s="156" t="s">
        <v>791</v>
      </c>
      <c r="H261" s="157">
        <v>126</v>
      </c>
      <c r="I261" s="158"/>
      <c r="L261" s="154"/>
      <c r="M261" s="159"/>
      <c r="T261" s="160"/>
      <c r="AT261" s="155" t="s">
        <v>158</v>
      </c>
      <c r="AU261" s="155" t="s">
        <v>92</v>
      </c>
      <c r="AV261" s="13" t="s">
        <v>92</v>
      </c>
      <c r="AW261" s="13" t="s">
        <v>4</v>
      </c>
      <c r="AX261" s="13" t="s">
        <v>90</v>
      </c>
      <c r="AY261" s="155" t="s">
        <v>147</v>
      </c>
    </row>
    <row r="262" spans="2:65" s="1" customFormat="1" ht="33" customHeight="1">
      <c r="B262" s="128"/>
      <c r="C262" s="129" t="s">
        <v>462</v>
      </c>
      <c r="D262" s="129" t="s">
        <v>150</v>
      </c>
      <c r="E262" s="130" t="s">
        <v>651</v>
      </c>
      <c r="F262" s="131" t="s">
        <v>652</v>
      </c>
      <c r="G262" s="132" t="s">
        <v>153</v>
      </c>
      <c r="H262" s="133">
        <v>1146</v>
      </c>
      <c r="I262" s="134"/>
      <c r="J262" s="135">
        <f>ROUND(I262*H262,2)</f>
        <v>0</v>
      </c>
      <c r="K262" s="136"/>
      <c r="L262" s="32"/>
      <c r="M262" s="137" t="s">
        <v>3</v>
      </c>
      <c r="N262" s="138" t="s">
        <v>53</v>
      </c>
      <c r="P262" s="139">
        <f>O262*H262</f>
        <v>0</v>
      </c>
      <c r="Q262" s="139">
        <v>0.0002</v>
      </c>
      <c r="R262" s="139">
        <f>Q262*H262</f>
        <v>0.22920000000000001</v>
      </c>
      <c r="S262" s="139">
        <v>0</v>
      </c>
      <c r="T262" s="140">
        <f>S262*H262</f>
        <v>0</v>
      </c>
      <c r="AR262" s="141" t="s">
        <v>238</v>
      </c>
      <c r="AT262" s="141" t="s">
        <v>150</v>
      </c>
      <c r="AU262" s="141" t="s">
        <v>92</v>
      </c>
      <c r="AY262" s="16" t="s">
        <v>147</v>
      </c>
      <c r="BE262" s="142">
        <f>IF(N262="základní",J262,0)</f>
        <v>0</v>
      </c>
      <c r="BF262" s="142">
        <f>IF(N262="snížená",J262,0)</f>
        <v>0</v>
      </c>
      <c r="BG262" s="142">
        <f>IF(N262="zákl. přenesená",J262,0)</f>
        <v>0</v>
      </c>
      <c r="BH262" s="142">
        <f>IF(N262="sníž. přenesená",J262,0)</f>
        <v>0</v>
      </c>
      <c r="BI262" s="142">
        <f>IF(N262="nulová",J262,0)</f>
        <v>0</v>
      </c>
      <c r="BJ262" s="16" t="s">
        <v>90</v>
      </c>
      <c r="BK262" s="142">
        <f>ROUND(I262*H262,2)</f>
        <v>0</v>
      </c>
      <c r="BL262" s="16" t="s">
        <v>238</v>
      </c>
      <c r="BM262" s="141" t="s">
        <v>792</v>
      </c>
    </row>
    <row r="263" spans="2:47" s="1" customFormat="1" ht="10">
      <c r="B263" s="32"/>
      <c r="D263" s="143" t="s">
        <v>156</v>
      </c>
      <c r="F263" s="144" t="s">
        <v>654</v>
      </c>
      <c r="I263" s="145"/>
      <c r="L263" s="32"/>
      <c r="M263" s="146"/>
      <c r="T263" s="53"/>
      <c r="AT263" s="16" t="s">
        <v>156</v>
      </c>
      <c r="AU263" s="16" t="s">
        <v>92</v>
      </c>
    </row>
    <row r="264" spans="2:65" s="1" customFormat="1" ht="37.75" customHeight="1">
      <c r="B264" s="128"/>
      <c r="C264" s="129" t="s">
        <v>469</v>
      </c>
      <c r="D264" s="129" t="s">
        <v>150</v>
      </c>
      <c r="E264" s="130" t="s">
        <v>656</v>
      </c>
      <c r="F264" s="131" t="s">
        <v>657</v>
      </c>
      <c r="G264" s="132" t="s">
        <v>153</v>
      </c>
      <c r="H264" s="133">
        <v>1146</v>
      </c>
      <c r="I264" s="134"/>
      <c r="J264" s="135">
        <f>ROUND(I264*H264,2)</f>
        <v>0</v>
      </c>
      <c r="K264" s="136"/>
      <c r="L264" s="32"/>
      <c r="M264" s="137" t="s">
        <v>3</v>
      </c>
      <c r="N264" s="138" t="s">
        <v>53</v>
      </c>
      <c r="P264" s="139">
        <f>O264*H264</f>
        <v>0</v>
      </c>
      <c r="Q264" s="139">
        <v>0.00029</v>
      </c>
      <c r="R264" s="139">
        <f>Q264*H264</f>
        <v>0.33234</v>
      </c>
      <c r="S264" s="139">
        <v>0</v>
      </c>
      <c r="T264" s="140">
        <f>S264*H264</f>
        <v>0</v>
      </c>
      <c r="AR264" s="141" t="s">
        <v>238</v>
      </c>
      <c r="AT264" s="141" t="s">
        <v>150</v>
      </c>
      <c r="AU264" s="141" t="s">
        <v>92</v>
      </c>
      <c r="AY264" s="16" t="s">
        <v>147</v>
      </c>
      <c r="BE264" s="142">
        <f>IF(N264="základní",J264,0)</f>
        <v>0</v>
      </c>
      <c r="BF264" s="142">
        <f>IF(N264="snížená",J264,0)</f>
        <v>0</v>
      </c>
      <c r="BG264" s="142">
        <f>IF(N264="zákl. přenesená",J264,0)</f>
        <v>0</v>
      </c>
      <c r="BH264" s="142">
        <f>IF(N264="sníž. přenesená",J264,0)</f>
        <v>0</v>
      </c>
      <c r="BI264" s="142">
        <f>IF(N264="nulová",J264,0)</f>
        <v>0</v>
      </c>
      <c r="BJ264" s="16" t="s">
        <v>90</v>
      </c>
      <c r="BK264" s="142">
        <f>ROUND(I264*H264,2)</f>
        <v>0</v>
      </c>
      <c r="BL264" s="16" t="s">
        <v>238</v>
      </c>
      <c r="BM264" s="141" t="s">
        <v>793</v>
      </c>
    </row>
    <row r="265" spans="2:47" s="1" customFormat="1" ht="10">
      <c r="B265" s="32"/>
      <c r="D265" s="143" t="s">
        <v>156</v>
      </c>
      <c r="F265" s="144" t="s">
        <v>659</v>
      </c>
      <c r="I265" s="145"/>
      <c r="L265" s="32"/>
      <c r="M265" s="146"/>
      <c r="T265" s="53"/>
      <c r="AT265" s="16" t="s">
        <v>156</v>
      </c>
      <c r="AU265" s="16" t="s">
        <v>92</v>
      </c>
    </row>
    <row r="266" spans="2:63" s="11" customFormat="1" ht="25.9" customHeight="1">
      <c r="B266" s="116"/>
      <c r="D266" s="117" t="s">
        <v>81</v>
      </c>
      <c r="E266" s="118" t="s">
        <v>660</v>
      </c>
      <c r="F266" s="118" t="s">
        <v>661</v>
      </c>
      <c r="I266" s="119"/>
      <c r="J266" s="120">
        <f>BK266</f>
        <v>0</v>
      </c>
      <c r="L266" s="116"/>
      <c r="M266" s="121"/>
      <c r="P266" s="122">
        <f>SUM(P267:P277)</f>
        <v>0</v>
      </c>
      <c r="R266" s="122">
        <f>SUM(R267:R277)</f>
        <v>0</v>
      </c>
      <c r="T266" s="123">
        <f>SUM(T267:T277)</f>
        <v>0</v>
      </c>
      <c r="AR266" s="117" t="s">
        <v>154</v>
      </c>
      <c r="AT266" s="124" t="s">
        <v>81</v>
      </c>
      <c r="AU266" s="124" t="s">
        <v>82</v>
      </c>
      <c r="AY266" s="117" t="s">
        <v>147</v>
      </c>
      <c r="BK266" s="125">
        <f>SUM(BK267:BK277)</f>
        <v>0</v>
      </c>
    </row>
    <row r="267" spans="2:65" s="1" customFormat="1" ht="24.15" customHeight="1">
      <c r="B267" s="128"/>
      <c r="C267" s="129" t="s">
        <v>473</v>
      </c>
      <c r="D267" s="129" t="s">
        <v>150</v>
      </c>
      <c r="E267" s="130" t="s">
        <v>663</v>
      </c>
      <c r="F267" s="131" t="s">
        <v>664</v>
      </c>
      <c r="G267" s="132" t="s">
        <v>665</v>
      </c>
      <c r="H267" s="133">
        <v>92</v>
      </c>
      <c r="I267" s="134"/>
      <c r="J267" s="135">
        <f>ROUND(I267*H267,2)</f>
        <v>0</v>
      </c>
      <c r="K267" s="136"/>
      <c r="L267" s="32"/>
      <c r="M267" s="137" t="s">
        <v>3</v>
      </c>
      <c r="N267" s="138" t="s">
        <v>53</v>
      </c>
      <c r="P267" s="139">
        <f>O267*H267</f>
        <v>0</v>
      </c>
      <c r="Q267" s="139">
        <v>0</v>
      </c>
      <c r="R267" s="139">
        <f>Q267*H267</f>
        <v>0</v>
      </c>
      <c r="S267" s="139">
        <v>0</v>
      </c>
      <c r="T267" s="140">
        <f>S267*H267</f>
        <v>0</v>
      </c>
      <c r="AR267" s="141" t="s">
        <v>666</v>
      </c>
      <c r="AT267" s="141" t="s">
        <v>150</v>
      </c>
      <c r="AU267" s="141" t="s">
        <v>90</v>
      </c>
      <c r="AY267" s="16" t="s">
        <v>147</v>
      </c>
      <c r="BE267" s="142">
        <f>IF(N267="základní",J267,0)</f>
        <v>0</v>
      </c>
      <c r="BF267" s="142">
        <f>IF(N267="snížená",J267,0)</f>
        <v>0</v>
      </c>
      <c r="BG267" s="142">
        <f>IF(N267="zákl. přenesená",J267,0)</f>
        <v>0</v>
      </c>
      <c r="BH267" s="142">
        <f>IF(N267="sníž. přenesená",J267,0)</f>
        <v>0</v>
      </c>
      <c r="BI267" s="142">
        <f>IF(N267="nulová",J267,0)</f>
        <v>0</v>
      </c>
      <c r="BJ267" s="16" t="s">
        <v>90</v>
      </c>
      <c r="BK267" s="142">
        <f>ROUND(I267*H267,2)</f>
        <v>0</v>
      </c>
      <c r="BL267" s="16" t="s">
        <v>666</v>
      </c>
      <c r="BM267" s="141" t="s">
        <v>794</v>
      </c>
    </row>
    <row r="268" spans="2:47" s="1" customFormat="1" ht="10">
      <c r="B268" s="32"/>
      <c r="D268" s="143" t="s">
        <v>156</v>
      </c>
      <c r="F268" s="144" t="s">
        <v>668</v>
      </c>
      <c r="I268" s="145"/>
      <c r="L268" s="32"/>
      <c r="M268" s="146"/>
      <c r="T268" s="53"/>
      <c r="AT268" s="16" t="s">
        <v>156</v>
      </c>
      <c r="AU268" s="16" t="s">
        <v>90</v>
      </c>
    </row>
    <row r="269" spans="2:51" s="12" customFormat="1" ht="10">
      <c r="B269" s="147"/>
      <c r="D269" s="148" t="s">
        <v>158</v>
      </c>
      <c r="E269" s="149" t="s">
        <v>3</v>
      </c>
      <c r="F269" s="150" t="s">
        <v>795</v>
      </c>
      <c r="H269" s="149" t="s">
        <v>3</v>
      </c>
      <c r="I269" s="151"/>
      <c r="L269" s="147"/>
      <c r="M269" s="152"/>
      <c r="T269" s="153"/>
      <c r="AT269" s="149" t="s">
        <v>158</v>
      </c>
      <c r="AU269" s="149" t="s">
        <v>90</v>
      </c>
      <c r="AV269" s="12" t="s">
        <v>90</v>
      </c>
      <c r="AW269" s="12" t="s">
        <v>43</v>
      </c>
      <c r="AX269" s="12" t="s">
        <v>82</v>
      </c>
      <c r="AY269" s="149" t="s">
        <v>147</v>
      </c>
    </row>
    <row r="270" spans="2:51" s="13" customFormat="1" ht="10">
      <c r="B270" s="154"/>
      <c r="D270" s="148" t="s">
        <v>158</v>
      </c>
      <c r="E270" s="155" t="s">
        <v>3</v>
      </c>
      <c r="F270" s="156" t="s">
        <v>796</v>
      </c>
      <c r="H270" s="157">
        <v>22</v>
      </c>
      <c r="I270" s="158"/>
      <c r="L270" s="154"/>
      <c r="M270" s="159"/>
      <c r="T270" s="160"/>
      <c r="AT270" s="155" t="s">
        <v>158</v>
      </c>
      <c r="AU270" s="155" t="s">
        <v>90</v>
      </c>
      <c r="AV270" s="13" t="s">
        <v>92</v>
      </c>
      <c r="AW270" s="13" t="s">
        <v>43</v>
      </c>
      <c r="AX270" s="13" t="s">
        <v>82</v>
      </c>
      <c r="AY270" s="155" t="s">
        <v>147</v>
      </c>
    </row>
    <row r="271" spans="2:51" s="12" customFormat="1" ht="10">
      <c r="B271" s="147"/>
      <c r="D271" s="148" t="s">
        <v>158</v>
      </c>
      <c r="E271" s="149" t="s">
        <v>3</v>
      </c>
      <c r="F271" s="150" t="s">
        <v>673</v>
      </c>
      <c r="H271" s="149" t="s">
        <v>3</v>
      </c>
      <c r="I271" s="151"/>
      <c r="L271" s="147"/>
      <c r="M271" s="152"/>
      <c r="T271" s="153"/>
      <c r="AT271" s="149" t="s">
        <v>158</v>
      </c>
      <c r="AU271" s="149" t="s">
        <v>90</v>
      </c>
      <c r="AV271" s="12" t="s">
        <v>90</v>
      </c>
      <c r="AW271" s="12" t="s">
        <v>43</v>
      </c>
      <c r="AX271" s="12" t="s">
        <v>82</v>
      </c>
      <c r="AY271" s="149" t="s">
        <v>147</v>
      </c>
    </row>
    <row r="272" spans="2:51" s="13" customFormat="1" ht="10">
      <c r="B272" s="154"/>
      <c r="D272" s="148" t="s">
        <v>158</v>
      </c>
      <c r="E272" s="155" t="s">
        <v>3</v>
      </c>
      <c r="F272" s="156" t="s">
        <v>531</v>
      </c>
      <c r="H272" s="157">
        <v>70</v>
      </c>
      <c r="I272" s="158"/>
      <c r="L272" s="154"/>
      <c r="M272" s="159"/>
      <c r="T272" s="160"/>
      <c r="AT272" s="155" t="s">
        <v>158</v>
      </c>
      <c r="AU272" s="155" t="s">
        <v>90</v>
      </c>
      <c r="AV272" s="13" t="s">
        <v>92</v>
      </c>
      <c r="AW272" s="13" t="s">
        <v>43</v>
      </c>
      <c r="AX272" s="13" t="s">
        <v>82</v>
      </c>
      <c r="AY272" s="155" t="s">
        <v>147</v>
      </c>
    </row>
    <row r="273" spans="2:51" s="14" customFormat="1" ht="10">
      <c r="B273" s="161"/>
      <c r="D273" s="148" t="s">
        <v>158</v>
      </c>
      <c r="E273" s="162" t="s">
        <v>3</v>
      </c>
      <c r="F273" s="163" t="s">
        <v>163</v>
      </c>
      <c r="H273" s="164">
        <v>92</v>
      </c>
      <c r="I273" s="165"/>
      <c r="L273" s="161"/>
      <c r="M273" s="166"/>
      <c r="T273" s="167"/>
      <c r="AT273" s="162" t="s">
        <v>158</v>
      </c>
      <c r="AU273" s="162" t="s">
        <v>90</v>
      </c>
      <c r="AV273" s="14" t="s">
        <v>154</v>
      </c>
      <c r="AW273" s="14" t="s">
        <v>43</v>
      </c>
      <c r="AX273" s="14" t="s">
        <v>90</v>
      </c>
      <c r="AY273" s="162" t="s">
        <v>147</v>
      </c>
    </row>
    <row r="274" spans="2:65" s="1" customFormat="1" ht="33" customHeight="1">
      <c r="B274" s="128"/>
      <c r="C274" s="129" t="s">
        <v>477</v>
      </c>
      <c r="D274" s="129" t="s">
        <v>150</v>
      </c>
      <c r="E274" s="130" t="s">
        <v>797</v>
      </c>
      <c r="F274" s="131" t="s">
        <v>798</v>
      </c>
      <c r="G274" s="132" t="s">
        <v>665</v>
      </c>
      <c r="H274" s="133">
        <v>6</v>
      </c>
      <c r="I274" s="134"/>
      <c r="J274" s="135">
        <f>ROUND(I274*H274,2)</f>
        <v>0</v>
      </c>
      <c r="K274" s="136"/>
      <c r="L274" s="32"/>
      <c r="M274" s="137" t="s">
        <v>3</v>
      </c>
      <c r="N274" s="138" t="s">
        <v>53</v>
      </c>
      <c r="P274" s="139">
        <f>O274*H274</f>
        <v>0</v>
      </c>
      <c r="Q274" s="139">
        <v>0</v>
      </c>
      <c r="R274" s="139">
        <f>Q274*H274</f>
        <v>0</v>
      </c>
      <c r="S274" s="139">
        <v>0</v>
      </c>
      <c r="T274" s="140">
        <f>S274*H274</f>
        <v>0</v>
      </c>
      <c r="AR274" s="141" t="s">
        <v>666</v>
      </c>
      <c r="AT274" s="141" t="s">
        <v>150</v>
      </c>
      <c r="AU274" s="141" t="s">
        <v>90</v>
      </c>
      <c r="AY274" s="16" t="s">
        <v>147</v>
      </c>
      <c r="BE274" s="142">
        <f>IF(N274="základní",J274,0)</f>
        <v>0</v>
      </c>
      <c r="BF274" s="142">
        <f>IF(N274="snížená",J274,0)</f>
        <v>0</v>
      </c>
      <c r="BG274" s="142">
        <f>IF(N274="zákl. přenesená",J274,0)</f>
        <v>0</v>
      </c>
      <c r="BH274" s="142">
        <f>IF(N274="sníž. přenesená",J274,0)</f>
        <v>0</v>
      </c>
      <c r="BI274" s="142">
        <f>IF(N274="nulová",J274,0)</f>
        <v>0</v>
      </c>
      <c r="BJ274" s="16" t="s">
        <v>90</v>
      </c>
      <c r="BK274" s="142">
        <f>ROUND(I274*H274,2)</f>
        <v>0</v>
      </c>
      <c r="BL274" s="16" t="s">
        <v>666</v>
      </c>
      <c r="BM274" s="141" t="s">
        <v>799</v>
      </c>
    </row>
    <row r="275" spans="2:47" s="1" customFormat="1" ht="10">
      <c r="B275" s="32"/>
      <c r="D275" s="143" t="s">
        <v>156</v>
      </c>
      <c r="F275" s="144" t="s">
        <v>800</v>
      </c>
      <c r="I275" s="145"/>
      <c r="L275" s="32"/>
      <c r="M275" s="146"/>
      <c r="T275" s="53"/>
      <c r="AT275" s="16" t="s">
        <v>156</v>
      </c>
      <c r="AU275" s="16" t="s">
        <v>90</v>
      </c>
    </row>
    <row r="276" spans="2:51" s="12" customFormat="1" ht="10">
      <c r="B276" s="147"/>
      <c r="D276" s="148" t="s">
        <v>158</v>
      </c>
      <c r="E276" s="149" t="s">
        <v>3</v>
      </c>
      <c r="F276" s="150" t="s">
        <v>702</v>
      </c>
      <c r="H276" s="149" t="s">
        <v>3</v>
      </c>
      <c r="I276" s="151"/>
      <c r="L276" s="147"/>
      <c r="M276" s="152"/>
      <c r="T276" s="153"/>
      <c r="AT276" s="149" t="s">
        <v>158</v>
      </c>
      <c r="AU276" s="149" t="s">
        <v>90</v>
      </c>
      <c r="AV276" s="12" t="s">
        <v>90</v>
      </c>
      <c r="AW276" s="12" t="s">
        <v>43</v>
      </c>
      <c r="AX276" s="12" t="s">
        <v>82</v>
      </c>
      <c r="AY276" s="149" t="s">
        <v>147</v>
      </c>
    </row>
    <row r="277" spans="2:51" s="13" customFormat="1" ht="10">
      <c r="B277" s="154"/>
      <c r="D277" s="148" t="s">
        <v>158</v>
      </c>
      <c r="E277" s="155" t="s">
        <v>3</v>
      </c>
      <c r="F277" s="156" t="s">
        <v>148</v>
      </c>
      <c r="H277" s="157">
        <v>6</v>
      </c>
      <c r="I277" s="158"/>
      <c r="L277" s="154"/>
      <c r="M277" s="182"/>
      <c r="N277" s="183"/>
      <c r="O277" s="183"/>
      <c r="P277" s="183"/>
      <c r="Q277" s="183"/>
      <c r="R277" s="183"/>
      <c r="S277" s="183"/>
      <c r="T277" s="184"/>
      <c r="AT277" s="155" t="s">
        <v>158</v>
      </c>
      <c r="AU277" s="155" t="s">
        <v>90</v>
      </c>
      <c r="AV277" s="13" t="s">
        <v>92</v>
      </c>
      <c r="AW277" s="13" t="s">
        <v>43</v>
      </c>
      <c r="AX277" s="13" t="s">
        <v>90</v>
      </c>
      <c r="AY277" s="155" t="s">
        <v>147</v>
      </c>
    </row>
    <row r="278" spans="2:12" s="1" customFormat="1" ht="7" customHeight="1">
      <c r="B278" s="41"/>
      <c r="C278" s="42"/>
      <c r="D278" s="42"/>
      <c r="E278" s="42"/>
      <c r="F278" s="42"/>
      <c r="G278" s="42"/>
      <c r="H278" s="42"/>
      <c r="I278" s="42"/>
      <c r="J278" s="42"/>
      <c r="K278" s="42"/>
      <c r="L278" s="32"/>
    </row>
  </sheetData>
  <autoFilter ref="C92:K277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7" r:id="rId1" display="https://podminky.urs.cz/item/CS_URS_2023_02/611325422"/>
    <hyperlink ref="F104" r:id="rId2" display="https://podminky.urs.cz/item/CS_URS_2023_02/612311131"/>
    <hyperlink ref="F108" r:id="rId3" display="https://podminky.urs.cz/item/CS_URS_2023_02/612325422"/>
    <hyperlink ref="F113" r:id="rId4" display="https://podminky.urs.cz/item/CS_URS_2023_02/949101111"/>
    <hyperlink ref="F115" r:id="rId5" display="https://podminky.urs.cz/item/CS_URS_2023_02/952901111"/>
    <hyperlink ref="F118" r:id="rId6" display="https://podminky.urs.cz/item/CS_URS_2023_02/997013211"/>
    <hyperlink ref="F120" r:id="rId7" display="https://podminky.urs.cz/item/CS_URS_2023_02/997013509"/>
    <hyperlink ref="F123" r:id="rId8" display="https://podminky.urs.cz/item/CS_URS_2023_02/997013511"/>
    <hyperlink ref="F125" r:id="rId9" display="https://podminky.urs.cz/item/CS_URS_2023_02/997013631"/>
    <hyperlink ref="F128" r:id="rId10" display="https://podminky.urs.cz/item/CS_URS_2023_02/998018001"/>
    <hyperlink ref="F130" r:id="rId11" display="https://podminky.urs.cz/item/CS_URS_2023_02/998018011"/>
    <hyperlink ref="F134" r:id="rId12" display="https://podminky.urs.cz/item/CS_URS_2023_02/725860811"/>
    <hyperlink ref="F138" r:id="rId13" display="https://podminky.urs.cz/item/CS_URS_2023_02/725861102"/>
    <hyperlink ref="F143" r:id="rId14" display="https://podminky.urs.cz/item/CS_URS_2023_02/751792007"/>
    <hyperlink ref="F148" r:id="rId15" display="https://podminky.urs.cz/item/CS_URS_2023_02/751792008"/>
    <hyperlink ref="F152" r:id="rId16" display="https://podminky.urs.cz/item/CS_URS_2023_02/751792807"/>
    <hyperlink ref="F156" r:id="rId17" display="https://podminky.urs.cz/item/CS_URS_2023_02/751792808"/>
    <hyperlink ref="F159" r:id="rId18" display="https://podminky.urs.cz/item/CS_URS_2023_02/763164531"/>
    <hyperlink ref="F163" r:id="rId19" display="https://podminky.urs.cz/item/CS_URS_2023_02/763164551"/>
    <hyperlink ref="F168" r:id="rId20" display="https://podminky.urs.cz/item/CS_URS_2023_02/763172382"/>
    <hyperlink ref="F176" r:id="rId21" display="https://podminky.urs.cz/item/CS_URS_2023_02/998763301"/>
    <hyperlink ref="F178" r:id="rId22" display="https://podminky.urs.cz/item/CS_URS_2023_02/998763381"/>
    <hyperlink ref="F180" r:id="rId23" display="https://podminky.urs.cz/item/CS_URS_2023_02/998763391"/>
    <hyperlink ref="F183" r:id="rId24" display="https://podminky.urs.cz/item/CS_URS_2023_02/766411811"/>
    <hyperlink ref="F187" r:id="rId25" display="https://podminky.urs.cz/item/CS_URS_2023_02/766660720"/>
    <hyperlink ref="F193" r:id="rId26" display="https://podminky.urs.cz/item/CS_URS_2023_02/766694126"/>
    <hyperlink ref="F199" r:id="rId27" display="https://podminky.urs.cz/item/CS_URS_2023_02/998766101"/>
    <hyperlink ref="F201" r:id="rId28" display="https://podminky.urs.cz/item/CS_URS_2023_02/998766181"/>
    <hyperlink ref="F203" r:id="rId29" display="https://podminky.urs.cz/item/CS_URS_2023_02/998766192"/>
    <hyperlink ref="F206" r:id="rId30" display="https://podminky.urs.cz/item/CS_URS_2023_02/776111116"/>
    <hyperlink ref="F210" r:id="rId31" display="https://podminky.urs.cz/item/CS_URS_2023_02/776111311"/>
    <hyperlink ref="F212" r:id="rId32" display="https://podminky.urs.cz/item/CS_URS_2023_02/776121112"/>
    <hyperlink ref="F214" r:id="rId33" display="https://podminky.urs.cz/item/CS_URS_2023_02/776141121"/>
    <hyperlink ref="F216" r:id="rId34" display="https://podminky.urs.cz/item/CS_URS_2023_02/776201811"/>
    <hyperlink ref="F220" r:id="rId35" display="https://podminky.urs.cz/item/CS_URS_2023_02/776201814"/>
    <hyperlink ref="F224" r:id="rId36" display="https://podminky.urs.cz/item/CS_URS_2023_02/776221111"/>
    <hyperlink ref="F228" r:id="rId37" display="https://podminky.urs.cz/item/CS_URS_2023_02/776411112"/>
    <hyperlink ref="F234" r:id="rId38" display="https://podminky.urs.cz/item/CS_URS_2023_02/998776101"/>
    <hyperlink ref="F236" r:id="rId39" display="https://podminky.urs.cz/item/CS_URS_2023_02/998776181"/>
    <hyperlink ref="F238" r:id="rId40" display="https://podminky.urs.cz/item/CS_URS_2023_02/998776192"/>
    <hyperlink ref="F241" r:id="rId41" display="https://podminky.urs.cz/item/CS_URS_2023_02/783301313"/>
    <hyperlink ref="F245" r:id="rId42" display="https://podminky.urs.cz/item/CS_URS_2023_02/783314101"/>
    <hyperlink ref="F247" r:id="rId43" display="https://podminky.urs.cz/item/CS_URS_2023_02/783317101"/>
    <hyperlink ref="F251" r:id="rId44" display="https://podminky.urs.cz/item/CS_URS_2023_02/784111001"/>
    <hyperlink ref="F255" r:id="rId45" display="https://podminky.urs.cz/item/CS_URS_2023_02/784171101"/>
    <hyperlink ref="F259" r:id="rId46" display="https://podminky.urs.cz/item/CS_URS_2023_02/784171111"/>
    <hyperlink ref="F263" r:id="rId47" display="https://podminky.urs.cz/item/CS_URS_2023_02/784181101"/>
    <hyperlink ref="F265" r:id="rId48" display="https://podminky.urs.cz/item/CS_URS_2023_02/784221101"/>
    <hyperlink ref="F268" r:id="rId49" display="https://podminky.urs.cz/item/CS_URS_2023_02/HZS1292"/>
    <hyperlink ref="F275" r:id="rId50" display="https://podminky.urs.cz/item/CS_URS_2023_02/HZS249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1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30" t="s">
        <v>6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6" t="s">
        <v>98</v>
      </c>
    </row>
    <row r="3" spans="2:46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92</v>
      </c>
    </row>
    <row r="4" spans="2:46" ht="25" customHeight="1">
      <c r="B4" s="19"/>
      <c r="D4" s="20" t="s">
        <v>108</v>
      </c>
      <c r="L4" s="19"/>
      <c r="M4" s="85" t="s">
        <v>11</v>
      </c>
      <c r="AT4" s="16" t="s">
        <v>4</v>
      </c>
    </row>
    <row r="5" spans="2:12" ht="7" customHeight="1">
      <c r="B5" s="19"/>
      <c r="L5" s="19"/>
    </row>
    <row r="6" spans="2:12" ht="12" customHeight="1">
      <c r="B6" s="19"/>
      <c r="D6" s="26" t="s">
        <v>17</v>
      </c>
      <c r="L6" s="19"/>
    </row>
    <row r="7" spans="2:12" ht="16.5" customHeight="1">
      <c r="B7" s="19"/>
      <c r="E7" s="231" t="str">
        <f>'Rekapitulace stavby'!K6</f>
        <v>ZČU v Plzni - Revitalizace výukových prostor pro katerdru KKS</v>
      </c>
      <c r="F7" s="232"/>
      <c r="G7" s="232"/>
      <c r="H7" s="232"/>
      <c r="L7" s="19"/>
    </row>
    <row r="8" spans="2:12" s="1" customFormat="1" ht="12" customHeight="1">
      <c r="B8" s="32"/>
      <c r="D8" s="26" t="s">
        <v>109</v>
      </c>
      <c r="L8" s="32"/>
    </row>
    <row r="9" spans="2:12" s="1" customFormat="1" ht="16.5" customHeight="1">
      <c r="B9" s="32"/>
      <c r="E9" s="193" t="s">
        <v>801</v>
      </c>
      <c r="F9" s="233"/>
      <c r="G9" s="233"/>
      <c r="H9" s="233"/>
      <c r="L9" s="32"/>
    </row>
    <row r="10" spans="2:12" s="1" customFormat="1" ht="10">
      <c r="B10" s="32"/>
      <c r="L10" s="32"/>
    </row>
    <row r="11" spans="2:12" s="1" customFormat="1" ht="12" customHeight="1">
      <c r="B11" s="32"/>
      <c r="D11" s="26" t="s">
        <v>19</v>
      </c>
      <c r="F11" s="24" t="s">
        <v>20</v>
      </c>
      <c r="I11" s="26" t="s">
        <v>21</v>
      </c>
      <c r="J11" s="24" t="s">
        <v>22</v>
      </c>
      <c r="L11" s="32"/>
    </row>
    <row r="12" spans="2:12" s="1" customFormat="1" ht="12" customHeight="1">
      <c r="B12" s="32"/>
      <c r="D12" s="26" t="s">
        <v>23</v>
      </c>
      <c r="F12" s="24" t="s">
        <v>24</v>
      </c>
      <c r="I12" s="26" t="s">
        <v>25</v>
      </c>
      <c r="J12" s="49" t="str">
        <f>'Rekapitulace stavby'!AN8</f>
        <v>18. 9. 2023</v>
      </c>
      <c r="L12" s="32"/>
    </row>
    <row r="13" spans="2:12" s="1" customFormat="1" ht="21.75" customHeight="1">
      <c r="B13" s="32"/>
      <c r="D13" s="23" t="s">
        <v>27</v>
      </c>
      <c r="F13" s="28" t="s">
        <v>28</v>
      </c>
      <c r="I13" s="23" t="s">
        <v>29</v>
      </c>
      <c r="J13" s="28" t="s">
        <v>30</v>
      </c>
      <c r="L13" s="32"/>
    </row>
    <row r="14" spans="2:12" s="1" customFormat="1" ht="12" customHeight="1">
      <c r="B14" s="32"/>
      <c r="D14" s="26" t="s">
        <v>31</v>
      </c>
      <c r="I14" s="26" t="s">
        <v>32</v>
      </c>
      <c r="J14" s="24" t="s">
        <v>33</v>
      </c>
      <c r="L14" s="32"/>
    </row>
    <row r="15" spans="2:12" s="1" customFormat="1" ht="18" customHeight="1">
      <c r="B15" s="32"/>
      <c r="E15" s="24" t="s">
        <v>34</v>
      </c>
      <c r="I15" s="26" t="s">
        <v>35</v>
      </c>
      <c r="J15" s="24" t="s">
        <v>36</v>
      </c>
      <c r="L15" s="32"/>
    </row>
    <row r="16" spans="2:12" s="1" customFormat="1" ht="7" customHeight="1">
      <c r="B16" s="32"/>
      <c r="L16" s="32"/>
    </row>
    <row r="17" spans="2:12" s="1" customFormat="1" ht="12" customHeight="1">
      <c r="B17" s="32"/>
      <c r="D17" s="26" t="s">
        <v>37</v>
      </c>
      <c r="I17" s="26" t="s">
        <v>32</v>
      </c>
      <c r="J17" s="27" t="str">
        <f>'Rekapitulace stavby'!AN13</f>
        <v>Vyplň údaj</v>
      </c>
      <c r="L17" s="32"/>
    </row>
    <row r="18" spans="2:12" s="1" customFormat="1" ht="18" customHeight="1">
      <c r="B18" s="32"/>
      <c r="E18" s="234" t="str">
        <f>'Rekapitulace stavby'!E14</f>
        <v>Vyplň údaj</v>
      </c>
      <c r="F18" s="214"/>
      <c r="G18" s="214"/>
      <c r="H18" s="214"/>
      <c r="I18" s="26" t="s">
        <v>35</v>
      </c>
      <c r="J18" s="27" t="str">
        <f>'Rekapitulace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6" t="s">
        <v>39</v>
      </c>
      <c r="I20" s="26" t="s">
        <v>32</v>
      </c>
      <c r="J20" s="24" t="s">
        <v>40</v>
      </c>
      <c r="L20" s="32"/>
    </row>
    <row r="21" spans="2:12" s="1" customFormat="1" ht="18" customHeight="1">
      <c r="B21" s="32"/>
      <c r="E21" s="24" t="s">
        <v>41</v>
      </c>
      <c r="I21" s="26" t="s">
        <v>35</v>
      </c>
      <c r="J21" s="24" t="s">
        <v>42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6" t="s">
        <v>44</v>
      </c>
      <c r="I23" s="26" t="s">
        <v>32</v>
      </c>
      <c r="J23" s="24" t="str">
        <f>IF('Rekapitulace stavby'!AN19="","",'Rekapitulace stavby'!AN19)</f>
        <v/>
      </c>
      <c r="L23" s="32"/>
    </row>
    <row r="24" spans="2:12" s="1" customFormat="1" ht="18" customHeight="1">
      <c r="B24" s="32"/>
      <c r="E24" s="24" t="str">
        <f>IF('Rekapitulace stavby'!E20="","",'Rekapitulace stavby'!E20)</f>
        <v xml:space="preserve"> </v>
      </c>
      <c r="I24" s="26" t="s">
        <v>35</v>
      </c>
      <c r="J24" s="24" t="str">
        <f>IF('Rekapitulace stavby'!AN20="","",'Rekapitulace stavby'!AN20)</f>
        <v/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6" t="s">
        <v>46</v>
      </c>
      <c r="L26" s="32"/>
    </row>
    <row r="27" spans="2:12" s="7" customFormat="1" ht="16.5" customHeight="1">
      <c r="B27" s="86"/>
      <c r="E27" s="219" t="s">
        <v>3</v>
      </c>
      <c r="F27" s="219"/>
      <c r="G27" s="219"/>
      <c r="H27" s="219"/>
      <c r="L27" s="86"/>
    </row>
    <row r="28" spans="2:12" s="1" customFormat="1" ht="7" customHeight="1">
      <c r="B28" s="32"/>
      <c r="L28" s="32"/>
    </row>
    <row r="29" spans="2:12" s="1" customFormat="1" ht="7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4" customHeight="1">
      <c r="B30" s="32"/>
      <c r="D30" s="87" t="s">
        <v>48</v>
      </c>
      <c r="J30" s="63">
        <f>ROUND(J90,2)</f>
        <v>0</v>
      </c>
      <c r="L30" s="32"/>
    </row>
    <row r="31" spans="2:12" s="1" customFormat="1" ht="7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" customHeight="1">
      <c r="B32" s="32"/>
      <c r="F32" s="35" t="s">
        <v>50</v>
      </c>
      <c r="I32" s="35" t="s">
        <v>49</v>
      </c>
      <c r="J32" s="35" t="s">
        <v>51</v>
      </c>
      <c r="L32" s="32"/>
    </row>
    <row r="33" spans="2:12" s="1" customFormat="1" ht="14.4" customHeight="1">
      <c r="B33" s="32"/>
      <c r="D33" s="52" t="s">
        <v>52</v>
      </c>
      <c r="E33" s="26" t="s">
        <v>53</v>
      </c>
      <c r="F33" s="88">
        <f>ROUND((SUM(BE90:BE210)),2)</f>
        <v>0</v>
      </c>
      <c r="I33" s="89">
        <v>0.21</v>
      </c>
      <c r="J33" s="88">
        <f>ROUND(((SUM(BE90:BE210))*I33),2)</f>
        <v>0</v>
      </c>
      <c r="L33" s="32"/>
    </row>
    <row r="34" spans="2:12" s="1" customFormat="1" ht="14.4" customHeight="1">
      <c r="B34" s="32"/>
      <c r="E34" s="26" t="s">
        <v>54</v>
      </c>
      <c r="F34" s="88">
        <f>ROUND((SUM(BF90:BF210)),2)</f>
        <v>0</v>
      </c>
      <c r="I34" s="89">
        <v>0.15</v>
      </c>
      <c r="J34" s="88">
        <f>ROUND(((SUM(BF90:BF210))*I34),2)</f>
        <v>0</v>
      </c>
      <c r="L34" s="32"/>
    </row>
    <row r="35" spans="2:12" s="1" customFormat="1" ht="14.4" customHeight="1" hidden="1">
      <c r="B35" s="32"/>
      <c r="E35" s="26" t="s">
        <v>55</v>
      </c>
      <c r="F35" s="88">
        <f>ROUND((SUM(BG90:BG210)),2)</f>
        <v>0</v>
      </c>
      <c r="I35" s="89">
        <v>0.21</v>
      </c>
      <c r="J35" s="88">
        <f>0</f>
        <v>0</v>
      </c>
      <c r="L35" s="32"/>
    </row>
    <row r="36" spans="2:12" s="1" customFormat="1" ht="14.4" customHeight="1" hidden="1">
      <c r="B36" s="32"/>
      <c r="E36" s="26" t="s">
        <v>56</v>
      </c>
      <c r="F36" s="88">
        <f>ROUND((SUM(BH90:BH210)),2)</f>
        <v>0</v>
      </c>
      <c r="I36" s="89">
        <v>0.15</v>
      </c>
      <c r="J36" s="88">
        <f>0</f>
        <v>0</v>
      </c>
      <c r="L36" s="32"/>
    </row>
    <row r="37" spans="2:12" s="1" customFormat="1" ht="14.4" customHeight="1" hidden="1">
      <c r="B37" s="32"/>
      <c r="E37" s="26" t="s">
        <v>57</v>
      </c>
      <c r="F37" s="88">
        <f>ROUND((SUM(BI90:BI210)),2)</f>
        <v>0</v>
      </c>
      <c r="I37" s="89">
        <v>0</v>
      </c>
      <c r="J37" s="88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4" customHeight="1">
      <c r="B39" s="32"/>
      <c r="C39" s="90"/>
      <c r="D39" s="91" t="s">
        <v>58</v>
      </c>
      <c r="E39" s="54"/>
      <c r="F39" s="54"/>
      <c r="G39" s="92" t="s">
        <v>59</v>
      </c>
      <c r="H39" s="93" t="s">
        <v>60</v>
      </c>
      <c r="I39" s="54"/>
      <c r="J39" s="94">
        <f>SUM(J30:J37)</f>
        <v>0</v>
      </c>
      <c r="K39" s="95"/>
      <c r="L39" s="32"/>
    </row>
    <row r="40" spans="2:12" s="1" customFormat="1" ht="14.4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7" customHeight="1" hidden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5" customHeight="1" hidden="1">
      <c r="B45" s="32"/>
      <c r="C45" s="20" t="s">
        <v>111</v>
      </c>
      <c r="L45" s="32"/>
    </row>
    <row r="46" spans="2:12" s="1" customFormat="1" ht="7" customHeight="1" hidden="1">
      <c r="B46" s="32"/>
      <c r="L46" s="32"/>
    </row>
    <row r="47" spans="2:12" s="1" customFormat="1" ht="12" customHeight="1" hidden="1">
      <c r="B47" s="32"/>
      <c r="C47" s="26" t="s">
        <v>17</v>
      </c>
      <c r="L47" s="32"/>
    </row>
    <row r="48" spans="2:12" s="1" customFormat="1" ht="16.5" customHeight="1" hidden="1">
      <c r="B48" s="32"/>
      <c r="E48" s="231" t="str">
        <f>E7</f>
        <v>ZČU v Plzni - Revitalizace výukových prostor pro katerdru KKS</v>
      </c>
      <c r="F48" s="232"/>
      <c r="G48" s="232"/>
      <c r="H48" s="232"/>
      <c r="L48" s="32"/>
    </row>
    <row r="49" spans="2:12" s="1" customFormat="1" ht="12" customHeight="1" hidden="1">
      <c r="B49" s="32"/>
      <c r="C49" s="26" t="s">
        <v>109</v>
      </c>
      <c r="L49" s="32"/>
    </row>
    <row r="50" spans="2:12" s="1" customFormat="1" ht="16.5" customHeight="1" hidden="1">
      <c r="B50" s="32"/>
      <c r="E50" s="193" t="str">
        <f>E9</f>
        <v>c - Laboratorní objekt</v>
      </c>
      <c r="F50" s="233"/>
      <c r="G50" s="233"/>
      <c r="H50" s="233"/>
      <c r="L50" s="32"/>
    </row>
    <row r="51" spans="2:12" s="1" customFormat="1" ht="7" customHeight="1" hidden="1">
      <c r="B51" s="32"/>
      <c r="L51" s="32"/>
    </row>
    <row r="52" spans="2:12" s="1" customFormat="1" ht="12" customHeight="1" hidden="1">
      <c r="B52" s="32"/>
      <c r="C52" s="26" t="s">
        <v>23</v>
      </c>
      <c r="F52" s="24" t="str">
        <f>F12</f>
        <v>p.č. 8424/24, 8424/20</v>
      </c>
      <c r="I52" s="26" t="s">
        <v>25</v>
      </c>
      <c r="J52" s="49" t="str">
        <f>IF(J12="","",J12)</f>
        <v>18. 9. 2023</v>
      </c>
      <c r="L52" s="32"/>
    </row>
    <row r="53" spans="2:12" s="1" customFormat="1" ht="7" customHeight="1" hidden="1">
      <c r="B53" s="32"/>
      <c r="L53" s="32"/>
    </row>
    <row r="54" spans="2:12" s="1" customFormat="1" ht="15.15" customHeight="1" hidden="1">
      <c r="B54" s="32"/>
      <c r="C54" s="26" t="s">
        <v>31</v>
      </c>
      <c r="F54" s="24" t="str">
        <f>E15</f>
        <v>Západočeská univerzita v Plzni</v>
      </c>
      <c r="I54" s="26" t="s">
        <v>39</v>
      </c>
      <c r="J54" s="30" t="str">
        <f>E21</f>
        <v>HBH atelier s.r.o.</v>
      </c>
      <c r="L54" s="32"/>
    </row>
    <row r="55" spans="2:12" s="1" customFormat="1" ht="15.15" customHeight="1" hidden="1">
      <c r="B55" s="32"/>
      <c r="C55" s="26" t="s">
        <v>37</v>
      </c>
      <c r="F55" s="24" t="str">
        <f>IF(E18="","",E18)</f>
        <v>Vyplň údaj</v>
      </c>
      <c r="I55" s="26" t="s">
        <v>44</v>
      </c>
      <c r="J55" s="30" t="str">
        <f>E24</f>
        <v xml:space="preserve"> </v>
      </c>
      <c r="L55" s="32"/>
    </row>
    <row r="56" spans="2:12" s="1" customFormat="1" ht="10.25" customHeight="1" hidden="1">
      <c r="B56" s="32"/>
      <c r="L56" s="32"/>
    </row>
    <row r="57" spans="2:12" s="1" customFormat="1" ht="29.25" customHeight="1" hidden="1">
      <c r="B57" s="32"/>
      <c r="C57" s="96" t="s">
        <v>112</v>
      </c>
      <c r="D57" s="90"/>
      <c r="E57" s="90"/>
      <c r="F57" s="90"/>
      <c r="G57" s="90"/>
      <c r="H57" s="90"/>
      <c r="I57" s="90"/>
      <c r="J57" s="97" t="s">
        <v>113</v>
      </c>
      <c r="K57" s="90"/>
      <c r="L57" s="32"/>
    </row>
    <row r="58" spans="2:12" s="1" customFormat="1" ht="10.25" customHeight="1" hidden="1">
      <c r="B58" s="32"/>
      <c r="L58" s="32"/>
    </row>
    <row r="59" spans="2:47" s="1" customFormat="1" ht="22.75" customHeight="1" hidden="1">
      <c r="B59" s="32"/>
      <c r="C59" s="98" t="s">
        <v>80</v>
      </c>
      <c r="J59" s="63">
        <f>J90</f>
        <v>0</v>
      </c>
      <c r="L59" s="32"/>
      <c r="AU59" s="16" t="s">
        <v>114</v>
      </c>
    </row>
    <row r="60" spans="2:12" s="8" customFormat="1" ht="25" customHeight="1" hidden="1">
      <c r="B60" s="99"/>
      <c r="D60" s="100" t="s">
        <v>115</v>
      </c>
      <c r="E60" s="101"/>
      <c r="F60" s="101"/>
      <c r="G60" s="101"/>
      <c r="H60" s="101"/>
      <c r="I60" s="101"/>
      <c r="J60" s="102">
        <f>J91</f>
        <v>0</v>
      </c>
      <c r="L60" s="99"/>
    </row>
    <row r="61" spans="2:12" s="9" customFormat="1" ht="19.9" customHeight="1" hidden="1">
      <c r="B61" s="103"/>
      <c r="D61" s="104" t="s">
        <v>116</v>
      </c>
      <c r="E61" s="105"/>
      <c r="F61" s="105"/>
      <c r="G61" s="105"/>
      <c r="H61" s="105"/>
      <c r="I61" s="105"/>
      <c r="J61" s="106">
        <f>J92</f>
        <v>0</v>
      </c>
      <c r="L61" s="103"/>
    </row>
    <row r="62" spans="2:12" s="9" customFormat="1" ht="19.9" customHeight="1" hidden="1">
      <c r="B62" s="103"/>
      <c r="D62" s="104" t="s">
        <v>117</v>
      </c>
      <c r="E62" s="105"/>
      <c r="F62" s="105"/>
      <c r="G62" s="105"/>
      <c r="H62" s="105"/>
      <c r="I62" s="105"/>
      <c r="J62" s="106">
        <f>J105</f>
        <v>0</v>
      </c>
      <c r="L62" s="103"/>
    </row>
    <row r="63" spans="2:12" s="9" customFormat="1" ht="19.9" customHeight="1" hidden="1">
      <c r="B63" s="103"/>
      <c r="D63" s="104" t="s">
        <v>118</v>
      </c>
      <c r="E63" s="105"/>
      <c r="F63" s="105"/>
      <c r="G63" s="105"/>
      <c r="H63" s="105"/>
      <c r="I63" s="105"/>
      <c r="J63" s="106">
        <f>J110</f>
        <v>0</v>
      </c>
      <c r="L63" s="103"/>
    </row>
    <row r="64" spans="2:12" s="9" customFormat="1" ht="19.9" customHeight="1" hidden="1">
      <c r="B64" s="103"/>
      <c r="D64" s="104" t="s">
        <v>119</v>
      </c>
      <c r="E64" s="105"/>
      <c r="F64" s="105"/>
      <c r="G64" s="105"/>
      <c r="H64" s="105"/>
      <c r="I64" s="105"/>
      <c r="J64" s="106">
        <f>J122</f>
        <v>0</v>
      </c>
      <c r="L64" s="103"/>
    </row>
    <row r="65" spans="2:12" s="8" customFormat="1" ht="25" customHeight="1" hidden="1">
      <c r="B65" s="99"/>
      <c r="D65" s="100" t="s">
        <v>120</v>
      </c>
      <c r="E65" s="101"/>
      <c r="F65" s="101"/>
      <c r="G65" s="101"/>
      <c r="H65" s="101"/>
      <c r="I65" s="101"/>
      <c r="J65" s="102">
        <f>J125</f>
        <v>0</v>
      </c>
      <c r="L65" s="99"/>
    </row>
    <row r="66" spans="2:12" s="9" customFormat="1" ht="19.9" customHeight="1" hidden="1">
      <c r="B66" s="103"/>
      <c r="D66" s="104" t="s">
        <v>126</v>
      </c>
      <c r="E66" s="105"/>
      <c r="F66" s="105"/>
      <c r="G66" s="105"/>
      <c r="H66" s="105"/>
      <c r="I66" s="105"/>
      <c r="J66" s="106">
        <f>J126</f>
        <v>0</v>
      </c>
      <c r="L66" s="103"/>
    </row>
    <row r="67" spans="2:12" s="9" customFormat="1" ht="19.9" customHeight="1" hidden="1">
      <c r="B67" s="103"/>
      <c r="D67" s="104" t="s">
        <v>127</v>
      </c>
      <c r="E67" s="105"/>
      <c r="F67" s="105"/>
      <c r="G67" s="105"/>
      <c r="H67" s="105"/>
      <c r="I67" s="105"/>
      <c r="J67" s="106">
        <f>J128</f>
        <v>0</v>
      </c>
      <c r="L67" s="103"/>
    </row>
    <row r="68" spans="2:12" s="9" customFormat="1" ht="19.9" customHeight="1" hidden="1">
      <c r="B68" s="103"/>
      <c r="D68" s="104" t="s">
        <v>128</v>
      </c>
      <c r="E68" s="105"/>
      <c r="F68" s="105"/>
      <c r="G68" s="105"/>
      <c r="H68" s="105"/>
      <c r="I68" s="105"/>
      <c r="J68" s="106">
        <f>J141</f>
        <v>0</v>
      </c>
      <c r="L68" s="103"/>
    </row>
    <row r="69" spans="2:12" s="9" customFormat="1" ht="19.9" customHeight="1" hidden="1">
      <c r="B69" s="103"/>
      <c r="D69" s="104" t="s">
        <v>802</v>
      </c>
      <c r="E69" s="105"/>
      <c r="F69" s="105"/>
      <c r="G69" s="105"/>
      <c r="H69" s="105"/>
      <c r="I69" s="105"/>
      <c r="J69" s="106">
        <f>J168</f>
        <v>0</v>
      </c>
      <c r="L69" s="103"/>
    </row>
    <row r="70" spans="2:12" s="9" customFormat="1" ht="19.9" customHeight="1" hidden="1">
      <c r="B70" s="103"/>
      <c r="D70" s="104" t="s">
        <v>130</v>
      </c>
      <c r="E70" s="105"/>
      <c r="F70" s="105"/>
      <c r="G70" s="105"/>
      <c r="H70" s="105"/>
      <c r="I70" s="105"/>
      <c r="J70" s="106">
        <f>J191</f>
        <v>0</v>
      </c>
      <c r="L70" s="103"/>
    </row>
    <row r="71" spans="2:12" s="1" customFormat="1" ht="21.75" customHeight="1" hidden="1">
      <c r="B71" s="32"/>
      <c r="L71" s="32"/>
    </row>
    <row r="72" spans="2:12" s="1" customFormat="1" ht="7" customHeight="1" hidden="1"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32"/>
    </row>
    <row r="73" ht="10" hidden="1"/>
    <row r="74" ht="10" hidden="1"/>
    <row r="75" ht="10" hidden="1"/>
    <row r="76" spans="2:12" s="1" customFormat="1" ht="7" customHeight="1"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32"/>
    </row>
    <row r="77" spans="2:12" s="1" customFormat="1" ht="25" customHeight="1">
      <c r="B77" s="32"/>
      <c r="C77" s="20" t="s">
        <v>132</v>
      </c>
      <c r="L77" s="32"/>
    </row>
    <row r="78" spans="2:12" s="1" customFormat="1" ht="7" customHeight="1">
      <c r="B78" s="32"/>
      <c r="L78" s="32"/>
    </row>
    <row r="79" spans="2:12" s="1" customFormat="1" ht="12" customHeight="1">
      <c r="B79" s="32"/>
      <c r="C79" s="26" t="s">
        <v>17</v>
      </c>
      <c r="L79" s="32"/>
    </row>
    <row r="80" spans="2:12" s="1" customFormat="1" ht="16.5" customHeight="1">
      <c r="B80" s="32"/>
      <c r="E80" s="231" t="str">
        <f>E7</f>
        <v>ZČU v Plzni - Revitalizace výukových prostor pro katerdru KKS</v>
      </c>
      <c r="F80" s="232"/>
      <c r="G80" s="232"/>
      <c r="H80" s="232"/>
      <c r="L80" s="32"/>
    </row>
    <row r="81" spans="2:12" s="1" customFormat="1" ht="12" customHeight="1">
      <c r="B81" s="32"/>
      <c r="C81" s="26" t="s">
        <v>109</v>
      </c>
      <c r="L81" s="32"/>
    </row>
    <row r="82" spans="2:12" s="1" customFormat="1" ht="16.5" customHeight="1">
      <c r="B82" s="32"/>
      <c r="E82" s="193" t="str">
        <f>E9</f>
        <v>c - Laboratorní objekt</v>
      </c>
      <c r="F82" s="233"/>
      <c r="G82" s="233"/>
      <c r="H82" s="233"/>
      <c r="L82" s="32"/>
    </row>
    <row r="83" spans="2:12" s="1" customFormat="1" ht="7" customHeight="1">
      <c r="B83" s="32"/>
      <c r="L83" s="32"/>
    </row>
    <row r="84" spans="2:12" s="1" customFormat="1" ht="12" customHeight="1">
      <c r="B84" s="32"/>
      <c r="C84" s="26" t="s">
        <v>23</v>
      </c>
      <c r="F84" s="24" t="str">
        <f>F12</f>
        <v>p.č. 8424/24, 8424/20</v>
      </c>
      <c r="I84" s="26" t="s">
        <v>25</v>
      </c>
      <c r="J84" s="49" t="str">
        <f>IF(J12="","",J12)</f>
        <v>18. 9. 2023</v>
      </c>
      <c r="L84" s="32"/>
    </row>
    <row r="85" spans="2:12" s="1" customFormat="1" ht="7" customHeight="1">
      <c r="B85" s="32"/>
      <c r="L85" s="32"/>
    </row>
    <row r="86" spans="2:12" s="1" customFormat="1" ht="15.15" customHeight="1">
      <c r="B86" s="32"/>
      <c r="C86" s="26" t="s">
        <v>31</v>
      </c>
      <c r="F86" s="24" t="str">
        <f>E15</f>
        <v>Západočeská univerzita v Plzni</v>
      </c>
      <c r="I86" s="26" t="s">
        <v>39</v>
      </c>
      <c r="J86" s="30" t="str">
        <f>E21</f>
        <v>HBH atelier s.r.o.</v>
      </c>
      <c r="L86" s="32"/>
    </row>
    <row r="87" spans="2:12" s="1" customFormat="1" ht="15.15" customHeight="1">
      <c r="B87" s="32"/>
      <c r="C87" s="26" t="s">
        <v>37</v>
      </c>
      <c r="F87" s="24" t="str">
        <f>IF(E18="","",E18)</f>
        <v>Vyplň údaj</v>
      </c>
      <c r="I87" s="26" t="s">
        <v>44</v>
      </c>
      <c r="J87" s="30" t="str">
        <f>E24</f>
        <v xml:space="preserve"> </v>
      </c>
      <c r="L87" s="32"/>
    </row>
    <row r="88" spans="2:12" s="1" customFormat="1" ht="10.25" customHeight="1">
      <c r="B88" s="32"/>
      <c r="L88" s="32"/>
    </row>
    <row r="89" spans="2:20" s="10" customFormat="1" ht="29.25" customHeight="1">
      <c r="B89" s="107"/>
      <c r="C89" s="108" t="s">
        <v>133</v>
      </c>
      <c r="D89" s="109" t="s">
        <v>67</v>
      </c>
      <c r="E89" s="109" t="s">
        <v>63</v>
      </c>
      <c r="F89" s="109" t="s">
        <v>64</v>
      </c>
      <c r="G89" s="109" t="s">
        <v>134</v>
      </c>
      <c r="H89" s="109" t="s">
        <v>135</v>
      </c>
      <c r="I89" s="109" t="s">
        <v>136</v>
      </c>
      <c r="J89" s="110" t="s">
        <v>113</v>
      </c>
      <c r="K89" s="111" t="s">
        <v>137</v>
      </c>
      <c r="L89" s="107"/>
      <c r="M89" s="56" t="s">
        <v>3</v>
      </c>
      <c r="N89" s="57" t="s">
        <v>52</v>
      </c>
      <c r="O89" s="57" t="s">
        <v>138</v>
      </c>
      <c r="P89" s="57" t="s">
        <v>139</v>
      </c>
      <c r="Q89" s="57" t="s">
        <v>140</v>
      </c>
      <c r="R89" s="57" t="s">
        <v>141</v>
      </c>
      <c r="S89" s="57" t="s">
        <v>142</v>
      </c>
      <c r="T89" s="58" t="s">
        <v>143</v>
      </c>
    </row>
    <row r="90" spans="2:63" s="1" customFormat="1" ht="22.75" customHeight="1">
      <c r="B90" s="32"/>
      <c r="C90" s="61" t="s">
        <v>144</v>
      </c>
      <c r="J90" s="112">
        <f>BK90</f>
        <v>0</v>
      </c>
      <c r="L90" s="32"/>
      <c r="M90" s="59"/>
      <c r="N90" s="50"/>
      <c r="O90" s="50"/>
      <c r="P90" s="113">
        <f>P91+P125</f>
        <v>0</v>
      </c>
      <c r="Q90" s="50"/>
      <c r="R90" s="113">
        <f>R91+R125</f>
        <v>1.8133928</v>
      </c>
      <c r="S90" s="50"/>
      <c r="T90" s="114">
        <f>T91+T125</f>
        <v>0.131</v>
      </c>
      <c r="AT90" s="16" t="s">
        <v>81</v>
      </c>
      <c r="AU90" s="16" t="s">
        <v>114</v>
      </c>
      <c r="BK90" s="115">
        <f>BK91+BK125</f>
        <v>0</v>
      </c>
    </row>
    <row r="91" spans="2:63" s="11" customFormat="1" ht="25.9" customHeight="1">
      <c r="B91" s="116"/>
      <c r="D91" s="117" t="s">
        <v>81</v>
      </c>
      <c r="E91" s="118" t="s">
        <v>145</v>
      </c>
      <c r="F91" s="118" t="s">
        <v>146</v>
      </c>
      <c r="I91" s="119"/>
      <c r="J91" s="120">
        <f>BK91</f>
        <v>0</v>
      </c>
      <c r="L91" s="116"/>
      <c r="M91" s="121"/>
      <c r="P91" s="122">
        <f>P92+P105+P110+P122</f>
        <v>0</v>
      </c>
      <c r="R91" s="122">
        <f>R92+R105+R110+R122</f>
        <v>0.4608</v>
      </c>
      <c r="T91" s="123">
        <f>T92+T105+T110+T122</f>
        <v>0</v>
      </c>
      <c r="AR91" s="117" t="s">
        <v>90</v>
      </c>
      <c r="AT91" s="124" t="s">
        <v>81</v>
      </c>
      <c r="AU91" s="124" t="s">
        <v>82</v>
      </c>
      <c r="AY91" s="117" t="s">
        <v>147</v>
      </c>
      <c r="BK91" s="125">
        <f>BK92+BK105+BK110+BK122</f>
        <v>0</v>
      </c>
    </row>
    <row r="92" spans="2:63" s="11" customFormat="1" ht="22.75" customHeight="1">
      <c r="B92" s="116"/>
      <c r="D92" s="117" t="s">
        <v>81</v>
      </c>
      <c r="E92" s="126" t="s">
        <v>148</v>
      </c>
      <c r="F92" s="126" t="s">
        <v>149</v>
      </c>
      <c r="I92" s="119"/>
      <c r="J92" s="127">
        <f>BK92</f>
        <v>0</v>
      </c>
      <c r="L92" s="116"/>
      <c r="M92" s="121"/>
      <c r="P92" s="122">
        <f>SUM(P93:P104)</f>
        <v>0</v>
      </c>
      <c r="R92" s="122">
        <f>SUM(R93:R104)</f>
        <v>0.445</v>
      </c>
      <c r="T92" s="123">
        <f>SUM(T93:T104)</f>
        <v>0</v>
      </c>
      <c r="AR92" s="117" t="s">
        <v>90</v>
      </c>
      <c r="AT92" s="124" t="s">
        <v>81</v>
      </c>
      <c r="AU92" s="124" t="s">
        <v>90</v>
      </c>
      <c r="AY92" s="117" t="s">
        <v>147</v>
      </c>
      <c r="BK92" s="125">
        <f>SUM(BK93:BK104)</f>
        <v>0</v>
      </c>
    </row>
    <row r="93" spans="2:65" s="1" customFormat="1" ht="24.15" customHeight="1">
      <c r="B93" s="128"/>
      <c r="C93" s="129" t="s">
        <v>90</v>
      </c>
      <c r="D93" s="129" t="s">
        <v>150</v>
      </c>
      <c r="E93" s="130" t="s">
        <v>164</v>
      </c>
      <c r="F93" s="131" t="s">
        <v>165</v>
      </c>
      <c r="G93" s="132" t="s">
        <v>153</v>
      </c>
      <c r="H93" s="133">
        <v>29</v>
      </c>
      <c r="I93" s="134"/>
      <c r="J93" s="135">
        <f>ROUND(I93*H93,2)</f>
        <v>0</v>
      </c>
      <c r="K93" s="136"/>
      <c r="L93" s="32"/>
      <c r="M93" s="137" t="s">
        <v>3</v>
      </c>
      <c r="N93" s="138" t="s">
        <v>53</v>
      </c>
      <c r="P93" s="139">
        <f>O93*H93</f>
        <v>0</v>
      </c>
      <c r="Q93" s="139">
        <v>0.004</v>
      </c>
      <c r="R93" s="139">
        <f>Q93*H93</f>
        <v>0.116</v>
      </c>
      <c r="S93" s="139">
        <v>0</v>
      </c>
      <c r="T93" s="140">
        <f>S93*H93</f>
        <v>0</v>
      </c>
      <c r="AR93" s="141" t="s">
        <v>154</v>
      </c>
      <c r="AT93" s="141" t="s">
        <v>150</v>
      </c>
      <c r="AU93" s="141" t="s">
        <v>92</v>
      </c>
      <c r="AY93" s="16" t="s">
        <v>147</v>
      </c>
      <c r="BE93" s="142">
        <f>IF(N93="základní",J93,0)</f>
        <v>0</v>
      </c>
      <c r="BF93" s="142">
        <f>IF(N93="snížená",J93,0)</f>
        <v>0</v>
      </c>
      <c r="BG93" s="142">
        <f>IF(N93="zákl. přenesená",J93,0)</f>
        <v>0</v>
      </c>
      <c r="BH93" s="142">
        <f>IF(N93="sníž. přenesená",J93,0)</f>
        <v>0</v>
      </c>
      <c r="BI93" s="142">
        <f>IF(N93="nulová",J93,0)</f>
        <v>0</v>
      </c>
      <c r="BJ93" s="16" t="s">
        <v>90</v>
      </c>
      <c r="BK93" s="142">
        <f>ROUND(I93*H93,2)</f>
        <v>0</v>
      </c>
      <c r="BL93" s="16" t="s">
        <v>154</v>
      </c>
      <c r="BM93" s="141" t="s">
        <v>803</v>
      </c>
    </row>
    <row r="94" spans="2:47" s="1" customFormat="1" ht="10">
      <c r="B94" s="32"/>
      <c r="D94" s="143" t="s">
        <v>156</v>
      </c>
      <c r="F94" s="144" t="s">
        <v>167</v>
      </c>
      <c r="I94" s="145"/>
      <c r="L94" s="32"/>
      <c r="M94" s="146"/>
      <c r="T94" s="53"/>
      <c r="AT94" s="16" t="s">
        <v>156</v>
      </c>
      <c r="AU94" s="16" t="s">
        <v>92</v>
      </c>
    </row>
    <row r="95" spans="2:51" s="12" customFormat="1" ht="10">
      <c r="B95" s="147"/>
      <c r="D95" s="148" t="s">
        <v>158</v>
      </c>
      <c r="E95" s="149" t="s">
        <v>3</v>
      </c>
      <c r="F95" s="150" t="s">
        <v>804</v>
      </c>
      <c r="H95" s="149" t="s">
        <v>3</v>
      </c>
      <c r="I95" s="151"/>
      <c r="L95" s="147"/>
      <c r="M95" s="152"/>
      <c r="T95" s="153"/>
      <c r="AT95" s="149" t="s">
        <v>158</v>
      </c>
      <c r="AU95" s="149" t="s">
        <v>92</v>
      </c>
      <c r="AV95" s="12" t="s">
        <v>90</v>
      </c>
      <c r="AW95" s="12" t="s">
        <v>43</v>
      </c>
      <c r="AX95" s="12" t="s">
        <v>82</v>
      </c>
      <c r="AY95" s="149" t="s">
        <v>147</v>
      </c>
    </row>
    <row r="96" spans="2:51" s="13" customFormat="1" ht="10">
      <c r="B96" s="154"/>
      <c r="D96" s="148" t="s">
        <v>158</v>
      </c>
      <c r="E96" s="155" t="s">
        <v>3</v>
      </c>
      <c r="F96" s="156" t="s">
        <v>323</v>
      </c>
      <c r="H96" s="157">
        <v>29</v>
      </c>
      <c r="I96" s="158"/>
      <c r="L96" s="154"/>
      <c r="M96" s="159"/>
      <c r="T96" s="160"/>
      <c r="AT96" s="155" t="s">
        <v>158</v>
      </c>
      <c r="AU96" s="155" t="s">
        <v>92</v>
      </c>
      <c r="AV96" s="13" t="s">
        <v>92</v>
      </c>
      <c r="AW96" s="13" t="s">
        <v>43</v>
      </c>
      <c r="AX96" s="13" t="s">
        <v>90</v>
      </c>
      <c r="AY96" s="155" t="s">
        <v>147</v>
      </c>
    </row>
    <row r="97" spans="2:65" s="1" customFormat="1" ht="49" customHeight="1">
      <c r="B97" s="128"/>
      <c r="C97" s="129" t="s">
        <v>92</v>
      </c>
      <c r="D97" s="129" t="s">
        <v>150</v>
      </c>
      <c r="E97" s="130" t="s">
        <v>179</v>
      </c>
      <c r="F97" s="131" t="s">
        <v>180</v>
      </c>
      <c r="G97" s="132" t="s">
        <v>153</v>
      </c>
      <c r="H97" s="133">
        <v>10</v>
      </c>
      <c r="I97" s="134"/>
      <c r="J97" s="135">
        <f>ROUND(I97*H97,2)</f>
        <v>0</v>
      </c>
      <c r="K97" s="136"/>
      <c r="L97" s="32"/>
      <c r="M97" s="137" t="s">
        <v>3</v>
      </c>
      <c r="N97" s="138" t="s">
        <v>53</v>
      </c>
      <c r="P97" s="139">
        <f>O97*H97</f>
        <v>0</v>
      </c>
      <c r="Q97" s="139">
        <v>0.0284</v>
      </c>
      <c r="R97" s="139">
        <f>Q97*H97</f>
        <v>0.28400000000000003</v>
      </c>
      <c r="S97" s="139">
        <v>0</v>
      </c>
      <c r="T97" s="140">
        <f>S97*H97</f>
        <v>0</v>
      </c>
      <c r="AR97" s="141" t="s">
        <v>154</v>
      </c>
      <c r="AT97" s="141" t="s">
        <v>150</v>
      </c>
      <c r="AU97" s="141" t="s">
        <v>92</v>
      </c>
      <c r="AY97" s="16" t="s">
        <v>147</v>
      </c>
      <c r="BE97" s="142">
        <f>IF(N97="základní",J97,0)</f>
        <v>0</v>
      </c>
      <c r="BF97" s="142">
        <f>IF(N97="snížená",J97,0)</f>
        <v>0</v>
      </c>
      <c r="BG97" s="142">
        <f>IF(N97="zákl. přenesená",J97,0)</f>
        <v>0</v>
      </c>
      <c r="BH97" s="142">
        <f>IF(N97="sníž. přenesená",J97,0)</f>
        <v>0</v>
      </c>
      <c r="BI97" s="142">
        <f>IF(N97="nulová",J97,0)</f>
        <v>0</v>
      </c>
      <c r="BJ97" s="16" t="s">
        <v>90</v>
      </c>
      <c r="BK97" s="142">
        <f>ROUND(I97*H97,2)</f>
        <v>0</v>
      </c>
      <c r="BL97" s="16" t="s">
        <v>154</v>
      </c>
      <c r="BM97" s="141" t="s">
        <v>805</v>
      </c>
    </row>
    <row r="98" spans="2:47" s="1" customFormat="1" ht="10">
      <c r="B98" s="32"/>
      <c r="D98" s="143" t="s">
        <v>156</v>
      </c>
      <c r="F98" s="144" t="s">
        <v>182</v>
      </c>
      <c r="I98" s="145"/>
      <c r="L98" s="32"/>
      <c r="M98" s="146"/>
      <c r="T98" s="53"/>
      <c r="AT98" s="16" t="s">
        <v>156</v>
      </c>
      <c r="AU98" s="16" t="s">
        <v>92</v>
      </c>
    </row>
    <row r="99" spans="2:51" s="12" customFormat="1" ht="10">
      <c r="B99" s="147"/>
      <c r="D99" s="148" t="s">
        <v>158</v>
      </c>
      <c r="E99" s="149" t="s">
        <v>3</v>
      </c>
      <c r="F99" s="150" t="s">
        <v>806</v>
      </c>
      <c r="H99" s="149" t="s">
        <v>3</v>
      </c>
      <c r="I99" s="151"/>
      <c r="L99" s="147"/>
      <c r="M99" s="152"/>
      <c r="T99" s="153"/>
      <c r="AT99" s="149" t="s">
        <v>158</v>
      </c>
      <c r="AU99" s="149" t="s">
        <v>92</v>
      </c>
      <c r="AV99" s="12" t="s">
        <v>90</v>
      </c>
      <c r="AW99" s="12" t="s">
        <v>43</v>
      </c>
      <c r="AX99" s="12" t="s">
        <v>82</v>
      </c>
      <c r="AY99" s="149" t="s">
        <v>147</v>
      </c>
    </row>
    <row r="100" spans="2:51" s="13" customFormat="1" ht="10">
      <c r="B100" s="154"/>
      <c r="D100" s="148" t="s">
        <v>158</v>
      </c>
      <c r="E100" s="155" t="s">
        <v>3</v>
      </c>
      <c r="F100" s="156" t="s">
        <v>213</v>
      </c>
      <c r="H100" s="157">
        <v>10</v>
      </c>
      <c r="I100" s="158"/>
      <c r="L100" s="154"/>
      <c r="M100" s="159"/>
      <c r="T100" s="160"/>
      <c r="AT100" s="155" t="s">
        <v>158</v>
      </c>
      <c r="AU100" s="155" t="s">
        <v>92</v>
      </c>
      <c r="AV100" s="13" t="s">
        <v>92</v>
      </c>
      <c r="AW100" s="13" t="s">
        <v>43</v>
      </c>
      <c r="AX100" s="13" t="s">
        <v>90</v>
      </c>
      <c r="AY100" s="155" t="s">
        <v>147</v>
      </c>
    </row>
    <row r="101" spans="2:65" s="1" customFormat="1" ht="24.15" customHeight="1">
      <c r="B101" s="128"/>
      <c r="C101" s="129" t="s">
        <v>170</v>
      </c>
      <c r="D101" s="129" t="s">
        <v>150</v>
      </c>
      <c r="E101" s="130" t="s">
        <v>807</v>
      </c>
      <c r="F101" s="131" t="s">
        <v>808</v>
      </c>
      <c r="G101" s="132" t="s">
        <v>465</v>
      </c>
      <c r="H101" s="133">
        <v>30</v>
      </c>
      <c r="I101" s="134"/>
      <c r="J101" s="135">
        <f>ROUND(I101*H101,2)</f>
        <v>0</v>
      </c>
      <c r="K101" s="136"/>
      <c r="L101" s="32"/>
      <c r="M101" s="137" t="s">
        <v>3</v>
      </c>
      <c r="N101" s="138" t="s">
        <v>53</v>
      </c>
      <c r="P101" s="139">
        <f>O101*H101</f>
        <v>0</v>
      </c>
      <c r="Q101" s="139">
        <v>0.0015</v>
      </c>
      <c r="R101" s="139">
        <f>Q101*H101</f>
        <v>0.045</v>
      </c>
      <c r="S101" s="139">
        <v>0</v>
      </c>
      <c r="T101" s="140">
        <f>S101*H101</f>
        <v>0</v>
      </c>
      <c r="AR101" s="141" t="s">
        <v>154</v>
      </c>
      <c r="AT101" s="141" t="s">
        <v>150</v>
      </c>
      <c r="AU101" s="141" t="s">
        <v>92</v>
      </c>
      <c r="AY101" s="16" t="s">
        <v>147</v>
      </c>
      <c r="BE101" s="142">
        <f>IF(N101="základní",J101,0)</f>
        <v>0</v>
      </c>
      <c r="BF101" s="142">
        <f>IF(N101="snížená",J101,0)</f>
        <v>0</v>
      </c>
      <c r="BG101" s="142">
        <f>IF(N101="zákl. přenesená",J101,0)</f>
        <v>0</v>
      </c>
      <c r="BH101" s="142">
        <f>IF(N101="sníž. přenesená",J101,0)</f>
        <v>0</v>
      </c>
      <c r="BI101" s="142">
        <f>IF(N101="nulová",J101,0)</f>
        <v>0</v>
      </c>
      <c r="BJ101" s="16" t="s">
        <v>90</v>
      </c>
      <c r="BK101" s="142">
        <f>ROUND(I101*H101,2)</f>
        <v>0</v>
      </c>
      <c r="BL101" s="16" t="s">
        <v>154</v>
      </c>
      <c r="BM101" s="141" t="s">
        <v>809</v>
      </c>
    </row>
    <row r="102" spans="2:47" s="1" customFormat="1" ht="10">
      <c r="B102" s="32"/>
      <c r="D102" s="143" t="s">
        <v>156</v>
      </c>
      <c r="F102" s="144" t="s">
        <v>810</v>
      </c>
      <c r="I102" s="145"/>
      <c r="L102" s="32"/>
      <c r="M102" s="146"/>
      <c r="T102" s="53"/>
      <c r="AT102" s="16" t="s">
        <v>156</v>
      </c>
      <c r="AU102" s="16" t="s">
        <v>92</v>
      </c>
    </row>
    <row r="103" spans="2:51" s="12" customFormat="1" ht="10">
      <c r="B103" s="147"/>
      <c r="D103" s="148" t="s">
        <v>158</v>
      </c>
      <c r="E103" s="149" t="s">
        <v>3</v>
      </c>
      <c r="F103" s="150" t="s">
        <v>811</v>
      </c>
      <c r="H103" s="149" t="s">
        <v>3</v>
      </c>
      <c r="I103" s="151"/>
      <c r="L103" s="147"/>
      <c r="M103" s="152"/>
      <c r="T103" s="153"/>
      <c r="AT103" s="149" t="s">
        <v>158</v>
      </c>
      <c r="AU103" s="149" t="s">
        <v>92</v>
      </c>
      <c r="AV103" s="12" t="s">
        <v>90</v>
      </c>
      <c r="AW103" s="12" t="s">
        <v>43</v>
      </c>
      <c r="AX103" s="12" t="s">
        <v>82</v>
      </c>
      <c r="AY103" s="149" t="s">
        <v>147</v>
      </c>
    </row>
    <row r="104" spans="2:51" s="13" customFormat="1" ht="10">
      <c r="B104" s="154"/>
      <c r="D104" s="148" t="s">
        <v>158</v>
      </c>
      <c r="E104" s="155" t="s">
        <v>3</v>
      </c>
      <c r="F104" s="156" t="s">
        <v>329</v>
      </c>
      <c r="H104" s="157">
        <v>30</v>
      </c>
      <c r="I104" s="158"/>
      <c r="L104" s="154"/>
      <c r="M104" s="159"/>
      <c r="T104" s="160"/>
      <c r="AT104" s="155" t="s">
        <v>158</v>
      </c>
      <c r="AU104" s="155" t="s">
        <v>92</v>
      </c>
      <c r="AV104" s="13" t="s">
        <v>92</v>
      </c>
      <c r="AW104" s="13" t="s">
        <v>43</v>
      </c>
      <c r="AX104" s="13" t="s">
        <v>90</v>
      </c>
      <c r="AY104" s="155" t="s">
        <v>147</v>
      </c>
    </row>
    <row r="105" spans="2:63" s="11" customFormat="1" ht="22.75" customHeight="1">
      <c r="B105" s="116"/>
      <c r="D105" s="117" t="s">
        <v>81</v>
      </c>
      <c r="E105" s="126" t="s">
        <v>184</v>
      </c>
      <c r="F105" s="126" t="s">
        <v>185</v>
      </c>
      <c r="I105" s="119"/>
      <c r="J105" s="127">
        <f>BK105</f>
        <v>0</v>
      </c>
      <c r="L105" s="116"/>
      <c r="M105" s="121"/>
      <c r="P105" s="122">
        <f>SUM(P106:P109)</f>
        <v>0</v>
      </c>
      <c r="R105" s="122">
        <f>SUM(R106:R109)</f>
        <v>0.0158</v>
      </c>
      <c r="T105" s="123">
        <f>SUM(T106:T109)</f>
        <v>0</v>
      </c>
      <c r="AR105" s="117" t="s">
        <v>90</v>
      </c>
      <c r="AT105" s="124" t="s">
        <v>81</v>
      </c>
      <c r="AU105" s="124" t="s">
        <v>90</v>
      </c>
      <c r="AY105" s="117" t="s">
        <v>147</v>
      </c>
      <c r="BK105" s="125">
        <f>SUM(BK106:BK109)</f>
        <v>0</v>
      </c>
    </row>
    <row r="106" spans="2:65" s="1" customFormat="1" ht="37.75" customHeight="1">
      <c r="B106" s="128"/>
      <c r="C106" s="129" t="s">
        <v>154</v>
      </c>
      <c r="D106" s="129" t="s">
        <v>150</v>
      </c>
      <c r="E106" s="130" t="s">
        <v>187</v>
      </c>
      <c r="F106" s="131" t="s">
        <v>188</v>
      </c>
      <c r="G106" s="132" t="s">
        <v>153</v>
      </c>
      <c r="H106" s="133">
        <v>100</v>
      </c>
      <c r="I106" s="134"/>
      <c r="J106" s="135">
        <f>ROUND(I106*H106,2)</f>
        <v>0</v>
      </c>
      <c r="K106" s="136"/>
      <c r="L106" s="32"/>
      <c r="M106" s="137" t="s">
        <v>3</v>
      </c>
      <c r="N106" s="138" t="s">
        <v>53</v>
      </c>
      <c r="P106" s="139">
        <f>O106*H106</f>
        <v>0</v>
      </c>
      <c r="Q106" s="139">
        <v>0.00013</v>
      </c>
      <c r="R106" s="139">
        <f>Q106*H106</f>
        <v>0.013</v>
      </c>
      <c r="S106" s="139">
        <v>0</v>
      </c>
      <c r="T106" s="140">
        <f>S106*H106</f>
        <v>0</v>
      </c>
      <c r="AR106" s="141" t="s">
        <v>154</v>
      </c>
      <c r="AT106" s="141" t="s">
        <v>150</v>
      </c>
      <c r="AU106" s="141" t="s">
        <v>92</v>
      </c>
      <c r="AY106" s="16" t="s">
        <v>147</v>
      </c>
      <c r="BE106" s="142">
        <f>IF(N106="základní",J106,0)</f>
        <v>0</v>
      </c>
      <c r="BF106" s="142">
        <f>IF(N106="snížená",J106,0)</f>
        <v>0</v>
      </c>
      <c r="BG106" s="142">
        <f>IF(N106="zákl. přenesená",J106,0)</f>
        <v>0</v>
      </c>
      <c r="BH106" s="142">
        <f>IF(N106="sníž. přenesená",J106,0)</f>
        <v>0</v>
      </c>
      <c r="BI106" s="142">
        <f>IF(N106="nulová",J106,0)</f>
        <v>0</v>
      </c>
      <c r="BJ106" s="16" t="s">
        <v>90</v>
      </c>
      <c r="BK106" s="142">
        <f>ROUND(I106*H106,2)</f>
        <v>0</v>
      </c>
      <c r="BL106" s="16" t="s">
        <v>154</v>
      </c>
      <c r="BM106" s="141" t="s">
        <v>812</v>
      </c>
    </row>
    <row r="107" spans="2:47" s="1" customFormat="1" ht="10">
      <c r="B107" s="32"/>
      <c r="D107" s="143" t="s">
        <v>156</v>
      </c>
      <c r="F107" s="144" t="s">
        <v>190</v>
      </c>
      <c r="I107" s="145"/>
      <c r="L107" s="32"/>
      <c r="M107" s="146"/>
      <c r="T107" s="53"/>
      <c r="AT107" s="16" t="s">
        <v>156</v>
      </c>
      <c r="AU107" s="16" t="s">
        <v>92</v>
      </c>
    </row>
    <row r="108" spans="2:65" s="1" customFormat="1" ht="37.75" customHeight="1">
      <c r="B108" s="128"/>
      <c r="C108" s="129" t="s">
        <v>186</v>
      </c>
      <c r="D108" s="129" t="s">
        <v>150</v>
      </c>
      <c r="E108" s="130" t="s">
        <v>191</v>
      </c>
      <c r="F108" s="131" t="s">
        <v>192</v>
      </c>
      <c r="G108" s="132" t="s">
        <v>153</v>
      </c>
      <c r="H108" s="133">
        <v>70</v>
      </c>
      <c r="I108" s="134"/>
      <c r="J108" s="135">
        <f>ROUND(I108*H108,2)</f>
        <v>0</v>
      </c>
      <c r="K108" s="136"/>
      <c r="L108" s="32"/>
      <c r="M108" s="137" t="s">
        <v>3</v>
      </c>
      <c r="N108" s="138" t="s">
        <v>53</v>
      </c>
      <c r="P108" s="139">
        <f>O108*H108</f>
        <v>0</v>
      </c>
      <c r="Q108" s="139">
        <v>4E-05</v>
      </c>
      <c r="R108" s="139">
        <f>Q108*H108</f>
        <v>0.0028000000000000004</v>
      </c>
      <c r="S108" s="139">
        <v>0</v>
      </c>
      <c r="T108" s="140">
        <f>S108*H108</f>
        <v>0</v>
      </c>
      <c r="AR108" s="141" t="s">
        <v>154</v>
      </c>
      <c r="AT108" s="141" t="s">
        <v>150</v>
      </c>
      <c r="AU108" s="141" t="s">
        <v>92</v>
      </c>
      <c r="AY108" s="16" t="s">
        <v>147</v>
      </c>
      <c r="BE108" s="142">
        <f>IF(N108="základní",J108,0)</f>
        <v>0</v>
      </c>
      <c r="BF108" s="142">
        <f>IF(N108="snížená",J108,0)</f>
        <v>0</v>
      </c>
      <c r="BG108" s="142">
        <f>IF(N108="zákl. přenesená",J108,0)</f>
        <v>0</v>
      </c>
      <c r="BH108" s="142">
        <f>IF(N108="sníž. přenesená",J108,0)</f>
        <v>0</v>
      </c>
      <c r="BI108" s="142">
        <f>IF(N108="nulová",J108,0)</f>
        <v>0</v>
      </c>
      <c r="BJ108" s="16" t="s">
        <v>90</v>
      </c>
      <c r="BK108" s="142">
        <f>ROUND(I108*H108,2)</f>
        <v>0</v>
      </c>
      <c r="BL108" s="16" t="s">
        <v>154</v>
      </c>
      <c r="BM108" s="141" t="s">
        <v>813</v>
      </c>
    </row>
    <row r="109" spans="2:47" s="1" customFormat="1" ht="10">
      <c r="B109" s="32"/>
      <c r="D109" s="143" t="s">
        <v>156</v>
      </c>
      <c r="F109" s="144" t="s">
        <v>194</v>
      </c>
      <c r="I109" s="145"/>
      <c r="L109" s="32"/>
      <c r="M109" s="146"/>
      <c r="T109" s="53"/>
      <c r="AT109" s="16" t="s">
        <v>156</v>
      </c>
      <c r="AU109" s="16" t="s">
        <v>92</v>
      </c>
    </row>
    <row r="110" spans="2:63" s="11" customFormat="1" ht="22.75" customHeight="1">
      <c r="B110" s="116"/>
      <c r="D110" s="117" t="s">
        <v>81</v>
      </c>
      <c r="E110" s="126" t="s">
        <v>195</v>
      </c>
      <c r="F110" s="126" t="s">
        <v>196</v>
      </c>
      <c r="I110" s="119"/>
      <c r="J110" s="127">
        <f>BK110</f>
        <v>0</v>
      </c>
      <c r="L110" s="116"/>
      <c r="M110" s="121"/>
      <c r="P110" s="122">
        <f>SUM(P111:P121)</f>
        <v>0</v>
      </c>
      <c r="R110" s="122">
        <f>SUM(R111:R121)</f>
        <v>0</v>
      </c>
      <c r="T110" s="123">
        <f>SUM(T111:T121)</f>
        <v>0</v>
      </c>
      <c r="AR110" s="117" t="s">
        <v>90</v>
      </c>
      <c r="AT110" s="124" t="s">
        <v>81</v>
      </c>
      <c r="AU110" s="124" t="s">
        <v>90</v>
      </c>
      <c r="AY110" s="117" t="s">
        <v>147</v>
      </c>
      <c r="BK110" s="125">
        <f>SUM(BK111:BK121)</f>
        <v>0</v>
      </c>
    </row>
    <row r="111" spans="2:65" s="1" customFormat="1" ht="37.75" customHeight="1">
      <c r="B111" s="128"/>
      <c r="C111" s="129" t="s">
        <v>148</v>
      </c>
      <c r="D111" s="129" t="s">
        <v>150</v>
      </c>
      <c r="E111" s="130" t="s">
        <v>198</v>
      </c>
      <c r="F111" s="131" t="s">
        <v>199</v>
      </c>
      <c r="G111" s="132" t="s">
        <v>200</v>
      </c>
      <c r="H111" s="133">
        <v>0.131</v>
      </c>
      <c r="I111" s="134"/>
      <c r="J111" s="135">
        <f>ROUND(I111*H111,2)</f>
        <v>0</v>
      </c>
      <c r="K111" s="136"/>
      <c r="L111" s="32"/>
      <c r="M111" s="137" t="s">
        <v>3</v>
      </c>
      <c r="N111" s="138" t="s">
        <v>53</v>
      </c>
      <c r="P111" s="139">
        <f>O111*H111</f>
        <v>0</v>
      </c>
      <c r="Q111" s="139">
        <v>0</v>
      </c>
      <c r="R111" s="139">
        <f>Q111*H111</f>
        <v>0</v>
      </c>
      <c r="S111" s="139">
        <v>0</v>
      </c>
      <c r="T111" s="140">
        <f>S111*H111</f>
        <v>0</v>
      </c>
      <c r="AR111" s="141" t="s">
        <v>154</v>
      </c>
      <c r="AT111" s="141" t="s">
        <v>150</v>
      </c>
      <c r="AU111" s="141" t="s">
        <v>92</v>
      </c>
      <c r="AY111" s="16" t="s">
        <v>147</v>
      </c>
      <c r="BE111" s="142">
        <f>IF(N111="základní",J111,0)</f>
        <v>0</v>
      </c>
      <c r="BF111" s="142">
        <f>IF(N111="snížená",J111,0)</f>
        <v>0</v>
      </c>
      <c r="BG111" s="142">
        <f>IF(N111="zákl. přenesená",J111,0)</f>
        <v>0</v>
      </c>
      <c r="BH111" s="142">
        <f>IF(N111="sníž. přenesená",J111,0)</f>
        <v>0</v>
      </c>
      <c r="BI111" s="142">
        <f>IF(N111="nulová",J111,0)</f>
        <v>0</v>
      </c>
      <c r="BJ111" s="16" t="s">
        <v>90</v>
      </c>
      <c r="BK111" s="142">
        <f>ROUND(I111*H111,2)</f>
        <v>0</v>
      </c>
      <c r="BL111" s="16" t="s">
        <v>154</v>
      </c>
      <c r="BM111" s="141" t="s">
        <v>814</v>
      </c>
    </row>
    <row r="112" spans="2:47" s="1" customFormat="1" ht="10">
      <c r="B112" s="32"/>
      <c r="D112" s="143" t="s">
        <v>156</v>
      </c>
      <c r="F112" s="144" t="s">
        <v>202</v>
      </c>
      <c r="I112" s="145"/>
      <c r="L112" s="32"/>
      <c r="M112" s="146"/>
      <c r="T112" s="53"/>
      <c r="AT112" s="16" t="s">
        <v>156</v>
      </c>
      <c r="AU112" s="16" t="s">
        <v>92</v>
      </c>
    </row>
    <row r="113" spans="2:65" s="1" customFormat="1" ht="62.75" customHeight="1">
      <c r="B113" s="128"/>
      <c r="C113" s="129" t="s">
        <v>197</v>
      </c>
      <c r="D113" s="129" t="s">
        <v>150</v>
      </c>
      <c r="E113" s="130" t="s">
        <v>204</v>
      </c>
      <c r="F113" s="131" t="s">
        <v>205</v>
      </c>
      <c r="G113" s="132" t="s">
        <v>200</v>
      </c>
      <c r="H113" s="133">
        <v>0.131</v>
      </c>
      <c r="I113" s="134"/>
      <c r="J113" s="135">
        <f>ROUND(I113*H113,2)</f>
        <v>0</v>
      </c>
      <c r="K113" s="136"/>
      <c r="L113" s="32"/>
      <c r="M113" s="137" t="s">
        <v>3</v>
      </c>
      <c r="N113" s="138" t="s">
        <v>53</v>
      </c>
      <c r="P113" s="139">
        <f>O113*H113</f>
        <v>0</v>
      </c>
      <c r="Q113" s="139">
        <v>0</v>
      </c>
      <c r="R113" s="139">
        <f>Q113*H113</f>
        <v>0</v>
      </c>
      <c r="S113" s="139">
        <v>0</v>
      </c>
      <c r="T113" s="140">
        <f>S113*H113</f>
        <v>0</v>
      </c>
      <c r="AR113" s="141" t="s">
        <v>154</v>
      </c>
      <c r="AT113" s="141" t="s">
        <v>150</v>
      </c>
      <c r="AU113" s="141" t="s">
        <v>92</v>
      </c>
      <c r="AY113" s="16" t="s">
        <v>147</v>
      </c>
      <c r="BE113" s="142">
        <f>IF(N113="základní",J113,0)</f>
        <v>0</v>
      </c>
      <c r="BF113" s="142">
        <f>IF(N113="snížená",J113,0)</f>
        <v>0</v>
      </c>
      <c r="BG113" s="142">
        <f>IF(N113="zákl. přenesená",J113,0)</f>
        <v>0</v>
      </c>
      <c r="BH113" s="142">
        <f>IF(N113="sníž. přenesená",J113,0)</f>
        <v>0</v>
      </c>
      <c r="BI113" s="142">
        <f>IF(N113="nulová",J113,0)</f>
        <v>0</v>
      </c>
      <c r="BJ113" s="16" t="s">
        <v>90</v>
      </c>
      <c r="BK113" s="142">
        <f>ROUND(I113*H113,2)</f>
        <v>0</v>
      </c>
      <c r="BL113" s="16" t="s">
        <v>154</v>
      </c>
      <c r="BM113" s="141" t="s">
        <v>815</v>
      </c>
    </row>
    <row r="114" spans="2:47" s="1" customFormat="1" ht="10">
      <c r="B114" s="32"/>
      <c r="D114" s="143" t="s">
        <v>156</v>
      </c>
      <c r="F114" s="144" t="s">
        <v>207</v>
      </c>
      <c r="I114" s="145"/>
      <c r="L114" s="32"/>
      <c r="M114" s="146"/>
      <c r="T114" s="53"/>
      <c r="AT114" s="16" t="s">
        <v>156</v>
      </c>
      <c r="AU114" s="16" t="s">
        <v>92</v>
      </c>
    </row>
    <row r="115" spans="2:65" s="1" customFormat="1" ht="44.25" customHeight="1">
      <c r="B115" s="128"/>
      <c r="C115" s="129" t="s">
        <v>203</v>
      </c>
      <c r="D115" s="129" t="s">
        <v>150</v>
      </c>
      <c r="E115" s="130" t="s">
        <v>214</v>
      </c>
      <c r="F115" s="131" t="s">
        <v>215</v>
      </c>
      <c r="G115" s="132" t="s">
        <v>200</v>
      </c>
      <c r="H115" s="133">
        <v>1.834</v>
      </c>
      <c r="I115" s="134"/>
      <c r="J115" s="135">
        <f>ROUND(I115*H115,2)</f>
        <v>0</v>
      </c>
      <c r="K115" s="136"/>
      <c r="L115" s="32"/>
      <c r="M115" s="137" t="s">
        <v>3</v>
      </c>
      <c r="N115" s="138" t="s">
        <v>53</v>
      </c>
      <c r="P115" s="139">
        <f>O115*H115</f>
        <v>0</v>
      </c>
      <c r="Q115" s="139">
        <v>0</v>
      </c>
      <c r="R115" s="139">
        <f>Q115*H115</f>
        <v>0</v>
      </c>
      <c r="S115" s="139">
        <v>0</v>
      </c>
      <c r="T115" s="140">
        <f>S115*H115</f>
        <v>0</v>
      </c>
      <c r="AR115" s="141" t="s">
        <v>154</v>
      </c>
      <c r="AT115" s="141" t="s">
        <v>150</v>
      </c>
      <c r="AU115" s="141" t="s">
        <v>92</v>
      </c>
      <c r="AY115" s="16" t="s">
        <v>147</v>
      </c>
      <c r="BE115" s="142">
        <f>IF(N115="základní",J115,0)</f>
        <v>0</v>
      </c>
      <c r="BF115" s="142">
        <f>IF(N115="snížená",J115,0)</f>
        <v>0</v>
      </c>
      <c r="BG115" s="142">
        <f>IF(N115="zákl. přenesená",J115,0)</f>
        <v>0</v>
      </c>
      <c r="BH115" s="142">
        <f>IF(N115="sníž. přenesená",J115,0)</f>
        <v>0</v>
      </c>
      <c r="BI115" s="142">
        <f>IF(N115="nulová",J115,0)</f>
        <v>0</v>
      </c>
      <c r="BJ115" s="16" t="s">
        <v>90</v>
      </c>
      <c r="BK115" s="142">
        <f>ROUND(I115*H115,2)</f>
        <v>0</v>
      </c>
      <c r="BL115" s="16" t="s">
        <v>154</v>
      </c>
      <c r="BM115" s="141" t="s">
        <v>816</v>
      </c>
    </row>
    <row r="116" spans="2:47" s="1" customFormat="1" ht="10">
      <c r="B116" s="32"/>
      <c r="D116" s="143" t="s">
        <v>156</v>
      </c>
      <c r="F116" s="144" t="s">
        <v>217</v>
      </c>
      <c r="I116" s="145"/>
      <c r="L116" s="32"/>
      <c r="M116" s="146"/>
      <c r="T116" s="53"/>
      <c r="AT116" s="16" t="s">
        <v>156</v>
      </c>
      <c r="AU116" s="16" t="s">
        <v>92</v>
      </c>
    </row>
    <row r="117" spans="2:51" s="13" customFormat="1" ht="10">
      <c r="B117" s="154"/>
      <c r="D117" s="148" t="s">
        <v>158</v>
      </c>
      <c r="E117" s="155" t="s">
        <v>3</v>
      </c>
      <c r="F117" s="156" t="s">
        <v>817</v>
      </c>
      <c r="H117" s="157">
        <v>1.834</v>
      </c>
      <c r="I117" s="158"/>
      <c r="L117" s="154"/>
      <c r="M117" s="159"/>
      <c r="T117" s="160"/>
      <c r="AT117" s="155" t="s">
        <v>158</v>
      </c>
      <c r="AU117" s="155" t="s">
        <v>92</v>
      </c>
      <c r="AV117" s="13" t="s">
        <v>92</v>
      </c>
      <c r="AW117" s="13" t="s">
        <v>43</v>
      </c>
      <c r="AX117" s="13" t="s">
        <v>90</v>
      </c>
      <c r="AY117" s="155" t="s">
        <v>147</v>
      </c>
    </row>
    <row r="118" spans="2:65" s="1" customFormat="1" ht="37.75" customHeight="1">
      <c r="B118" s="128"/>
      <c r="C118" s="129" t="s">
        <v>184</v>
      </c>
      <c r="D118" s="129" t="s">
        <v>150</v>
      </c>
      <c r="E118" s="130" t="s">
        <v>209</v>
      </c>
      <c r="F118" s="131" t="s">
        <v>210</v>
      </c>
      <c r="G118" s="132" t="s">
        <v>200</v>
      </c>
      <c r="H118" s="133">
        <v>0.131</v>
      </c>
      <c r="I118" s="134"/>
      <c r="J118" s="135">
        <f>ROUND(I118*H118,2)</f>
        <v>0</v>
      </c>
      <c r="K118" s="136"/>
      <c r="L118" s="32"/>
      <c r="M118" s="137" t="s">
        <v>3</v>
      </c>
      <c r="N118" s="138" t="s">
        <v>53</v>
      </c>
      <c r="P118" s="139">
        <f>O118*H118</f>
        <v>0</v>
      </c>
      <c r="Q118" s="139">
        <v>0</v>
      </c>
      <c r="R118" s="139">
        <f>Q118*H118</f>
        <v>0</v>
      </c>
      <c r="S118" s="139">
        <v>0</v>
      </c>
      <c r="T118" s="140">
        <f>S118*H118</f>
        <v>0</v>
      </c>
      <c r="AR118" s="141" t="s">
        <v>154</v>
      </c>
      <c r="AT118" s="141" t="s">
        <v>150</v>
      </c>
      <c r="AU118" s="141" t="s">
        <v>92</v>
      </c>
      <c r="AY118" s="16" t="s">
        <v>147</v>
      </c>
      <c r="BE118" s="142">
        <f>IF(N118="základní",J118,0)</f>
        <v>0</v>
      </c>
      <c r="BF118" s="142">
        <f>IF(N118="snížená",J118,0)</f>
        <v>0</v>
      </c>
      <c r="BG118" s="142">
        <f>IF(N118="zákl. přenesená",J118,0)</f>
        <v>0</v>
      </c>
      <c r="BH118" s="142">
        <f>IF(N118="sníž. přenesená",J118,0)</f>
        <v>0</v>
      </c>
      <c r="BI118" s="142">
        <f>IF(N118="nulová",J118,0)</f>
        <v>0</v>
      </c>
      <c r="BJ118" s="16" t="s">
        <v>90</v>
      </c>
      <c r="BK118" s="142">
        <f>ROUND(I118*H118,2)</f>
        <v>0</v>
      </c>
      <c r="BL118" s="16" t="s">
        <v>154</v>
      </c>
      <c r="BM118" s="141" t="s">
        <v>818</v>
      </c>
    </row>
    <row r="119" spans="2:47" s="1" customFormat="1" ht="10">
      <c r="B119" s="32"/>
      <c r="D119" s="143" t="s">
        <v>156</v>
      </c>
      <c r="F119" s="144" t="s">
        <v>212</v>
      </c>
      <c r="I119" s="145"/>
      <c r="L119" s="32"/>
      <c r="M119" s="146"/>
      <c r="T119" s="53"/>
      <c r="AT119" s="16" t="s">
        <v>156</v>
      </c>
      <c r="AU119" s="16" t="s">
        <v>92</v>
      </c>
    </row>
    <row r="120" spans="2:65" s="1" customFormat="1" ht="44.25" customHeight="1">
      <c r="B120" s="128"/>
      <c r="C120" s="129" t="s">
        <v>213</v>
      </c>
      <c r="D120" s="129" t="s">
        <v>150</v>
      </c>
      <c r="E120" s="130" t="s">
        <v>220</v>
      </c>
      <c r="F120" s="131" t="s">
        <v>221</v>
      </c>
      <c r="G120" s="132" t="s">
        <v>200</v>
      </c>
      <c r="H120" s="133">
        <v>0.131</v>
      </c>
      <c r="I120" s="134"/>
      <c r="J120" s="135">
        <f>ROUND(I120*H120,2)</f>
        <v>0</v>
      </c>
      <c r="K120" s="136"/>
      <c r="L120" s="32"/>
      <c r="M120" s="137" t="s">
        <v>3</v>
      </c>
      <c r="N120" s="138" t="s">
        <v>53</v>
      </c>
      <c r="P120" s="139">
        <f>O120*H120</f>
        <v>0</v>
      </c>
      <c r="Q120" s="139">
        <v>0</v>
      </c>
      <c r="R120" s="139">
        <f>Q120*H120</f>
        <v>0</v>
      </c>
      <c r="S120" s="139">
        <v>0</v>
      </c>
      <c r="T120" s="140">
        <f>S120*H120</f>
        <v>0</v>
      </c>
      <c r="AR120" s="141" t="s">
        <v>154</v>
      </c>
      <c r="AT120" s="141" t="s">
        <v>150</v>
      </c>
      <c r="AU120" s="141" t="s">
        <v>92</v>
      </c>
      <c r="AY120" s="16" t="s">
        <v>147</v>
      </c>
      <c r="BE120" s="142">
        <f>IF(N120="základní",J120,0)</f>
        <v>0</v>
      </c>
      <c r="BF120" s="142">
        <f>IF(N120="snížená",J120,0)</f>
        <v>0</v>
      </c>
      <c r="BG120" s="142">
        <f>IF(N120="zákl. přenesená",J120,0)</f>
        <v>0</v>
      </c>
      <c r="BH120" s="142">
        <f>IF(N120="sníž. přenesená",J120,0)</f>
        <v>0</v>
      </c>
      <c r="BI120" s="142">
        <f>IF(N120="nulová",J120,0)</f>
        <v>0</v>
      </c>
      <c r="BJ120" s="16" t="s">
        <v>90</v>
      </c>
      <c r="BK120" s="142">
        <f>ROUND(I120*H120,2)</f>
        <v>0</v>
      </c>
      <c r="BL120" s="16" t="s">
        <v>154</v>
      </c>
      <c r="BM120" s="141" t="s">
        <v>819</v>
      </c>
    </row>
    <row r="121" spans="2:47" s="1" customFormat="1" ht="10">
      <c r="B121" s="32"/>
      <c r="D121" s="143" t="s">
        <v>156</v>
      </c>
      <c r="F121" s="144" t="s">
        <v>223</v>
      </c>
      <c r="I121" s="145"/>
      <c r="L121" s="32"/>
      <c r="M121" s="146"/>
      <c r="T121" s="53"/>
      <c r="AT121" s="16" t="s">
        <v>156</v>
      </c>
      <c r="AU121" s="16" t="s">
        <v>92</v>
      </c>
    </row>
    <row r="122" spans="2:63" s="11" customFormat="1" ht="22.75" customHeight="1">
      <c r="B122" s="116"/>
      <c r="D122" s="117" t="s">
        <v>81</v>
      </c>
      <c r="E122" s="126" t="s">
        <v>224</v>
      </c>
      <c r="F122" s="126" t="s">
        <v>225</v>
      </c>
      <c r="I122" s="119"/>
      <c r="J122" s="127">
        <f>BK122</f>
        <v>0</v>
      </c>
      <c r="L122" s="116"/>
      <c r="M122" s="121"/>
      <c r="P122" s="122">
        <f>SUM(P123:P124)</f>
        <v>0</v>
      </c>
      <c r="R122" s="122">
        <f>SUM(R123:R124)</f>
        <v>0</v>
      </c>
      <c r="T122" s="123">
        <f>SUM(T123:T124)</f>
        <v>0</v>
      </c>
      <c r="AR122" s="117" t="s">
        <v>90</v>
      </c>
      <c r="AT122" s="124" t="s">
        <v>81</v>
      </c>
      <c r="AU122" s="124" t="s">
        <v>90</v>
      </c>
      <c r="AY122" s="117" t="s">
        <v>147</v>
      </c>
      <c r="BK122" s="125">
        <f>SUM(BK123:BK124)</f>
        <v>0</v>
      </c>
    </row>
    <row r="123" spans="2:65" s="1" customFormat="1" ht="55.5" customHeight="1">
      <c r="B123" s="128"/>
      <c r="C123" s="129" t="s">
        <v>219</v>
      </c>
      <c r="D123" s="129" t="s">
        <v>150</v>
      </c>
      <c r="E123" s="130" t="s">
        <v>227</v>
      </c>
      <c r="F123" s="131" t="s">
        <v>228</v>
      </c>
      <c r="G123" s="132" t="s">
        <v>200</v>
      </c>
      <c r="H123" s="133">
        <v>0.461</v>
      </c>
      <c r="I123" s="134"/>
      <c r="J123" s="135">
        <f>ROUND(I123*H123,2)</f>
        <v>0</v>
      </c>
      <c r="K123" s="136"/>
      <c r="L123" s="32"/>
      <c r="M123" s="137" t="s">
        <v>3</v>
      </c>
      <c r="N123" s="138" t="s">
        <v>53</v>
      </c>
      <c r="P123" s="139">
        <f>O123*H123</f>
        <v>0</v>
      </c>
      <c r="Q123" s="139">
        <v>0</v>
      </c>
      <c r="R123" s="139">
        <f>Q123*H123</f>
        <v>0</v>
      </c>
      <c r="S123" s="139">
        <v>0</v>
      </c>
      <c r="T123" s="140">
        <f>S123*H123</f>
        <v>0</v>
      </c>
      <c r="AR123" s="141" t="s">
        <v>154</v>
      </c>
      <c r="AT123" s="141" t="s">
        <v>150</v>
      </c>
      <c r="AU123" s="141" t="s">
        <v>92</v>
      </c>
      <c r="AY123" s="16" t="s">
        <v>147</v>
      </c>
      <c r="BE123" s="142">
        <f>IF(N123="základní",J123,0)</f>
        <v>0</v>
      </c>
      <c r="BF123" s="142">
        <f>IF(N123="snížená",J123,0)</f>
        <v>0</v>
      </c>
      <c r="BG123" s="142">
        <f>IF(N123="zákl. přenesená",J123,0)</f>
        <v>0</v>
      </c>
      <c r="BH123" s="142">
        <f>IF(N123="sníž. přenesená",J123,0)</f>
        <v>0</v>
      </c>
      <c r="BI123" s="142">
        <f>IF(N123="nulová",J123,0)</f>
        <v>0</v>
      </c>
      <c r="BJ123" s="16" t="s">
        <v>90</v>
      </c>
      <c r="BK123" s="142">
        <f>ROUND(I123*H123,2)</f>
        <v>0</v>
      </c>
      <c r="BL123" s="16" t="s">
        <v>154</v>
      </c>
      <c r="BM123" s="141" t="s">
        <v>820</v>
      </c>
    </row>
    <row r="124" spans="2:47" s="1" customFormat="1" ht="10">
      <c r="B124" s="32"/>
      <c r="D124" s="143" t="s">
        <v>156</v>
      </c>
      <c r="F124" s="144" t="s">
        <v>230</v>
      </c>
      <c r="I124" s="145"/>
      <c r="L124" s="32"/>
      <c r="M124" s="146"/>
      <c r="T124" s="53"/>
      <c r="AT124" s="16" t="s">
        <v>156</v>
      </c>
      <c r="AU124" s="16" t="s">
        <v>92</v>
      </c>
    </row>
    <row r="125" spans="2:63" s="11" customFormat="1" ht="25.9" customHeight="1">
      <c r="B125" s="116"/>
      <c r="D125" s="117" t="s">
        <v>81</v>
      </c>
      <c r="E125" s="118" t="s">
        <v>231</v>
      </c>
      <c r="F125" s="118" t="s">
        <v>232</v>
      </c>
      <c r="I125" s="119"/>
      <c r="J125" s="120">
        <f>BK125</f>
        <v>0</v>
      </c>
      <c r="L125" s="116"/>
      <c r="M125" s="121"/>
      <c r="P125" s="122">
        <f>P126+P128+P141+P168+P191</f>
        <v>0</v>
      </c>
      <c r="R125" s="122">
        <f>R126+R128+R141+R168+R191</f>
        <v>1.3525927999999998</v>
      </c>
      <c r="T125" s="123">
        <f>T126+T128+T141+T168+T191</f>
        <v>0.131</v>
      </c>
      <c r="AR125" s="117" t="s">
        <v>92</v>
      </c>
      <c r="AT125" s="124" t="s">
        <v>81</v>
      </c>
      <c r="AU125" s="124" t="s">
        <v>82</v>
      </c>
      <c r="AY125" s="117" t="s">
        <v>147</v>
      </c>
      <c r="BK125" s="125">
        <f>BK126+BK128+BK141+BK168+BK191</f>
        <v>0</v>
      </c>
    </row>
    <row r="126" spans="2:63" s="11" customFormat="1" ht="22.75" customHeight="1">
      <c r="B126" s="116"/>
      <c r="D126" s="117" t="s">
        <v>81</v>
      </c>
      <c r="E126" s="126" t="s">
        <v>492</v>
      </c>
      <c r="F126" s="126" t="s">
        <v>493</v>
      </c>
      <c r="I126" s="119"/>
      <c r="J126" s="127">
        <f>BK126</f>
        <v>0</v>
      </c>
      <c r="L126" s="116"/>
      <c r="M126" s="121"/>
      <c r="P126" s="122">
        <f>P127</f>
        <v>0</v>
      </c>
      <c r="R126" s="122">
        <f>R127</f>
        <v>0</v>
      </c>
      <c r="T126" s="123">
        <f>T127</f>
        <v>0</v>
      </c>
      <c r="AR126" s="117" t="s">
        <v>92</v>
      </c>
      <c r="AT126" s="124" t="s">
        <v>81</v>
      </c>
      <c r="AU126" s="124" t="s">
        <v>90</v>
      </c>
      <c r="AY126" s="117" t="s">
        <v>147</v>
      </c>
      <c r="BK126" s="125">
        <f>BK127</f>
        <v>0</v>
      </c>
    </row>
    <row r="127" spans="2:65" s="1" customFormat="1" ht="16.5" customHeight="1">
      <c r="B127" s="128"/>
      <c r="C127" s="129" t="s">
        <v>226</v>
      </c>
      <c r="D127" s="129" t="s">
        <v>150</v>
      </c>
      <c r="E127" s="130" t="s">
        <v>821</v>
      </c>
      <c r="F127" s="131" t="s">
        <v>822</v>
      </c>
      <c r="G127" s="132" t="s">
        <v>442</v>
      </c>
      <c r="H127" s="133">
        <v>1</v>
      </c>
      <c r="I127" s="134"/>
      <c r="J127" s="135">
        <f>ROUND(I127*H127,2)</f>
        <v>0</v>
      </c>
      <c r="K127" s="136"/>
      <c r="L127" s="32"/>
      <c r="M127" s="137" t="s">
        <v>3</v>
      </c>
      <c r="N127" s="138" t="s">
        <v>53</v>
      </c>
      <c r="P127" s="139">
        <f>O127*H127</f>
        <v>0</v>
      </c>
      <c r="Q127" s="139">
        <v>0</v>
      </c>
      <c r="R127" s="139">
        <f>Q127*H127</f>
        <v>0</v>
      </c>
      <c r="S127" s="139">
        <v>0</v>
      </c>
      <c r="T127" s="140">
        <f>S127*H127</f>
        <v>0</v>
      </c>
      <c r="AR127" s="141" t="s">
        <v>238</v>
      </c>
      <c r="AT127" s="141" t="s">
        <v>150</v>
      </c>
      <c r="AU127" s="141" t="s">
        <v>92</v>
      </c>
      <c r="AY127" s="16" t="s">
        <v>147</v>
      </c>
      <c r="BE127" s="142">
        <f>IF(N127="základní",J127,0)</f>
        <v>0</v>
      </c>
      <c r="BF127" s="142">
        <f>IF(N127="snížená",J127,0)</f>
        <v>0</v>
      </c>
      <c r="BG127" s="142">
        <f>IF(N127="zákl. přenesená",J127,0)</f>
        <v>0</v>
      </c>
      <c r="BH127" s="142">
        <f>IF(N127="sníž. přenesená",J127,0)</f>
        <v>0</v>
      </c>
      <c r="BI127" s="142">
        <f>IF(N127="nulová",J127,0)</f>
        <v>0</v>
      </c>
      <c r="BJ127" s="16" t="s">
        <v>90</v>
      </c>
      <c r="BK127" s="142">
        <f>ROUND(I127*H127,2)</f>
        <v>0</v>
      </c>
      <c r="BL127" s="16" t="s">
        <v>238</v>
      </c>
      <c r="BM127" s="141" t="s">
        <v>823</v>
      </c>
    </row>
    <row r="128" spans="2:63" s="11" customFormat="1" ht="22.75" customHeight="1">
      <c r="B128" s="116"/>
      <c r="D128" s="117" t="s">
        <v>81</v>
      </c>
      <c r="E128" s="126" t="s">
        <v>502</v>
      </c>
      <c r="F128" s="126" t="s">
        <v>503</v>
      </c>
      <c r="I128" s="119"/>
      <c r="J128" s="127">
        <f>BK128</f>
        <v>0</v>
      </c>
      <c r="L128" s="116"/>
      <c r="M128" s="121"/>
      <c r="P128" s="122">
        <f>SUM(P129:P140)</f>
        <v>0</v>
      </c>
      <c r="R128" s="122">
        <f>SUM(R129:R140)</f>
        <v>0.10452</v>
      </c>
      <c r="T128" s="123">
        <f>SUM(T129:T140)</f>
        <v>0</v>
      </c>
      <c r="AR128" s="117" t="s">
        <v>92</v>
      </c>
      <c r="AT128" s="124" t="s">
        <v>81</v>
      </c>
      <c r="AU128" s="124" t="s">
        <v>90</v>
      </c>
      <c r="AY128" s="117" t="s">
        <v>147</v>
      </c>
      <c r="BK128" s="125">
        <f>SUM(BK129:BK140)</f>
        <v>0</v>
      </c>
    </row>
    <row r="129" spans="2:65" s="1" customFormat="1" ht="37.75" customHeight="1">
      <c r="B129" s="128"/>
      <c r="C129" s="129" t="s">
        <v>235</v>
      </c>
      <c r="D129" s="129" t="s">
        <v>150</v>
      </c>
      <c r="E129" s="130" t="s">
        <v>824</v>
      </c>
      <c r="F129" s="131" t="s">
        <v>825</v>
      </c>
      <c r="G129" s="132" t="s">
        <v>465</v>
      </c>
      <c r="H129" s="133">
        <v>30</v>
      </c>
      <c r="I129" s="134"/>
      <c r="J129" s="135">
        <f>ROUND(I129*H129,2)</f>
        <v>0</v>
      </c>
      <c r="K129" s="136"/>
      <c r="L129" s="32"/>
      <c r="M129" s="137" t="s">
        <v>3</v>
      </c>
      <c r="N129" s="138" t="s">
        <v>53</v>
      </c>
      <c r="P129" s="139">
        <f>O129*H129</f>
        <v>0</v>
      </c>
      <c r="Q129" s="139">
        <v>0.00058</v>
      </c>
      <c r="R129" s="139">
        <f>Q129*H129</f>
        <v>0.0174</v>
      </c>
      <c r="S129" s="139">
        <v>0</v>
      </c>
      <c r="T129" s="140">
        <f>S129*H129</f>
        <v>0</v>
      </c>
      <c r="AR129" s="141" t="s">
        <v>238</v>
      </c>
      <c r="AT129" s="141" t="s">
        <v>150</v>
      </c>
      <c r="AU129" s="141" t="s">
        <v>92</v>
      </c>
      <c r="AY129" s="16" t="s">
        <v>147</v>
      </c>
      <c r="BE129" s="142">
        <f>IF(N129="základní",J129,0)</f>
        <v>0</v>
      </c>
      <c r="BF129" s="142">
        <f>IF(N129="snížená",J129,0)</f>
        <v>0</v>
      </c>
      <c r="BG129" s="142">
        <f>IF(N129="zákl. přenesená",J129,0)</f>
        <v>0</v>
      </c>
      <c r="BH129" s="142">
        <f>IF(N129="sníž. přenesená",J129,0)</f>
        <v>0</v>
      </c>
      <c r="BI129" s="142">
        <f>IF(N129="nulová",J129,0)</f>
        <v>0</v>
      </c>
      <c r="BJ129" s="16" t="s">
        <v>90</v>
      </c>
      <c r="BK129" s="142">
        <f>ROUND(I129*H129,2)</f>
        <v>0</v>
      </c>
      <c r="BL129" s="16" t="s">
        <v>238</v>
      </c>
      <c r="BM129" s="141" t="s">
        <v>826</v>
      </c>
    </row>
    <row r="130" spans="2:47" s="1" customFormat="1" ht="10">
      <c r="B130" s="32"/>
      <c r="D130" s="143" t="s">
        <v>156</v>
      </c>
      <c r="F130" s="144" t="s">
        <v>827</v>
      </c>
      <c r="I130" s="145"/>
      <c r="L130" s="32"/>
      <c r="M130" s="146"/>
      <c r="T130" s="53"/>
      <c r="AT130" s="16" t="s">
        <v>156</v>
      </c>
      <c r="AU130" s="16" t="s">
        <v>92</v>
      </c>
    </row>
    <row r="131" spans="2:51" s="12" customFormat="1" ht="10">
      <c r="B131" s="147"/>
      <c r="D131" s="148" t="s">
        <v>158</v>
      </c>
      <c r="E131" s="149" t="s">
        <v>3</v>
      </c>
      <c r="F131" s="150" t="s">
        <v>811</v>
      </c>
      <c r="H131" s="149" t="s">
        <v>3</v>
      </c>
      <c r="I131" s="151"/>
      <c r="L131" s="147"/>
      <c r="M131" s="152"/>
      <c r="T131" s="153"/>
      <c r="AT131" s="149" t="s">
        <v>158</v>
      </c>
      <c r="AU131" s="149" t="s">
        <v>92</v>
      </c>
      <c r="AV131" s="12" t="s">
        <v>90</v>
      </c>
      <c r="AW131" s="12" t="s">
        <v>43</v>
      </c>
      <c r="AX131" s="12" t="s">
        <v>82</v>
      </c>
      <c r="AY131" s="149" t="s">
        <v>147</v>
      </c>
    </row>
    <row r="132" spans="2:51" s="13" customFormat="1" ht="10">
      <c r="B132" s="154"/>
      <c r="D132" s="148" t="s">
        <v>158</v>
      </c>
      <c r="E132" s="155" t="s">
        <v>3</v>
      </c>
      <c r="F132" s="156" t="s">
        <v>329</v>
      </c>
      <c r="H132" s="157">
        <v>30</v>
      </c>
      <c r="I132" s="158"/>
      <c r="L132" s="154"/>
      <c r="M132" s="159"/>
      <c r="T132" s="160"/>
      <c r="AT132" s="155" t="s">
        <v>158</v>
      </c>
      <c r="AU132" s="155" t="s">
        <v>92</v>
      </c>
      <c r="AV132" s="13" t="s">
        <v>92</v>
      </c>
      <c r="AW132" s="13" t="s">
        <v>43</v>
      </c>
      <c r="AX132" s="13" t="s">
        <v>90</v>
      </c>
      <c r="AY132" s="155" t="s">
        <v>147</v>
      </c>
    </row>
    <row r="133" spans="2:65" s="1" customFormat="1" ht="24.15" customHeight="1">
      <c r="B133" s="128"/>
      <c r="C133" s="168" t="s">
        <v>244</v>
      </c>
      <c r="D133" s="168" t="s">
        <v>245</v>
      </c>
      <c r="E133" s="169" t="s">
        <v>828</v>
      </c>
      <c r="F133" s="170" t="s">
        <v>829</v>
      </c>
      <c r="G133" s="171" t="s">
        <v>465</v>
      </c>
      <c r="H133" s="172">
        <v>33</v>
      </c>
      <c r="I133" s="173"/>
      <c r="J133" s="174">
        <f>ROUND(I133*H133,2)</f>
        <v>0</v>
      </c>
      <c r="K133" s="175"/>
      <c r="L133" s="176"/>
      <c r="M133" s="177" t="s">
        <v>3</v>
      </c>
      <c r="N133" s="178" t="s">
        <v>53</v>
      </c>
      <c r="P133" s="139">
        <f>O133*H133</f>
        <v>0</v>
      </c>
      <c r="Q133" s="139">
        <v>0.00264</v>
      </c>
      <c r="R133" s="139">
        <f>Q133*H133</f>
        <v>0.08712</v>
      </c>
      <c r="S133" s="139">
        <v>0</v>
      </c>
      <c r="T133" s="140">
        <f>S133*H133</f>
        <v>0</v>
      </c>
      <c r="AR133" s="141" t="s">
        <v>248</v>
      </c>
      <c r="AT133" s="141" t="s">
        <v>245</v>
      </c>
      <c r="AU133" s="141" t="s">
        <v>92</v>
      </c>
      <c r="AY133" s="16" t="s">
        <v>147</v>
      </c>
      <c r="BE133" s="142">
        <f>IF(N133="základní",J133,0)</f>
        <v>0</v>
      </c>
      <c r="BF133" s="142">
        <f>IF(N133="snížená",J133,0)</f>
        <v>0</v>
      </c>
      <c r="BG133" s="142">
        <f>IF(N133="zákl. přenesená",J133,0)</f>
        <v>0</v>
      </c>
      <c r="BH133" s="142">
        <f>IF(N133="sníž. přenesená",J133,0)</f>
        <v>0</v>
      </c>
      <c r="BI133" s="142">
        <f>IF(N133="nulová",J133,0)</f>
        <v>0</v>
      </c>
      <c r="BJ133" s="16" t="s">
        <v>90</v>
      </c>
      <c r="BK133" s="142">
        <f>ROUND(I133*H133,2)</f>
        <v>0</v>
      </c>
      <c r="BL133" s="16" t="s">
        <v>238</v>
      </c>
      <c r="BM133" s="141" t="s">
        <v>830</v>
      </c>
    </row>
    <row r="134" spans="2:51" s="13" customFormat="1" ht="10">
      <c r="B134" s="154"/>
      <c r="D134" s="148" t="s">
        <v>158</v>
      </c>
      <c r="F134" s="156" t="s">
        <v>831</v>
      </c>
      <c r="H134" s="157">
        <v>33</v>
      </c>
      <c r="I134" s="158"/>
      <c r="L134" s="154"/>
      <c r="M134" s="159"/>
      <c r="T134" s="160"/>
      <c r="AT134" s="155" t="s">
        <v>158</v>
      </c>
      <c r="AU134" s="155" t="s">
        <v>92</v>
      </c>
      <c r="AV134" s="13" t="s">
        <v>92</v>
      </c>
      <c r="AW134" s="13" t="s">
        <v>4</v>
      </c>
      <c r="AX134" s="13" t="s">
        <v>90</v>
      </c>
      <c r="AY134" s="155" t="s">
        <v>147</v>
      </c>
    </row>
    <row r="135" spans="2:65" s="1" customFormat="1" ht="44.25" customHeight="1">
      <c r="B135" s="128"/>
      <c r="C135" s="129" t="s">
        <v>9</v>
      </c>
      <c r="D135" s="129" t="s">
        <v>150</v>
      </c>
      <c r="E135" s="130" t="s">
        <v>515</v>
      </c>
      <c r="F135" s="131" t="s">
        <v>516</v>
      </c>
      <c r="G135" s="132" t="s">
        <v>200</v>
      </c>
      <c r="H135" s="133">
        <v>0.105</v>
      </c>
      <c r="I135" s="134"/>
      <c r="J135" s="135">
        <f>ROUND(I135*H135,2)</f>
        <v>0</v>
      </c>
      <c r="K135" s="136"/>
      <c r="L135" s="32"/>
      <c r="M135" s="137" t="s">
        <v>3</v>
      </c>
      <c r="N135" s="138" t="s">
        <v>53</v>
      </c>
      <c r="P135" s="139">
        <f>O135*H135</f>
        <v>0</v>
      </c>
      <c r="Q135" s="139">
        <v>0</v>
      </c>
      <c r="R135" s="139">
        <f>Q135*H135</f>
        <v>0</v>
      </c>
      <c r="S135" s="139">
        <v>0</v>
      </c>
      <c r="T135" s="140">
        <f>S135*H135</f>
        <v>0</v>
      </c>
      <c r="AR135" s="141" t="s">
        <v>238</v>
      </c>
      <c r="AT135" s="141" t="s">
        <v>150</v>
      </c>
      <c r="AU135" s="141" t="s">
        <v>92</v>
      </c>
      <c r="AY135" s="16" t="s">
        <v>147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6" t="s">
        <v>90</v>
      </c>
      <c r="BK135" s="142">
        <f>ROUND(I135*H135,2)</f>
        <v>0</v>
      </c>
      <c r="BL135" s="16" t="s">
        <v>238</v>
      </c>
      <c r="BM135" s="141" t="s">
        <v>832</v>
      </c>
    </row>
    <row r="136" spans="2:47" s="1" customFormat="1" ht="10">
      <c r="B136" s="32"/>
      <c r="D136" s="143" t="s">
        <v>156</v>
      </c>
      <c r="F136" s="144" t="s">
        <v>518</v>
      </c>
      <c r="I136" s="145"/>
      <c r="L136" s="32"/>
      <c r="M136" s="146"/>
      <c r="T136" s="53"/>
      <c r="AT136" s="16" t="s">
        <v>156</v>
      </c>
      <c r="AU136" s="16" t="s">
        <v>92</v>
      </c>
    </row>
    <row r="137" spans="2:65" s="1" customFormat="1" ht="49" customHeight="1">
      <c r="B137" s="128"/>
      <c r="C137" s="129" t="s">
        <v>238</v>
      </c>
      <c r="D137" s="129" t="s">
        <v>150</v>
      </c>
      <c r="E137" s="130" t="s">
        <v>520</v>
      </c>
      <c r="F137" s="131" t="s">
        <v>521</v>
      </c>
      <c r="G137" s="132" t="s">
        <v>200</v>
      </c>
      <c r="H137" s="133">
        <v>0.105</v>
      </c>
      <c r="I137" s="134"/>
      <c r="J137" s="135">
        <f>ROUND(I137*H137,2)</f>
        <v>0</v>
      </c>
      <c r="K137" s="136"/>
      <c r="L137" s="32"/>
      <c r="M137" s="137" t="s">
        <v>3</v>
      </c>
      <c r="N137" s="138" t="s">
        <v>53</v>
      </c>
      <c r="P137" s="139">
        <f>O137*H137</f>
        <v>0</v>
      </c>
      <c r="Q137" s="139">
        <v>0</v>
      </c>
      <c r="R137" s="139">
        <f>Q137*H137</f>
        <v>0</v>
      </c>
      <c r="S137" s="139">
        <v>0</v>
      </c>
      <c r="T137" s="140">
        <f>S137*H137</f>
        <v>0</v>
      </c>
      <c r="AR137" s="141" t="s">
        <v>238</v>
      </c>
      <c r="AT137" s="141" t="s">
        <v>150</v>
      </c>
      <c r="AU137" s="141" t="s">
        <v>92</v>
      </c>
      <c r="AY137" s="16" t="s">
        <v>147</v>
      </c>
      <c r="BE137" s="142">
        <f>IF(N137="základní",J137,0)</f>
        <v>0</v>
      </c>
      <c r="BF137" s="142">
        <f>IF(N137="snížená",J137,0)</f>
        <v>0</v>
      </c>
      <c r="BG137" s="142">
        <f>IF(N137="zákl. přenesená",J137,0)</f>
        <v>0</v>
      </c>
      <c r="BH137" s="142">
        <f>IF(N137="sníž. přenesená",J137,0)</f>
        <v>0</v>
      </c>
      <c r="BI137" s="142">
        <f>IF(N137="nulová",J137,0)</f>
        <v>0</v>
      </c>
      <c r="BJ137" s="16" t="s">
        <v>90</v>
      </c>
      <c r="BK137" s="142">
        <f>ROUND(I137*H137,2)</f>
        <v>0</v>
      </c>
      <c r="BL137" s="16" t="s">
        <v>238</v>
      </c>
      <c r="BM137" s="141" t="s">
        <v>833</v>
      </c>
    </row>
    <row r="138" spans="2:47" s="1" customFormat="1" ht="10">
      <c r="B138" s="32"/>
      <c r="D138" s="143" t="s">
        <v>156</v>
      </c>
      <c r="F138" s="144" t="s">
        <v>523</v>
      </c>
      <c r="I138" s="145"/>
      <c r="L138" s="32"/>
      <c r="M138" s="146"/>
      <c r="T138" s="53"/>
      <c r="AT138" s="16" t="s">
        <v>156</v>
      </c>
      <c r="AU138" s="16" t="s">
        <v>92</v>
      </c>
    </row>
    <row r="139" spans="2:65" s="1" customFormat="1" ht="49" customHeight="1">
      <c r="B139" s="128"/>
      <c r="C139" s="129" t="s">
        <v>259</v>
      </c>
      <c r="D139" s="129" t="s">
        <v>150</v>
      </c>
      <c r="E139" s="130" t="s">
        <v>525</v>
      </c>
      <c r="F139" s="131" t="s">
        <v>526</v>
      </c>
      <c r="G139" s="132" t="s">
        <v>200</v>
      </c>
      <c r="H139" s="133">
        <v>0.105</v>
      </c>
      <c r="I139" s="134"/>
      <c r="J139" s="135">
        <f>ROUND(I139*H139,2)</f>
        <v>0</v>
      </c>
      <c r="K139" s="136"/>
      <c r="L139" s="32"/>
      <c r="M139" s="137" t="s">
        <v>3</v>
      </c>
      <c r="N139" s="138" t="s">
        <v>53</v>
      </c>
      <c r="P139" s="139">
        <f>O139*H139</f>
        <v>0</v>
      </c>
      <c r="Q139" s="139">
        <v>0</v>
      </c>
      <c r="R139" s="139">
        <f>Q139*H139</f>
        <v>0</v>
      </c>
      <c r="S139" s="139">
        <v>0</v>
      </c>
      <c r="T139" s="140">
        <f>S139*H139</f>
        <v>0</v>
      </c>
      <c r="AR139" s="141" t="s">
        <v>238</v>
      </c>
      <c r="AT139" s="141" t="s">
        <v>150</v>
      </c>
      <c r="AU139" s="141" t="s">
        <v>92</v>
      </c>
      <c r="AY139" s="16" t="s">
        <v>147</v>
      </c>
      <c r="BE139" s="142">
        <f>IF(N139="základní",J139,0)</f>
        <v>0</v>
      </c>
      <c r="BF139" s="142">
        <f>IF(N139="snížená",J139,0)</f>
        <v>0</v>
      </c>
      <c r="BG139" s="142">
        <f>IF(N139="zákl. přenesená",J139,0)</f>
        <v>0</v>
      </c>
      <c r="BH139" s="142">
        <f>IF(N139="sníž. přenesená",J139,0)</f>
        <v>0</v>
      </c>
      <c r="BI139" s="142">
        <f>IF(N139="nulová",J139,0)</f>
        <v>0</v>
      </c>
      <c r="BJ139" s="16" t="s">
        <v>90</v>
      </c>
      <c r="BK139" s="142">
        <f>ROUND(I139*H139,2)</f>
        <v>0</v>
      </c>
      <c r="BL139" s="16" t="s">
        <v>238</v>
      </c>
      <c r="BM139" s="141" t="s">
        <v>834</v>
      </c>
    </row>
    <row r="140" spans="2:47" s="1" customFormat="1" ht="10">
      <c r="B140" s="32"/>
      <c r="D140" s="143" t="s">
        <v>156</v>
      </c>
      <c r="F140" s="144" t="s">
        <v>528</v>
      </c>
      <c r="I140" s="145"/>
      <c r="L140" s="32"/>
      <c r="M140" s="146"/>
      <c r="T140" s="53"/>
      <c r="AT140" s="16" t="s">
        <v>156</v>
      </c>
      <c r="AU140" s="16" t="s">
        <v>92</v>
      </c>
    </row>
    <row r="141" spans="2:63" s="11" customFormat="1" ht="22.75" customHeight="1">
      <c r="B141" s="116"/>
      <c r="D141" s="117" t="s">
        <v>81</v>
      </c>
      <c r="E141" s="126" t="s">
        <v>529</v>
      </c>
      <c r="F141" s="126" t="s">
        <v>530</v>
      </c>
      <c r="I141" s="119"/>
      <c r="J141" s="127">
        <f>BK141</f>
        <v>0</v>
      </c>
      <c r="L141" s="116"/>
      <c r="M141" s="121"/>
      <c r="P141" s="122">
        <f>SUM(P142:P167)</f>
        <v>0</v>
      </c>
      <c r="R141" s="122">
        <f>SUM(R142:R167)</f>
        <v>0.23761679999999996</v>
      </c>
      <c r="T141" s="123">
        <f>SUM(T142:T167)</f>
        <v>0.131</v>
      </c>
      <c r="AR141" s="117" t="s">
        <v>92</v>
      </c>
      <c r="AT141" s="124" t="s">
        <v>81</v>
      </c>
      <c r="AU141" s="124" t="s">
        <v>90</v>
      </c>
      <c r="AY141" s="117" t="s">
        <v>147</v>
      </c>
      <c r="BK141" s="125">
        <f>SUM(BK142:BK167)</f>
        <v>0</v>
      </c>
    </row>
    <row r="142" spans="2:65" s="1" customFormat="1" ht="33" customHeight="1">
      <c r="B142" s="128"/>
      <c r="C142" s="129" t="s">
        <v>264</v>
      </c>
      <c r="D142" s="129" t="s">
        <v>150</v>
      </c>
      <c r="E142" s="130" t="s">
        <v>532</v>
      </c>
      <c r="F142" s="131" t="s">
        <v>533</v>
      </c>
      <c r="G142" s="132" t="s">
        <v>153</v>
      </c>
      <c r="H142" s="133">
        <v>52.4</v>
      </c>
      <c r="I142" s="134"/>
      <c r="J142" s="135">
        <f>ROUND(I142*H142,2)</f>
        <v>0</v>
      </c>
      <c r="K142" s="136"/>
      <c r="L142" s="32"/>
      <c r="M142" s="137" t="s">
        <v>3</v>
      </c>
      <c r="N142" s="138" t="s">
        <v>53</v>
      </c>
      <c r="P142" s="139">
        <f>O142*H142</f>
        <v>0</v>
      </c>
      <c r="Q142" s="139">
        <v>0</v>
      </c>
      <c r="R142" s="139">
        <f>Q142*H142</f>
        <v>0</v>
      </c>
      <c r="S142" s="139">
        <v>0</v>
      </c>
      <c r="T142" s="140">
        <f>S142*H142</f>
        <v>0</v>
      </c>
      <c r="AR142" s="141" t="s">
        <v>238</v>
      </c>
      <c r="AT142" s="141" t="s">
        <v>150</v>
      </c>
      <c r="AU142" s="141" t="s">
        <v>92</v>
      </c>
      <c r="AY142" s="16" t="s">
        <v>147</v>
      </c>
      <c r="BE142" s="142">
        <f>IF(N142="základní",J142,0)</f>
        <v>0</v>
      </c>
      <c r="BF142" s="142">
        <f>IF(N142="snížená",J142,0)</f>
        <v>0</v>
      </c>
      <c r="BG142" s="142">
        <f>IF(N142="zákl. přenesená",J142,0)</f>
        <v>0</v>
      </c>
      <c r="BH142" s="142">
        <f>IF(N142="sníž. přenesená",J142,0)</f>
        <v>0</v>
      </c>
      <c r="BI142" s="142">
        <f>IF(N142="nulová",J142,0)</f>
        <v>0</v>
      </c>
      <c r="BJ142" s="16" t="s">
        <v>90</v>
      </c>
      <c r="BK142" s="142">
        <f>ROUND(I142*H142,2)</f>
        <v>0</v>
      </c>
      <c r="BL142" s="16" t="s">
        <v>238</v>
      </c>
      <c r="BM142" s="141" t="s">
        <v>835</v>
      </c>
    </row>
    <row r="143" spans="2:47" s="1" customFormat="1" ht="10">
      <c r="B143" s="32"/>
      <c r="D143" s="143" t="s">
        <v>156</v>
      </c>
      <c r="F143" s="144" t="s">
        <v>535</v>
      </c>
      <c r="I143" s="145"/>
      <c r="L143" s="32"/>
      <c r="M143" s="146"/>
      <c r="T143" s="53"/>
      <c r="AT143" s="16" t="s">
        <v>156</v>
      </c>
      <c r="AU143" s="16" t="s">
        <v>92</v>
      </c>
    </row>
    <row r="144" spans="2:51" s="12" customFormat="1" ht="10">
      <c r="B144" s="147"/>
      <c r="D144" s="148" t="s">
        <v>158</v>
      </c>
      <c r="E144" s="149" t="s">
        <v>3</v>
      </c>
      <c r="F144" s="150" t="s">
        <v>836</v>
      </c>
      <c r="H144" s="149" t="s">
        <v>3</v>
      </c>
      <c r="I144" s="151"/>
      <c r="L144" s="147"/>
      <c r="M144" s="152"/>
      <c r="T144" s="153"/>
      <c r="AT144" s="149" t="s">
        <v>158</v>
      </c>
      <c r="AU144" s="149" t="s">
        <v>92</v>
      </c>
      <c r="AV144" s="12" t="s">
        <v>90</v>
      </c>
      <c r="AW144" s="12" t="s">
        <v>43</v>
      </c>
      <c r="AX144" s="12" t="s">
        <v>82</v>
      </c>
      <c r="AY144" s="149" t="s">
        <v>147</v>
      </c>
    </row>
    <row r="145" spans="2:51" s="13" customFormat="1" ht="10">
      <c r="B145" s="154"/>
      <c r="D145" s="148" t="s">
        <v>158</v>
      </c>
      <c r="E145" s="155" t="s">
        <v>3</v>
      </c>
      <c r="F145" s="156" t="s">
        <v>837</v>
      </c>
      <c r="H145" s="157">
        <v>52.4</v>
      </c>
      <c r="I145" s="158"/>
      <c r="L145" s="154"/>
      <c r="M145" s="159"/>
      <c r="T145" s="160"/>
      <c r="AT145" s="155" t="s">
        <v>158</v>
      </c>
      <c r="AU145" s="155" t="s">
        <v>92</v>
      </c>
      <c r="AV145" s="13" t="s">
        <v>92</v>
      </c>
      <c r="AW145" s="13" t="s">
        <v>43</v>
      </c>
      <c r="AX145" s="13" t="s">
        <v>90</v>
      </c>
      <c r="AY145" s="155" t="s">
        <v>147</v>
      </c>
    </row>
    <row r="146" spans="2:65" s="1" customFormat="1" ht="16.5" customHeight="1">
      <c r="B146" s="128"/>
      <c r="C146" s="129" t="s">
        <v>271</v>
      </c>
      <c r="D146" s="129" t="s">
        <v>150</v>
      </c>
      <c r="E146" s="130" t="s">
        <v>539</v>
      </c>
      <c r="F146" s="131" t="s">
        <v>540</v>
      </c>
      <c r="G146" s="132" t="s">
        <v>153</v>
      </c>
      <c r="H146" s="133">
        <v>52.4</v>
      </c>
      <c r="I146" s="134"/>
      <c r="J146" s="135">
        <f>ROUND(I146*H146,2)</f>
        <v>0</v>
      </c>
      <c r="K146" s="136"/>
      <c r="L146" s="32"/>
      <c r="M146" s="137" t="s">
        <v>3</v>
      </c>
      <c r="N146" s="138" t="s">
        <v>53</v>
      </c>
      <c r="P146" s="139">
        <f>O146*H146</f>
        <v>0</v>
      </c>
      <c r="Q146" s="139">
        <v>0</v>
      </c>
      <c r="R146" s="139">
        <f>Q146*H146</f>
        <v>0</v>
      </c>
      <c r="S146" s="139">
        <v>0</v>
      </c>
      <c r="T146" s="140">
        <f>S146*H146</f>
        <v>0</v>
      </c>
      <c r="AR146" s="141" t="s">
        <v>238</v>
      </c>
      <c r="AT146" s="141" t="s">
        <v>150</v>
      </c>
      <c r="AU146" s="141" t="s">
        <v>92</v>
      </c>
      <c r="AY146" s="16" t="s">
        <v>147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6" t="s">
        <v>90</v>
      </c>
      <c r="BK146" s="142">
        <f>ROUND(I146*H146,2)</f>
        <v>0</v>
      </c>
      <c r="BL146" s="16" t="s">
        <v>238</v>
      </c>
      <c r="BM146" s="141" t="s">
        <v>838</v>
      </c>
    </row>
    <row r="147" spans="2:47" s="1" customFormat="1" ht="10">
      <c r="B147" s="32"/>
      <c r="D147" s="143" t="s">
        <v>156</v>
      </c>
      <c r="F147" s="144" t="s">
        <v>542</v>
      </c>
      <c r="I147" s="145"/>
      <c r="L147" s="32"/>
      <c r="M147" s="146"/>
      <c r="T147" s="53"/>
      <c r="AT147" s="16" t="s">
        <v>156</v>
      </c>
      <c r="AU147" s="16" t="s">
        <v>92</v>
      </c>
    </row>
    <row r="148" spans="2:65" s="1" customFormat="1" ht="21.75" customHeight="1">
      <c r="B148" s="128"/>
      <c r="C148" s="129" t="s">
        <v>278</v>
      </c>
      <c r="D148" s="129" t="s">
        <v>150</v>
      </c>
      <c r="E148" s="130" t="s">
        <v>544</v>
      </c>
      <c r="F148" s="131" t="s">
        <v>545</v>
      </c>
      <c r="G148" s="132" t="s">
        <v>153</v>
      </c>
      <c r="H148" s="133">
        <v>52.4</v>
      </c>
      <c r="I148" s="134"/>
      <c r="J148" s="135">
        <f>ROUND(I148*H148,2)</f>
        <v>0</v>
      </c>
      <c r="K148" s="136"/>
      <c r="L148" s="32"/>
      <c r="M148" s="137" t="s">
        <v>3</v>
      </c>
      <c r="N148" s="138" t="s">
        <v>53</v>
      </c>
      <c r="P148" s="139">
        <f>O148*H148</f>
        <v>0</v>
      </c>
      <c r="Q148" s="139">
        <v>3E-05</v>
      </c>
      <c r="R148" s="139">
        <f>Q148*H148</f>
        <v>0.001572</v>
      </c>
      <c r="S148" s="139">
        <v>0</v>
      </c>
      <c r="T148" s="140">
        <f>S148*H148</f>
        <v>0</v>
      </c>
      <c r="AR148" s="141" t="s">
        <v>238</v>
      </c>
      <c r="AT148" s="141" t="s">
        <v>150</v>
      </c>
      <c r="AU148" s="141" t="s">
        <v>92</v>
      </c>
      <c r="AY148" s="16" t="s">
        <v>147</v>
      </c>
      <c r="BE148" s="142">
        <f>IF(N148="základní",J148,0)</f>
        <v>0</v>
      </c>
      <c r="BF148" s="142">
        <f>IF(N148="snížená",J148,0)</f>
        <v>0</v>
      </c>
      <c r="BG148" s="142">
        <f>IF(N148="zákl. přenesená",J148,0)</f>
        <v>0</v>
      </c>
      <c r="BH148" s="142">
        <f>IF(N148="sníž. přenesená",J148,0)</f>
        <v>0</v>
      </c>
      <c r="BI148" s="142">
        <f>IF(N148="nulová",J148,0)</f>
        <v>0</v>
      </c>
      <c r="BJ148" s="16" t="s">
        <v>90</v>
      </c>
      <c r="BK148" s="142">
        <f>ROUND(I148*H148,2)</f>
        <v>0</v>
      </c>
      <c r="BL148" s="16" t="s">
        <v>238</v>
      </c>
      <c r="BM148" s="141" t="s">
        <v>839</v>
      </c>
    </row>
    <row r="149" spans="2:47" s="1" customFormat="1" ht="10">
      <c r="B149" s="32"/>
      <c r="D149" s="143" t="s">
        <v>156</v>
      </c>
      <c r="F149" s="144" t="s">
        <v>547</v>
      </c>
      <c r="I149" s="145"/>
      <c r="L149" s="32"/>
      <c r="M149" s="146"/>
      <c r="T149" s="53"/>
      <c r="AT149" s="16" t="s">
        <v>156</v>
      </c>
      <c r="AU149" s="16" t="s">
        <v>92</v>
      </c>
    </row>
    <row r="150" spans="2:65" s="1" customFormat="1" ht="33" customHeight="1">
      <c r="B150" s="128"/>
      <c r="C150" s="129" t="s">
        <v>8</v>
      </c>
      <c r="D150" s="129" t="s">
        <v>150</v>
      </c>
      <c r="E150" s="130" t="s">
        <v>549</v>
      </c>
      <c r="F150" s="131" t="s">
        <v>550</v>
      </c>
      <c r="G150" s="132" t="s">
        <v>153</v>
      </c>
      <c r="H150" s="133">
        <v>52.4</v>
      </c>
      <c r="I150" s="134"/>
      <c r="J150" s="135">
        <f>ROUND(I150*H150,2)</f>
        <v>0</v>
      </c>
      <c r="K150" s="136"/>
      <c r="L150" s="32"/>
      <c r="M150" s="137" t="s">
        <v>3</v>
      </c>
      <c r="N150" s="138" t="s">
        <v>53</v>
      </c>
      <c r="P150" s="139">
        <f>O150*H150</f>
        <v>0</v>
      </c>
      <c r="Q150" s="139">
        <v>0.0045</v>
      </c>
      <c r="R150" s="139">
        <f>Q150*H150</f>
        <v>0.23579999999999998</v>
      </c>
      <c r="S150" s="139">
        <v>0</v>
      </c>
      <c r="T150" s="140">
        <f>S150*H150</f>
        <v>0</v>
      </c>
      <c r="AR150" s="141" t="s">
        <v>238</v>
      </c>
      <c r="AT150" s="141" t="s">
        <v>150</v>
      </c>
      <c r="AU150" s="141" t="s">
        <v>92</v>
      </c>
      <c r="AY150" s="16" t="s">
        <v>147</v>
      </c>
      <c r="BE150" s="142">
        <f>IF(N150="základní",J150,0)</f>
        <v>0</v>
      </c>
      <c r="BF150" s="142">
        <f>IF(N150="snížená",J150,0)</f>
        <v>0</v>
      </c>
      <c r="BG150" s="142">
        <f>IF(N150="zákl. přenesená",J150,0)</f>
        <v>0</v>
      </c>
      <c r="BH150" s="142">
        <f>IF(N150="sníž. přenesená",J150,0)</f>
        <v>0</v>
      </c>
      <c r="BI150" s="142">
        <f>IF(N150="nulová",J150,0)</f>
        <v>0</v>
      </c>
      <c r="BJ150" s="16" t="s">
        <v>90</v>
      </c>
      <c r="BK150" s="142">
        <f>ROUND(I150*H150,2)</f>
        <v>0</v>
      </c>
      <c r="BL150" s="16" t="s">
        <v>238</v>
      </c>
      <c r="BM150" s="141" t="s">
        <v>840</v>
      </c>
    </row>
    <row r="151" spans="2:47" s="1" customFormat="1" ht="10">
      <c r="B151" s="32"/>
      <c r="D151" s="143" t="s">
        <v>156</v>
      </c>
      <c r="F151" s="144" t="s">
        <v>552</v>
      </c>
      <c r="I151" s="145"/>
      <c r="L151" s="32"/>
      <c r="M151" s="146"/>
      <c r="T151" s="53"/>
      <c r="AT151" s="16" t="s">
        <v>156</v>
      </c>
      <c r="AU151" s="16" t="s">
        <v>92</v>
      </c>
    </row>
    <row r="152" spans="2:65" s="1" customFormat="1" ht="24.15" customHeight="1">
      <c r="B152" s="128"/>
      <c r="C152" s="129" t="s">
        <v>286</v>
      </c>
      <c r="D152" s="129" t="s">
        <v>150</v>
      </c>
      <c r="E152" s="130" t="s">
        <v>554</v>
      </c>
      <c r="F152" s="131" t="s">
        <v>555</v>
      </c>
      <c r="G152" s="132" t="s">
        <v>153</v>
      </c>
      <c r="H152" s="133">
        <v>52.4</v>
      </c>
      <c r="I152" s="134"/>
      <c r="J152" s="135">
        <f>ROUND(I152*H152,2)</f>
        <v>0</v>
      </c>
      <c r="K152" s="136"/>
      <c r="L152" s="32"/>
      <c r="M152" s="137" t="s">
        <v>3</v>
      </c>
      <c r="N152" s="138" t="s">
        <v>53</v>
      </c>
      <c r="P152" s="139">
        <f>O152*H152</f>
        <v>0</v>
      </c>
      <c r="Q152" s="139">
        <v>0</v>
      </c>
      <c r="R152" s="139">
        <f>Q152*H152</f>
        <v>0</v>
      </c>
      <c r="S152" s="139">
        <v>0.0025</v>
      </c>
      <c r="T152" s="140">
        <f>S152*H152</f>
        <v>0.131</v>
      </c>
      <c r="AR152" s="141" t="s">
        <v>238</v>
      </c>
      <c r="AT152" s="141" t="s">
        <v>150</v>
      </c>
      <c r="AU152" s="141" t="s">
        <v>92</v>
      </c>
      <c r="AY152" s="16" t="s">
        <v>147</v>
      </c>
      <c r="BE152" s="142">
        <f>IF(N152="základní",J152,0)</f>
        <v>0</v>
      </c>
      <c r="BF152" s="142">
        <f>IF(N152="snížená",J152,0)</f>
        <v>0</v>
      </c>
      <c r="BG152" s="142">
        <f>IF(N152="zákl. přenesená",J152,0)</f>
        <v>0</v>
      </c>
      <c r="BH152" s="142">
        <f>IF(N152="sníž. přenesená",J152,0)</f>
        <v>0</v>
      </c>
      <c r="BI152" s="142">
        <f>IF(N152="nulová",J152,0)</f>
        <v>0</v>
      </c>
      <c r="BJ152" s="16" t="s">
        <v>90</v>
      </c>
      <c r="BK152" s="142">
        <f>ROUND(I152*H152,2)</f>
        <v>0</v>
      </c>
      <c r="BL152" s="16" t="s">
        <v>238</v>
      </c>
      <c r="BM152" s="141" t="s">
        <v>841</v>
      </c>
    </row>
    <row r="153" spans="2:47" s="1" customFormat="1" ht="10">
      <c r="B153" s="32"/>
      <c r="D153" s="143" t="s">
        <v>156</v>
      </c>
      <c r="F153" s="144" t="s">
        <v>557</v>
      </c>
      <c r="I153" s="145"/>
      <c r="L153" s="32"/>
      <c r="M153" s="146"/>
      <c r="T153" s="53"/>
      <c r="AT153" s="16" t="s">
        <v>156</v>
      </c>
      <c r="AU153" s="16" t="s">
        <v>92</v>
      </c>
    </row>
    <row r="154" spans="2:51" s="12" customFormat="1" ht="10">
      <c r="B154" s="147"/>
      <c r="D154" s="148" t="s">
        <v>158</v>
      </c>
      <c r="E154" s="149" t="s">
        <v>3</v>
      </c>
      <c r="F154" s="150" t="s">
        <v>836</v>
      </c>
      <c r="H154" s="149" t="s">
        <v>3</v>
      </c>
      <c r="I154" s="151"/>
      <c r="L154" s="147"/>
      <c r="M154" s="152"/>
      <c r="T154" s="153"/>
      <c r="AT154" s="149" t="s">
        <v>158</v>
      </c>
      <c r="AU154" s="149" t="s">
        <v>92</v>
      </c>
      <c r="AV154" s="12" t="s">
        <v>90</v>
      </c>
      <c r="AW154" s="12" t="s">
        <v>43</v>
      </c>
      <c r="AX154" s="12" t="s">
        <v>82</v>
      </c>
      <c r="AY154" s="149" t="s">
        <v>147</v>
      </c>
    </row>
    <row r="155" spans="2:51" s="13" customFormat="1" ht="10">
      <c r="B155" s="154"/>
      <c r="D155" s="148" t="s">
        <v>158</v>
      </c>
      <c r="E155" s="155" t="s">
        <v>3</v>
      </c>
      <c r="F155" s="156" t="s">
        <v>837</v>
      </c>
      <c r="H155" s="157">
        <v>52.4</v>
      </c>
      <c r="I155" s="158"/>
      <c r="L155" s="154"/>
      <c r="M155" s="159"/>
      <c r="T155" s="160"/>
      <c r="AT155" s="155" t="s">
        <v>158</v>
      </c>
      <c r="AU155" s="155" t="s">
        <v>92</v>
      </c>
      <c r="AV155" s="13" t="s">
        <v>92</v>
      </c>
      <c r="AW155" s="13" t="s">
        <v>43</v>
      </c>
      <c r="AX155" s="13" t="s">
        <v>90</v>
      </c>
      <c r="AY155" s="155" t="s">
        <v>147</v>
      </c>
    </row>
    <row r="156" spans="2:65" s="1" customFormat="1" ht="16.5" customHeight="1">
      <c r="B156" s="128"/>
      <c r="C156" s="129" t="s">
        <v>291</v>
      </c>
      <c r="D156" s="129" t="s">
        <v>150</v>
      </c>
      <c r="E156" s="130" t="s">
        <v>581</v>
      </c>
      <c r="F156" s="131" t="s">
        <v>582</v>
      </c>
      <c r="G156" s="132" t="s">
        <v>465</v>
      </c>
      <c r="H156" s="133">
        <v>1.5</v>
      </c>
      <c r="I156" s="134"/>
      <c r="J156" s="135">
        <f>ROUND(I156*H156,2)</f>
        <v>0</v>
      </c>
      <c r="K156" s="136"/>
      <c r="L156" s="32"/>
      <c r="M156" s="137" t="s">
        <v>3</v>
      </c>
      <c r="N156" s="138" t="s">
        <v>53</v>
      </c>
      <c r="P156" s="139">
        <f>O156*H156</f>
        <v>0</v>
      </c>
      <c r="Q156" s="139">
        <v>0</v>
      </c>
      <c r="R156" s="139">
        <f>Q156*H156</f>
        <v>0</v>
      </c>
      <c r="S156" s="139">
        <v>0</v>
      </c>
      <c r="T156" s="140">
        <f>S156*H156</f>
        <v>0</v>
      </c>
      <c r="AR156" s="141" t="s">
        <v>238</v>
      </c>
      <c r="AT156" s="141" t="s">
        <v>150</v>
      </c>
      <c r="AU156" s="141" t="s">
        <v>92</v>
      </c>
      <c r="AY156" s="16" t="s">
        <v>147</v>
      </c>
      <c r="BE156" s="142">
        <f>IF(N156="základní",J156,0)</f>
        <v>0</v>
      </c>
      <c r="BF156" s="142">
        <f>IF(N156="snížená",J156,0)</f>
        <v>0</v>
      </c>
      <c r="BG156" s="142">
        <f>IF(N156="zákl. přenesená",J156,0)</f>
        <v>0</v>
      </c>
      <c r="BH156" s="142">
        <f>IF(N156="sníž. přenesená",J156,0)</f>
        <v>0</v>
      </c>
      <c r="BI156" s="142">
        <f>IF(N156="nulová",J156,0)</f>
        <v>0</v>
      </c>
      <c r="BJ156" s="16" t="s">
        <v>90</v>
      </c>
      <c r="BK156" s="142">
        <f>ROUND(I156*H156,2)</f>
        <v>0</v>
      </c>
      <c r="BL156" s="16" t="s">
        <v>238</v>
      </c>
      <c r="BM156" s="141" t="s">
        <v>842</v>
      </c>
    </row>
    <row r="157" spans="2:47" s="1" customFormat="1" ht="10">
      <c r="B157" s="32"/>
      <c r="D157" s="143" t="s">
        <v>156</v>
      </c>
      <c r="F157" s="144" t="s">
        <v>584</v>
      </c>
      <c r="I157" s="145"/>
      <c r="L157" s="32"/>
      <c r="M157" s="146"/>
      <c r="T157" s="53"/>
      <c r="AT157" s="16" t="s">
        <v>156</v>
      </c>
      <c r="AU157" s="16" t="s">
        <v>92</v>
      </c>
    </row>
    <row r="158" spans="2:51" s="12" customFormat="1" ht="10">
      <c r="B158" s="147"/>
      <c r="D158" s="148" t="s">
        <v>158</v>
      </c>
      <c r="E158" s="149" t="s">
        <v>3</v>
      </c>
      <c r="F158" s="150" t="s">
        <v>843</v>
      </c>
      <c r="H158" s="149" t="s">
        <v>3</v>
      </c>
      <c r="I158" s="151"/>
      <c r="L158" s="147"/>
      <c r="M158" s="152"/>
      <c r="T158" s="153"/>
      <c r="AT158" s="149" t="s">
        <v>158</v>
      </c>
      <c r="AU158" s="149" t="s">
        <v>92</v>
      </c>
      <c r="AV158" s="12" t="s">
        <v>90</v>
      </c>
      <c r="AW158" s="12" t="s">
        <v>43</v>
      </c>
      <c r="AX158" s="12" t="s">
        <v>82</v>
      </c>
      <c r="AY158" s="149" t="s">
        <v>147</v>
      </c>
    </row>
    <row r="159" spans="2:51" s="13" customFormat="1" ht="10">
      <c r="B159" s="154"/>
      <c r="D159" s="148" t="s">
        <v>158</v>
      </c>
      <c r="E159" s="155" t="s">
        <v>3</v>
      </c>
      <c r="F159" s="156" t="s">
        <v>844</v>
      </c>
      <c r="H159" s="157">
        <v>1.5</v>
      </c>
      <c r="I159" s="158"/>
      <c r="L159" s="154"/>
      <c r="M159" s="159"/>
      <c r="T159" s="160"/>
      <c r="AT159" s="155" t="s">
        <v>158</v>
      </c>
      <c r="AU159" s="155" t="s">
        <v>92</v>
      </c>
      <c r="AV159" s="13" t="s">
        <v>92</v>
      </c>
      <c r="AW159" s="13" t="s">
        <v>43</v>
      </c>
      <c r="AX159" s="13" t="s">
        <v>90</v>
      </c>
      <c r="AY159" s="155" t="s">
        <v>147</v>
      </c>
    </row>
    <row r="160" spans="2:65" s="1" customFormat="1" ht="16.5" customHeight="1">
      <c r="B160" s="128"/>
      <c r="C160" s="168" t="s">
        <v>298</v>
      </c>
      <c r="D160" s="168" t="s">
        <v>245</v>
      </c>
      <c r="E160" s="169" t="s">
        <v>587</v>
      </c>
      <c r="F160" s="170" t="s">
        <v>588</v>
      </c>
      <c r="G160" s="171" t="s">
        <v>465</v>
      </c>
      <c r="H160" s="172">
        <v>1.53</v>
      </c>
      <c r="I160" s="173"/>
      <c r="J160" s="174">
        <f>ROUND(I160*H160,2)</f>
        <v>0</v>
      </c>
      <c r="K160" s="175"/>
      <c r="L160" s="176"/>
      <c r="M160" s="177" t="s">
        <v>3</v>
      </c>
      <c r="N160" s="178" t="s">
        <v>53</v>
      </c>
      <c r="P160" s="139">
        <f>O160*H160</f>
        <v>0</v>
      </c>
      <c r="Q160" s="139">
        <v>0.00016</v>
      </c>
      <c r="R160" s="139">
        <f>Q160*H160</f>
        <v>0.00024480000000000004</v>
      </c>
      <c r="S160" s="139">
        <v>0</v>
      </c>
      <c r="T160" s="140">
        <f>S160*H160</f>
        <v>0</v>
      </c>
      <c r="AR160" s="141" t="s">
        <v>248</v>
      </c>
      <c r="AT160" s="141" t="s">
        <v>245</v>
      </c>
      <c r="AU160" s="141" t="s">
        <v>92</v>
      </c>
      <c r="AY160" s="16" t="s">
        <v>147</v>
      </c>
      <c r="BE160" s="142">
        <f>IF(N160="základní",J160,0)</f>
        <v>0</v>
      </c>
      <c r="BF160" s="142">
        <f>IF(N160="snížená",J160,0)</f>
        <v>0</v>
      </c>
      <c r="BG160" s="142">
        <f>IF(N160="zákl. přenesená",J160,0)</f>
        <v>0</v>
      </c>
      <c r="BH160" s="142">
        <f>IF(N160="sníž. přenesená",J160,0)</f>
        <v>0</v>
      </c>
      <c r="BI160" s="142">
        <f>IF(N160="nulová",J160,0)</f>
        <v>0</v>
      </c>
      <c r="BJ160" s="16" t="s">
        <v>90</v>
      </c>
      <c r="BK160" s="142">
        <f>ROUND(I160*H160,2)</f>
        <v>0</v>
      </c>
      <c r="BL160" s="16" t="s">
        <v>238</v>
      </c>
      <c r="BM160" s="141" t="s">
        <v>845</v>
      </c>
    </row>
    <row r="161" spans="2:51" s="13" customFormat="1" ht="10">
      <c r="B161" s="154"/>
      <c r="D161" s="148" t="s">
        <v>158</v>
      </c>
      <c r="F161" s="156" t="s">
        <v>846</v>
      </c>
      <c r="H161" s="157">
        <v>1.53</v>
      </c>
      <c r="I161" s="158"/>
      <c r="L161" s="154"/>
      <c r="M161" s="159"/>
      <c r="T161" s="160"/>
      <c r="AT161" s="155" t="s">
        <v>158</v>
      </c>
      <c r="AU161" s="155" t="s">
        <v>92</v>
      </c>
      <c r="AV161" s="13" t="s">
        <v>92</v>
      </c>
      <c r="AW161" s="13" t="s">
        <v>4</v>
      </c>
      <c r="AX161" s="13" t="s">
        <v>90</v>
      </c>
      <c r="AY161" s="155" t="s">
        <v>147</v>
      </c>
    </row>
    <row r="162" spans="2:65" s="1" customFormat="1" ht="44.25" customHeight="1">
      <c r="B162" s="128"/>
      <c r="C162" s="129" t="s">
        <v>303</v>
      </c>
      <c r="D162" s="129" t="s">
        <v>150</v>
      </c>
      <c r="E162" s="130" t="s">
        <v>592</v>
      </c>
      <c r="F162" s="131" t="s">
        <v>593</v>
      </c>
      <c r="G162" s="132" t="s">
        <v>200</v>
      </c>
      <c r="H162" s="133">
        <v>0.238</v>
      </c>
      <c r="I162" s="134"/>
      <c r="J162" s="135">
        <f>ROUND(I162*H162,2)</f>
        <v>0</v>
      </c>
      <c r="K162" s="136"/>
      <c r="L162" s="32"/>
      <c r="M162" s="137" t="s">
        <v>3</v>
      </c>
      <c r="N162" s="138" t="s">
        <v>53</v>
      </c>
      <c r="P162" s="139">
        <f>O162*H162</f>
        <v>0</v>
      </c>
      <c r="Q162" s="139">
        <v>0</v>
      </c>
      <c r="R162" s="139">
        <f>Q162*H162</f>
        <v>0</v>
      </c>
      <c r="S162" s="139">
        <v>0</v>
      </c>
      <c r="T162" s="140">
        <f>S162*H162</f>
        <v>0</v>
      </c>
      <c r="AR162" s="141" t="s">
        <v>238</v>
      </c>
      <c r="AT162" s="141" t="s">
        <v>150</v>
      </c>
      <c r="AU162" s="141" t="s">
        <v>92</v>
      </c>
      <c r="AY162" s="16" t="s">
        <v>147</v>
      </c>
      <c r="BE162" s="142">
        <f>IF(N162="základní",J162,0)</f>
        <v>0</v>
      </c>
      <c r="BF162" s="142">
        <f>IF(N162="snížená",J162,0)</f>
        <v>0</v>
      </c>
      <c r="BG162" s="142">
        <f>IF(N162="zákl. přenesená",J162,0)</f>
        <v>0</v>
      </c>
      <c r="BH162" s="142">
        <f>IF(N162="sníž. přenesená",J162,0)</f>
        <v>0</v>
      </c>
      <c r="BI162" s="142">
        <f>IF(N162="nulová",J162,0)</f>
        <v>0</v>
      </c>
      <c r="BJ162" s="16" t="s">
        <v>90</v>
      </c>
      <c r="BK162" s="142">
        <f>ROUND(I162*H162,2)</f>
        <v>0</v>
      </c>
      <c r="BL162" s="16" t="s">
        <v>238</v>
      </c>
      <c r="BM162" s="141" t="s">
        <v>847</v>
      </c>
    </row>
    <row r="163" spans="2:47" s="1" customFormat="1" ht="10">
      <c r="B163" s="32"/>
      <c r="D163" s="143" t="s">
        <v>156</v>
      </c>
      <c r="F163" s="144" t="s">
        <v>595</v>
      </c>
      <c r="I163" s="145"/>
      <c r="L163" s="32"/>
      <c r="M163" s="146"/>
      <c r="T163" s="53"/>
      <c r="AT163" s="16" t="s">
        <v>156</v>
      </c>
      <c r="AU163" s="16" t="s">
        <v>92</v>
      </c>
    </row>
    <row r="164" spans="2:65" s="1" customFormat="1" ht="49" customHeight="1">
      <c r="B164" s="128"/>
      <c r="C164" s="129" t="s">
        <v>307</v>
      </c>
      <c r="D164" s="129" t="s">
        <v>150</v>
      </c>
      <c r="E164" s="130" t="s">
        <v>597</v>
      </c>
      <c r="F164" s="131" t="s">
        <v>598</v>
      </c>
      <c r="G164" s="132" t="s">
        <v>200</v>
      </c>
      <c r="H164" s="133">
        <v>0.238</v>
      </c>
      <c r="I164" s="134"/>
      <c r="J164" s="135">
        <f>ROUND(I164*H164,2)</f>
        <v>0</v>
      </c>
      <c r="K164" s="136"/>
      <c r="L164" s="32"/>
      <c r="M164" s="137" t="s">
        <v>3</v>
      </c>
      <c r="N164" s="138" t="s">
        <v>53</v>
      </c>
      <c r="P164" s="139">
        <f>O164*H164</f>
        <v>0</v>
      </c>
      <c r="Q164" s="139">
        <v>0</v>
      </c>
      <c r="R164" s="139">
        <f>Q164*H164</f>
        <v>0</v>
      </c>
      <c r="S164" s="139">
        <v>0</v>
      </c>
      <c r="T164" s="140">
        <f>S164*H164</f>
        <v>0</v>
      </c>
      <c r="AR164" s="141" t="s">
        <v>238</v>
      </c>
      <c r="AT164" s="141" t="s">
        <v>150</v>
      </c>
      <c r="AU164" s="141" t="s">
        <v>92</v>
      </c>
      <c r="AY164" s="16" t="s">
        <v>147</v>
      </c>
      <c r="BE164" s="142">
        <f>IF(N164="základní",J164,0)</f>
        <v>0</v>
      </c>
      <c r="BF164" s="142">
        <f>IF(N164="snížená",J164,0)</f>
        <v>0</v>
      </c>
      <c r="BG164" s="142">
        <f>IF(N164="zákl. přenesená",J164,0)</f>
        <v>0</v>
      </c>
      <c r="BH164" s="142">
        <f>IF(N164="sníž. přenesená",J164,0)</f>
        <v>0</v>
      </c>
      <c r="BI164" s="142">
        <f>IF(N164="nulová",J164,0)</f>
        <v>0</v>
      </c>
      <c r="BJ164" s="16" t="s">
        <v>90</v>
      </c>
      <c r="BK164" s="142">
        <f>ROUND(I164*H164,2)</f>
        <v>0</v>
      </c>
      <c r="BL164" s="16" t="s">
        <v>238</v>
      </c>
      <c r="BM164" s="141" t="s">
        <v>848</v>
      </c>
    </row>
    <row r="165" spans="2:47" s="1" customFormat="1" ht="10">
      <c r="B165" s="32"/>
      <c r="D165" s="143" t="s">
        <v>156</v>
      </c>
      <c r="F165" s="144" t="s">
        <v>600</v>
      </c>
      <c r="I165" s="145"/>
      <c r="L165" s="32"/>
      <c r="M165" s="146"/>
      <c r="T165" s="53"/>
      <c r="AT165" s="16" t="s">
        <v>156</v>
      </c>
      <c r="AU165" s="16" t="s">
        <v>92</v>
      </c>
    </row>
    <row r="166" spans="2:65" s="1" customFormat="1" ht="49" customHeight="1">
      <c r="B166" s="128"/>
      <c r="C166" s="129" t="s">
        <v>312</v>
      </c>
      <c r="D166" s="129" t="s">
        <v>150</v>
      </c>
      <c r="E166" s="130" t="s">
        <v>602</v>
      </c>
      <c r="F166" s="131" t="s">
        <v>603</v>
      </c>
      <c r="G166" s="132" t="s">
        <v>200</v>
      </c>
      <c r="H166" s="133">
        <v>0.238</v>
      </c>
      <c r="I166" s="134"/>
      <c r="J166" s="135">
        <f>ROUND(I166*H166,2)</f>
        <v>0</v>
      </c>
      <c r="K166" s="136"/>
      <c r="L166" s="32"/>
      <c r="M166" s="137" t="s">
        <v>3</v>
      </c>
      <c r="N166" s="138" t="s">
        <v>53</v>
      </c>
      <c r="P166" s="139">
        <f>O166*H166</f>
        <v>0</v>
      </c>
      <c r="Q166" s="139">
        <v>0</v>
      </c>
      <c r="R166" s="139">
        <f>Q166*H166</f>
        <v>0</v>
      </c>
      <c r="S166" s="139">
        <v>0</v>
      </c>
      <c r="T166" s="140">
        <f>S166*H166</f>
        <v>0</v>
      </c>
      <c r="AR166" s="141" t="s">
        <v>238</v>
      </c>
      <c r="AT166" s="141" t="s">
        <v>150</v>
      </c>
      <c r="AU166" s="141" t="s">
        <v>92</v>
      </c>
      <c r="AY166" s="16" t="s">
        <v>147</v>
      </c>
      <c r="BE166" s="142">
        <f>IF(N166="základní",J166,0)</f>
        <v>0</v>
      </c>
      <c r="BF166" s="142">
        <f>IF(N166="snížená",J166,0)</f>
        <v>0</v>
      </c>
      <c r="BG166" s="142">
        <f>IF(N166="zákl. přenesená",J166,0)</f>
        <v>0</v>
      </c>
      <c r="BH166" s="142">
        <f>IF(N166="sníž. přenesená",J166,0)</f>
        <v>0</v>
      </c>
      <c r="BI166" s="142">
        <f>IF(N166="nulová",J166,0)</f>
        <v>0</v>
      </c>
      <c r="BJ166" s="16" t="s">
        <v>90</v>
      </c>
      <c r="BK166" s="142">
        <f>ROUND(I166*H166,2)</f>
        <v>0</v>
      </c>
      <c r="BL166" s="16" t="s">
        <v>238</v>
      </c>
      <c r="BM166" s="141" t="s">
        <v>849</v>
      </c>
    </row>
    <row r="167" spans="2:47" s="1" customFormat="1" ht="10">
      <c r="B167" s="32"/>
      <c r="D167" s="143" t="s">
        <v>156</v>
      </c>
      <c r="F167" s="144" t="s">
        <v>605</v>
      </c>
      <c r="I167" s="145"/>
      <c r="L167" s="32"/>
      <c r="M167" s="146"/>
      <c r="T167" s="53"/>
      <c r="AT167" s="16" t="s">
        <v>156</v>
      </c>
      <c r="AU167" s="16" t="s">
        <v>92</v>
      </c>
    </row>
    <row r="168" spans="2:63" s="11" customFormat="1" ht="22.75" customHeight="1">
      <c r="B168" s="116"/>
      <c r="D168" s="117" t="s">
        <v>81</v>
      </c>
      <c r="E168" s="126" t="s">
        <v>850</v>
      </c>
      <c r="F168" s="126" t="s">
        <v>851</v>
      </c>
      <c r="I168" s="119"/>
      <c r="J168" s="127">
        <f>BK168</f>
        <v>0</v>
      </c>
      <c r="L168" s="116"/>
      <c r="M168" s="121"/>
      <c r="P168" s="122">
        <f>SUM(P169:P190)</f>
        <v>0</v>
      </c>
      <c r="R168" s="122">
        <f>SUM(R169:R190)</f>
        <v>1.005556</v>
      </c>
      <c r="T168" s="123">
        <f>SUM(T169:T190)</f>
        <v>0</v>
      </c>
      <c r="AR168" s="117" t="s">
        <v>92</v>
      </c>
      <c r="AT168" s="124" t="s">
        <v>81</v>
      </c>
      <c r="AU168" s="124" t="s">
        <v>90</v>
      </c>
      <c r="AY168" s="117" t="s">
        <v>147</v>
      </c>
      <c r="BK168" s="125">
        <f>SUM(BK169:BK190)</f>
        <v>0</v>
      </c>
    </row>
    <row r="169" spans="2:65" s="1" customFormat="1" ht="21.75" customHeight="1">
      <c r="B169" s="128"/>
      <c r="C169" s="129" t="s">
        <v>162</v>
      </c>
      <c r="D169" s="129" t="s">
        <v>150</v>
      </c>
      <c r="E169" s="130" t="s">
        <v>852</v>
      </c>
      <c r="F169" s="131" t="s">
        <v>853</v>
      </c>
      <c r="G169" s="132" t="s">
        <v>153</v>
      </c>
      <c r="H169" s="133">
        <v>52.4</v>
      </c>
      <c r="I169" s="134"/>
      <c r="J169" s="135">
        <f>ROUND(I169*H169,2)</f>
        <v>0</v>
      </c>
      <c r="K169" s="136"/>
      <c r="L169" s="32"/>
      <c r="M169" s="137" t="s">
        <v>3</v>
      </c>
      <c r="N169" s="138" t="s">
        <v>53</v>
      </c>
      <c r="P169" s="139">
        <f>O169*H169</f>
        <v>0</v>
      </c>
      <c r="Q169" s="139">
        <v>0</v>
      </c>
      <c r="R169" s="139">
        <f>Q169*H169</f>
        <v>0</v>
      </c>
      <c r="S169" s="139">
        <v>0</v>
      </c>
      <c r="T169" s="140">
        <f>S169*H169</f>
        <v>0</v>
      </c>
      <c r="AR169" s="141" t="s">
        <v>238</v>
      </c>
      <c r="AT169" s="141" t="s">
        <v>150</v>
      </c>
      <c r="AU169" s="141" t="s">
        <v>92</v>
      </c>
      <c r="AY169" s="16" t="s">
        <v>147</v>
      </c>
      <c r="BE169" s="142">
        <f>IF(N169="základní",J169,0)</f>
        <v>0</v>
      </c>
      <c r="BF169" s="142">
        <f>IF(N169="snížená",J169,0)</f>
        <v>0</v>
      </c>
      <c r="BG169" s="142">
        <f>IF(N169="zákl. přenesená",J169,0)</f>
        <v>0</v>
      </c>
      <c r="BH169" s="142">
        <f>IF(N169="sníž. přenesená",J169,0)</f>
        <v>0</v>
      </c>
      <c r="BI169" s="142">
        <f>IF(N169="nulová",J169,0)</f>
        <v>0</v>
      </c>
      <c r="BJ169" s="16" t="s">
        <v>90</v>
      </c>
      <c r="BK169" s="142">
        <f>ROUND(I169*H169,2)</f>
        <v>0</v>
      </c>
      <c r="BL169" s="16" t="s">
        <v>238</v>
      </c>
      <c r="BM169" s="141" t="s">
        <v>854</v>
      </c>
    </row>
    <row r="170" spans="2:47" s="1" customFormat="1" ht="10">
      <c r="B170" s="32"/>
      <c r="D170" s="143" t="s">
        <v>156</v>
      </c>
      <c r="F170" s="144" t="s">
        <v>855</v>
      </c>
      <c r="I170" s="145"/>
      <c r="L170" s="32"/>
      <c r="M170" s="146"/>
      <c r="T170" s="53"/>
      <c r="AT170" s="16" t="s">
        <v>156</v>
      </c>
      <c r="AU170" s="16" t="s">
        <v>92</v>
      </c>
    </row>
    <row r="171" spans="2:51" s="12" customFormat="1" ht="10">
      <c r="B171" s="147"/>
      <c r="D171" s="148" t="s">
        <v>158</v>
      </c>
      <c r="E171" s="149" t="s">
        <v>3</v>
      </c>
      <c r="F171" s="150" t="s">
        <v>843</v>
      </c>
      <c r="H171" s="149" t="s">
        <v>3</v>
      </c>
      <c r="I171" s="151"/>
      <c r="L171" s="147"/>
      <c r="M171" s="152"/>
      <c r="T171" s="153"/>
      <c r="AT171" s="149" t="s">
        <v>158</v>
      </c>
      <c r="AU171" s="149" t="s">
        <v>92</v>
      </c>
      <c r="AV171" s="12" t="s">
        <v>90</v>
      </c>
      <c r="AW171" s="12" t="s">
        <v>43</v>
      </c>
      <c r="AX171" s="12" t="s">
        <v>82</v>
      </c>
      <c r="AY171" s="149" t="s">
        <v>147</v>
      </c>
    </row>
    <row r="172" spans="2:51" s="13" customFormat="1" ht="10">
      <c r="B172" s="154"/>
      <c r="D172" s="148" t="s">
        <v>158</v>
      </c>
      <c r="E172" s="155" t="s">
        <v>3</v>
      </c>
      <c r="F172" s="156" t="s">
        <v>837</v>
      </c>
      <c r="H172" s="157">
        <v>52.4</v>
      </c>
      <c r="I172" s="158"/>
      <c r="L172" s="154"/>
      <c r="M172" s="159"/>
      <c r="T172" s="160"/>
      <c r="AT172" s="155" t="s">
        <v>158</v>
      </c>
      <c r="AU172" s="155" t="s">
        <v>92</v>
      </c>
      <c r="AV172" s="13" t="s">
        <v>92</v>
      </c>
      <c r="AW172" s="13" t="s">
        <v>43</v>
      </c>
      <c r="AX172" s="13" t="s">
        <v>90</v>
      </c>
      <c r="AY172" s="155" t="s">
        <v>147</v>
      </c>
    </row>
    <row r="173" spans="2:65" s="1" customFormat="1" ht="33" customHeight="1">
      <c r="B173" s="128"/>
      <c r="C173" s="129" t="s">
        <v>323</v>
      </c>
      <c r="D173" s="129" t="s">
        <v>150</v>
      </c>
      <c r="E173" s="130" t="s">
        <v>856</v>
      </c>
      <c r="F173" s="131" t="s">
        <v>857</v>
      </c>
      <c r="G173" s="132" t="s">
        <v>153</v>
      </c>
      <c r="H173" s="133">
        <v>52.4</v>
      </c>
      <c r="I173" s="134"/>
      <c r="J173" s="135">
        <f>ROUND(I173*H173,2)</f>
        <v>0</v>
      </c>
      <c r="K173" s="136"/>
      <c r="L173" s="32"/>
      <c r="M173" s="137" t="s">
        <v>3</v>
      </c>
      <c r="N173" s="138" t="s">
        <v>53</v>
      </c>
      <c r="P173" s="139">
        <f>O173*H173</f>
        <v>0</v>
      </c>
      <c r="Q173" s="139">
        <v>0.009</v>
      </c>
      <c r="R173" s="139">
        <f>Q173*H173</f>
        <v>0.47159999999999996</v>
      </c>
      <c r="S173" s="139">
        <v>0</v>
      </c>
      <c r="T173" s="140">
        <f>S173*H173</f>
        <v>0</v>
      </c>
      <c r="AR173" s="141" t="s">
        <v>238</v>
      </c>
      <c r="AT173" s="141" t="s">
        <v>150</v>
      </c>
      <c r="AU173" s="141" t="s">
        <v>92</v>
      </c>
      <c r="AY173" s="16" t="s">
        <v>147</v>
      </c>
      <c r="BE173" s="142">
        <f>IF(N173="základní",J173,0)</f>
        <v>0</v>
      </c>
      <c r="BF173" s="142">
        <f>IF(N173="snížená",J173,0)</f>
        <v>0</v>
      </c>
      <c r="BG173" s="142">
        <f>IF(N173="zákl. přenesená",J173,0)</f>
        <v>0</v>
      </c>
      <c r="BH173" s="142">
        <f>IF(N173="sníž. přenesená",J173,0)</f>
        <v>0</v>
      </c>
      <c r="BI173" s="142">
        <f>IF(N173="nulová",J173,0)</f>
        <v>0</v>
      </c>
      <c r="BJ173" s="16" t="s">
        <v>90</v>
      </c>
      <c r="BK173" s="142">
        <f>ROUND(I173*H173,2)</f>
        <v>0</v>
      </c>
      <c r="BL173" s="16" t="s">
        <v>238</v>
      </c>
      <c r="BM173" s="141" t="s">
        <v>858</v>
      </c>
    </row>
    <row r="174" spans="2:47" s="1" customFormat="1" ht="10">
      <c r="B174" s="32"/>
      <c r="D174" s="143" t="s">
        <v>156</v>
      </c>
      <c r="F174" s="144" t="s">
        <v>859</v>
      </c>
      <c r="I174" s="145"/>
      <c r="L174" s="32"/>
      <c r="M174" s="146"/>
      <c r="T174" s="53"/>
      <c r="AT174" s="16" t="s">
        <v>156</v>
      </c>
      <c r="AU174" s="16" t="s">
        <v>92</v>
      </c>
    </row>
    <row r="175" spans="2:65" s="1" customFormat="1" ht="24.15" customHeight="1">
      <c r="B175" s="128"/>
      <c r="C175" s="129" t="s">
        <v>329</v>
      </c>
      <c r="D175" s="129" t="s">
        <v>150</v>
      </c>
      <c r="E175" s="130" t="s">
        <v>860</v>
      </c>
      <c r="F175" s="131" t="s">
        <v>861</v>
      </c>
      <c r="G175" s="132" t="s">
        <v>153</v>
      </c>
      <c r="H175" s="133">
        <v>52.4</v>
      </c>
      <c r="I175" s="134"/>
      <c r="J175" s="135">
        <f>ROUND(I175*H175,2)</f>
        <v>0</v>
      </c>
      <c r="K175" s="136"/>
      <c r="L175" s="32"/>
      <c r="M175" s="137" t="s">
        <v>3</v>
      </c>
      <c r="N175" s="138" t="s">
        <v>53</v>
      </c>
      <c r="P175" s="139">
        <f>O175*H175</f>
        <v>0</v>
      </c>
      <c r="Q175" s="139">
        <v>0.0003</v>
      </c>
      <c r="R175" s="139">
        <f>Q175*H175</f>
        <v>0.015719999999999998</v>
      </c>
      <c r="S175" s="139">
        <v>0</v>
      </c>
      <c r="T175" s="140">
        <f>S175*H175</f>
        <v>0</v>
      </c>
      <c r="AR175" s="141" t="s">
        <v>238</v>
      </c>
      <c r="AT175" s="141" t="s">
        <v>150</v>
      </c>
      <c r="AU175" s="141" t="s">
        <v>92</v>
      </c>
      <c r="AY175" s="16" t="s">
        <v>147</v>
      </c>
      <c r="BE175" s="142">
        <f>IF(N175="základní",J175,0)</f>
        <v>0</v>
      </c>
      <c r="BF175" s="142">
        <f>IF(N175="snížená",J175,0)</f>
        <v>0</v>
      </c>
      <c r="BG175" s="142">
        <f>IF(N175="zákl. přenesená",J175,0)</f>
        <v>0</v>
      </c>
      <c r="BH175" s="142">
        <f>IF(N175="sníž. přenesená",J175,0)</f>
        <v>0</v>
      </c>
      <c r="BI175" s="142">
        <f>IF(N175="nulová",J175,0)</f>
        <v>0</v>
      </c>
      <c r="BJ175" s="16" t="s">
        <v>90</v>
      </c>
      <c r="BK175" s="142">
        <f>ROUND(I175*H175,2)</f>
        <v>0</v>
      </c>
      <c r="BL175" s="16" t="s">
        <v>238</v>
      </c>
      <c r="BM175" s="141" t="s">
        <v>862</v>
      </c>
    </row>
    <row r="176" spans="2:47" s="1" customFormat="1" ht="10">
      <c r="B176" s="32"/>
      <c r="D176" s="143" t="s">
        <v>156</v>
      </c>
      <c r="F176" s="144" t="s">
        <v>863</v>
      </c>
      <c r="I176" s="145"/>
      <c r="L176" s="32"/>
      <c r="M176" s="146"/>
      <c r="T176" s="53"/>
      <c r="AT176" s="16" t="s">
        <v>156</v>
      </c>
      <c r="AU176" s="16" t="s">
        <v>92</v>
      </c>
    </row>
    <row r="177" spans="2:65" s="1" customFormat="1" ht="24.15" customHeight="1">
      <c r="B177" s="128"/>
      <c r="C177" s="129" t="s">
        <v>334</v>
      </c>
      <c r="D177" s="129" t="s">
        <v>150</v>
      </c>
      <c r="E177" s="130" t="s">
        <v>864</v>
      </c>
      <c r="F177" s="131" t="s">
        <v>865</v>
      </c>
      <c r="G177" s="132" t="s">
        <v>153</v>
      </c>
      <c r="H177" s="133">
        <v>52.4</v>
      </c>
      <c r="I177" s="134"/>
      <c r="J177" s="135">
        <f>ROUND(I177*H177,2)</f>
        <v>0</v>
      </c>
      <c r="K177" s="136"/>
      <c r="L177" s="32"/>
      <c r="M177" s="137" t="s">
        <v>3</v>
      </c>
      <c r="N177" s="138" t="s">
        <v>53</v>
      </c>
      <c r="P177" s="139">
        <f>O177*H177</f>
        <v>0</v>
      </c>
      <c r="Q177" s="139">
        <v>0.004</v>
      </c>
      <c r="R177" s="139">
        <f>Q177*H177</f>
        <v>0.2096</v>
      </c>
      <c r="S177" s="139">
        <v>0</v>
      </c>
      <c r="T177" s="140">
        <f>S177*H177</f>
        <v>0</v>
      </c>
      <c r="AR177" s="141" t="s">
        <v>238</v>
      </c>
      <c r="AT177" s="141" t="s">
        <v>150</v>
      </c>
      <c r="AU177" s="141" t="s">
        <v>92</v>
      </c>
      <c r="AY177" s="16" t="s">
        <v>147</v>
      </c>
      <c r="BE177" s="142">
        <f>IF(N177="základní",J177,0)</f>
        <v>0</v>
      </c>
      <c r="BF177" s="142">
        <f>IF(N177="snížená",J177,0)</f>
        <v>0</v>
      </c>
      <c r="BG177" s="142">
        <f>IF(N177="zákl. přenesená",J177,0)</f>
        <v>0</v>
      </c>
      <c r="BH177" s="142">
        <f>IF(N177="sníž. přenesená",J177,0)</f>
        <v>0</v>
      </c>
      <c r="BI177" s="142">
        <f>IF(N177="nulová",J177,0)</f>
        <v>0</v>
      </c>
      <c r="BJ177" s="16" t="s">
        <v>90</v>
      </c>
      <c r="BK177" s="142">
        <f>ROUND(I177*H177,2)</f>
        <v>0</v>
      </c>
      <c r="BL177" s="16" t="s">
        <v>238</v>
      </c>
      <c r="BM177" s="141" t="s">
        <v>866</v>
      </c>
    </row>
    <row r="178" spans="2:47" s="1" customFormat="1" ht="10">
      <c r="B178" s="32"/>
      <c r="D178" s="143" t="s">
        <v>156</v>
      </c>
      <c r="F178" s="144" t="s">
        <v>867</v>
      </c>
      <c r="I178" s="145"/>
      <c r="L178" s="32"/>
      <c r="M178" s="146"/>
      <c r="T178" s="53"/>
      <c r="AT178" s="16" t="s">
        <v>156</v>
      </c>
      <c r="AU178" s="16" t="s">
        <v>92</v>
      </c>
    </row>
    <row r="179" spans="2:65" s="1" customFormat="1" ht="24.15" customHeight="1">
      <c r="B179" s="128"/>
      <c r="C179" s="129" t="s">
        <v>248</v>
      </c>
      <c r="D179" s="129" t="s">
        <v>150</v>
      </c>
      <c r="E179" s="130" t="s">
        <v>868</v>
      </c>
      <c r="F179" s="131" t="s">
        <v>869</v>
      </c>
      <c r="G179" s="132" t="s">
        <v>153</v>
      </c>
      <c r="H179" s="133">
        <v>52.4</v>
      </c>
      <c r="I179" s="134"/>
      <c r="J179" s="135">
        <f>ROUND(I179*H179,2)</f>
        <v>0</v>
      </c>
      <c r="K179" s="136"/>
      <c r="L179" s="32"/>
      <c r="M179" s="137" t="s">
        <v>3</v>
      </c>
      <c r="N179" s="138" t="s">
        <v>53</v>
      </c>
      <c r="P179" s="139">
        <f>O179*H179</f>
        <v>0</v>
      </c>
      <c r="Q179" s="139">
        <v>0.0054</v>
      </c>
      <c r="R179" s="139">
        <f>Q179*H179</f>
        <v>0.28296</v>
      </c>
      <c r="S179" s="139">
        <v>0</v>
      </c>
      <c r="T179" s="140">
        <f>S179*H179</f>
        <v>0</v>
      </c>
      <c r="AR179" s="141" t="s">
        <v>238</v>
      </c>
      <c r="AT179" s="141" t="s">
        <v>150</v>
      </c>
      <c r="AU179" s="141" t="s">
        <v>92</v>
      </c>
      <c r="AY179" s="16" t="s">
        <v>147</v>
      </c>
      <c r="BE179" s="142">
        <f>IF(N179="základní",J179,0)</f>
        <v>0</v>
      </c>
      <c r="BF179" s="142">
        <f>IF(N179="snížená",J179,0)</f>
        <v>0</v>
      </c>
      <c r="BG179" s="142">
        <f>IF(N179="zákl. přenesená",J179,0)</f>
        <v>0</v>
      </c>
      <c r="BH179" s="142">
        <f>IF(N179="sníž. přenesená",J179,0)</f>
        <v>0</v>
      </c>
      <c r="BI179" s="142">
        <f>IF(N179="nulová",J179,0)</f>
        <v>0</v>
      </c>
      <c r="BJ179" s="16" t="s">
        <v>90</v>
      </c>
      <c r="BK179" s="142">
        <f>ROUND(I179*H179,2)</f>
        <v>0</v>
      </c>
      <c r="BL179" s="16" t="s">
        <v>238</v>
      </c>
      <c r="BM179" s="141" t="s">
        <v>870</v>
      </c>
    </row>
    <row r="180" spans="2:47" s="1" customFormat="1" ht="10">
      <c r="B180" s="32"/>
      <c r="D180" s="143" t="s">
        <v>156</v>
      </c>
      <c r="F180" s="144" t="s">
        <v>871</v>
      </c>
      <c r="I180" s="145"/>
      <c r="L180" s="32"/>
      <c r="M180" s="146"/>
      <c r="T180" s="53"/>
      <c r="AT180" s="16" t="s">
        <v>156</v>
      </c>
      <c r="AU180" s="16" t="s">
        <v>92</v>
      </c>
    </row>
    <row r="181" spans="2:65" s="1" customFormat="1" ht="16.5" customHeight="1">
      <c r="B181" s="128"/>
      <c r="C181" s="129" t="s">
        <v>347</v>
      </c>
      <c r="D181" s="129" t="s">
        <v>150</v>
      </c>
      <c r="E181" s="130" t="s">
        <v>872</v>
      </c>
      <c r="F181" s="131" t="s">
        <v>873</v>
      </c>
      <c r="G181" s="132" t="s">
        <v>153</v>
      </c>
      <c r="H181" s="133">
        <v>52.4</v>
      </c>
      <c r="I181" s="134"/>
      <c r="J181" s="135">
        <f>ROUND(I181*H181,2)</f>
        <v>0</v>
      </c>
      <c r="K181" s="136"/>
      <c r="L181" s="32"/>
      <c r="M181" s="137" t="s">
        <v>3</v>
      </c>
      <c r="N181" s="138" t="s">
        <v>53</v>
      </c>
      <c r="P181" s="139">
        <f>O181*H181</f>
        <v>0</v>
      </c>
      <c r="Q181" s="139">
        <v>0.00024</v>
      </c>
      <c r="R181" s="139">
        <f>Q181*H181</f>
        <v>0.012576</v>
      </c>
      <c r="S181" s="139">
        <v>0</v>
      </c>
      <c r="T181" s="140">
        <f>S181*H181</f>
        <v>0</v>
      </c>
      <c r="AR181" s="141" t="s">
        <v>238</v>
      </c>
      <c r="AT181" s="141" t="s">
        <v>150</v>
      </c>
      <c r="AU181" s="141" t="s">
        <v>92</v>
      </c>
      <c r="AY181" s="16" t="s">
        <v>147</v>
      </c>
      <c r="BE181" s="142">
        <f>IF(N181="základní",J181,0)</f>
        <v>0</v>
      </c>
      <c r="BF181" s="142">
        <f>IF(N181="snížená",J181,0)</f>
        <v>0</v>
      </c>
      <c r="BG181" s="142">
        <f>IF(N181="zákl. přenesená",J181,0)</f>
        <v>0</v>
      </c>
      <c r="BH181" s="142">
        <f>IF(N181="sníž. přenesená",J181,0)</f>
        <v>0</v>
      </c>
      <c r="BI181" s="142">
        <f>IF(N181="nulová",J181,0)</f>
        <v>0</v>
      </c>
      <c r="BJ181" s="16" t="s">
        <v>90</v>
      </c>
      <c r="BK181" s="142">
        <f>ROUND(I181*H181,2)</f>
        <v>0</v>
      </c>
      <c r="BL181" s="16" t="s">
        <v>238</v>
      </c>
      <c r="BM181" s="141" t="s">
        <v>874</v>
      </c>
    </row>
    <row r="182" spans="2:47" s="1" customFormat="1" ht="10">
      <c r="B182" s="32"/>
      <c r="D182" s="143" t="s">
        <v>156</v>
      </c>
      <c r="F182" s="144" t="s">
        <v>875</v>
      </c>
      <c r="I182" s="145"/>
      <c r="L182" s="32"/>
      <c r="M182" s="146"/>
      <c r="T182" s="53"/>
      <c r="AT182" s="16" t="s">
        <v>156</v>
      </c>
      <c r="AU182" s="16" t="s">
        <v>92</v>
      </c>
    </row>
    <row r="183" spans="2:65" s="1" customFormat="1" ht="16.5" customHeight="1">
      <c r="B183" s="128"/>
      <c r="C183" s="129" t="s">
        <v>352</v>
      </c>
      <c r="D183" s="129" t="s">
        <v>150</v>
      </c>
      <c r="E183" s="130" t="s">
        <v>876</v>
      </c>
      <c r="F183" s="131" t="s">
        <v>877</v>
      </c>
      <c r="G183" s="132" t="s">
        <v>153</v>
      </c>
      <c r="H183" s="133">
        <v>52.4</v>
      </c>
      <c r="I183" s="134"/>
      <c r="J183" s="135">
        <f>ROUND(I183*H183,2)</f>
        <v>0</v>
      </c>
      <c r="K183" s="136"/>
      <c r="L183" s="32"/>
      <c r="M183" s="137" t="s">
        <v>3</v>
      </c>
      <c r="N183" s="138" t="s">
        <v>53</v>
      </c>
      <c r="P183" s="139">
        <f>O183*H183</f>
        <v>0</v>
      </c>
      <c r="Q183" s="139">
        <v>0.00025</v>
      </c>
      <c r="R183" s="139">
        <f>Q183*H183</f>
        <v>0.0131</v>
      </c>
      <c r="S183" s="139">
        <v>0</v>
      </c>
      <c r="T183" s="140">
        <f>S183*H183</f>
        <v>0</v>
      </c>
      <c r="AR183" s="141" t="s">
        <v>238</v>
      </c>
      <c r="AT183" s="141" t="s">
        <v>150</v>
      </c>
      <c r="AU183" s="141" t="s">
        <v>92</v>
      </c>
      <c r="AY183" s="16" t="s">
        <v>147</v>
      </c>
      <c r="BE183" s="142">
        <f>IF(N183="základní",J183,0)</f>
        <v>0</v>
      </c>
      <c r="BF183" s="142">
        <f>IF(N183="snížená",J183,0)</f>
        <v>0</v>
      </c>
      <c r="BG183" s="142">
        <f>IF(N183="zákl. přenesená",J183,0)</f>
        <v>0</v>
      </c>
      <c r="BH183" s="142">
        <f>IF(N183="sníž. přenesená",J183,0)</f>
        <v>0</v>
      </c>
      <c r="BI183" s="142">
        <f>IF(N183="nulová",J183,0)</f>
        <v>0</v>
      </c>
      <c r="BJ183" s="16" t="s">
        <v>90</v>
      </c>
      <c r="BK183" s="142">
        <f>ROUND(I183*H183,2)</f>
        <v>0</v>
      </c>
      <c r="BL183" s="16" t="s">
        <v>238</v>
      </c>
      <c r="BM183" s="141" t="s">
        <v>878</v>
      </c>
    </row>
    <row r="184" spans="2:47" s="1" customFormat="1" ht="10">
      <c r="B184" s="32"/>
      <c r="D184" s="143" t="s">
        <v>156</v>
      </c>
      <c r="F184" s="144" t="s">
        <v>879</v>
      </c>
      <c r="I184" s="145"/>
      <c r="L184" s="32"/>
      <c r="M184" s="146"/>
      <c r="T184" s="53"/>
      <c r="AT184" s="16" t="s">
        <v>156</v>
      </c>
      <c r="AU184" s="16" t="s">
        <v>92</v>
      </c>
    </row>
    <row r="185" spans="2:65" s="1" customFormat="1" ht="44.25" customHeight="1">
      <c r="B185" s="128"/>
      <c r="C185" s="129" t="s">
        <v>356</v>
      </c>
      <c r="D185" s="129" t="s">
        <v>150</v>
      </c>
      <c r="E185" s="130" t="s">
        <v>880</v>
      </c>
      <c r="F185" s="131" t="s">
        <v>881</v>
      </c>
      <c r="G185" s="132" t="s">
        <v>200</v>
      </c>
      <c r="H185" s="133">
        <v>1.006</v>
      </c>
      <c r="I185" s="134"/>
      <c r="J185" s="135">
        <f>ROUND(I185*H185,2)</f>
        <v>0</v>
      </c>
      <c r="K185" s="136"/>
      <c r="L185" s="32"/>
      <c r="M185" s="137" t="s">
        <v>3</v>
      </c>
      <c r="N185" s="138" t="s">
        <v>53</v>
      </c>
      <c r="P185" s="139">
        <f>O185*H185</f>
        <v>0</v>
      </c>
      <c r="Q185" s="139">
        <v>0</v>
      </c>
      <c r="R185" s="139">
        <f>Q185*H185</f>
        <v>0</v>
      </c>
      <c r="S185" s="139">
        <v>0</v>
      </c>
      <c r="T185" s="140">
        <f>S185*H185</f>
        <v>0</v>
      </c>
      <c r="AR185" s="141" t="s">
        <v>238</v>
      </c>
      <c r="AT185" s="141" t="s">
        <v>150</v>
      </c>
      <c r="AU185" s="141" t="s">
        <v>92</v>
      </c>
      <c r="AY185" s="16" t="s">
        <v>147</v>
      </c>
      <c r="BE185" s="142">
        <f>IF(N185="základní",J185,0)</f>
        <v>0</v>
      </c>
      <c r="BF185" s="142">
        <f>IF(N185="snížená",J185,0)</f>
        <v>0</v>
      </c>
      <c r="BG185" s="142">
        <f>IF(N185="zákl. přenesená",J185,0)</f>
        <v>0</v>
      </c>
      <c r="BH185" s="142">
        <f>IF(N185="sníž. přenesená",J185,0)</f>
        <v>0</v>
      </c>
      <c r="BI185" s="142">
        <f>IF(N185="nulová",J185,0)</f>
        <v>0</v>
      </c>
      <c r="BJ185" s="16" t="s">
        <v>90</v>
      </c>
      <c r="BK185" s="142">
        <f>ROUND(I185*H185,2)</f>
        <v>0</v>
      </c>
      <c r="BL185" s="16" t="s">
        <v>238</v>
      </c>
      <c r="BM185" s="141" t="s">
        <v>882</v>
      </c>
    </row>
    <row r="186" spans="2:47" s="1" customFormat="1" ht="10">
      <c r="B186" s="32"/>
      <c r="D186" s="143" t="s">
        <v>156</v>
      </c>
      <c r="F186" s="144" t="s">
        <v>883</v>
      </c>
      <c r="I186" s="145"/>
      <c r="L186" s="32"/>
      <c r="M186" s="146"/>
      <c r="T186" s="53"/>
      <c r="AT186" s="16" t="s">
        <v>156</v>
      </c>
      <c r="AU186" s="16" t="s">
        <v>92</v>
      </c>
    </row>
    <row r="187" spans="2:65" s="1" customFormat="1" ht="49" customHeight="1">
      <c r="B187" s="128"/>
      <c r="C187" s="129" t="s">
        <v>361</v>
      </c>
      <c r="D187" s="129" t="s">
        <v>150</v>
      </c>
      <c r="E187" s="130" t="s">
        <v>884</v>
      </c>
      <c r="F187" s="131" t="s">
        <v>885</v>
      </c>
      <c r="G187" s="132" t="s">
        <v>200</v>
      </c>
      <c r="H187" s="133">
        <v>1.006</v>
      </c>
      <c r="I187" s="134"/>
      <c r="J187" s="135">
        <f>ROUND(I187*H187,2)</f>
        <v>0</v>
      </c>
      <c r="K187" s="136"/>
      <c r="L187" s="32"/>
      <c r="M187" s="137" t="s">
        <v>3</v>
      </c>
      <c r="N187" s="138" t="s">
        <v>53</v>
      </c>
      <c r="P187" s="139">
        <f>O187*H187</f>
        <v>0</v>
      </c>
      <c r="Q187" s="139">
        <v>0</v>
      </c>
      <c r="R187" s="139">
        <f>Q187*H187</f>
        <v>0</v>
      </c>
      <c r="S187" s="139">
        <v>0</v>
      </c>
      <c r="T187" s="140">
        <f>S187*H187</f>
        <v>0</v>
      </c>
      <c r="AR187" s="141" t="s">
        <v>238</v>
      </c>
      <c r="AT187" s="141" t="s">
        <v>150</v>
      </c>
      <c r="AU187" s="141" t="s">
        <v>92</v>
      </c>
      <c r="AY187" s="16" t="s">
        <v>147</v>
      </c>
      <c r="BE187" s="142">
        <f>IF(N187="základní",J187,0)</f>
        <v>0</v>
      </c>
      <c r="BF187" s="142">
        <f>IF(N187="snížená",J187,0)</f>
        <v>0</v>
      </c>
      <c r="BG187" s="142">
        <f>IF(N187="zákl. přenesená",J187,0)</f>
        <v>0</v>
      </c>
      <c r="BH187" s="142">
        <f>IF(N187="sníž. přenesená",J187,0)</f>
        <v>0</v>
      </c>
      <c r="BI187" s="142">
        <f>IF(N187="nulová",J187,0)</f>
        <v>0</v>
      </c>
      <c r="BJ187" s="16" t="s">
        <v>90</v>
      </c>
      <c r="BK187" s="142">
        <f>ROUND(I187*H187,2)</f>
        <v>0</v>
      </c>
      <c r="BL187" s="16" t="s">
        <v>238</v>
      </c>
      <c r="BM187" s="141" t="s">
        <v>886</v>
      </c>
    </row>
    <row r="188" spans="2:47" s="1" customFormat="1" ht="10">
      <c r="B188" s="32"/>
      <c r="D188" s="143" t="s">
        <v>156</v>
      </c>
      <c r="F188" s="144" t="s">
        <v>887</v>
      </c>
      <c r="I188" s="145"/>
      <c r="L188" s="32"/>
      <c r="M188" s="146"/>
      <c r="T188" s="53"/>
      <c r="AT188" s="16" t="s">
        <v>156</v>
      </c>
      <c r="AU188" s="16" t="s">
        <v>92</v>
      </c>
    </row>
    <row r="189" spans="2:65" s="1" customFormat="1" ht="49" customHeight="1">
      <c r="B189" s="128"/>
      <c r="C189" s="129" t="s">
        <v>365</v>
      </c>
      <c r="D189" s="129" t="s">
        <v>150</v>
      </c>
      <c r="E189" s="130" t="s">
        <v>888</v>
      </c>
      <c r="F189" s="131" t="s">
        <v>889</v>
      </c>
      <c r="G189" s="132" t="s">
        <v>200</v>
      </c>
      <c r="H189" s="133">
        <v>1.006</v>
      </c>
      <c r="I189" s="134"/>
      <c r="J189" s="135">
        <f>ROUND(I189*H189,2)</f>
        <v>0</v>
      </c>
      <c r="K189" s="136"/>
      <c r="L189" s="32"/>
      <c r="M189" s="137" t="s">
        <v>3</v>
      </c>
      <c r="N189" s="138" t="s">
        <v>53</v>
      </c>
      <c r="P189" s="139">
        <f>O189*H189</f>
        <v>0</v>
      </c>
      <c r="Q189" s="139">
        <v>0</v>
      </c>
      <c r="R189" s="139">
        <f>Q189*H189</f>
        <v>0</v>
      </c>
      <c r="S189" s="139">
        <v>0</v>
      </c>
      <c r="T189" s="140">
        <f>S189*H189</f>
        <v>0</v>
      </c>
      <c r="AR189" s="141" t="s">
        <v>238</v>
      </c>
      <c r="AT189" s="141" t="s">
        <v>150</v>
      </c>
      <c r="AU189" s="141" t="s">
        <v>92</v>
      </c>
      <c r="AY189" s="16" t="s">
        <v>147</v>
      </c>
      <c r="BE189" s="142">
        <f>IF(N189="základní",J189,0)</f>
        <v>0</v>
      </c>
      <c r="BF189" s="142">
        <f>IF(N189="snížená",J189,0)</f>
        <v>0</v>
      </c>
      <c r="BG189" s="142">
        <f>IF(N189="zákl. přenesená",J189,0)</f>
        <v>0</v>
      </c>
      <c r="BH189" s="142">
        <f>IF(N189="sníž. přenesená",J189,0)</f>
        <v>0</v>
      </c>
      <c r="BI189" s="142">
        <f>IF(N189="nulová",J189,0)</f>
        <v>0</v>
      </c>
      <c r="BJ189" s="16" t="s">
        <v>90</v>
      </c>
      <c r="BK189" s="142">
        <f>ROUND(I189*H189,2)</f>
        <v>0</v>
      </c>
      <c r="BL189" s="16" t="s">
        <v>238</v>
      </c>
      <c r="BM189" s="141" t="s">
        <v>890</v>
      </c>
    </row>
    <row r="190" spans="2:47" s="1" customFormat="1" ht="10">
      <c r="B190" s="32"/>
      <c r="D190" s="143" t="s">
        <v>156</v>
      </c>
      <c r="F190" s="144" t="s">
        <v>891</v>
      </c>
      <c r="I190" s="145"/>
      <c r="L190" s="32"/>
      <c r="M190" s="146"/>
      <c r="T190" s="53"/>
      <c r="AT190" s="16" t="s">
        <v>156</v>
      </c>
      <c r="AU190" s="16" t="s">
        <v>92</v>
      </c>
    </row>
    <row r="191" spans="2:63" s="11" customFormat="1" ht="22.75" customHeight="1">
      <c r="B191" s="116"/>
      <c r="D191" s="117" t="s">
        <v>81</v>
      </c>
      <c r="E191" s="126" t="s">
        <v>624</v>
      </c>
      <c r="F191" s="126" t="s">
        <v>625</v>
      </c>
      <c r="I191" s="119"/>
      <c r="J191" s="127">
        <f>BK191</f>
        <v>0</v>
      </c>
      <c r="L191" s="116"/>
      <c r="M191" s="121"/>
      <c r="P191" s="122">
        <f>SUM(P192:P210)</f>
        <v>0</v>
      </c>
      <c r="R191" s="122">
        <f>SUM(R192:R210)</f>
        <v>0.0049</v>
      </c>
      <c r="T191" s="123">
        <f>SUM(T192:T210)</f>
        <v>0</v>
      </c>
      <c r="AR191" s="117" t="s">
        <v>92</v>
      </c>
      <c r="AT191" s="124" t="s">
        <v>81</v>
      </c>
      <c r="AU191" s="124" t="s">
        <v>90</v>
      </c>
      <c r="AY191" s="117" t="s">
        <v>147</v>
      </c>
      <c r="BK191" s="125">
        <f>SUM(BK192:BK210)</f>
        <v>0</v>
      </c>
    </row>
    <row r="192" spans="2:65" s="1" customFormat="1" ht="24.15" customHeight="1">
      <c r="B192" s="128"/>
      <c r="C192" s="129" t="s">
        <v>178</v>
      </c>
      <c r="D192" s="129" t="s">
        <v>150</v>
      </c>
      <c r="E192" s="130" t="s">
        <v>627</v>
      </c>
      <c r="F192" s="131" t="s">
        <v>628</v>
      </c>
      <c r="G192" s="132" t="s">
        <v>153</v>
      </c>
      <c r="H192" s="133">
        <v>153</v>
      </c>
      <c r="I192" s="134"/>
      <c r="J192" s="135">
        <f>ROUND(I192*H192,2)</f>
        <v>0</v>
      </c>
      <c r="K192" s="136"/>
      <c r="L192" s="32"/>
      <c r="M192" s="137" t="s">
        <v>3</v>
      </c>
      <c r="N192" s="138" t="s">
        <v>53</v>
      </c>
      <c r="P192" s="139">
        <f>O192*H192</f>
        <v>0</v>
      </c>
      <c r="Q192" s="139">
        <v>0</v>
      </c>
      <c r="R192" s="139">
        <f>Q192*H192</f>
        <v>0</v>
      </c>
      <c r="S192" s="139">
        <v>0</v>
      </c>
      <c r="T192" s="140">
        <f>S192*H192</f>
        <v>0</v>
      </c>
      <c r="AR192" s="141" t="s">
        <v>238</v>
      </c>
      <c r="AT192" s="141" t="s">
        <v>150</v>
      </c>
      <c r="AU192" s="141" t="s">
        <v>92</v>
      </c>
      <c r="AY192" s="16" t="s">
        <v>147</v>
      </c>
      <c r="BE192" s="142">
        <f>IF(N192="základní",J192,0)</f>
        <v>0</v>
      </c>
      <c r="BF192" s="142">
        <f>IF(N192="snížená",J192,0)</f>
        <v>0</v>
      </c>
      <c r="BG192" s="142">
        <f>IF(N192="zákl. přenesená",J192,0)</f>
        <v>0</v>
      </c>
      <c r="BH192" s="142">
        <f>IF(N192="sníž. přenesená",J192,0)</f>
        <v>0</v>
      </c>
      <c r="BI192" s="142">
        <f>IF(N192="nulová",J192,0)</f>
        <v>0</v>
      </c>
      <c r="BJ192" s="16" t="s">
        <v>90</v>
      </c>
      <c r="BK192" s="142">
        <f>ROUND(I192*H192,2)</f>
        <v>0</v>
      </c>
      <c r="BL192" s="16" t="s">
        <v>238</v>
      </c>
      <c r="BM192" s="141" t="s">
        <v>892</v>
      </c>
    </row>
    <row r="193" spans="2:47" s="1" customFormat="1" ht="10">
      <c r="B193" s="32"/>
      <c r="D193" s="143" t="s">
        <v>156</v>
      </c>
      <c r="F193" s="144" t="s">
        <v>630</v>
      </c>
      <c r="I193" s="145"/>
      <c r="L193" s="32"/>
      <c r="M193" s="146"/>
      <c r="T193" s="53"/>
      <c r="AT193" s="16" t="s">
        <v>156</v>
      </c>
      <c r="AU193" s="16" t="s">
        <v>92</v>
      </c>
    </row>
    <row r="194" spans="2:51" s="12" customFormat="1" ht="10">
      <c r="B194" s="147"/>
      <c r="D194" s="148" t="s">
        <v>158</v>
      </c>
      <c r="E194" s="149" t="s">
        <v>3</v>
      </c>
      <c r="F194" s="150" t="s">
        <v>806</v>
      </c>
      <c r="H194" s="149" t="s">
        <v>3</v>
      </c>
      <c r="I194" s="151"/>
      <c r="L194" s="147"/>
      <c r="M194" s="152"/>
      <c r="T194" s="153"/>
      <c r="AT194" s="149" t="s">
        <v>158</v>
      </c>
      <c r="AU194" s="149" t="s">
        <v>92</v>
      </c>
      <c r="AV194" s="12" t="s">
        <v>90</v>
      </c>
      <c r="AW194" s="12" t="s">
        <v>43</v>
      </c>
      <c r="AX194" s="12" t="s">
        <v>82</v>
      </c>
      <c r="AY194" s="149" t="s">
        <v>147</v>
      </c>
    </row>
    <row r="195" spans="2:51" s="13" customFormat="1" ht="10">
      <c r="B195" s="154"/>
      <c r="D195" s="148" t="s">
        <v>158</v>
      </c>
      <c r="E195" s="155" t="s">
        <v>3</v>
      </c>
      <c r="F195" s="156" t="s">
        <v>213</v>
      </c>
      <c r="H195" s="157">
        <v>10</v>
      </c>
      <c r="I195" s="158"/>
      <c r="L195" s="154"/>
      <c r="M195" s="159"/>
      <c r="T195" s="160"/>
      <c r="AT195" s="155" t="s">
        <v>158</v>
      </c>
      <c r="AU195" s="155" t="s">
        <v>92</v>
      </c>
      <c r="AV195" s="13" t="s">
        <v>92</v>
      </c>
      <c r="AW195" s="13" t="s">
        <v>43</v>
      </c>
      <c r="AX195" s="13" t="s">
        <v>82</v>
      </c>
      <c r="AY195" s="155" t="s">
        <v>147</v>
      </c>
    </row>
    <row r="196" spans="2:51" s="12" customFormat="1" ht="10">
      <c r="B196" s="147"/>
      <c r="D196" s="148" t="s">
        <v>158</v>
      </c>
      <c r="E196" s="149" t="s">
        <v>3</v>
      </c>
      <c r="F196" s="150" t="s">
        <v>804</v>
      </c>
      <c r="H196" s="149" t="s">
        <v>3</v>
      </c>
      <c r="I196" s="151"/>
      <c r="L196" s="147"/>
      <c r="M196" s="152"/>
      <c r="T196" s="153"/>
      <c r="AT196" s="149" t="s">
        <v>158</v>
      </c>
      <c r="AU196" s="149" t="s">
        <v>92</v>
      </c>
      <c r="AV196" s="12" t="s">
        <v>90</v>
      </c>
      <c r="AW196" s="12" t="s">
        <v>43</v>
      </c>
      <c r="AX196" s="12" t="s">
        <v>82</v>
      </c>
      <c r="AY196" s="149" t="s">
        <v>147</v>
      </c>
    </row>
    <row r="197" spans="2:51" s="13" customFormat="1" ht="10">
      <c r="B197" s="154"/>
      <c r="D197" s="148" t="s">
        <v>158</v>
      </c>
      <c r="E197" s="155" t="s">
        <v>3</v>
      </c>
      <c r="F197" s="156" t="s">
        <v>893</v>
      </c>
      <c r="H197" s="157">
        <v>143</v>
      </c>
      <c r="I197" s="158"/>
      <c r="L197" s="154"/>
      <c r="M197" s="159"/>
      <c r="T197" s="160"/>
      <c r="AT197" s="155" t="s">
        <v>158</v>
      </c>
      <c r="AU197" s="155" t="s">
        <v>92</v>
      </c>
      <c r="AV197" s="13" t="s">
        <v>92</v>
      </c>
      <c r="AW197" s="13" t="s">
        <v>43</v>
      </c>
      <c r="AX197" s="13" t="s">
        <v>82</v>
      </c>
      <c r="AY197" s="155" t="s">
        <v>147</v>
      </c>
    </row>
    <row r="198" spans="2:51" s="14" customFormat="1" ht="10">
      <c r="B198" s="161"/>
      <c r="D198" s="148" t="s">
        <v>158</v>
      </c>
      <c r="E198" s="162" t="s">
        <v>3</v>
      </c>
      <c r="F198" s="163" t="s">
        <v>163</v>
      </c>
      <c r="H198" s="164">
        <v>153</v>
      </c>
      <c r="I198" s="165"/>
      <c r="L198" s="161"/>
      <c r="M198" s="166"/>
      <c r="T198" s="167"/>
      <c r="AT198" s="162" t="s">
        <v>158</v>
      </c>
      <c r="AU198" s="162" t="s">
        <v>92</v>
      </c>
      <c r="AV198" s="14" t="s">
        <v>154</v>
      </c>
      <c r="AW198" s="14" t="s">
        <v>43</v>
      </c>
      <c r="AX198" s="14" t="s">
        <v>90</v>
      </c>
      <c r="AY198" s="162" t="s">
        <v>147</v>
      </c>
    </row>
    <row r="199" spans="2:65" s="1" customFormat="1" ht="24.15" customHeight="1">
      <c r="B199" s="128"/>
      <c r="C199" s="129" t="s">
        <v>373</v>
      </c>
      <c r="D199" s="129" t="s">
        <v>150</v>
      </c>
      <c r="E199" s="130" t="s">
        <v>633</v>
      </c>
      <c r="F199" s="131" t="s">
        <v>634</v>
      </c>
      <c r="G199" s="132" t="s">
        <v>153</v>
      </c>
      <c r="H199" s="133">
        <v>150</v>
      </c>
      <c r="I199" s="134"/>
      <c r="J199" s="135">
        <f>ROUND(I199*H199,2)</f>
        <v>0</v>
      </c>
      <c r="K199" s="136"/>
      <c r="L199" s="32"/>
      <c r="M199" s="137" t="s">
        <v>3</v>
      </c>
      <c r="N199" s="138" t="s">
        <v>53</v>
      </c>
      <c r="P199" s="139">
        <f>O199*H199</f>
        <v>0</v>
      </c>
      <c r="Q199" s="139">
        <v>0</v>
      </c>
      <c r="R199" s="139">
        <f>Q199*H199</f>
        <v>0</v>
      </c>
      <c r="S199" s="139">
        <v>0</v>
      </c>
      <c r="T199" s="140">
        <f>S199*H199</f>
        <v>0</v>
      </c>
      <c r="AR199" s="141" t="s">
        <v>238</v>
      </c>
      <c r="AT199" s="141" t="s">
        <v>150</v>
      </c>
      <c r="AU199" s="141" t="s">
        <v>92</v>
      </c>
      <c r="AY199" s="16" t="s">
        <v>147</v>
      </c>
      <c r="BE199" s="142">
        <f>IF(N199="základní",J199,0)</f>
        <v>0</v>
      </c>
      <c r="BF199" s="142">
        <f>IF(N199="snížená",J199,0)</f>
        <v>0</v>
      </c>
      <c r="BG199" s="142">
        <f>IF(N199="zákl. přenesená",J199,0)</f>
        <v>0</v>
      </c>
      <c r="BH199" s="142">
        <f>IF(N199="sníž. přenesená",J199,0)</f>
        <v>0</v>
      </c>
      <c r="BI199" s="142">
        <f>IF(N199="nulová",J199,0)</f>
        <v>0</v>
      </c>
      <c r="BJ199" s="16" t="s">
        <v>90</v>
      </c>
      <c r="BK199" s="142">
        <f>ROUND(I199*H199,2)</f>
        <v>0</v>
      </c>
      <c r="BL199" s="16" t="s">
        <v>238</v>
      </c>
      <c r="BM199" s="141" t="s">
        <v>894</v>
      </c>
    </row>
    <row r="200" spans="2:47" s="1" customFormat="1" ht="10">
      <c r="B200" s="32"/>
      <c r="D200" s="143" t="s">
        <v>156</v>
      </c>
      <c r="F200" s="144" t="s">
        <v>636</v>
      </c>
      <c r="I200" s="145"/>
      <c r="L200" s="32"/>
      <c r="M200" s="146"/>
      <c r="T200" s="53"/>
      <c r="AT200" s="16" t="s">
        <v>156</v>
      </c>
      <c r="AU200" s="16" t="s">
        <v>92</v>
      </c>
    </row>
    <row r="201" spans="2:65" s="1" customFormat="1" ht="16.5" customHeight="1">
      <c r="B201" s="128"/>
      <c r="C201" s="168" t="s">
        <v>378</v>
      </c>
      <c r="D201" s="168" t="s">
        <v>245</v>
      </c>
      <c r="E201" s="169" t="s">
        <v>638</v>
      </c>
      <c r="F201" s="170" t="s">
        <v>639</v>
      </c>
      <c r="G201" s="171" t="s">
        <v>153</v>
      </c>
      <c r="H201" s="172">
        <v>157.5</v>
      </c>
      <c r="I201" s="173"/>
      <c r="J201" s="174">
        <f>ROUND(I201*H201,2)</f>
        <v>0</v>
      </c>
      <c r="K201" s="175"/>
      <c r="L201" s="176"/>
      <c r="M201" s="177" t="s">
        <v>3</v>
      </c>
      <c r="N201" s="178" t="s">
        <v>53</v>
      </c>
      <c r="P201" s="139">
        <f>O201*H201</f>
        <v>0</v>
      </c>
      <c r="Q201" s="139">
        <v>0</v>
      </c>
      <c r="R201" s="139">
        <f>Q201*H201</f>
        <v>0</v>
      </c>
      <c r="S201" s="139">
        <v>0</v>
      </c>
      <c r="T201" s="140">
        <f>S201*H201</f>
        <v>0</v>
      </c>
      <c r="AR201" s="141" t="s">
        <v>248</v>
      </c>
      <c r="AT201" s="141" t="s">
        <v>245</v>
      </c>
      <c r="AU201" s="141" t="s">
        <v>92</v>
      </c>
      <c r="AY201" s="16" t="s">
        <v>147</v>
      </c>
      <c r="BE201" s="142">
        <f>IF(N201="základní",J201,0)</f>
        <v>0</v>
      </c>
      <c r="BF201" s="142">
        <f>IF(N201="snížená",J201,0)</f>
        <v>0</v>
      </c>
      <c r="BG201" s="142">
        <f>IF(N201="zákl. přenesená",J201,0)</f>
        <v>0</v>
      </c>
      <c r="BH201" s="142">
        <f>IF(N201="sníž. přenesená",J201,0)</f>
        <v>0</v>
      </c>
      <c r="BI201" s="142">
        <f>IF(N201="nulová",J201,0)</f>
        <v>0</v>
      </c>
      <c r="BJ201" s="16" t="s">
        <v>90</v>
      </c>
      <c r="BK201" s="142">
        <f>ROUND(I201*H201,2)</f>
        <v>0</v>
      </c>
      <c r="BL201" s="16" t="s">
        <v>238</v>
      </c>
      <c r="BM201" s="141" t="s">
        <v>895</v>
      </c>
    </row>
    <row r="202" spans="2:51" s="13" customFormat="1" ht="10">
      <c r="B202" s="154"/>
      <c r="D202" s="148" t="s">
        <v>158</v>
      </c>
      <c r="F202" s="156" t="s">
        <v>896</v>
      </c>
      <c r="H202" s="157">
        <v>157.5</v>
      </c>
      <c r="I202" s="158"/>
      <c r="L202" s="154"/>
      <c r="M202" s="159"/>
      <c r="T202" s="160"/>
      <c r="AT202" s="155" t="s">
        <v>158</v>
      </c>
      <c r="AU202" s="155" t="s">
        <v>92</v>
      </c>
      <c r="AV202" s="13" t="s">
        <v>92</v>
      </c>
      <c r="AW202" s="13" t="s">
        <v>4</v>
      </c>
      <c r="AX202" s="13" t="s">
        <v>90</v>
      </c>
      <c r="AY202" s="155" t="s">
        <v>147</v>
      </c>
    </row>
    <row r="203" spans="2:65" s="1" customFormat="1" ht="44.25" customHeight="1">
      <c r="B203" s="128"/>
      <c r="C203" s="129" t="s">
        <v>383</v>
      </c>
      <c r="D203" s="129" t="s">
        <v>150</v>
      </c>
      <c r="E203" s="130" t="s">
        <v>643</v>
      </c>
      <c r="F203" s="131" t="s">
        <v>644</v>
      </c>
      <c r="G203" s="132" t="s">
        <v>153</v>
      </c>
      <c r="H203" s="133">
        <v>30</v>
      </c>
      <c r="I203" s="134"/>
      <c r="J203" s="135">
        <f>ROUND(I203*H203,2)</f>
        <v>0</v>
      </c>
      <c r="K203" s="136"/>
      <c r="L203" s="32"/>
      <c r="M203" s="137" t="s">
        <v>3</v>
      </c>
      <c r="N203" s="138" t="s">
        <v>53</v>
      </c>
      <c r="P203" s="139">
        <f>O203*H203</f>
        <v>0</v>
      </c>
      <c r="Q203" s="139">
        <v>0</v>
      </c>
      <c r="R203" s="139">
        <f>Q203*H203</f>
        <v>0</v>
      </c>
      <c r="S203" s="139">
        <v>0</v>
      </c>
      <c r="T203" s="140">
        <f>S203*H203</f>
        <v>0</v>
      </c>
      <c r="AR203" s="141" t="s">
        <v>238</v>
      </c>
      <c r="AT203" s="141" t="s">
        <v>150</v>
      </c>
      <c r="AU203" s="141" t="s">
        <v>92</v>
      </c>
      <c r="AY203" s="16" t="s">
        <v>147</v>
      </c>
      <c r="BE203" s="142">
        <f>IF(N203="základní",J203,0)</f>
        <v>0</v>
      </c>
      <c r="BF203" s="142">
        <f>IF(N203="snížená",J203,0)</f>
        <v>0</v>
      </c>
      <c r="BG203" s="142">
        <f>IF(N203="zákl. přenesená",J203,0)</f>
        <v>0</v>
      </c>
      <c r="BH203" s="142">
        <f>IF(N203="sníž. přenesená",J203,0)</f>
        <v>0</v>
      </c>
      <c r="BI203" s="142">
        <f>IF(N203="nulová",J203,0)</f>
        <v>0</v>
      </c>
      <c r="BJ203" s="16" t="s">
        <v>90</v>
      </c>
      <c r="BK203" s="142">
        <f>ROUND(I203*H203,2)</f>
        <v>0</v>
      </c>
      <c r="BL203" s="16" t="s">
        <v>238</v>
      </c>
      <c r="BM203" s="141" t="s">
        <v>897</v>
      </c>
    </row>
    <row r="204" spans="2:47" s="1" customFormat="1" ht="10">
      <c r="B204" s="32"/>
      <c r="D204" s="143" t="s">
        <v>156</v>
      </c>
      <c r="F204" s="144" t="s">
        <v>646</v>
      </c>
      <c r="I204" s="145"/>
      <c r="L204" s="32"/>
      <c r="M204" s="146"/>
      <c r="T204" s="53"/>
      <c r="AT204" s="16" t="s">
        <v>156</v>
      </c>
      <c r="AU204" s="16" t="s">
        <v>92</v>
      </c>
    </row>
    <row r="205" spans="2:65" s="1" customFormat="1" ht="16.5" customHeight="1">
      <c r="B205" s="128"/>
      <c r="C205" s="168" t="s">
        <v>388</v>
      </c>
      <c r="D205" s="168" t="s">
        <v>245</v>
      </c>
      <c r="E205" s="169" t="s">
        <v>638</v>
      </c>
      <c r="F205" s="170" t="s">
        <v>639</v>
      </c>
      <c r="G205" s="171" t="s">
        <v>153</v>
      </c>
      <c r="H205" s="172">
        <v>31.5</v>
      </c>
      <c r="I205" s="173"/>
      <c r="J205" s="174">
        <f>ROUND(I205*H205,2)</f>
        <v>0</v>
      </c>
      <c r="K205" s="175"/>
      <c r="L205" s="176"/>
      <c r="M205" s="177" t="s">
        <v>3</v>
      </c>
      <c r="N205" s="178" t="s">
        <v>53</v>
      </c>
      <c r="P205" s="139">
        <f>O205*H205</f>
        <v>0</v>
      </c>
      <c r="Q205" s="139">
        <v>0</v>
      </c>
      <c r="R205" s="139">
        <f>Q205*H205</f>
        <v>0</v>
      </c>
      <c r="S205" s="139">
        <v>0</v>
      </c>
      <c r="T205" s="140">
        <f>S205*H205</f>
        <v>0</v>
      </c>
      <c r="AR205" s="141" t="s">
        <v>248</v>
      </c>
      <c r="AT205" s="141" t="s">
        <v>245</v>
      </c>
      <c r="AU205" s="141" t="s">
        <v>92</v>
      </c>
      <c r="AY205" s="16" t="s">
        <v>147</v>
      </c>
      <c r="BE205" s="142">
        <f>IF(N205="základní",J205,0)</f>
        <v>0</v>
      </c>
      <c r="BF205" s="142">
        <f>IF(N205="snížená",J205,0)</f>
        <v>0</v>
      </c>
      <c r="BG205" s="142">
        <f>IF(N205="zákl. přenesená",J205,0)</f>
        <v>0</v>
      </c>
      <c r="BH205" s="142">
        <f>IF(N205="sníž. přenesená",J205,0)</f>
        <v>0</v>
      </c>
      <c r="BI205" s="142">
        <f>IF(N205="nulová",J205,0)</f>
        <v>0</v>
      </c>
      <c r="BJ205" s="16" t="s">
        <v>90</v>
      </c>
      <c r="BK205" s="142">
        <f>ROUND(I205*H205,2)</f>
        <v>0</v>
      </c>
      <c r="BL205" s="16" t="s">
        <v>238</v>
      </c>
      <c r="BM205" s="141" t="s">
        <v>898</v>
      </c>
    </row>
    <row r="206" spans="2:51" s="13" customFormat="1" ht="10">
      <c r="B206" s="154"/>
      <c r="D206" s="148" t="s">
        <v>158</v>
      </c>
      <c r="F206" s="156" t="s">
        <v>899</v>
      </c>
      <c r="H206" s="157">
        <v>31.5</v>
      </c>
      <c r="I206" s="158"/>
      <c r="L206" s="154"/>
      <c r="M206" s="159"/>
      <c r="T206" s="160"/>
      <c r="AT206" s="155" t="s">
        <v>158</v>
      </c>
      <c r="AU206" s="155" t="s">
        <v>92</v>
      </c>
      <c r="AV206" s="13" t="s">
        <v>92</v>
      </c>
      <c r="AW206" s="13" t="s">
        <v>4</v>
      </c>
      <c r="AX206" s="13" t="s">
        <v>90</v>
      </c>
      <c r="AY206" s="155" t="s">
        <v>147</v>
      </c>
    </row>
    <row r="207" spans="2:65" s="1" customFormat="1" ht="33" customHeight="1">
      <c r="B207" s="128"/>
      <c r="C207" s="129" t="s">
        <v>393</v>
      </c>
      <c r="D207" s="129" t="s">
        <v>150</v>
      </c>
      <c r="E207" s="130" t="s">
        <v>651</v>
      </c>
      <c r="F207" s="131" t="s">
        <v>652</v>
      </c>
      <c r="G207" s="132" t="s">
        <v>153</v>
      </c>
      <c r="H207" s="133">
        <v>10</v>
      </c>
      <c r="I207" s="134"/>
      <c r="J207" s="135">
        <f>ROUND(I207*H207,2)</f>
        <v>0</v>
      </c>
      <c r="K207" s="136"/>
      <c r="L207" s="32"/>
      <c r="M207" s="137" t="s">
        <v>3</v>
      </c>
      <c r="N207" s="138" t="s">
        <v>53</v>
      </c>
      <c r="P207" s="139">
        <f>O207*H207</f>
        <v>0</v>
      </c>
      <c r="Q207" s="139">
        <v>0.0002</v>
      </c>
      <c r="R207" s="139">
        <f>Q207*H207</f>
        <v>0.002</v>
      </c>
      <c r="S207" s="139">
        <v>0</v>
      </c>
      <c r="T207" s="140">
        <f>S207*H207</f>
        <v>0</v>
      </c>
      <c r="AR207" s="141" t="s">
        <v>238</v>
      </c>
      <c r="AT207" s="141" t="s">
        <v>150</v>
      </c>
      <c r="AU207" s="141" t="s">
        <v>92</v>
      </c>
      <c r="AY207" s="16" t="s">
        <v>147</v>
      </c>
      <c r="BE207" s="142">
        <f>IF(N207="základní",J207,0)</f>
        <v>0</v>
      </c>
      <c r="BF207" s="142">
        <f>IF(N207="snížená",J207,0)</f>
        <v>0</v>
      </c>
      <c r="BG207" s="142">
        <f>IF(N207="zákl. přenesená",J207,0)</f>
        <v>0</v>
      </c>
      <c r="BH207" s="142">
        <f>IF(N207="sníž. přenesená",J207,0)</f>
        <v>0</v>
      </c>
      <c r="BI207" s="142">
        <f>IF(N207="nulová",J207,0)</f>
        <v>0</v>
      </c>
      <c r="BJ207" s="16" t="s">
        <v>90</v>
      </c>
      <c r="BK207" s="142">
        <f>ROUND(I207*H207,2)</f>
        <v>0</v>
      </c>
      <c r="BL207" s="16" t="s">
        <v>238</v>
      </c>
      <c r="BM207" s="141" t="s">
        <v>900</v>
      </c>
    </row>
    <row r="208" spans="2:47" s="1" customFormat="1" ht="10">
      <c r="B208" s="32"/>
      <c r="D208" s="143" t="s">
        <v>156</v>
      </c>
      <c r="F208" s="144" t="s">
        <v>654</v>
      </c>
      <c r="I208" s="145"/>
      <c r="L208" s="32"/>
      <c r="M208" s="146"/>
      <c r="T208" s="53"/>
      <c r="AT208" s="16" t="s">
        <v>156</v>
      </c>
      <c r="AU208" s="16" t="s">
        <v>92</v>
      </c>
    </row>
    <row r="209" spans="2:65" s="1" customFormat="1" ht="37.75" customHeight="1">
      <c r="B209" s="128"/>
      <c r="C209" s="129" t="s">
        <v>400</v>
      </c>
      <c r="D209" s="129" t="s">
        <v>150</v>
      </c>
      <c r="E209" s="130" t="s">
        <v>656</v>
      </c>
      <c r="F209" s="131" t="s">
        <v>657</v>
      </c>
      <c r="G209" s="132" t="s">
        <v>153</v>
      </c>
      <c r="H209" s="133">
        <v>10</v>
      </c>
      <c r="I209" s="134"/>
      <c r="J209" s="135">
        <f>ROUND(I209*H209,2)</f>
        <v>0</v>
      </c>
      <c r="K209" s="136"/>
      <c r="L209" s="32"/>
      <c r="M209" s="137" t="s">
        <v>3</v>
      </c>
      <c r="N209" s="138" t="s">
        <v>53</v>
      </c>
      <c r="P209" s="139">
        <f>O209*H209</f>
        <v>0</v>
      </c>
      <c r="Q209" s="139">
        <v>0.00029</v>
      </c>
      <c r="R209" s="139">
        <f>Q209*H209</f>
        <v>0.0029</v>
      </c>
      <c r="S209" s="139">
        <v>0</v>
      </c>
      <c r="T209" s="140">
        <f>S209*H209</f>
        <v>0</v>
      </c>
      <c r="AR209" s="141" t="s">
        <v>238</v>
      </c>
      <c r="AT209" s="141" t="s">
        <v>150</v>
      </c>
      <c r="AU209" s="141" t="s">
        <v>92</v>
      </c>
      <c r="AY209" s="16" t="s">
        <v>147</v>
      </c>
      <c r="BE209" s="142">
        <f>IF(N209="základní",J209,0)</f>
        <v>0</v>
      </c>
      <c r="BF209" s="142">
        <f>IF(N209="snížená",J209,0)</f>
        <v>0</v>
      </c>
      <c r="BG209" s="142">
        <f>IF(N209="zákl. přenesená",J209,0)</f>
        <v>0</v>
      </c>
      <c r="BH209" s="142">
        <f>IF(N209="sníž. přenesená",J209,0)</f>
        <v>0</v>
      </c>
      <c r="BI209" s="142">
        <f>IF(N209="nulová",J209,0)</f>
        <v>0</v>
      </c>
      <c r="BJ209" s="16" t="s">
        <v>90</v>
      </c>
      <c r="BK209" s="142">
        <f>ROUND(I209*H209,2)</f>
        <v>0</v>
      </c>
      <c r="BL209" s="16" t="s">
        <v>238</v>
      </c>
      <c r="BM209" s="141" t="s">
        <v>901</v>
      </c>
    </row>
    <row r="210" spans="2:47" s="1" customFormat="1" ht="10">
      <c r="B210" s="32"/>
      <c r="D210" s="143" t="s">
        <v>156</v>
      </c>
      <c r="F210" s="144" t="s">
        <v>659</v>
      </c>
      <c r="I210" s="145"/>
      <c r="L210" s="32"/>
      <c r="M210" s="185"/>
      <c r="N210" s="186"/>
      <c r="O210" s="186"/>
      <c r="P210" s="186"/>
      <c r="Q210" s="186"/>
      <c r="R210" s="186"/>
      <c r="S210" s="186"/>
      <c r="T210" s="187"/>
      <c r="AT210" s="16" t="s">
        <v>156</v>
      </c>
      <c r="AU210" s="16" t="s">
        <v>92</v>
      </c>
    </row>
    <row r="211" spans="2:12" s="1" customFormat="1" ht="7" customHeight="1">
      <c r="B211" s="41"/>
      <c r="C211" s="42"/>
      <c r="D211" s="42"/>
      <c r="E211" s="42"/>
      <c r="F211" s="42"/>
      <c r="G211" s="42"/>
      <c r="H211" s="42"/>
      <c r="I211" s="42"/>
      <c r="J211" s="42"/>
      <c r="K211" s="42"/>
      <c r="L211" s="32"/>
    </row>
  </sheetData>
  <autoFilter ref="C89:K210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3_02/612311131"/>
    <hyperlink ref="F98" r:id="rId2" display="https://podminky.urs.cz/item/CS_URS_2023_02/612325423"/>
    <hyperlink ref="F102" r:id="rId3" display="https://podminky.urs.cz/item/CS_URS_2023_02/619995001"/>
    <hyperlink ref="F107" r:id="rId4" display="https://podminky.urs.cz/item/CS_URS_2023_02/949101111"/>
    <hyperlink ref="F109" r:id="rId5" display="https://podminky.urs.cz/item/CS_URS_2023_02/952901111"/>
    <hyperlink ref="F112" r:id="rId6" display="https://podminky.urs.cz/item/CS_URS_2023_02/997013211"/>
    <hyperlink ref="F114" r:id="rId7" display="https://podminky.urs.cz/item/CS_URS_2023_02/997013219"/>
    <hyperlink ref="F116" r:id="rId8" display="https://podminky.urs.cz/item/CS_URS_2023_02/997013509"/>
    <hyperlink ref="F119" r:id="rId9" display="https://podminky.urs.cz/item/CS_URS_2023_02/997013511"/>
    <hyperlink ref="F121" r:id="rId10" display="https://podminky.urs.cz/item/CS_URS_2023_02/997013631"/>
    <hyperlink ref="F124" r:id="rId11" display="https://podminky.urs.cz/item/CS_URS_2023_02/998018001"/>
    <hyperlink ref="F130" r:id="rId12" display="https://podminky.urs.cz/item/CS_URS_2023_02/771474113"/>
    <hyperlink ref="F136" r:id="rId13" display="https://podminky.urs.cz/item/CS_URS_2023_02/998771101"/>
    <hyperlink ref="F138" r:id="rId14" display="https://podminky.urs.cz/item/CS_URS_2023_02/998771181"/>
    <hyperlink ref="F140" r:id="rId15" display="https://podminky.urs.cz/item/CS_URS_2023_02/998771192"/>
    <hyperlink ref="F143" r:id="rId16" display="https://podminky.urs.cz/item/CS_URS_2023_02/776111116"/>
    <hyperlink ref="F147" r:id="rId17" display="https://podminky.urs.cz/item/CS_URS_2023_02/776111311"/>
    <hyperlink ref="F149" r:id="rId18" display="https://podminky.urs.cz/item/CS_URS_2023_02/776121112"/>
    <hyperlink ref="F151" r:id="rId19" display="https://podminky.urs.cz/item/CS_URS_2023_02/776141121"/>
    <hyperlink ref="F153" r:id="rId20" display="https://podminky.urs.cz/item/CS_URS_2023_02/776201811"/>
    <hyperlink ref="F157" r:id="rId21" display="https://podminky.urs.cz/item/CS_URS_2023_02/776421312"/>
    <hyperlink ref="F163" r:id="rId22" display="https://podminky.urs.cz/item/CS_URS_2023_02/998776101"/>
    <hyperlink ref="F165" r:id="rId23" display="https://podminky.urs.cz/item/CS_URS_2023_02/998776181"/>
    <hyperlink ref="F167" r:id="rId24" display="https://podminky.urs.cz/item/CS_URS_2023_02/998776192"/>
    <hyperlink ref="F170" r:id="rId25" display="https://podminky.urs.cz/item/CS_URS_2023_02/777111111"/>
    <hyperlink ref="F174" r:id="rId26" display="https://podminky.urs.cz/item/CS_URS_2023_02/777121115"/>
    <hyperlink ref="F176" r:id="rId27" display="https://podminky.urs.cz/item/CS_URS_2023_02/777131101"/>
    <hyperlink ref="F178" r:id="rId28" display="https://podminky.urs.cz/item/CS_URS_2023_02/777511107"/>
    <hyperlink ref="F180" r:id="rId29" display="https://podminky.urs.cz/item/CS_URS_2023_02/777511125"/>
    <hyperlink ref="F182" r:id="rId30" display="https://podminky.urs.cz/item/CS_URS_2023_02/777611121"/>
    <hyperlink ref="F184" r:id="rId31" display="https://podminky.urs.cz/item/CS_URS_2023_02/777612101"/>
    <hyperlink ref="F186" r:id="rId32" display="https://podminky.urs.cz/item/CS_URS_2023_02/998777101"/>
    <hyperlink ref="F188" r:id="rId33" display="https://podminky.urs.cz/item/CS_URS_2023_02/998777181"/>
    <hyperlink ref="F190" r:id="rId34" display="https://podminky.urs.cz/item/CS_URS_2023_02/998777192"/>
    <hyperlink ref="F193" r:id="rId35" display="https://podminky.urs.cz/item/CS_URS_2023_02/784111001"/>
    <hyperlink ref="F200" r:id="rId36" display="https://podminky.urs.cz/item/CS_URS_2023_02/784171101"/>
    <hyperlink ref="F204" r:id="rId37" display="https://podminky.urs.cz/item/CS_URS_2023_02/784171111"/>
    <hyperlink ref="F208" r:id="rId38" display="https://podminky.urs.cz/item/CS_URS_2023_02/784181101"/>
    <hyperlink ref="F210" r:id="rId39" display="https://podminky.urs.cz/item/CS_URS_2023_02/78422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6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30" t="s">
        <v>6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6" t="s">
        <v>101</v>
      </c>
    </row>
    <row r="3" spans="2:46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92</v>
      </c>
    </row>
    <row r="4" spans="2:46" ht="25" customHeight="1">
      <c r="B4" s="19"/>
      <c r="D4" s="20" t="s">
        <v>108</v>
      </c>
      <c r="L4" s="19"/>
      <c r="M4" s="85" t="s">
        <v>11</v>
      </c>
      <c r="AT4" s="16" t="s">
        <v>4</v>
      </c>
    </row>
    <row r="5" spans="2:12" ht="7" customHeight="1">
      <c r="B5" s="19"/>
      <c r="L5" s="19"/>
    </row>
    <row r="6" spans="2:12" ht="12" customHeight="1">
      <c r="B6" s="19"/>
      <c r="D6" s="26" t="s">
        <v>17</v>
      </c>
      <c r="L6" s="19"/>
    </row>
    <row r="7" spans="2:12" ht="16.5" customHeight="1">
      <c r="B7" s="19"/>
      <c r="E7" s="231" t="str">
        <f>'Rekapitulace stavby'!K6</f>
        <v>ZČU v Plzni - Revitalizace výukových prostor pro katerdru KKS</v>
      </c>
      <c r="F7" s="232"/>
      <c r="G7" s="232"/>
      <c r="H7" s="232"/>
      <c r="L7" s="19"/>
    </row>
    <row r="8" spans="2:12" s="1" customFormat="1" ht="12" customHeight="1">
      <c r="B8" s="32"/>
      <c r="D8" s="26" t="s">
        <v>109</v>
      </c>
      <c r="L8" s="32"/>
    </row>
    <row r="9" spans="2:12" s="1" customFormat="1" ht="16.5" customHeight="1">
      <c r="B9" s="32"/>
      <c r="E9" s="193" t="s">
        <v>902</v>
      </c>
      <c r="F9" s="233"/>
      <c r="G9" s="233"/>
      <c r="H9" s="233"/>
      <c r="L9" s="32"/>
    </row>
    <row r="10" spans="2:12" s="1" customFormat="1" ht="10">
      <c r="B10" s="32"/>
      <c r="L10" s="32"/>
    </row>
    <row r="11" spans="2:12" s="1" customFormat="1" ht="12" customHeight="1">
      <c r="B11" s="32"/>
      <c r="D11" s="26" t="s">
        <v>19</v>
      </c>
      <c r="F11" s="24" t="s">
        <v>20</v>
      </c>
      <c r="I11" s="26" t="s">
        <v>21</v>
      </c>
      <c r="J11" s="24" t="s">
        <v>22</v>
      </c>
      <c r="L11" s="32"/>
    </row>
    <row r="12" spans="2:12" s="1" customFormat="1" ht="12" customHeight="1">
      <c r="B12" s="32"/>
      <c r="D12" s="26" t="s">
        <v>23</v>
      </c>
      <c r="F12" s="24" t="s">
        <v>24</v>
      </c>
      <c r="I12" s="26" t="s">
        <v>25</v>
      </c>
      <c r="J12" s="49" t="str">
        <f>'Rekapitulace stavby'!AN8</f>
        <v>18. 9. 2023</v>
      </c>
      <c r="L12" s="32"/>
    </row>
    <row r="13" spans="2:12" s="1" customFormat="1" ht="21.75" customHeight="1">
      <c r="B13" s="32"/>
      <c r="D13" s="23" t="s">
        <v>27</v>
      </c>
      <c r="F13" s="28" t="s">
        <v>28</v>
      </c>
      <c r="I13" s="23" t="s">
        <v>29</v>
      </c>
      <c r="J13" s="28" t="s">
        <v>30</v>
      </c>
      <c r="L13" s="32"/>
    </row>
    <row r="14" spans="2:12" s="1" customFormat="1" ht="12" customHeight="1">
      <c r="B14" s="32"/>
      <c r="D14" s="26" t="s">
        <v>31</v>
      </c>
      <c r="I14" s="26" t="s">
        <v>32</v>
      </c>
      <c r="J14" s="24" t="s">
        <v>33</v>
      </c>
      <c r="L14" s="32"/>
    </row>
    <row r="15" spans="2:12" s="1" customFormat="1" ht="18" customHeight="1">
      <c r="B15" s="32"/>
      <c r="E15" s="24" t="s">
        <v>34</v>
      </c>
      <c r="I15" s="26" t="s">
        <v>35</v>
      </c>
      <c r="J15" s="24" t="s">
        <v>36</v>
      </c>
      <c r="L15" s="32"/>
    </row>
    <row r="16" spans="2:12" s="1" customFormat="1" ht="7" customHeight="1">
      <c r="B16" s="32"/>
      <c r="L16" s="32"/>
    </row>
    <row r="17" spans="2:12" s="1" customFormat="1" ht="12" customHeight="1">
      <c r="B17" s="32"/>
      <c r="D17" s="26" t="s">
        <v>37</v>
      </c>
      <c r="I17" s="26" t="s">
        <v>32</v>
      </c>
      <c r="J17" s="27" t="str">
        <f>'Rekapitulace stavby'!AN13</f>
        <v>Vyplň údaj</v>
      </c>
      <c r="L17" s="32"/>
    </row>
    <row r="18" spans="2:12" s="1" customFormat="1" ht="18" customHeight="1">
      <c r="B18" s="32"/>
      <c r="E18" s="234" t="str">
        <f>'Rekapitulace stavby'!E14</f>
        <v>Vyplň údaj</v>
      </c>
      <c r="F18" s="214"/>
      <c r="G18" s="214"/>
      <c r="H18" s="214"/>
      <c r="I18" s="26" t="s">
        <v>35</v>
      </c>
      <c r="J18" s="27" t="str">
        <f>'Rekapitulace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6" t="s">
        <v>39</v>
      </c>
      <c r="I20" s="26" t="s">
        <v>32</v>
      </c>
      <c r="J20" s="24" t="s">
        <v>40</v>
      </c>
      <c r="L20" s="32"/>
    </row>
    <row r="21" spans="2:12" s="1" customFormat="1" ht="18" customHeight="1">
      <c r="B21" s="32"/>
      <c r="E21" s="24" t="s">
        <v>41</v>
      </c>
      <c r="I21" s="26" t="s">
        <v>35</v>
      </c>
      <c r="J21" s="24" t="s">
        <v>42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6" t="s">
        <v>44</v>
      </c>
      <c r="I23" s="26" t="s">
        <v>32</v>
      </c>
      <c r="J23" s="24" t="str">
        <f>IF('Rekapitulace stavby'!AN19="","",'Rekapitulace stavby'!AN19)</f>
        <v/>
      </c>
      <c r="L23" s="32"/>
    </row>
    <row r="24" spans="2:12" s="1" customFormat="1" ht="18" customHeight="1">
      <c r="B24" s="32"/>
      <c r="E24" s="24" t="str">
        <f>IF('Rekapitulace stavby'!E20="","",'Rekapitulace stavby'!E20)</f>
        <v xml:space="preserve"> </v>
      </c>
      <c r="I24" s="26" t="s">
        <v>35</v>
      </c>
      <c r="J24" s="24" t="str">
        <f>IF('Rekapitulace stavby'!AN20="","",'Rekapitulace stavby'!AN20)</f>
        <v/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6" t="s">
        <v>46</v>
      </c>
      <c r="L26" s="32"/>
    </row>
    <row r="27" spans="2:12" s="7" customFormat="1" ht="16.5" customHeight="1">
      <c r="B27" s="86"/>
      <c r="E27" s="219" t="s">
        <v>3</v>
      </c>
      <c r="F27" s="219"/>
      <c r="G27" s="219"/>
      <c r="H27" s="219"/>
      <c r="L27" s="86"/>
    </row>
    <row r="28" spans="2:12" s="1" customFormat="1" ht="7" customHeight="1">
      <c r="B28" s="32"/>
      <c r="L28" s="32"/>
    </row>
    <row r="29" spans="2:12" s="1" customFormat="1" ht="7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4" customHeight="1">
      <c r="B30" s="32"/>
      <c r="D30" s="87" t="s">
        <v>48</v>
      </c>
      <c r="J30" s="63">
        <f>ROUND(J87,2)</f>
        <v>0</v>
      </c>
      <c r="L30" s="32"/>
    </row>
    <row r="31" spans="2:12" s="1" customFormat="1" ht="7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" customHeight="1">
      <c r="B32" s="32"/>
      <c r="F32" s="35" t="s">
        <v>50</v>
      </c>
      <c r="I32" s="35" t="s">
        <v>49</v>
      </c>
      <c r="J32" s="35" t="s">
        <v>51</v>
      </c>
      <c r="L32" s="32"/>
    </row>
    <row r="33" spans="2:12" s="1" customFormat="1" ht="14.4" customHeight="1">
      <c r="B33" s="32"/>
      <c r="D33" s="52" t="s">
        <v>52</v>
      </c>
      <c r="E33" s="26" t="s">
        <v>53</v>
      </c>
      <c r="F33" s="88">
        <f>ROUND((SUM(BE87:BE163)),2)</f>
        <v>0</v>
      </c>
      <c r="I33" s="89">
        <v>0.21</v>
      </c>
      <c r="J33" s="88">
        <f>ROUND(((SUM(BE87:BE163))*I33),2)</f>
        <v>0</v>
      </c>
      <c r="L33" s="32"/>
    </row>
    <row r="34" spans="2:12" s="1" customFormat="1" ht="14.4" customHeight="1">
      <c r="B34" s="32"/>
      <c r="E34" s="26" t="s">
        <v>54</v>
      </c>
      <c r="F34" s="88">
        <f>ROUND((SUM(BF87:BF163)),2)</f>
        <v>0</v>
      </c>
      <c r="I34" s="89">
        <v>0.15</v>
      </c>
      <c r="J34" s="88">
        <f>ROUND(((SUM(BF87:BF163))*I34),2)</f>
        <v>0</v>
      </c>
      <c r="L34" s="32"/>
    </row>
    <row r="35" spans="2:12" s="1" customFormat="1" ht="14.4" customHeight="1" hidden="1">
      <c r="B35" s="32"/>
      <c r="E35" s="26" t="s">
        <v>55</v>
      </c>
      <c r="F35" s="88">
        <f>ROUND((SUM(BG87:BG163)),2)</f>
        <v>0</v>
      </c>
      <c r="I35" s="89">
        <v>0.21</v>
      </c>
      <c r="J35" s="88">
        <f>0</f>
        <v>0</v>
      </c>
      <c r="L35" s="32"/>
    </row>
    <row r="36" spans="2:12" s="1" customFormat="1" ht="14.4" customHeight="1" hidden="1">
      <c r="B36" s="32"/>
      <c r="E36" s="26" t="s">
        <v>56</v>
      </c>
      <c r="F36" s="88">
        <f>ROUND((SUM(BH87:BH163)),2)</f>
        <v>0</v>
      </c>
      <c r="I36" s="89">
        <v>0.15</v>
      </c>
      <c r="J36" s="88">
        <f>0</f>
        <v>0</v>
      </c>
      <c r="L36" s="32"/>
    </row>
    <row r="37" spans="2:12" s="1" customFormat="1" ht="14.4" customHeight="1" hidden="1">
      <c r="B37" s="32"/>
      <c r="E37" s="26" t="s">
        <v>57</v>
      </c>
      <c r="F37" s="88">
        <f>ROUND((SUM(BI87:BI163)),2)</f>
        <v>0</v>
      </c>
      <c r="I37" s="89">
        <v>0</v>
      </c>
      <c r="J37" s="88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4" customHeight="1">
      <c r="B39" s="32"/>
      <c r="C39" s="90"/>
      <c r="D39" s="91" t="s">
        <v>58</v>
      </c>
      <c r="E39" s="54"/>
      <c r="F39" s="54"/>
      <c r="G39" s="92" t="s">
        <v>59</v>
      </c>
      <c r="H39" s="93" t="s">
        <v>60</v>
      </c>
      <c r="I39" s="54"/>
      <c r="J39" s="94">
        <f>SUM(J30:J37)</f>
        <v>0</v>
      </c>
      <c r="K39" s="95"/>
      <c r="L39" s="32"/>
    </row>
    <row r="40" spans="2:12" s="1" customFormat="1" ht="14.4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7" customHeight="1" hidden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5" customHeight="1" hidden="1">
      <c r="B45" s="32"/>
      <c r="C45" s="20" t="s">
        <v>111</v>
      </c>
      <c r="L45" s="32"/>
    </row>
    <row r="46" spans="2:12" s="1" customFormat="1" ht="7" customHeight="1" hidden="1">
      <c r="B46" s="32"/>
      <c r="L46" s="32"/>
    </row>
    <row r="47" spans="2:12" s="1" customFormat="1" ht="12" customHeight="1" hidden="1">
      <c r="B47" s="32"/>
      <c r="C47" s="26" t="s">
        <v>17</v>
      </c>
      <c r="L47" s="32"/>
    </row>
    <row r="48" spans="2:12" s="1" customFormat="1" ht="16.5" customHeight="1" hidden="1">
      <c r="B48" s="32"/>
      <c r="E48" s="231" t="str">
        <f>E7</f>
        <v>ZČU v Plzni - Revitalizace výukových prostor pro katerdru KKS</v>
      </c>
      <c r="F48" s="232"/>
      <c r="G48" s="232"/>
      <c r="H48" s="232"/>
      <c r="L48" s="32"/>
    </row>
    <row r="49" spans="2:12" s="1" customFormat="1" ht="12" customHeight="1" hidden="1">
      <c r="B49" s="32"/>
      <c r="C49" s="26" t="s">
        <v>109</v>
      </c>
      <c r="L49" s="32"/>
    </row>
    <row r="50" spans="2:12" s="1" customFormat="1" ht="16.5" customHeight="1" hidden="1">
      <c r="B50" s="32"/>
      <c r="E50" s="193" t="str">
        <f>E9</f>
        <v>d - Silnoproud</v>
      </c>
      <c r="F50" s="233"/>
      <c r="G50" s="233"/>
      <c r="H50" s="233"/>
      <c r="L50" s="32"/>
    </row>
    <row r="51" spans="2:12" s="1" customFormat="1" ht="7" customHeight="1" hidden="1">
      <c r="B51" s="32"/>
      <c r="L51" s="32"/>
    </row>
    <row r="52" spans="2:12" s="1" customFormat="1" ht="12" customHeight="1" hidden="1">
      <c r="B52" s="32"/>
      <c r="C52" s="26" t="s">
        <v>23</v>
      </c>
      <c r="F52" s="24" t="str">
        <f>F12</f>
        <v>p.č. 8424/24, 8424/20</v>
      </c>
      <c r="I52" s="26" t="s">
        <v>25</v>
      </c>
      <c r="J52" s="49" t="str">
        <f>IF(J12="","",J12)</f>
        <v>18. 9. 2023</v>
      </c>
      <c r="L52" s="32"/>
    </row>
    <row r="53" spans="2:12" s="1" customFormat="1" ht="7" customHeight="1" hidden="1">
      <c r="B53" s="32"/>
      <c r="L53" s="32"/>
    </row>
    <row r="54" spans="2:12" s="1" customFormat="1" ht="15.15" customHeight="1" hidden="1">
      <c r="B54" s="32"/>
      <c r="C54" s="26" t="s">
        <v>31</v>
      </c>
      <c r="F54" s="24" t="str">
        <f>E15</f>
        <v>Západočeská univerzita v Plzni</v>
      </c>
      <c r="I54" s="26" t="s">
        <v>39</v>
      </c>
      <c r="J54" s="30" t="str">
        <f>E21</f>
        <v>HBH atelier s.r.o.</v>
      </c>
      <c r="L54" s="32"/>
    </row>
    <row r="55" spans="2:12" s="1" customFormat="1" ht="15.15" customHeight="1" hidden="1">
      <c r="B55" s="32"/>
      <c r="C55" s="26" t="s">
        <v>37</v>
      </c>
      <c r="F55" s="24" t="str">
        <f>IF(E18="","",E18)</f>
        <v>Vyplň údaj</v>
      </c>
      <c r="I55" s="26" t="s">
        <v>44</v>
      </c>
      <c r="J55" s="30" t="str">
        <f>E24</f>
        <v xml:space="preserve"> </v>
      </c>
      <c r="L55" s="32"/>
    </row>
    <row r="56" spans="2:12" s="1" customFormat="1" ht="10.25" customHeight="1" hidden="1">
      <c r="B56" s="32"/>
      <c r="L56" s="32"/>
    </row>
    <row r="57" spans="2:12" s="1" customFormat="1" ht="29.25" customHeight="1" hidden="1">
      <c r="B57" s="32"/>
      <c r="C57" s="96" t="s">
        <v>112</v>
      </c>
      <c r="D57" s="90"/>
      <c r="E57" s="90"/>
      <c r="F57" s="90"/>
      <c r="G57" s="90"/>
      <c r="H57" s="90"/>
      <c r="I57" s="90"/>
      <c r="J57" s="97" t="s">
        <v>113</v>
      </c>
      <c r="K57" s="90"/>
      <c r="L57" s="32"/>
    </row>
    <row r="58" spans="2:12" s="1" customFormat="1" ht="10.25" customHeight="1" hidden="1">
      <c r="B58" s="32"/>
      <c r="L58" s="32"/>
    </row>
    <row r="59" spans="2:47" s="1" customFormat="1" ht="22.75" customHeight="1" hidden="1">
      <c r="B59" s="32"/>
      <c r="C59" s="98" t="s">
        <v>80</v>
      </c>
      <c r="J59" s="63">
        <f>J87</f>
        <v>0</v>
      </c>
      <c r="L59" s="32"/>
      <c r="AU59" s="16" t="s">
        <v>114</v>
      </c>
    </row>
    <row r="60" spans="2:12" s="8" customFormat="1" ht="25" customHeight="1" hidden="1">
      <c r="B60" s="99"/>
      <c r="D60" s="100" t="s">
        <v>115</v>
      </c>
      <c r="E60" s="101"/>
      <c r="F60" s="101"/>
      <c r="G60" s="101"/>
      <c r="H60" s="101"/>
      <c r="I60" s="101"/>
      <c r="J60" s="102">
        <f>J88</f>
        <v>0</v>
      </c>
      <c r="L60" s="99"/>
    </row>
    <row r="61" spans="2:12" s="9" customFormat="1" ht="19.9" customHeight="1" hidden="1">
      <c r="B61" s="103"/>
      <c r="D61" s="104" t="s">
        <v>117</v>
      </c>
      <c r="E61" s="105"/>
      <c r="F61" s="105"/>
      <c r="G61" s="105"/>
      <c r="H61" s="105"/>
      <c r="I61" s="105"/>
      <c r="J61" s="106">
        <f>J89</f>
        <v>0</v>
      </c>
      <c r="L61" s="103"/>
    </row>
    <row r="62" spans="2:12" s="9" customFormat="1" ht="19.9" customHeight="1" hidden="1">
      <c r="B62" s="103"/>
      <c r="D62" s="104" t="s">
        <v>118</v>
      </c>
      <c r="E62" s="105"/>
      <c r="F62" s="105"/>
      <c r="G62" s="105"/>
      <c r="H62" s="105"/>
      <c r="I62" s="105"/>
      <c r="J62" s="106">
        <f>J95</f>
        <v>0</v>
      </c>
      <c r="L62" s="103"/>
    </row>
    <row r="63" spans="2:12" s="8" customFormat="1" ht="25" customHeight="1" hidden="1">
      <c r="B63" s="99"/>
      <c r="D63" s="100" t="s">
        <v>120</v>
      </c>
      <c r="E63" s="101"/>
      <c r="F63" s="101"/>
      <c r="G63" s="101"/>
      <c r="H63" s="101"/>
      <c r="I63" s="101"/>
      <c r="J63" s="102">
        <f>J108</f>
        <v>0</v>
      </c>
      <c r="L63" s="99"/>
    </row>
    <row r="64" spans="2:12" s="9" customFormat="1" ht="19.9" customHeight="1" hidden="1">
      <c r="B64" s="103"/>
      <c r="D64" s="104" t="s">
        <v>903</v>
      </c>
      <c r="E64" s="105"/>
      <c r="F64" s="105"/>
      <c r="G64" s="105"/>
      <c r="H64" s="105"/>
      <c r="I64" s="105"/>
      <c r="J64" s="106">
        <f>J109</f>
        <v>0</v>
      </c>
      <c r="L64" s="103"/>
    </row>
    <row r="65" spans="2:12" s="8" customFormat="1" ht="25" customHeight="1" hidden="1">
      <c r="B65" s="99"/>
      <c r="D65" s="100" t="s">
        <v>131</v>
      </c>
      <c r="E65" s="101"/>
      <c r="F65" s="101"/>
      <c r="G65" s="101"/>
      <c r="H65" s="101"/>
      <c r="I65" s="101"/>
      <c r="J65" s="102">
        <f>J153</f>
        <v>0</v>
      </c>
      <c r="L65" s="99"/>
    </row>
    <row r="66" spans="2:12" s="8" customFormat="1" ht="25" customHeight="1" hidden="1">
      <c r="B66" s="99"/>
      <c r="D66" s="100" t="s">
        <v>904</v>
      </c>
      <c r="E66" s="101"/>
      <c r="F66" s="101"/>
      <c r="G66" s="101"/>
      <c r="H66" s="101"/>
      <c r="I66" s="101"/>
      <c r="J66" s="102">
        <f>J160</f>
        <v>0</v>
      </c>
      <c r="L66" s="99"/>
    </row>
    <row r="67" spans="2:12" s="9" customFormat="1" ht="19.9" customHeight="1" hidden="1">
      <c r="B67" s="103"/>
      <c r="D67" s="104" t="s">
        <v>905</v>
      </c>
      <c r="E67" s="105"/>
      <c r="F67" s="105"/>
      <c r="G67" s="105"/>
      <c r="H67" s="105"/>
      <c r="I67" s="105"/>
      <c r="J67" s="106">
        <f>J161</f>
        <v>0</v>
      </c>
      <c r="L67" s="103"/>
    </row>
    <row r="68" spans="2:12" s="1" customFormat="1" ht="21.75" customHeight="1" hidden="1">
      <c r="B68" s="32"/>
      <c r="L68" s="32"/>
    </row>
    <row r="69" spans="2:12" s="1" customFormat="1" ht="7" customHeight="1" hidden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32"/>
    </row>
    <row r="70" ht="10" hidden="1"/>
    <row r="71" ht="10" hidden="1"/>
    <row r="72" ht="10" hidden="1"/>
    <row r="73" spans="2:12" s="1" customFormat="1" ht="7" customHeight="1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32"/>
    </row>
    <row r="74" spans="2:12" s="1" customFormat="1" ht="25" customHeight="1">
      <c r="B74" s="32"/>
      <c r="C74" s="20" t="s">
        <v>132</v>
      </c>
      <c r="L74" s="32"/>
    </row>
    <row r="75" spans="2:12" s="1" customFormat="1" ht="7" customHeight="1">
      <c r="B75" s="32"/>
      <c r="L75" s="32"/>
    </row>
    <row r="76" spans="2:12" s="1" customFormat="1" ht="12" customHeight="1">
      <c r="B76" s="32"/>
      <c r="C76" s="26" t="s">
        <v>17</v>
      </c>
      <c r="L76" s="32"/>
    </row>
    <row r="77" spans="2:12" s="1" customFormat="1" ht="16.5" customHeight="1">
      <c r="B77" s="32"/>
      <c r="E77" s="231" t="str">
        <f>E7</f>
        <v>ZČU v Plzni - Revitalizace výukových prostor pro katerdru KKS</v>
      </c>
      <c r="F77" s="232"/>
      <c r="G77" s="232"/>
      <c r="H77" s="232"/>
      <c r="L77" s="32"/>
    </row>
    <row r="78" spans="2:12" s="1" customFormat="1" ht="12" customHeight="1">
      <c r="B78" s="32"/>
      <c r="C78" s="26" t="s">
        <v>109</v>
      </c>
      <c r="L78" s="32"/>
    </row>
    <row r="79" spans="2:12" s="1" customFormat="1" ht="16.5" customHeight="1">
      <c r="B79" s="32"/>
      <c r="E79" s="193" t="str">
        <f>E9</f>
        <v>d - Silnoproud</v>
      </c>
      <c r="F79" s="233"/>
      <c r="G79" s="233"/>
      <c r="H79" s="233"/>
      <c r="L79" s="32"/>
    </row>
    <row r="80" spans="2:12" s="1" customFormat="1" ht="7" customHeight="1">
      <c r="B80" s="32"/>
      <c r="L80" s="32"/>
    </row>
    <row r="81" spans="2:12" s="1" customFormat="1" ht="12" customHeight="1">
      <c r="B81" s="32"/>
      <c r="C81" s="26" t="s">
        <v>23</v>
      </c>
      <c r="F81" s="24" t="str">
        <f>F12</f>
        <v>p.č. 8424/24, 8424/20</v>
      </c>
      <c r="I81" s="26" t="s">
        <v>25</v>
      </c>
      <c r="J81" s="49" t="str">
        <f>IF(J12="","",J12)</f>
        <v>18. 9. 2023</v>
      </c>
      <c r="L81" s="32"/>
    </row>
    <row r="82" spans="2:12" s="1" customFormat="1" ht="7" customHeight="1">
      <c r="B82" s="32"/>
      <c r="L82" s="32"/>
    </row>
    <row r="83" spans="2:12" s="1" customFormat="1" ht="15.15" customHeight="1">
      <c r="B83" s="32"/>
      <c r="C83" s="26" t="s">
        <v>31</v>
      </c>
      <c r="F83" s="24" t="str">
        <f>E15</f>
        <v>Západočeská univerzita v Plzni</v>
      </c>
      <c r="I83" s="26" t="s">
        <v>39</v>
      </c>
      <c r="J83" s="30" t="str">
        <f>E21</f>
        <v>HBH atelier s.r.o.</v>
      </c>
      <c r="L83" s="32"/>
    </row>
    <row r="84" spans="2:12" s="1" customFormat="1" ht="15.15" customHeight="1">
      <c r="B84" s="32"/>
      <c r="C84" s="26" t="s">
        <v>37</v>
      </c>
      <c r="F84" s="24" t="str">
        <f>IF(E18="","",E18)</f>
        <v>Vyplň údaj</v>
      </c>
      <c r="I84" s="26" t="s">
        <v>44</v>
      </c>
      <c r="J84" s="30" t="str">
        <f>E24</f>
        <v xml:space="preserve"> </v>
      </c>
      <c r="L84" s="32"/>
    </row>
    <row r="85" spans="2:12" s="1" customFormat="1" ht="10.25" customHeight="1">
      <c r="B85" s="32"/>
      <c r="L85" s="32"/>
    </row>
    <row r="86" spans="2:20" s="10" customFormat="1" ht="29.25" customHeight="1">
      <c r="B86" s="107"/>
      <c r="C86" s="108" t="s">
        <v>133</v>
      </c>
      <c r="D86" s="109" t="s">
        <v>67</v>
      </c>
      <c r="E86" s="109" t="s">
        <v>63</v>
      </c>
      <c r="F86" s="109" t="s">
        <v>64</v>
      </c>
      <c r="G86" s="109" t="s">
        <v>134</v>
      </c>
      <c r="H86" s="109" t="s">
        <v>135</v>
      </c>
      <c r="I86" s="109" t="s">
        <v>136</v>
      </c>
      <c r="J86" s="110" t="s">
        <v>113</v>
      </c>
      <c r="K86" s="111" t="s">
        <v>137</v>
      </c>
      <c r="L86" s="107"/>
      <c r="M86" s="56" t="s">
        <v>3</v>
      </c>
      <c r="N86" s="57" t="s">
        <v>52</v>
      </c>
      <c r="O86" s="57" t="s">
        <v>138</v>
      </c>
      <c r="P86" s="57" t="s">
        <v>139</v>
      </c>
      <c r="Q86" s="57" t="s">
        <v>140</v>
      </c>
      <c r="R86" s="57" t="s">
        <v>141</v>
      </c>
      <c r="S86" s="57" t="s">
        <v>142</v>
      </c>
      <c r="T86" s="58" t="s">
        <v>143</v>
      </c>
    </row>
    <row r="87" spans="2:63" s="1" customFormat="1" ht="22.75" customHeight="1">
      <c r="B87" s="32"/>
      <c r="C87" s="61" t="s">
        <v>144</v>
      </c>
      <c r="J87" s="112">
        <f>BK87</f>
        <v>0</v>
      </c>
      <c r="L87" s="32"/>
      <c r="M87" s="59"/>
      <c r="N87" s="50"/>
      <c r="O87" s="50"/>
      <c r="P87" s="113">
        <f>P88+P108+P153+P160</f>
        <v>0</v>
      </c>
      <c r="Q87" s="50"/>
      <c r="R87" s="113">
        <f>R88+R108+R153+R160</f>
        <v>0.244745</v>
      </c>
      <c r="S87" s="50"/>
      <c r="T87" s="114">
        <f>T88+T108+T153+T160</f>
        <v>0.2405</v>
      </c>
      <c r="AT87" s="16" t="s">
        <v>81</v>
      </c>
      <c r="AU87" s="16" t="s">
        <v>114</v>
      </c>
      <c r="BK87" s="115">
        <f>BK88+BK108+BK153+BK160</f>
        <v>0</v>
      </c>
    </row>
    <row r="88" spans="2:63" s="11" customFormat="1" ht="25.9" customHeight="1">
      <c r="B88" s="116"/>
      <c r="D88" s="117" t="s">
        <v>81</v>
      </c>
      <c r="E88" s="118" t="s">
        <v>145</v>
      </c>
      <c r="F88" s="118" t="s">
        <v>146</v>
      </c>
      <c r="I88" s="119"/>
      <c r="J88" s="120">
        <f>BK88</f>
        <v>0</v>
      </c>
      <c r="L88" s="116"/>
      <c r="M88" s="121"/>
      <c r="P88" s="122">
        <f>P89+P95</f>
        <v>0</v>
      </c>
      <c r="R88" s="122">
        <f>R89+R95</f>
        <v>0.039</v>
      </c>
      <c r="T88" s="123">
        <f>T89+T95</f>
        <v>0</v>
      </c>
      <c r="AR88" s="117" t="s">
        <v>90</v>
      </c>
      <c r="AT88" s="124" t="s">
        <v>81</v>
      </c>
      <c r="AU88" s="124" t="s">
        <v>82</v>
      </c>
      <c r="AY88" s="117" t="s">
        <v>147</v>
      </c>
      <c r="BK88" s="125">
        <f>BK89+BK95</f>
        <v>0</v>
      </c>
    </row>
    <row r="89" spans="2:63" s="11" customFormat="1" ht="22.75" customHeight="1">
      <c r="B89" s="116"/>
      <c r="D89" s="117" t="s">
        <v>81</v>
      </c>
      <c r="E89" s="126" t="s">
        <v>184</v>
      </c>
      <c r="F89" s="126" t="s">
        <v>185</v>
      </c>
      <c r="I89" s="119"/>
      <c r="J89" s="127">
        <f>BK89</f>
        <v>0</v>
      </c>
      <c r="L89" s="116"/>
      <c r="M89" s="121"/>
      <c r="P89" s="122">
        <f>SUM(P90:P94)</f>
        <v>0</v>
      </c>
      <c r="R89" s="122">
        <f>SUM(R90:R94)</f>
        <v>0.039</v>
      </c>
      <c r="T89" s="123">
        <f>SUM(T90:T94)</f>
        <v>0</v>
      </c>
      <c r="AR89" s="117" t="s">
        <v>90</v>
      </c>
      <c r="AT89" s="124" t="s">
        <v>81</v>
      </c>
      <c r="AU89" s="124" t="s">
        <v>90</v>
      </c>
      <c r="AY89" s="117" t="s">
        <v>147</v>
      </c>
      <c r="BK89" s="125">
        <f>SUM(BK90:BK94)</f>
        <v>0</v>
      </c>
    </row>
    <row r="90" spans="2:65" s="1" customFormat="1" ht="37.75" customHeight="1">
      <c r="B90" s="128"/>
      <c r="C90" s="129" t="s">
        <v>90</v>
      </c>
      <c r="D90" s="129" t="s">
        <v>150</v>
      </c>
      <c r="E90" s="130" t="s">
        <v>187</v>
      </c>
      <c r="F90" s="131" t="s">
        <v>188</v>
      </c>
      <c r="G90" s="132" t="s">
        <v>153</v>
      </c>
      <c r="H90" s="133">
        <v>300</v>
      </c>
      <c r="I90" s="134"/>
      <c r="J90" s="135">
        <f>ROUND(I90*H90,2)</f>
        <v>0</v>
      </c>
      <c r="K90" s="136"/>
      <c r="L90" s="32"/>
      <c r="M90" s="137" t="s">
        <v>3</v>
      </c>
      <c r="N90" s="138" t="s">
        <v>53</v>
      </c>
      <c r="P90" s="139">
        <f>O90*H90</f>
        <v>0</v>
      </c>
      <c r="Q90" s="139">
        <v>0.00013</v>
      </c>
      <c r="R90" s="139">
        <f>Q90*H90</f>
        <v>0.039</v>
      </c>
      <c r="S90" s="139">
        <v>0</v>
      </c>
      <c r="T90" s="140">
        <f>S90*H90</f>
        <v>0</v>
      </c>
      <c r="AR90" s="141" t="s">
        <v>154</v>
      </c>
      <c r="AT90" s="141" t="s">
        <v>150</v>
      </c>
      <c r="AU90" s="141" t="s">
        <v>92</v>
      </c>
      <c r="AY90" s="16" t="s">
        <v>147</v>
      </c>
      <c r="BE90" s="142">
        <f>IF(N90="základní",J90,0)</f>
        <v>0</v>
      </c>
      <c r="BF90" s="142">
        <f>IF(N90="snížená",J90,0)</f>
        <v>0</v>
      </c>
      <c r="BG90" s="142">
        <f>IF(N90="zákl. přenesená",J90,0)</f>
        <v>0</v>
      </c>
      <c r="BH90" s="142">
        <f>IF(N90="sníž. přenesená",J90,0)</f>
        <v>0</v>
      </c>
      <c r="BI90" s="142">
        <f>IF(N90="nulová",J90,0)</f>
        <v>0</v>
      </c>
      <c r="BJ90" s="16" t="s">
        <v>90</v>
      </c>
      <c r="BK90" s="142">
        <f>ROUND(I90*H90,2)</f>
        <v>0</v>
      </c>
      <c r="BL90" s="16" t="s">
        <v>154</v>
      </c>
      <c r="BM90" s="141" t="s">
        <v>906</v>
      </c>
    </row>
    <row r="91" spans="2:47" s="1" customFormat="1" ht="10">
      <c r="B91" s="32"/>
      <c r="D91" s="143" t="s">
        <v>156</v>
      </c>
      <c r="F91" s="144" t="s">
        <v>190</v>
      </c>
      <c r="I91" s="145"/>
      <c r="L91" s="32"/>
      <c r="M91" s="146"/>
      <c r="T91" s="53"/>
      <c r="AT91" s="16" t="s">
        <v>156</v>
      </c>
      <c r="AU91" s="16" t="s">
        <v>92</v>
      </c>
    </row>
    <row r="92" spans="2:65" s="1" customFormat="1" ht="24.15" customHeight="1">
      <c r="B92" s="128"/>
      <c r="C92" s="129" t="s">
        <v>92</v>
      </c>
      <c r="D92" s="129" t="s">
        <v>150</v>
      </c>
      <c r="E92" s="130" t="s">
        <v>907</v>
      </c>
      <c r="F92" s="131" t="s">
        <v>908</v>
      </c>
      <c r="G92" s="132" t="s">
        <v>274</v>
      </c>
      <c r="H92" s="133">
        <v>45</v>
      </c>
      <c r="I92" s="134"/>
      <c r="J92" s="135">
        <f>ROUND(I92*H92,2)</f>
        <v>0</v>
      </c>
      <c r="K92" s="136"/>
      <c r="L92" s="32"/>
      <c r="M92" s="137" t="s">
        <v>3</v>
      </c>
      <c r="N92" s="138" t="s">
        <v>53</v>
      </c>
      <c r="P92" s="139">
        <f>O92*H92</f>
        <v>0</v>
      </c>
      <c r="Q92" s="139">
        <v>0</v>
      </c>
      <c r="R92" s="139">
        <f>Q92*H92</f>
        <v>0</v>
      </c>
      <c r="S92" s="139">
        <v>0</v>
      </c>
      <c r="T92" s="140">
        <f>S92*H92</f>
        <v>0</v>
      </c>
      <c r="AR92" s="141" t="s">
        <v>154</v>
      </c>
      <c r="AT92" s="141" t="s">
        <v>150</v>
      </c>
      <c r="AU92" s="141" t="s">
        <v>92</v>
      </c>
      <c r="AY92" s="16" t="s">
        <v>147</v>
      </c>
      <c r="BE92" s="142">
        <f>IF(N92="základní",J92,0)</f>
        <v>0</v>
      </c>
      <c r="BF92" s="142">
        <f>IF(N92="snížená",J92,0)</f>
        <v>0</v>
      </c>
      <c r="BG92" s="142">
        <f>IF(N92="zákl. přenesená",J92,0)</f>
        <v>0</v>
      </c>
      <c r="BH92" s="142">
        <f>IF(N92="sníž. přenesená",J92,0)</f>
        <v>0</v>
      </c>
      <c r="BI92" s="142">
        <f>IF(N92="nulová",J92,0)</f>
        <v>0</v>
      </c>
      <c r="BJ92" s="16" t="s">
        <v>90</v>
      </c>
      <c r="BK92" s="142">
        <f>ROUND(I92*H92,2)</f>
        <v>0</v>
      </c>
      <c r="BL92" s="16" t="s">
        <v>154</v>
      </c>
      <c r="BM92" s="141" t="s">
        <v>909</v>
      </c>
    </row>
    <row r="93" spans="2:47" s="1" customFormat="1" ht="10">
      <c r="B93" s="32"/>
      <c r="D93" s="143" t="s">
        <v>156</v>
      </c>
      <c r="F93" s="144" t="s">
        <v>910</v>
      </c>
      <c r="I93" s="145"/>
      <c r="L93" s="32"/>
      <c r="M93" s="146"/>
      <c r="T93" s="53"/>
      <c r="AT93" s="16" t="s">
        <v>156</v>
      </c>
      <c r="AU93" s="16" t="s">
        <v>92</v>
      </c>
    </row>
    <row r="94" spans="2:65" s="1" customFormat="1" ht="24.15" customHeight="1">
      <c r="B94" s="128"/>
      <c r="C94" s="168" t="s">
        <v>170</v>
      </c>
      <c r="D94" s="168" t="s">
        <v>245</v>
      </c>
      <c r="E94" s="169" t="s">
        <v>911</v>
      </c>
      <c r="F94" s="170" t="s">
        <v>912</v>
      </c>
      <c r="G94" s="171" t="s">
        <v>274</v>
      </c>
      <c r="H94" s="172">
        <v>45</v>
      </c>
      <c r="I94" s="173"/>
      <c r="J94" s="174">
        <f>ROUND(I94*H94,2)</f>
        <v>0</v>
      </c>
      <c r="K94" s="175"/>
      <c r="L94" s="176"/>
      <c r="M94" s="177" t="s">
        <v>3</v>
      </c>
      <c r="N94" s="178" t="s">
        <v>53</v>
      </c>
      <c r="P94" s="139">
        <f>O94*H94</f>
        <v>0</v>
      </c>
      <c r="Q94" s="139">
        <v>0</v>
      </c>
      <c r="R94" s="139">
        <f>Q94*H94</f>
        <v>0</v>
      </c>
      <c r="S94" s="139">
        <v>0</v>
      </c>
      <c r="T94" s="140">
        <f>S94*H94</f>
        <v>0</v>
      </c>
      <c r="AR94" s="141" t="s">
        <v>203</v>
      </c>
      <c r="AT94" s="141" t="s">
        <v>245</v>
      </c>
      <c r="AU94" s="141" t="s">
        <v>92</v>
      </c>
      <c r="AY94" s="16" t="s">
        <v>147</v>
      </c>
      <c r="BE94" s="142">
        <f>IF(N94="základní",J94,0)</f>
        <v>0</v>
      </c>
      <c r="BF94" s="142">
        <f>IF(N94="snížená",J94,0)</f>
        <v>0</v>
      </c>
      <c r="BG94" s="142">
        <f>IF(N94="zákl. přenesená",J94,0)</f>
        <v>0</v>
      </c>
      <c r="BH94" s="142">
        <f>IF(N94="sníž. přenesená",J94,0)</f>
        <v>0</v>
      </c>
      <c r="BI94" s="142">
        <f>IF(N94="nulová",J94,0)</f>
        <v>0</v>
      </c>
      <c r="BJ94" s="16" t="s">
        <v>90</v>
      </c>
      <c r="BK94" s="142">
        <f>ROUND(I94*H94,2)</f>
        <v>0</v>
      </c>
      <c r="BL94" s="16" t="s">
        <v>154</v>
      </c>
      <c r="BM94" s="141" t="s">
        <v>913</v>
      </c>
    </row>
    <row r="95" spans="2:63" s="11" customFormat="1" ht="22.75" customHeight="1">
      <c r="B95" s="116"/>
      <c r="D95" s="117" t="s">
        <v>81</v>
      </c>
      <c r="E95" s="126" t="s">
        <v>195</v>
      </c>
      <c r="F95" s="126" t="s">
        <v>196</v>
      </c>
      <c r="I95" s="119"/>
      <c r="J95" s="127">
        <f>BK95</f>
        <v>0</v>
      </c>
      <c r="L95" s="116"/>
      <c r="M95" s="121"/>
      <c r="P95" s="122">
        <f>SUM(P96:P107)</f>
        <v>0</v>
      </c>
      <c r="R95" s="122">
        <f>SUM(R96:R107)</f>
        <v>0</v>
      </c>
      <c r="T95" s="123">
        <f>SUM(T96:T107)</f>
        <v>0</v>
      </c>
      <c r="AR95" s="117" t="s">
        <v>90</v>
      </c>
      <c r="AT95" s="124" t="s">
        <v>81</v>
      </c>
      <c r="AU95" s="124" t="s">
        <v>90</v>
      </c>
      <c r="AY95" s="117" t="s">
        <v>147</v>
      </c>
      <c r="BK95" s="125">
        <f>SUM(BK96:BK107)</f>
        <v>0</v>
      </c>
    </row>
    <row r="96" spans="2:65" s="1" customFormat="1" ht="37.75" customHeight="1">
      <c r="B96" s="128"/>
      <c r="C96" s="129" t="s">
        <v>154</v>
      </c>
      <c r="D96" s="129" t="s">
        <v>150</v>
      </c>
      <c r="E96" s="130" t="s">
        <v>198</v>
      </c>
      <c r="F96" s="131" t="s">
        <v>199</v>
      </c>
      <c r="G96" s="132" t="s">
        <v>200</v>
      </c>
      <c r="H96" s="133">
        <v>0.241</v>
      </c>
      <c r="I96" s="134"/>
      <c r="J96" s="135">
        <f>ROUND(I96*H96,2)</f>
        <v>0</v>
      </c>
      <c r="K96" s="136"/>
      <c r="L96" s="32"/>
      <c r="M96" s="137" t="s">
        <v>3</v>
      </c>
      <c r="N96" s="138" t="s">
        <v>53</v>
      </c>
      <c r="P96" s="139">
        <f>O96*H96</f>
        <v>0</v>
      </c>
      <c r="Q96" s="139">
        <v>0</v>
      </c>
      <c r="R96" s="139">
        <f>Q96*H96</f>
        <v>0</v>
      </c>
      <c r="S96" s="139">
        <v>0</v>
      </c>
      <c r="T96" s="140">
        <f>S96*H96</f>
        <v>0</v>
      </c>
      <c r="AR96" s="141" t="s">
        <v>154</v>
      </c>
      <c r="AT96" s="141" t="s">
        <v>150</v>
      </c>
      <c r="AU96" s="141" t="s">
        <v>92</v>
      </c>
      <c r="AY96" s="16" t="s">
        <v>147</v>
      </c>
      <c r="BE96" s="142">
        <f>IF(N96="základní",J96,0)</f>
        <v>0</v>
      </c>
      <c r="BF96" s="142">
        <f>IF(N96="snížená",J96,0)</f>
        <v>0</v>
      </c>
      <c r="BG96" s="142">
        <f>IF(N96="zákl. přenesená",J96,0)</f>
        <v>0</v>
      </c>
      <c r="BH96" s="142">
        <f>IF(N96="sníž. přenesená",J96,0)</f>
        <v>0</v>
      </c>
      <c r="BI96" s="142">
        <f>IF(N96="nulová",J96,0)</f>
        <v>0</v>
      </c>
      <c r="BJ96" s="16" t="s">
        <v>90</v>
      </c>
      <c r="BK96" s="142">
        <f>ROUND(I96*H96,2)</f>
        <v>0</v>
      </c>
      <c r="BL96" s="16" t="s">
        <v>154</v>
      </c>
      <c r="BM96" s="141" t="s">
        <v>914</v>
      </c>
    </row>
    <row r="97" spans="2:47" s="1" customFormat="1" ht="10">
      <c r="B97" s="32"/>
      <c r="D97" s="143" t="s">
        <v>156</v>
      </c>
      <c r="F97" s="144" t="s">
        <v>202</v>
      </c>
      <c r="I97" s="145"/>
      <c r="L97" s="32"/>
      <c r="M97" s="146"/>
      <c r="T97" s="53"/>
      <c r="AT97" s="16" t="s">
        <v>156</v>
      </c>
      <c r="AU97" s="16" t="s">
        <v>92</v>
      </c>
    </row>
    <row r="98" spans="2:65" s="1" customFormat="1" ht="62.75" customHeight="1">
      <c r="B98" s="128"/>
      <c r="C98" s="129" t="s">
        <v>186</v>
      </c>
      <c r="D98" s="129" t="s">
        <v>150</v>
      </c>
      <c r="E98" s="130" t="s">
        <v>204</v>
      </c>
      <c r="F98" s="131" t="s">
        <v>205</v>
      </c>
      <c r="G98" s="132" t="s">
        <v>200</v>
      </c>
      <c r="H98" s="133">
        <v>12.05</v>
      </c>
      <c r="I98" s="134"/>
      <c r="J98" s="135">
        <f>ROUND(I98*H98,2)</f>
        <v>0</v>
      </c>
      <c r="K98" s="136"/>
      <c r="L98" s="32"/>
      <c r="M98" s="137" t="s">
        <v>3</v>
      </c>
      <c r="N98" s="138" t="s">
        <v>53</v>
      </c>
      <c r="P98" s="139">
        <f>O98*H98</f>
        <v>0</v>
      </c>
      <c r="Q98" s="139">
        <v>0</v>
      </c>
      <c r="R98" s="139">
        <f>Q98*H98</f>
        <v>0</v>
      </c>
      <c r="S98" s="139">
        <v>0</v>
      </c>
      <c r="T98" s="140">
        <f>S98*H98</f>
        <v>0</v>
      </c>
      <c r="AR98" s="141" t="s">
        <v>154</v>
      </c>
      <c r="AT98" s="141" t="s">
        <v>150</v>
      </c>
      <c r="AU98" s="141" t="s">
        <v>92</v>
      </c>
      <c r="AY98" s="16" t="s">
        <v>147</v>
      </c>
      <c r="BE98" s="142">
        <f>IF(N98="základní",J98,0)</f>
        <v>0</v>
      </c>
      <c r="BF98" s="142">
        <f>IF(N98="snížená",J98,0)</f>
        <v>0</v>
      </c>
      <c r="BG98" s="142">
        <f>IF(N98="zákl. přenesená",J98,0)</f>
        <v>0</v>
      </c>
      <c r="BH98" s="142">
        <f>IF(N98="sníž. přenesená",J98,0)</f>
        <v>0</v>
      </c>
      <c r="BI98" s="142">
        <f>IF(N98="nulová",J98,0)</f>
        <v>0</v>
      </c>
      <c r="BJ98" s="16" t="s">
        <v>90</v>
      </c>
      <c r="BK98" s="142">
        <f>ROUND(I98*H98,2)</f>
        <v>0</v>
      </c>
      <c r="BL98" s="16" t="s">
        <v>154</v>
      </c>
      <c r="BM98" s="141" t="s">
        <v>915</v>
      </c>
    </row>
    <row r="99" spans="2:47" s="1" customFormat="1" ht="10">
      <c r="B99" s="32"/>
      <c r="D99" s="143" t="s">
        <v>156</v>
      </c>
      <c r="F99" s="144" t="s">
        <v>207</v>
      </c>
      <c r="I99" s="145"/>
      <c r="L99" s="32"/>
      <c r="M99" s="146"/>
      <c r="T99" s="53"/>
      <c r="AT99" s="16" t="s">
        <v>156</v>
      </c>
      <c r="AU99" s="16" t="s">
        <v>92</v>
      </c>
    </row>
    <row r="100" spans="2:51" s="13" customFormat="1" ht="10">
      <c r="B100" s="154"/>
      <c r="D100" s="148" t="s">
        <v>158</v>
      </c>
      <c r="E100" s="155" t="s">
        <v>3</v>
      </c>
      <c r="F100" s="156" t="s">
        <v>916</v>
      </c>
      <c r="H100" s="157">
        <v>12.05</v>
      </c>
      <c r="I100" s="158"/>
      <c r="L100" s="154"/>
      <c r="M100" s="159"/>
      <c r="T100" s="160"/>
      <c r="AT100" s="155" t="s">
        <v>158</v>
      </c>
      <c r="AU100" s="155" t="s">
        <v>92</v>
      </c>
      <c r="AV100" s="13" t="s">
        <v>92</v>
      </c>
      <c r="AW100" s="13" t="s">
        <v>43</v>
      </c>
      <c r="AX100" s="13" t="s">
        <v>90</v>
      </c>
      <c r="AY100" s="155" t="s">
        <v>147</v>
      </c>
    </row>
    <row r="101" spans="2:65" s="1" customFormat="1" ht="44.25" customHeight="1">
      <c r="B101" s="128"/>
      <c r="C101" s="129" t="s">
        <v>148</v>
      </c>
      <c r="D101" s="129" t="s">
        <v>150</v>
      </c>
      <c r="E101" s="130" t="s">
        <v>214</v>
      </c>
      <c r="F101" s="131" t="s">
        <v>215</v>
      </c>
      <c r="G101" s="132" t="s">
        <v>200</v>
      </c>
      <c r="H101" s="133">
        <v>3.374</v>
      </c>
      <c r="I101" s="134"/>
      <c r="J101" s="135">
        <f>ROUND(I101*H101,2)</f>
        <v>0</v>
      </c>
      <c r="K101" s="136"/>
      <c r="L101" s="32"/>
      <c r="M101" s="137" t="s">
        <v>3</v>
      </c>
      <c r="N101" s="138" t="s">
        <v>53</v>
      </c>
      <c r="P101" s="139">
        <f>O101*H101</f>
        <v>0</v>
      </c>
      <c r="Q101" s="139">
        <v>0</v>
      </c>
      <c r="R101" s="139">
        <f>Q101*H101</f>
        <v>0</v>
      </c>
      <c r="S101" s="139">
        <v>0</v>
      </c>
      <c r="T101" s="140">
        <f>S101*H101</f>
        <v>0</v>
      </c>
      <c r="AR101" s="141" t="s">
        <v>154</v>
      </c>
      <c r="AT101" s="141" t="s">
        <v>150</v>
      </c>
      <c r="AU101" s="141" t="s">
        <v>92</v>
      </c>
      <c r="AY101" s="16" t="s">
        <v>147</v>
      </c>
      <c r="BE101" s="142">
        <f>IF(N101="základní",J101,0)</f>
        <v>0</v>
      </c>
      <c r="BF101" s="142">
        <f>IF(N101="snížená",J101,0)</f>
        <v>0</v>
      </c>
      <c r="BG101" s="142">
        <f>IF(N101="zákl. přenesená",J101,0)</f>
        <v>0</v>
      </c>
      <c r="BH101" s="142">
        <f>IF(N101="sníž. přenesená",J101,0)</f>
        <v>0</v>
      </c>
      <c r="BI101" s="142">
        <f>IF(N101="nulová",J101,0)</f>
        <v>0</v>
      </c>
      <c r="BJ101" s="16" t="s">
        <v>90</v>
      </c>
      <c r="BK101" s="142">
        <f>ROUND(I101*H101,2)</f>
        <v>0</v>
      </c>
      <c r="BL101" s="16" t="s">
        <v>154</v>
      </c>
      <c r="BM101" s="141" t="s">
        <v>917</v>
      </c>
    </row>
    <row r="102" spans="2:47" s="1" customFormat="1" ht="10">
      <c r="B102" s="32"/>
      <c r="D102" s="143" t="s">
        <v>156</v>
      </c>
      <c r="F102" s="144" t="s">
        <v>217</v>
      </c>
      <c r="I102" s="145"/>
      <c r="L102" s="32"/>
      <c r="M102" s="146"/>
      <c r="T102" s="53"/>
      <c r="AT102" s="16" t="s">
        <v>156</v>
      </c>
      <c r="AU102" s="16" t="s">
        <v>92</v>
      </c>
    </row>
    <row r="103" spans="2:51" s="13" customFormat="1" ht="10">
      <c r="B103" s="154"/>
      <c r="D103" s="148" t="s">
        <v>158</v>
      </c>
      <c r="E103" s="155" t="s">
        <v>3</v>
      </c>
      <c r="F103" s="156" t="s">
        <v>918</v>
      </c>
      <c r="H103" s="157">
        <v>3.374</v>
      </c>
      <c r="I103" s="158"/>
      <c r="L103" s="154"/>
      <c r="M103" s="159"/>
      <c r="T103" s="160"/>
      <c r="AT103" s="155" t="s">
        <v>158</v>
      </c>
      <c r="AU103" s="155" t="s">
        <v>92</v>
      </c>
      <c r="AV103" s="13" t="s">
        <v>92</v>
      </c>
      <c r="AW103" s="13" t="s">
        <v>43</v>
      </c>
      <c r="AX103" s="13" t="s">
        <v>90</v>
      </c>
      <c r="AY103" s="155" t="s">
        <v>147</v>
      </c>
    </row>
    <row r="104" spans="2:65" s="1" customFormat="1" ht="37.75" customHeight="1">
      <c r="B104" s="128"/>
      <c r="C104" s="129" t="s">
        <v>197</v>
      </c>
      <c r="D104" s="129" t="s">
        <v>150</v>
      </c>
      <c r="E104" s="130" t="s">
        <v>209</v>
      </c>
      <c r="F104" s="131" t="s">
        <v>210</v>
      </c>
      <c r="G104" s="132" t="s">
        <v>200</v>
      </c>
      <c r="H104" s="133">
        <v>0.241</v>
      </c>
      <c r="I104" s="134"/>
      <c r="J104" s="135">
        <f>ROUND(I104*H104,2)</f>
        <v>0</v>
      </c>
      <c r="K104" s="136"/>
      <c r="L104" s="32"/>
      <c r="M104" s="137" t="s">
        <v>3</v>
      </c>
      <c r="N104" s="138" t="s">
        <v>53</v>
      </c>
      <c r="P104" s="139">
        <f>O104*H104</f>
        <v>0</v>
      </c>
      <c r="Q104" s="139">
        <v>0</v>
      </c>
      <c r="R104" s="139">
        <f>Q104*H104</f>
        <v>0</v>
      </c>
      <c r="S104" s="139">
        <v>0</v>
      </c>
      <c r="T104" s="140">
        <f>S104*H104</f>
        <v>0</v>
      </c>
      <c r="AR104" s="141" t="s">
        <v>154</v>
      </c>
      <c r="AT104" s="141" t="s">
        <v>150</v>
      </c>
      <c r="AU104" s="141" t="s">
        <v>92</v>
      </c>
      <c r="AY104" s="16" t="s">
        <v>147</v>
      </c>
      <c r="BE104" s="142">
        <f>IF(N104="základní",J104,0)</f>
        <v>0</v>
      </c>
      <c r="BF104" s="142">
        <f>IF(N104="snížená",J104,0)</f>
        <v>0</v>
      </c>
      <c r="BG104" s="142">
        <f>IF(N104="zákl. přenesená",J104,0)</f>
        <v>0</v>
      </c>
      <c r="BH104" s="142">
        <f>IF(N104="sníž. přenesená",J104,0)</f>
        <v>0</v>
      </c>
      <c r="BI104" s="142">
        <f>IF(N104="nulová",J104,0)</f>
        <v>0</v>
      </c>
      <c r="BJ104" s="16" t="s">
        <v>90</v>
      </c>
      <c r="BK104" s="142">
        <f>ROUND(I104*H104,2)</f>
        <v>0</v>
      </c>
      <c r="BL104" s="16" t="s">
        <v>154</v>
      </c>
      <c r="BM104" s="141" t="s">
        <v>919</v>
      </c>
    </row>
    <row r="105" spans="2:47" s="1" customFormat="1" ht="10">
      <c r="B105" s="32"/>
      <c r="D105" s="143" t="s">
        <v>156</v>
      </c>
      <c r="F105" s="144" t="s">
        <v>212</v>
      </c>
      <c r="I105" s="145"/>
      <c r="L105" s="32"/>
      <c r="M105" s="146"/>
      <c r="T105" s="53"/>
      <c r="AT105" s="16" t="s">
        <v>156</v>
      </c>
      <c r="AU105" s="16" t="s">
        <v>92</v>
      </c>
    </row>
    <row r="106" spans="2:65" s="1" customFormat="1" ht="44.25" customHeight="1">
      <c r="B106" s="128"/>
      <c r="C106" s="129" t="s">
        <v>203</v>
      </c>
      <c r="D106" s="129" t="s">
        <v>150</v>
      </c>
      <c r="E106" s="130" t="s">
        <v>220</v>
      </c>
      <c r="F106" s="131" t="s">
        <v>221</v>
      </c>
      <c r="G106" s="132" t="s">
        <v>200</v>
      </c>
      <c r="H106" s="133">
        <v>0.241</v>
      </c>
      <c r="I106" s="134"/>
      <c r="J106" s="135">
        <f>ROUND(I106*H106,2)</f>
        <v>0</v>
      </c>
      <c r="K106" s="136"/>
      <c r="L106" s="32"/>
      <c r="M106" s="137" t="s">
        <v>3</v>
      </c>
      <c r="N106" s="138" t="s">
        <v>53</v>
      </c>
      <c r="P106" s="139">
        <f>O106*H106</f>
        <v>0</v>
      </c>
      <c r="Q106" s="139">
        <v>0</v>
      </c>
      <c r="R106" s="139">
        <f>Q106*H106</f>
        <v>0</v>
      </c>
      <c r="S106" s="139">
        <v>0</v>
      </c>
      <c r="T106" s="140">
        <f>S106*H106</f>
        <v>0</v>
      </c>
      <c r="AR106" s="141" t="s">
        <v>154</v>
      </c>
      <c r="AT106" s="141" t="s">
        <v>150</v>
      </c>
      <c r="AU106" s="141" t="s">
        <v>92</v>
      </c>
      <c r="AY106" s="16" t="s">
        <v>147</v>
      </c>
      <c r="BE106" s="142">
        <f>IF(N106="základní",J106,0)</f>
        <v>0</v>
      </c>
      <c r="BF106" s="142">
        <f>IF(N106="snížená",J106,0)</f>
        <v>0</v>
      </c>
      <c r="BG106" s="142">
        <f>IF(N106="zákl. přenesená",J106,0)</f>
        <v>0</v>
      </c>
      <c r="BH106" s="142">
        <f>IF(N106="sníž. přenesená",J106,0)</f>
        <v>0</v>
      </c>
      <c r="BI106" s="142">
        <f>IF(N106="nulová",J106,0)</f>
        <v>0</v>
      </c>
      <c r="BJ106" s="16" t="s">
        <v>90</v>
      </c>
      <c r="BK106" s="142">
        <f>ROUND(I106*H106,2)</f>
        <v>0</v>
      </c>
      <c r="BL106" s="16" t="s">
        <v>154</v>
      </c>
      <c r="BM106" s="141" t="s">
        <v>920</v>
      </c>
    </row>
    <row r="107" spans="2:47" s="1" customFormat="1" ht="10">
      <c r="B107" s="32"/>
      <c r="D107" s="143" t="s">
        <v>156</v>
      </c>
      <c r="F107" s="144" t="s">
        <v>223</v>
      </c>
      <c r="I107" s="145"/>
      <c r="L107" s="32"/>
      <c r="M107" s="146"/>
      <c r="T107" s="53"/>
      <c r="AT107" s="16" t="s">
        <v>156</v>
      </c>
      <c r="AU107" s="16" t="s">
        <v>92</v>
      </c>
    </row>
    <row r="108" spans="2:63" s="11" customFormat="1" ht="25.9" customHeight="1">
      <c r="B108" s="116"/>
      <c r="D108" s="117" t="s">
        <v>81</v>
      </c>
      <c r="E108" s="118" t="s">
        <v>231</v>
      </c>
      <c r="F108" s="118" t="s">
        <v>232</v>
      </c>
      <c r="I108" s="119"/>
      <c r="J108" s="120">
        <f>BK108</f>
        <v>0</v>
      </c>
      <c r="L108" s="116"/>
      <c r="M108" s="121"/>
      <c r="P108" s="122">
        <f>P109</f>
        <v>0</v>
      </c>
      <c r="R108" s="122">
        <f>R109</f>
        <v>0.20574499999999998</v>
      </c>
      <c r="T108" s="123">
        <f>T109</f>
        <v>0.2405</v>
      </c>
      <c r="AR108" s="117" t="s">
        <v>92</v>
      </c>
      <c r="AT108" s="124" t="s">
        <v>81</v>
      </c>
      <c r="AU108" s="124" t="s">
        <v>82</v>
      </c>
      <c r="AY108" s="117" t="s">
        <v>147</v>
      </c>
      <c r="BK108" s="125">
        <f>BK109</f>
        <v>0</v>
      </c>
    </row>
    <row r="109" spans="2:63" s="11" customFormat="1" ht="22.75" customHeight="1">
      <c r="B109" s="116"/>
      <c r="D109" s="117" t="s">
        <v>81</v>
      </c>
      <c r="E109" s="126" t="s">
        <v>921</v>
      </c>
      <c r="F109" s="126" t="s">
        <v>922</v>
      </c>
      <c r="I109" s="119"/>
      <c r="J109" s="127">
        <f>BK109</f>
        <v>0</v>
      </c>
      <c r="L109" s="116"/>
      <c r="M109" s="121"/>
      <c r="P109" s="122">
        <f>SUM(P110:P152)</f>
        <v>0</v>
      </c>
      <c r="R109" s="122">
        <f>SUM(R110:R152)</f>
        <v>0.20574499999999998</v>
      </c>
      <c r="T109" s="123">
        <f>SUM(T110:T152)</f>
        <v>0.2405</v>
      </c>
      <c r="AR109" s="117" t="s">
        <v>92</v>
      </c>
      <c r="AT109" s="124" t="s">
        <v>81</v>
      </c>
      <c r="AU109" s="124" t="s">
        <v>90</v>
      </c>
      <c r="AY109" s="117" t="s">
        <v>147</v>
      </c>
      <c r="BK109" s="125">
        <f>SUM(BK110:BK152)</f>
        <v>0</v>
      </c>
    </row>
    <row r="110" spans="2:65" s="1" customFormat="1" ht="37.75" customHeight="1">
      <c r="B110" s="128"/>
      <c r="C110" s="129" t="s">
        <v>184</v>
      </c>
      <c r="D110" s="129" t="s">
        <v>150</v>
      </c>
      <c r="E110" s="130" t="s">
        <v>923</v>
      </c>
      <c r="F110" s="131" t="s">
        <v>924</v>
      </c>
      <c r="G110" s="132" t="s">
        <v>465</v>
      </c>
      <c r="H110" s="133">
        <v>260</v>
      </c>
      <c r="I110" s="134"/>
      <c r="J110" s="135">
        <f>ROUND(I110*H110,2)</f>
        <v>0</v>
      </c>
      <c r="K110" s="136"/>
      <c r="L110" s="32"/>
      <c r="M110" s="137" t="s">
        <v>3</v>
      </c>
      <c r="N110" s="138" t="s">
        <v>53</v>
      </c>
      <c r="P110" s="139">
        <f>O110*H110</f>
        <v>0</v>
      </c>
      <c r="Q110" s="139">
        <v>0</v>
      </c>
      <c r="R110" s="139">
        <f>Q110*H110</f>
        <v>0</v>
      </c>
      <c r="S110" s="139">
        <v>0</v>
      </c>
      <c r="T110" s="140">
        <f>S110*H110</f>
        <v>0</v>
      </c>
      <c r="AR110" s="141" t="s">
        <v>238</v>
      </c>
      <c r="AT110" s="141" t="s">
        <v>150</v>
      </c>
      <c r="AU110" s="141" t="s">
        <v>92</v>
      </c>
      <c r="AY110" s="16" t="s">
        <v>147</v>
      </c>
      <c r="BE110" s="142">
        <f>IF(N110="základní",J110,0)</f>
        <v>0</v>
      </c>
      <c r="BF110" s="142">
        <f>IF(N110="snížená",J110,0)</f>
        <v>0</v>
      </c>
      <c r="BG110" s="142">
        <f>IF(N110="zákl. přenesená",J110,0)</f>
        <v>0</v>
      </c>
      <c r="BH110" s="142">
        <f>IF(N110="sníž. přenesená",J110,0)</f>
        <v>0</v>
      </c>
      <c r="BI110" s="142">
        <f>IF(N110="nulová",J110,0)</f>
        <v>0</v>
      </c>
      <c r="BJ110" s="16" t="s">
        <v>90</v>
      </c>
      <c r="BK110" s="142">
        <f>ROUND(I110*H110,2)</f>
        <v>0</v>
      </c>
      <c r="BL110" s="16" t="s">
        <v>238</v>
      </c>
      <c r="BM110" s="141" t="s">
        <v>925</v>
      </c>
    </row>
    <row r="111" spans="2:47" s="1" customFormat="1" ht="10">
      <c r="B111" s="32"/>
      <c r="D111" s="143" t="s">
        <v>156</v>
      </c>
      <c r="F111" s="144" t="s">
        <v>926</v>
      </c>
      <c r="I111" s="145"/>
      <c r="L111" s="32"/>
      <c r="M111" s="146"/>
      <c r="T111" s="53"/>
      <c r="AT111" s="16" t="s">
        <v>156</v>
      </c>
      <c r="AU111" s="16" t="s">
        <v>92</v>
      </c>
    </row>
    <row r="112" spans="2:51" s="13" customFormat="1" ht="10">
      <c r="B112" s="154"/>
      <c r="D112" s="148" t="s">
        <v>158</v>
      </c>
      <c r="E112" s="155" t="s">
        <v>3</v>
      </c>
      <c r="F112" s="156" t="s">
        <v>927</v>
      </c>
      <c r="H112" s="157">
        <v>260</v>
      </c>
      <c r="I112" s="158"/>
      <c r="L112" s="154"/>
      <c r="M112" s="159"/>
      <c r="T112" s="160"/>
      <c r="AT112" s="155" t="s">
        <v>158</v>
      </c>
      <c r="AU112" s="155" t="s">
        <v>92</v>
      </c>
      <c r="AV112" s="13" t="s">
        <v>92</v>
      </c>
      <c r="AW112" s="13" t="s">
        <v>43</v>
      </c>
      <c r="AX112" s="13" t="s">
        <v>90</v>
      </c>
      <c r="AY112" s="155" t="s">
        <v>147</v>
      </c>
    </row>
    <row r="113" spans="2:65" s="1" customFormat="1" ht="16.5" customHeight="1">
      <c r="B113" s="128"/>
      <c r="C113" s="168" t="s">
        <v>213</v>
      </c>
      <c r="D113" s="168" t="s">
        <v>245</v>
      </c>
      <c r="E113" s="169" t="s">
        <v>928</v>
      </c>
      <c r="F113" s="170" t="s">
        <v>929</v>
      </c>
      <c r="G113" s="171" t="s">
        <v>465</v>
      </c>
      <c r="H113" s="172">
        <v>63</v>
      </c>
      <c r="I113" s="173"/>
      <c r="J113" s="174">
        <f>ROUND(I113*H113,2)</f>
        <v>0</v>
      </c>
      <c r="K113" s="175"/>
      <c r="L113" s="176"/>
      <c r="M113" s="177" t="s">
        <v>3</v>
      </c>
      <c r="N113" s="178" t="s">
        <v>53</v>
      </c>
      <c r="P113" s="139">
        <f>O113*H113</f>
        <v>0</v>
      </c>
      <c r="Q113" s="139">
        <v>0.00054</v>
      </c>
      <c r="R113" s="139">
        <f>Q113*H113</f>
        <v>0.03402</v>
      </c>
      <c r="S113" s="139">
        <v>0</v>
      </c>
      <c r="T113" s="140">
        <f>S113*H113</f>
        <v>0</v>
      </c>
      <c r="AR113" s="141" t="s">
        <v>248</v>
      </c>
      <c r="AT113" s="141" t="s">
        <v>245</v>
      </c>
      <c r="AU113" s="141" t="s">
        <v>92</v>
      </c>
      <c r="AY113" s="16" t="s">
        <v>147</v>
      </c>
      <c r="BE113" s="142">
        <f>IF(N113="základní",J113,0)</f>
        <v>0</v>
      </c>
      <c r="BF113" s="142">
        <f>IF(N113="snížená",J113,0)</f>
        <v>0</v>
      </c>
      <c r="BG113" s="142">
        <f>IF(N113="zákl. přenesená",J113,0)</f>
        <v>0</v>
      </c>
      <c r="BH113" s="142">
        <f>IF(N113="sníž. přenesená",J113,0)</f>
        <v>0</v>
      </c>
      <c r="BI113" s="142">
        <f>IF(N113="nulová",J113,0)</f>
        <v>0</v>
      </c>
      <c r="BJ113" s="16" t="s">
        <v>90</v>
      </c>
      <c r="BK113" s="142">
        <f>ROUND(I113*H113,2)</f>
        <v>0</v>
      </c>
      <c r="BL113" s="16" t="s">
        <v>238</v>
      </c>
      <c r="BM113" s="141" t="s">
        <v>930</v>
      </c>
    </row>
    <row r="114" spans="2:51" s="13" customFormat="1" ht="10">
      <c r="B114" s="154"/>
      <c r="D114" s="148" t="s">
        <v>158</v>
      </c>
      <c r="F114" s="156" t="s">
        <v>931</v>
      </c>
      <c r="H114" s="157">
        <v>63</v>
      </c>
      <c r="I114" s="158"/>
      <c r="L114" s="154"/>
      <c r="M114" s="159"/>
      <c r="T114" s="160"/>
      <c r="AT114" s="155" t="s">
        <v>158</v>
      </c>
      <c r="AU114" s="155" t="s">
        <v>92</v>
      </c>
      <c r="AV114" s="13" t="s">
        <v>92</v>
      </c>
      <c r="AW114" s="13" t="s">
        <v>4</v>
      </c>
      <c r="AX114" s="13" t="s">
        <v>90</v>
      </c>
      <c r="AY114" s="155" t="s">
        <v>147</v>
      </c>
    </row>
    <row r="115" spans="2:65" s="1" customFormat="1" ht="16.5" customHeight="1">
      <c r="B115" s="128"/>
      <c r="C115" s="168" t="s">
        <v>219</v>
      </c>
      <c r="D115" s="168" t="s">
        <v>245</v>
      </c>
      <c r="E115" s="169" t="s">
        <v>932</v>
      </c>
      <c r="F115" s="170" t="s">
        <v>933</v>
      </c>
      <c r="G115" s="171" t="s">
        <v>465</v>
      </c>
      <c r="H115" s="172">
        <v>105</v>
      </c>
      <c r="I115" s="173"/>
      <c r="J115" s="174">
        <f>ROUND(I115*H115,2)</f>
        <v>0</v>
      </c>
      <c r="K115" s="175"/>
      <c r="L115" s="176"/>
      <c r="M115" s="177" t="s">
        <v>3</v>
      </c>
      <c r="N115" s="178" t="s">
        <v>53</v>
      </c>
      <c r="P115" s="139">
        <f>O115*H115</f>
        <v>0</v>
      </c>
      <c r="Q115" s="139">
        <v>0.00021</v>
      </c>
      <c r="R115" s="139">
        <f>Q115*H115</f>
        <v>0.02205</v>
      </c>
      <c r="S115" s="139">
        <v>0</v>
      </c>
      <c r="T115" s="140">
        <f>S115*H115</f>
        <v>0</v>
      </c>
      <c r="AR115" s="141" t="s">
        <v>248</v>
      </c>
      <c r="AT115" s="141" t="s">
        <v>245</v>
      </c>
      <c r="AU115" s="141" t="s">
        <v>92</v>
      </c>
      <c r="AY115" s="16" t="s">
        <v>147</v>
      </c>
      <c r="BE115" s="142">
        <f>IF(N115="základní",J115,0)</f>
        <v>0</v>
      </c>
      <c r="BF115" s="142">
        <f>IF(N115="snížená",J115,0)</f>
        <v>0</v>
      </c>
      <c r="BG115" s="142">
        <f>IF(N115="zákl. přenesená",J115,0)</f>
        <v>0</v>
      </c>
      <c r="BH115" s="142">
        <f>IF(N115="sníž. přenesená",J115,0)</f>
        <v>0</v>
      </c>
      <c r="BI115" s="142">
        <f>IF(N115="nulová",J115,0)</f>
        <v>0</v>
      </c>
      <c r="BJ115" s="16" t="s">
        <v>90</v>
      </c>
      <c r="BK115" s="142">
        <f>ROUND(I115*H115,2)</f>
        <v>0</v>
      </c>
      <c r="BL115" s="16" t="s">
        <v>238</v>
      </c>
      <c r="BM115" s="141" t="s">
        <v>934</v>
      </c>
    </row>
    <row r="116" spans="2:51" s="13" customFormat="1" ht="10">
      <c r="B116" s="154"/>
      <c r="D116" s="148" t="s">
        <v>158</v>
      </c>
      <c r="F116" s="156" t="s">
        <v>649</v>
      </c>
      <c r="H116" s="157">
        <v>105</v>
      </c>
      <c r="I116" s="158"/>
      <c r="L116" s="154"/>
      <c r="M116" s="159"/>
      <c r="T116" s="160"/>
      <c r="AT116" s="155" t="s">
        <v>158</v>
      </c>
      <c r="AU116" s="155" t="s">
        <v>92</v>
      </c>
      <c r="AV116" s="13" t="s">
        <v>92</v>
      </c>
      <c r="AW116" s="13" t="s">
        <v>4</v>
      </c>
      <c r="AX116" s="13" t="s">
        <v>90</v>
      </c>
      <c r="AY116" s="155" t="s">
        <v>147</v>
      </c>
    </row>
    <row r="117" spans="2:65" s="1" customFormat="1" ht="16.5" customHeight="1">
      <c r="B117" s="128"/>
      <c r="C117" s="168" t="s">
        <v>226</v>
      </c>
      <c r="D117" s="168" t="s">
        <v>245</v>
      </c>
      <c r="E117" s="169" t="s">
        <v>935</v>
      </c>
      <c r="F117" s="170" t="s">
        <v>936</v>
      </c>
      <c r="G117" s="171" t="s">
        <v>465</v>
      </c>
      <c r="H117" s="172">
        <v>105</v>
      </c>
      <c r="I117" s="173"/>
      <c r="J117" s="174">
        <f>ROUND(I117*H117,2)</f>
        <v>0</v>
      </c>
      <c r="K117" s="175"/>
      <c r="L117" s="176"/>
      <c r="M117" s="177" t="s">
        <v>3</v>
      </c>
      <c r="N117" s="178" t="s">
        <v>53</v>
      </c>
      <c r="P117" s="139">
        <f>O117*H117</f>
        <v>0</v>
      </c>
      <c r="Q117" s="139">
        <v>0.00013</v>
      </c>
      <c r="R117" s="139">
        <f>Q117*H117</f>
        <v>0.013649999999999999</v>
      </c>
      <c r="S117" s="139">
        <v>0</v>
      </c>
      <c r="T117" s="140">
        <f>S117*H117</f>
        <v>0</v>
      </c>
      <c r="AR117" s="141" t="s">
        <v>248</v>
      </c>
      <c r="AT117" s="141" t="s">
        <v>245</v>
      </c>
      <c r="AU117" s="141" t="s">
        <v>92</v>
      </c>
      <c r="AY117" s="16" t="s">
        <v>147</v>
      </c>
      <c r="BE117" s="142">
        <f>IF(N117="základní",J117,0)</f>
        <v>0</v>
      </c>
      <c r="BF117" s="142">
        <f>IF(N117="snížená",J117,0)</f>
        <v>0</v>
      </c>
      <c r="BG117" s="142">
        <f>IF(N117="zákl. přenesená",J117,0)</f>
        <v>0</v>
      </c>
      <c r="BH117" s="142">
        <f>IF(N117="sníž. přenesená",J117,0)</f>
        <v>0</v>
      </c>
      <c r="BI117" s="142">
        <f>IF(N117="nulová",J117,0)</f>
        <v>0</v>
      </c>
      <c r="BJ117" s="16" t="s">
        <v>90</v>
      </c>
      <c r="BK117" s="142">
        <f>ROUND(I117*H117,2)</f>
        <v>0</v>
      </c>
      <c r="BL117" s="16" t="s">
        <v>238</v>
      </c>
      <c r="BM117" s="141" t="s">
        <v>937</v>
      </c>
    </row>
    <row r="118" spans="2:51" s="13" customFormat="1" ht="10">
      <c r="B118" s="154"/>
      <c r="D118" s="148" t="s">
        <v>158</v>
      </c>
      <c r="F118" s="156" t="s">
        <v>649</v>
      </c>
      <c r="H118" s="157">
        <v>105</v>
      </c>
      <c r="I118" s="158"/>
      <c r="L118" s="154"/>
      <c r="M118" s="159"/>
      <c r="T118" s="160"/>
      <c r="AT118" s="155" t="s">
        <v>158</v>
      </c>
      <c r="AU118" s="155" t="s">
        <v>92</v>
      </c>
      <c r="AV118" s="13" t="s">
        <v>92</v>
      </c>
      <c r="AW118" s="13" t="s">
        <v>4</v>
      </c>
      <c r="AX118" s="13" t="s">
        <v>90</v>
      </c>
      <c r="AY118" s="155" t="s">
        <v>147</v>
      </c>
    </row>
    <row r="119" spans="2:65" s="1" customFormat="1" ht="44.25" customHeight="1">
      <c r="B119" s="128"/>
      <c r="C119" s="129" t="s">
        <v>235</v>
      </c>
      <c r="D119" s="129" t="s">
        <v>150</v>
      </c>
      <c r="E119" s="130" t="s">
        <v>938</v>
      </c>
      <c r="F119" s="131" t="s">
        <v>939</v>
      </c>
      <c r="G119" s="132" t="s">
        <v>465</v>
      </c>
      <c r="H119" s="133">
        <v>850</v>
      </c>
      <c r="I119" s="134"/>
      <c r="J119" s="135">
        <f>ROUND(I119*H119,2)</f>
        <v>0</v>
      </c>
      <c r="K119" s="136"/>
      <c r="L119" s="32"/>
      <c r="M119" s="137" t="s">
        <v>3</v>
      </c>
      <c r="N119" s="138" t="s">
        <v>53</v>
      </c>
      <c r="P119" s="139">
        <f>O119*H119</f>
        <v>0</v>
      </c>
      <c r="Q119" s="139">
        <v>0</v>
      </c>
      <c r="R119" s="139">
        <f>Q119*H119</f>
        <v>0</v>
      </c>
      <c r="S119" s="139">
        <v>0</v>
      </c>
      <c r="T119" s="140">
        <f>S119*H119</f>
        <v>0</v>
      </c>
      <c r="AR119" s="141" t="s">
        <v>238</v>
      </c>
      <c r="AT119" s="141" t="s">
        <v>150</v>
      </c>
      <c r="AU119" s="141" t="s">
        <v>92</v>
      </c>
      <c r="AY119" s="16" t="s">
        <v>147</v>
      </c>
      <c r="BE119" s="142">
        <f>IF(N119="základní",J119,0)</f>
        <v>0</v>
      </c>
      <c r="BF119" s="142">
        <f>IF(N119="snížená",J119,0)</f>
        <v>0</v>
      </c>
      <c r="BG119" s="142">
        <f>IF(N119="zákl. přenesená",J119,0)</f>
        <v>0</v>
      </c>
      <c r="BH119" s="142">
        <f>IF(N119="sníž. přenesená",J119,0)</f>
        <v>0</v>
      </c>
      <c r="BI119" s="142">
        <f>IF(N119="nulová",J119,0)</f>
        <v>0</v>
      </c>
      <c r="BJ119" s="16" t="s">
        <v>90</v>
      </c>
      <c r="BK119" s="142">
        <f>ROUND(I119*H119,2)</f>
        <v>0</v>
      </c>
      <c r="BL119" s="16" t="s">
        <v>238</v>
      </c>
      <c r="BM119" s="141" t="s">
        <v>940</v>
      </c>
    </row>
    <row r="120" spans="2:47" s="1" customFormat="1" ht="10">
      <c r="B120" s="32"/>
      <c r="D120" s="143" t="s">
        <v>156</v>
      </c>
      <c r="F120" s="144" t="s">
        <v>941</v>
      </c>
      <c r="I120" s="145"/>
      <c r="L120" s="32"/>
      <c r="M120" s="146"/>
      <c r="T120" s="53"/>
      <c r="AT120" s="16" t="s">
        <v>156</v>
      </c>
      <c r="AU120" s="16" t="s">
        <v>92</v>
      </c>
    </row>
    <row r="121" spans="2:51" s="13" customFormat="1" ht="10">
      <c r="B121" s="154"/>
      <c r="D121" s="148" t="s">
        <v>158</v>
      </c>
      <c r="E121" s="155" t="s">
        <v>3</v>
      </c>
      <c r="F121" s="156" t="s">
        <v>942</v>
      </c>
      <c r="H121" s="157">
        <v>850</v>
      </c>
      <c r="I121" s="158"/>
      <c r="L121" s="154"/>
      <c r="M121" s="159"/>
      <c r="T121" s="160"/>
      <c r="AT121" s="155" t="s">
        <v>158</v>
      </c>
      <c r="AU121" s="155" t="s">
        <v>92</v>
      </c>
      <c r="AV121" s="13" t="s">
        <v>92</v>
      </c>
      <c r="AW121" s="13" t="s">
        <v>43</v>
      </c>
      <c r="AX121" s="13" t="s">
        <v>90</v>
      </c>
      <c r="AY121" s="155" t="s">
        <v>147</v>
      </c>
    </row>
    <row r="122" spans="2:65" s="1" customFormat="1" ht="24.15" customHeight="1">
      <c r="B122" s="128"/>
      <c r="C122" s="168" t="s">
        <v>244</v>
      </c>
      <c r="D122" s="168" t="s">
        <v>245</v>
      </c>
      <c r="E122" s="169" t="s">
        <v>943</v>
      </c>
      <c r="F122" s="170" t="s">
        <v>944</v>
      </c>
      <c r="G122" s="171" t="s">
        <v>465</v>
      </c>
      <c r="H122" s="172">
        <v>690</v>
      </c>
      <c r="I122" s="173"/>
      <c r="J122" s="174">
        <f>ROUND(I122*H122,2)</f>
        <v>0</v>
      </c>
      <c r="K122" s="175"/>
      <c r="L122" s="176"/>
      <c r="M122" s="177" t="s">
        <v>3</v>
      </c>
      <c r="N122" s="178" t="s">
        <v>53</v>
      </c>
      <c r="P122" s="139">
        <f>O122*H122</f>
        <v>0</v>
      </c>
      <c r="Q122" s="139">
        <v>0.00012</v>
      </c>
      <c r="R122" s="139">
        <f>Q122*H122</f>
        <v>0.0828</v>
      </c>
      <c r="S122" s="139">
        <v>0</v>
      </c>
      <c r="T122" s="140">
        <f>S122*H122</f>
        <v>0</v>
      </c>
      <c r="AR122" s="141" t="s">
        <v>248</v>
      </c>
      <c r="AT122" s="141" t="s">
        <v>245</v>
      </c>
      <c r="AU122" s="141" t="s">
        <v>92</v>
      </c>
      <c r="AY122" s="16" t="s">
        <v>147</v>
      </c>
      <c r="BE122" s="142">
        <f>IF(N122="základní",J122,0)</f>
        <v>0</v>
      </c>
      <c r="BF122" s="142">
        <f>IF(N122="snížená",J122,0)</f>
        <v>0</v>
      </c>
      <c r="BG122" s="142">
        <f>IF(N122="zákl. přenesená",J122,0)</f>
        <v>0</v>
      </c>
      <c r="BH122" s="142">
        <f>IF(N122="sníž. přenesená",J122,0)</f>
        <v>0</v>
      </c>
      <c r="BI122" s="142">
        <f>IF(N122="nulová",J122,0)</f>
        <v>0</v>
      </c>
      <c r="BJ122" s="16" t="s">
        <v>90</v>
      </c>
      <c r="BK122" s="142">
        <f>ROUND(I122*H122,2)</f>
        <v>0</v>
      </c>
      <c r="BL122" s="16" t="s">
        <v>238</v>
      </c>
      <c r="BM122" s="141" t="s">
        <v>945</v>
      </c>
    </row>
    <row r="123" spans="2:51" s="13" customFormat="1" ht="10">
      <c r="B123" s="154"/>
      <c r="D123" s="148" t="s">
        <v>158</v>
      </c>
      <c r="F123" s="156" t="s">
        <v>946</v>
      </c>
      <c r="H123" s="157">
        <v>690</v>
      </c>
      <c r="I123" s="158"/>
      <c r="L123" s="154"/>
      <c r="M123" s="159"/>
      <c r="T123" s="160"/>
      <c r="AT123" s="155" t="s">
        <v>158</v>
      </c>
      <c r="AU123" s="155" t="s">
        <v>92</v>
      </c>
      <c r="AV123" s="13" t="s">
        <v>92</v>
      </c>
      <c r="AW123" s="13" t="s">
        <v>4</v>
      </c>
      <c r="AX123" s="13" t="s">
        <v>90</v>
      </c>
      <c r="AY123" s="155" t="s">
        <v>147</v>
      </c>
    </row>
    <row r="124" spans="2:65" s="1" customFormat="1" ht="24.15" customHeight="1">
      <c r="B124" s="128"/>
      <c r="C124" s="168" t="s">
        <v>9</v>
      </c>
      <c r="D124" s="168" t="s">
        <v>245</v>
      </c>
      <c r="E124" s="169" t="s">
        <v>947</v>
      </c>
      <c r="F124" s="170" t="s">
        <v>948</v>
      </c>
      <c r="G124" s="171" t="s">
        <v>465</v>
      </c>
      <c r="H124" s="172">
        <v>287.5</v>
      </c>
      <c r="I124" s="173"/>
      <c r="J124" s="174">
        <f>ROUND(I124*H124,2)</f>
        <v>0</v>
      </c>
      <c r="K124" s="175"/>
      <c r="L124" s="176"/>
      <c r="M124" s="177" t="s">
        <v>3</v>
      </c>
      <c r="N124" s="178" t="s">
        <v>53</v>
      </c>
      <c r="P124" s="139">
        <f>O124*H124</f>
        <v>0</v>
      </c>
      <c r="Q124" s="139">
        <v>0.00017</v>
      </c>
      <c r="R124" s="139">
        <f>Q124*H124</f>
        <v>0.048875</v>
      </c>
      <c r="S124" s="139">
        <v>0</v>
      </c>
      <c r="T124" s="140">
        <f>S124*H124</f>
        <v>0</v>
      </c>
      <c r="AR124" s="141" t="s">
        <v>248</v>
      </c>
      <c r="AT124" s="141" t="s">
        <v>245</v>
      </c>
      <c r="AU124" s="141" t="s">
        <v>92</v>
      </c>
      <c r="AY124" s="16" t="s">
        <v>147</v>
      </c>
      <c r="BE124" s="142">
        <f>IF(N124="základní",J124,0)</f>
        <v>0</v>
      </c>
      <c r="BF124" s="142">
        <f>IF(N124="snížená",J124,0)</f>
        <v>0</v>
      </c>
      <c r="BG124" s="142">
        <f>IF(N124="zákl. přenesená",J124,0)</f>
        <v>0</v>
      </c>
      <c r="BH124" s="142">
        <f>IF(N124="sníž. přenesená",J124,0)</f>
        <v>0</v>
      </c>
      <c r="BI124" s="142">
        <f>IF(N124="nulová",J124,0)</f>
        <v>0</v>
      </c>
      <c r="BJ124" s="16" t="s">
        <v>90</v>
      </c>
      <c r="BK124" s="142">
        <f>ROUND(I124*H124,2)</f>
        <v>0</v>
      </c>
      <c r="BL124" s="16" t="s">
        <v>238</v>
      </c>
      <c r="BM124" s="141" t="s">
        <v>949</v>
      </c>
    </row>
    <row r="125" spans="2:51" s="13" customFormat="1" ht="10">
      <c r="B125" s="154"/>
      <c r="D125" s="148" t="s">
        <v>158</v>
      </c>
      <c r="F125" s="156" t="s">
        <v>950</v>
      </c>
      <c r="H125" s="157">
        <v>287.5</v>
      </c>
      <c r="I125" s="158"/>
      <c r="L125" s="154"/>
      <c r="M125" s="159"/>
      <c r="T125" s="160"/>
      <c r="AT125" s="155" t="s">
        <v>158</v>
      </c>
      <c r="AU125" s="155" t="s">
        <v>92</v>
      </c>
      <c r="AV125" s="13" t="s">
        <v>92</v>
      </c>
      <c r="AW125" s="13" t="s">
        <v>4</v>
      </c>
      <c r="AX125" s="13" t="s">
        <v>90</v>
      </c>
      <c r="AY125" s="155" t="s">
        <v>147</v>
      </c>
    </row>
    <row r="126" spans="2:65" s="1" customFormat="1" ht="37.75" customHeight="1">
      <c r="B126" s="128"/>
      <c r="C126" s="129" t="s">
        <v>238</v>
      </c>
      <c r="D126" s="129" t="s">
        <v>150</v>
      </c>
      <c r="E126" s="130" t="s">
        <v>951</v>
      </c>
      <c r="F126" s="131" t="s">
        <v>952</v>
      </c>
      <c r="G126" s="132" t="s">
        <v>274</v>
      </c>
      <c r="H126" s="133">
        <v>15</v>
      </c>
      <c r="I126" s="134"/>
      <c r="J126" s="135">
        <f>ROUND(I126*H126,2)</f>
        <v>0</v>
      </c>
      <c r="K126" s="136"/>
      <c r="L126" s="32"/>
      <c r="M126" s="137" t="s">
        <v>3</v>
      </c>
      <c r="N126" s="138" t="s">
        <v>53</v>
      </c>
      <c r="P126" s="139">
        <f>O126*H126</f>
        <v>0</v>
      </c>
      <c r="Q126" s="139">
        <v>0</v>
      </c>
      <c r="R126" s="139">
        <f>Q126*H126</f>
        <v>0</v>
      </c>
      <c r="S126" s="139">
        <v>0</v>
      </c>
      <c r="T126" s="140">
        <f>S126*H126</f>
        <v>0</v>
      </c>
      <c r="AR126" s="141" t="s">
        <v>238</v>
      </c>
      <c r="AT126" s="141" t="s">
        <v>150</v>
      </c>
      <c r="AU126" s="141" t="s">
        <v>92</v>
      </c>
      <c r="AY126" s="16" t="s">
        <v>147</v>
      </c>
      <c r="BE126" s="142">
        <f>IF(N126="základní",J126,0)</f>
        <v>0</v>
      </c>
      <c r="BF126" s="142">
        <f>IF(N126="snížená",J126,0)</f>
        <v>0</v>
      </c>
      <c r="BG126" s="142">
        <f>IF(N126="zákl. přenesená",J126,0)</f>
        <v>0</v>
      </c>
      <c r="BH126" s="142">
        <f>IF(N126="sníž. přenesená",J126,0)</f>
        <v>0</v>
      </c>
      <c r="BI126" s="142">
        <f>IF(N126="nulová",J126,0)</f>
        <v>0</v>
      </c>
      <c r="BJ126" s="16" t="s">
        <v>90</v>
      </c>
      <c r="BK126" s="142">
        <f>ROUND(I126*H126,2)</f>
        <v>0</v>
      </c>
      <c r="BL126" s="16" t="s">
        <v>238</v>
      </c>
      <c r="BM126" s="141" t="s">
        <v>953</v>
      </c>
    </row>
    <row r="127" spans="2:47" s="1" customFormat="1" ht="10">
      <c r="B127" s="32"/>
      <c r="D127" s="143" t="s">
        <v>156</v>
      </c>
      <c r="F127" s="144" t="s">
        <v>954</v>
      </c>
      <c r="I127" s="145"/>
      <c r="L127" s="32"/>
      <c r="M127" s="146"/>
      <c r="T127" s="53"/>
      <c r="AT127" s="16" t="s">
        <v>156</v>
      </c>
      <c r="AU127" s="16" t="s">
        <v>92</v>
      </c>
    </row>
    <row r="128" spans="2:65" s="1" customFormat="1" ht="24.15" customHeight="1">
      <c r="B128" s="128"/>
      <c r="C128" s="168" t="s">
        <v>259</v>
      </c>
      <c r="D128" s="168" t="s">
        <v>245</v>
      </c>
      <c r="E128" s="169" t="s">
        <v>955</v>
      </c>
      <c r="F128" s="170" t="s">
        <v>956</v>
      </c>
      <c r="G128" s="171" t="s">
        <v>274</v>
      </c>
      <c r="H128" s="172">
        <v>15</v>
      </c>
      <c r="I128" s="173"/>
      <c r="J128" s="174">
        <f>ROUND(I128*H128,2)</f>
        <v>0</v>
      </c>
      <c r="K128" s="175"/>
      <c r="L128" s="176"/>
      <c r="M128" s="177" t="s">
        <v>3</v>
      </c>
      <c r="N128" s="178" t="s">
        <v>53</v>
      </c>
      <c r="P128" s="139">
        <f>O128*H128</f>
        <v>0</v>
      </c>
      <c r="Q128" s="139">
        <v>9E-05</v>
      </c>
      <c r="R128" s="139">
        <f>Q128*H128</f>
        <v>0.00135</v>
      </c>
      <c r="S128" s="139">
        <v>0</v>
      </c>
      <c r="T128" s="140">
        <f>S128*H128</f>
        <v>0</v>
      </c>
      <c r="AR128" s="141" t="s">
        <v>248</v>
      </c>
      <c r="AT128" s="141" t="s">
        <v>245</v>
      </c>
      <c r="AU128" s="141" t="s">
        <v>92</v>
      </c>
      <c r="AY128" s="16" t="s">
        <v>147</v>
      </c>
      <c r="BE128" s="142">
        <f>IF(N128="základní",J128,0)</f>
        <v>0</v>
      </c>
      <c r="BF128" s="142">
        <f>IF(N128="snížená",J128,0)</f>
        <v>0</v>
      </c>
      <c r="BG128" s="142">
        <f>IF(N128="zákl. přenesená",J128,0)</f>
        <v>0</v>
      </c>
      <c r="BH128" s="142">
        <f>IF(N128="sníž. přenesená",J128,0)</f>
        <v>0</v>
      </c>
      <c r="BI128" s="142">
        <f>IF(N128="nulová",J128,0)</f>
        <v>0</v>
      </c>
      <c r="BJ128" s="16" t="s">
        <v>90</v>
      </c>
      <c r="BK128" s="142">
        <f>ROUND(I128*H128,2)</f>
        <v>0</v>
      </c>
      <c r="BL128" s="16" t="s">
        <v>238</v>
      </c>
      <c r="BM128" s="141" t="s">
        <v>957</v>
      </c>
    </row>
    <row r="129" spans="2:65" s="1" customFormat="1" ht="37.75" customHeight="1">
      <c r="B129" s="128"/>
      <c r="C129" s="129" t="s">
        <v>264</v>
      </c>
      <c r="D129" s="129" t="s">
        <v>150</v>
      </c>
      <c r="E129" s="130" t="s">
        <v>958</v>
      </c>
      <c r="F129" s="131" t="s">
        <v>959</v>
      </c>
      <c r="G129" s="132" t="s">
        <v>274</v>
      </c>
      <c r="H129" s="133">
        <v>25</v>
      </c>
      <c r="I129" s="134"/>
      <c r="J129" s="135">
        <f>ROUND(I129*H129,2)</f>
        <v>0</v>
      </c>
      <c r="K129" s="136"/>
      <c r="L129" s="32"/>
      <c r="M129" s="137" t="s">
        <v>3</v>
      </c>
      <c r="N129" s="138" t="s">
        <v>53</v>
      </c>
      <c r="P129" s="139">
        <f>O129*H129</f>
        <v>0</v>
      </c>
      <c r="Q129" s="139">
        <v>0</v>
      </c>
      <c r="R129" s="139">
        <f>Q129*H129</f>
        <v>0</v>
      </c>
      <c r="S129" s="139">
        <v>0</v>
      </c>
      <c r="T129" s="140">
        <f>S129*H129</f>
        <v>0</v>
      </c>
      <c r="AR129" s="141" t="s">
        <v>238</v>
      </c>
      <c r="AT129" s="141" t="s">
        <v>150</v>
      </c>
      <c r="AU129" s="141" t="s">
        <v>92</v>
      </c>
      <c r="AY129" s="16" t="s">
        <v>147</v>
      </c>
      <c r="BE129" s="142">
        <f>IF(N129="základní",J129,0)</f>
        <v>0</v>
      </c>
      <c r="BF129" s="142">
        <f>IF(N129="snížená",J129,0)</f>
        <v>0</v>
      </c>
      <c r="BG129" s="142">
        <f>IF(N129="zákl. přenesená",J129,0)</f>
        <v>0</v>
      </c>
      <c r="BH129" s="142">
        <f>IF(N129="sníž. přenesená",J129,0)</f>
        <v>0</v>
      </c>
      <c r="BI129" s="142">
        <f>IF(N129="nulová",J129,0)</f>
        <v>0</v>
      </c>
      <c r="BJ129" s="16" t="s">
        <v>90</v>
      </c>
      <c r="BK129" s="142">
        <f>ROUND(I129*H129,2)</f>
        <v>0</v>
      </c>
      <c r="BL129" s="16" t="s">
        <v>238</v>
      </c>
      <c r="BM129" s="141" t="s">
        <v>960</v>
      </c>
    </row>
    <row r="130" spans="2:47" s="1" customFormat="1" ht="10">
      <c r="B130" s="32"/>
      <c r="D130" s="143" t="s">
        <v>156</v>
      </c>
      <c r="F130" s="144" t="s">
        <v>961</v>
      </c>
      <c r="I130" s="145"/>
      <c r="L130" s="32"/>
      <c r="M130" s="146"/>
      <c r="T130" s="53"/>
      <c r="AT130" s="16" t="s">
        <v>156</v>
      </c>
      <c r="AU130" s="16" t="s">
        <v>92</v>
      </c>
    </row>
    <row r="131" spans="2:65" s="1" customFormat="1" ht="24.15" customHeight="1">
      <c r="B131" s="128"/>
      <c r="C131" s="168" t="s">
        <v>271</v>
      </c>
      <c r="D131" s="168" t="s">
        <v>245</v>
      </c>
      <c r="E131" s="169" t="s">
        <v>962</v>
      </c>
      <c r="F131" s="170" t="s">
        <v>963</v>
      </c>
      <c r="G131" s="171" t="s">
        <v>274</v>
      </c>
      <c r="H131" s="172">
        <v>25</v>
      </c>
      <c r="I131" s="173"/>
      <c r="J131" s="174">
        <f>ROUND(I131*H131,2)</f>
        <v>0</v>
      </c>
      <c r="K131" s="175"/>
      <c r="L131" s="176"/>
      <c r="M131" s="177" t="s">
        <v>3</v>
      </c>
      <c r="N131" s="178" t="s">
        <v>53</v>
      </c>
      <c r="P131" s="139">
        <f>O131*H131</f>
        <v>0</v>
      </c>
      <c r="Q131" s="139">
        <v>0.00012</v>
      </c>
      <c r="R131" s="139">
        <f>Q131*H131</f>
        <v>0.003</v>
      </c>
      <c r="S131" s="139">
        <v>0</v>
      </c>
      <c r="T131" s="140">
        <f>S131*H131</f>
        <v>0</v>
      </c>
      <c r="AR131" s="141" t="s">
        <v>248</v>
      </c>
      <c r="AT131" s="141" t="s">
        <v>245</v>
      </c>
      <c r="AU131" s="141" t="s">
        <v>92</v>
      </c>
      <c r="AY131" s="16" t="s">
        <v>147</v>
      </c>
      <c r="BE131" s="142">
        <f>IF(N131="základní",J131,0)</f>
        <v>0</v>
      </c>
      <c r="BF131" s="142">
        <f>IF(N131="snížená",J131,0)</f>
        <v>0</v>
      </c>
      <c r="BG131" s="142">
        <f>IF(N131="zákl. přenesená",J131,0)</f>
        <v>0</v>
      </c>
      <c r="BH131" s="142">
        <f>IF(N131="sníž. přenesená",J131,0)</f>
        <v>0</v>
      </c>
      <c r="BI131" s="142">
        <f>IF(N131="nulová",J131,0)</f>
        <v>0</v>
      </c>
      <c r="BJ131" s="16" t="s">
        <v>90</v>
      </c>
      <c r="BK131" s="142">
        <f>ROUND(I131*H131,2)</f>
        <v>0</v>
      </c>
      <c r="BL131" s="16" t="s">
        <v>238</v>
      </c>
      <c r="BM131" s="141" t="s">
        <v>964</v>
      </c>
    </row>
    <row r="132" spans="2:65" s="1" customFormat="1" ht="37.75" customHeight="1">
      <c r="B132" s="128"/>
      <c r="C132" s="129" t="s">
        <v>278</v>
      </c>
      <c r="D132" s="129" t="s">
        <v>150</v>
      </c>
      <c r="E132" s="130" t="s">
        <v>965</v>
      </c>
      <c r="F132" s="131" t="s">
        <v>966</v>
      </c>
      <c r="G132" s="132" t="s">
        <v>274</v>
      </c>
      <c r="H132" s="133">
        <v>185</v>
      </c>
      <c r="I132" s="134"/>
      <c r="J132" s="135">
        <f>ROUND(I132*H132,2)</f>
        <v>0</v>
      </c>
      <c r="K132" s="136"/>
      <c r="L132" s="32"/>
      <c r="M132" s="137" t="s">
        <v>3</v>
      </c>
      <c r="N132" s="138" t="s">
        <v>53</v>
      </c>
      <c r="P132" s="139">
        <f>O132*H132</f>
        <v>0</v>
      </c>
      <c r="Q132" s="139">
        <v>0</v>
      </c>
      <c r="R132" s="139">
        <f>Q132*H132</f>
        <v>0</v>
      </c>
      <c r="S132" s="139">
        <v>0.0013</v>
      </c>
      <c r="T132" s="140">
        <f>S132*H132</f>
        <v>0.2405</v>
      </c>
      <c r="AR132" s="141" t="s">
        <v>238</v>
      </c>
      <c r="AT132" s="141" t="s">
        <v>150</v>
      </c>
      <c r="AU132" s="141" t="s">
        <v>92</v>
      </c>
      <c r="AY132" s="16" t="s">
        <v>147</v>
      </c>
      <c r="BE132" s="142">
        <f>IF(N132="základní",J132,0)</f>
        <v>0</v>
      </c>
      <c r="BF132" s="142">
        <f>IF(N132="snížená",J132,0)</f>
        <v>0</v>
      </c>
      <c r="BG132" s="142">
        <f>IF(N132="zákl. přenesená",J132,0)</f>
        <v>0</v>
      </c>
      <c r="BH132" s="142">
        <f>IF(N132="sníž. přenesená",J132,0)</f>
        <v>0</v>
      </c>
      <c r="BI132" s="142">
        <f>IF(N132="nulová",J132,0)</f>
        <v>0</v>
      </c>
      <c r="BJ132" s="16" t="s">
        <v>90</v>
      </c>
      <c r="BK132" s="142">
        <f>ROUND(I132*H132,2)</f>
        <v>0</v>
      </c>
      <c r="BL132" s="16" t="s">
        <v>238</v>
      </c>
      <c r="BM132" s="141" t="s">
        <v>967</v>
      </c>
    </row>
    <row r="133" spans="2:47" s="1" customFormat="1" ht="10">
      <c r="B133" s="32"/>
      <c r="D133" s="143" t="s">
        <v>156</v>
      </c>
      <c r="F133" s="144" t="s">
        <v>968</v>
      </c>
      <c r="I133" s="145"/>
      <c r="L133" s="32"/>
      <c r="M133" s="146"/>
      <c r="T133" s="53"/>
      <c r="AT133" s="16" t="s">
        <v>156</v>
      </c>
      <c r="AU133" s="16" t="s">
        <v>92</v>
      </c>
    </row>
    <row r="134" spans="2:65" s="1" customFormat="1" ht="49" customHeight="1">
      <c r="B134" s="128"/>
      <c r="C134" s="129" t="s">
        <v>8</v>
      </c>
      <c r="D134" s="129" t="s">
        <v>150</v>
      </c>
      <c r="E134" s="130" t="s">
        <v>969</v>
      </c>
      <c r="F134" s="131" t="s">
        <v>970</v>
      </c>
      <c r="G134" s="132" t="s">
        <v>274</v>
      </c>
      <c r="H134" s="133">
        <v>166</v>
      </c>
      <c r="I134" s="134"/>
      <c r="J134" s="135">
        <f>ROUND(I134*H134,2)</f>
        <v>0</v>
      </c>
      <c r="K134" s="136"/>
      <c r="L134" s="32"/>
      <c r="M134" s="137" t="s">
        <v>3</v>
      </c>
      <c r="N134" s="138" t="s">
        <v>53</v>
      </c>
      <c r="P134" s="139">
        <f>O134*H134</f>
        <v>0</v>
      </c>
      <c r="Q134" s="139">
        <v>0</v>
      </c>
      <c r="R134" s="139">
        <f>Q134*H134</f>
        <v>0</v>
      </c>
      <c r="S134" s="139">
        <v>0</v>
      </c>
      <c r="T134" s="140">
        <f>S134*H134</f>
        <v>0</v>
      </c>
      <c r="AR134" s="141" t="s">
        <v>238</v>
      </c>
      <c r="AT134" s="141" t="s">
        <v>150</v>
      </c>
      <c r="AU134" s="141" t="s">
        <v>92</v>
      </c>
      <c r="AY134" s="16" t="s">
        <v>147</v>
      </c>
      <c r="BE134" s="142">
        <f>IF(N134="základní",J134,0)</f>
        <v>0</v>
      </c>
      <c r="BF134" s="142">
        <f>IF(N134="snížená",J134,0)</f>
        <v>0</v>
      </c>
      <c r="BG134" s="142">
        <f>IF(N134="zákl. přenesená",J134,0)</f>
        <v>0</v>
      </c>
      <c r="BH134" s="142">
        <f>IF(N134="sníž. přenesená",J134,0)</f>
        <v>0</v>
      </c>
      <c r="BI134" s="142">
        <f>IF(N134="nulová",J134,0)</f>
        <v>0</v>
      </c>
      <c r="BJ134" s="16" t="s">
        <v>90</v>
      </c>
      <c r="BK134" s="142">
        <f>ROUND(I134*H134,2)</f>
        <v>0</v>
      </c>
      <c r="BL134" s="16" t="s">
        <v>238</v>
      </c>
      <c r="BM134" s="141" t="s">
        <v>971</v>
      </c>
    </row>
    <row r="135" spans="2:47" s="1" customFormat="1" ht="10">
      <c r="B135" s="32"/>
      <c r="D135" s="143" t="s">
        <v>156</v>
      </c>
      <c r="F135" s="144" t="s">
        <v>972</v>
      </c>
      <c r="I135" s="145"/>
      <c r="L135" s="32"/>
      <c r="M135" s="146"/>
      <c r="T135" s="53"/>
      <c r="AT135" s="16" t="s">
        <v>156</v>
      </c>
      <c r="AU135" s="16" t="s">
        <v>92</v>
      </c>
    </row>
    <row r="136" spans="2:51" s="13" customFormat="1" ht="10">
      <c r="B136" s="154"/>
      <c r="D136" s="148" t="s">
        <v>158</v>
      </c>
      <c r="E136" s="155" t="s">
        <v>3</v>
      </c>
      <c r="F136" s="156" t="s">
        <v>973</v>
      </c>
      <c r="H136" s="157">
        <v>166</v>
      </c>
      <c r="I136" s="158"/>
      <c r="L136" s="154"/>
      <c r="M136" s="159"/>
      <c r="T136" s="160"/>
      <c r="AT136" s="155" t="s">
        <v>158</v>
      </c>
      <c r="AU136" s="155" t="s">
        <v>92</v>
      </c>
      <c r="AV136" s="13" t="s">
        <v>92</v>
      </c>
      <c r="AW136" s="13" t="s">
        <v>43</v>
      </c>
      <c r="AX136" s="13" t="s">
        <v>90</v>
      </c>
      <c r="AY136" s="155" t="s">
        <v>147</v>
      </c>
    </row>
    <row r="137" spans="2:65" s="1" customFormat="1" ht="24.15" customHeight="1">
      <c r="B137" s="128"/>
      <c r="C137" s="168" t="s">
        <v>286</v>
      </c>
      <c r="D137" s="168" t="s">
        <v>245</v>
      </c>
      <c r="E137" s="169" t="s">
        <v>500</v>
      </c>
      <c r="F137" s="170" t="s">
        <v>974</v>
      </c>
      <c r="G137" s="171" t="s">
        <v>274</v>
      </c>
      <c r="H137" s="172">
        <v>156</v>
      </c>
      <c r="I137" s="173"/>
      <c r="J137" s="174">
        <f>ROUND(I137*H137,2)</f>
        <v>0</v>
      </c>
      <c r="K137" s="175"/>
      <c r="L137" s="176"/>
      <c r="M137" s="177" t="s">
        <v>3</v>
      </c>
      <c r="N137" s="178" t="s">
        <v>53</v>
      </c>
      <c r="P137" s="139">
        <f>O137*H137</f>
        <v>0</v>
      </c>
      <c r="Q137" s="139">
        <v>0</v>
      </c>
      <c r="R137" s="139">
        <f>Q137*H137</f>
        <v>0</v>
      </c>
      <c r="S137" s="139">
        <v>0</v>
      </c>
      <c r="T137" s="140">
        <f>S137*H137</f>
        <v>0</v>
      </c>
      <c r="AR137" s="141" t="s">
        <v>248</v>
      </c>
      <c r="AT137" s="141" t="s">
        <v>245</v>
      </c>
      <c r="AU137" s="141" t="s">
        <v>92</v>
      </c>
      <c r="AY137" s="16" t="s">
        <v>147</v>
      </c>
      <c r="BE137" s="142">
        <f>IF(N137="základní",J137,0)</f>
        <v>0</v>
      </c>
      <c r="BF137" s="142">
        <f>IF(N137="snížená",J137,0)</f>
        <v>0</v>
      </c>
      <c r="BG137" s="142">
        <f>IF(N137="zákl. přenesená",J137,0)</f>
        <v>0</v>
      </c>
      <c r="BH137" s="142">
        <f>IF(N137="sníž. přenesená",J137,0)</f>
        <v>0</v>
      </c>
      <c r="BI137" s="142">
        <f>IF(N137="nulová",J137,0)</f>
        <v>0</v>
      </c>
      <c r="BJ137" s="16" t="s">
        <v>90</v>
      </c>
      <c r="BK137" s="142">
        <f>ROUND(I137*H137,2)</f>
        <v>0</v>
      </c>
      <c r="BL137" s="16" t="s">
        <v>238</v>
      </c>
      <c r="BM137" s="141" t="s">
        <v>975</v>
      </c>
    </row>
    <row r="138" spans="2:65" s="1" customFormat="1" ht="24.15" customHeight="1">
      <c r="B138" s="128"/>
      <c r="C138" s="168" t="s">
        <v>291</v>
      </c>
      <c r="D138" s="168" t="s">
        <v>245</v>
      </c>
      <c r="E138" s="169" t="s">
        <v>976</v>
      </c>
      <c r="F138" s="170" t="s">
        <v>977</v>
      </c>
      <c r="G138" s="171" t="s">
        <v>274</v>
      </c>
      <c r="H138" s="172">
        <v>10</v>
      </c>
      <c r="I138" s="173"/>
      <c r="J138" s="174">
        <f>ROUND(I138*H138,2)</f>
        <v>0</v>
      </c>
      <c r="K138" s="175"/>
      <c r="L138" s="176"/>
      <c r="M138" s="177" t="s">
        <v>3</v>
      </c>
      <c r="N138" s="178" t="s">
        <v>53</v>
      </c>
      <c r="P138" s="139">
        <f>O138*H138</f>
        <v>0</v>
      </c>
      <c r="Q138" s="139">
        <v>0</v>
      </c>
      <c r="R138" s="139">
        <f>Q138*H138</f>
        <v>0</v>
      </c>
      <c r="S138" s="139">
        <v>0</v>
      </c>
      <c r="T138" s="140">
        <f>S138*H138</f>
        <v>0</v>
      </c>
      <c r="AR138" s="141" t="s">
        <v>248</v>
      </c>
      <c r="AT138" s="141" t="s">
        <v>245</v>
      </c>
      <c r="AU138" s="141" t="s">
        <v>92</v>
      </c>
      <c r="AY138" s="16" t="s">
        <v>147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6" t="s">
        <v>90</v>
      </c>
      <c r="BK138" s="142">
        <f>ROUND(I138*H138,2)</f>
        <v>0</v>
      </c>
      <c r="BL138" s="16" t="s">
        <v>238</v>
      </c>
      <c r="BM138" s="141" t="s">
        <v>978</v>
      </c>
    </row>
    <row r="139" spans="2:65" s="1" customFormat="1" ht="49" customHeight="1">
      <c r="B139" s="128"/>
      <c r="C139" s="129" t="s">
        <v>298</v>
      </c>
      <c r="D139" s="129" t="s">
        <v>150</v>
      </c>
      <c r="E139" s="130" t="s">
        <v>979</v>
      </c>
      <c r="F139" s="131" t="s">
        <v>980</v>
      </c>
      <c r="G139" s="132" t="s">
        <v>274</v>
      </c>
      <c r="H139" s="133">
        <v>6</v>
      </c>
      <c r="I139" s="134"/>
      <c r="J139" s="135">
        <f>ROUND(I139*H139,2)</f>
        <v>0</v>
      </c>
      <c r="K139" s="136"/>
      <c r="L139" s="32"/>
      <c r="M139" s="137" t="s">
        <v>3</v>
      </c>
      <c r="N139" s="138" t="s">
        <v>53</v>
      </c>
      <c r="P139" s="139">
        <f>O139*H139</f>
        <v>0</v>
      </c>
      <c r="Q139" s="139">
        <v>0</v>
      </c>
      <c r="R139" s="139">
        <f>Q139*H139</f>
        <v>0</v>
      </c>
      <c r="S139" s="139">
        <v>0</v>
      </c>
      <c r="T139" s="140">
        <f>S139*H139</f>
        <v>0</v>
      </c>
      <c r="AR139" s="141" t="s">
        <v>238</v>
      </c>
      <c r="AT139" s="141" t="s">
        <v>150</v>
      </c>
      <c r="AU139" s="141" t="s">
        <v>92</v>
      </c>
      <c r="AY139" s="16" t="s">
        <v>147</v>
      </c>
      <c r="BE139" s="142">
        <f>IF(N139="základní",J139,0)</f>
        <v>0</v>
      </c>
      <c r="BF139" s="142">
        <f>IF(N139="snížená",J139,0)</f>
        <v>0</v>
      </c>
      <c r="BG139" s="142">
        <f>IF(N139="zákl. přenesená",J139,0)</f>
        <v>0</v>
      </c>
      <c r="BH139" s="142">
        <f>IF(N139="sníž. přenesená",J139,0)</f>
        <v>0</v>
      </c>
      <c r="BI139" s="142">
        <f>IF(N139="nulová",J139,0)</f>
        <v>0</v>
      </c>
      <c r="BJ139" s="16" t="s">
        <v>90</v>
      </c>
      <c r="BK139" s="142">
        <f>ROUND(I139*H139,2)</f>
        <v>0</v>
      </c>
      <c r="BL139" s="16" t="s">
        <v>238</v>
      </c>
      <c r="BM139" s="141" t="s">
        <v>981</v>
      </c>
    </row>
    <row r="140" spans="2:47" s="1" customFormat="1" ht="10">
      <c r="B140" s="32"/>
      <c r="D140" s="143" t="s">
        <v>156</v>
      </c>
      <c r="F140" s="144" t="s">
        <v>982</v>
      </c>
      <c r="I140" s="145"/>
      <c r="L140" s="32"/>
      <c r="M140" s="146"/>
      <c r="T140" s="53"/>
      <c r="AT140" s="16" t="s">
        <v>156</v>
      </c>
      <c r="AU140" s="16" t="s">
        <v>92</v>
      </c>
    </row>
    <row r="141" spans="2:51" s="13" customFormat="1" ht="10">
      <c r="B141" s="154"/>
      <c r="D141" s="148" t="s">
        <v>158</v>
      </c>
      <c r="E141" s="155" t="s">
        <v>3</v>
      </c>
      <c r="F141" s="156" t="s">
        <v>983</v>
      </c>
      <c r="H141" s="157">
        <v>6</v>
      </c>
      <c r="I141" s="158"/>
      <c r="L141" s="154"/>
      <c r="M141" s="159"/>
      <c r="T141" s="160"/>
      <c r="AT141" s="155" t="s">
        <v>158</v>
      </c>
      <c r="AU141" s="155" t="s">
        <v>92</v>
      </c>
      <c r="AV141" s="13" t="s">
        <v>92</v>
      </c>
      <c r="AW141" s="13" t="s">
        <v>43</v>
      </c>
      <c r="AX141" s="13" t="s">
        <v>90</v>
      </c>
      <c r="AY141" s="155" t="s">
        <v>147</v>
      </c>
    </row>
    <row r="142" spans="2:65" s="1" customFormat="1" ht="24.15" customHeight="1">
      <c r="B142" s="128"/>
      <c r="C142" s="168" t="s">
        <v>303</v>
      </c>
      <c r="D142" s="168" t="s">
        <v>245</v>
      </c>
      <c r="E142" s="169" t="s">
        <v>984</v>
      </c>
      <c r="F142" s="170" t="s">
        <v>985</v>
      </c>
      <c r="G142" s="171" t="s">
        <v>274</v>
      </c>
      <c r="H142" s="172">
        <v>4</v>
      </c>
      <c r="I142" s="173"/>
      <c r="J142" s="174">
        <f>ROUND(I142*H142,2)</f>
        <v>0</v>
      </c>
      <c r="K142" s="175"/>
      <c r="L142" s="176"/>
      <c r="M142" s="177" t="s">
        <v>3</v>
      </c>
      <c r="N142" s="178" t="s">
        <v>53</v>
      </c>
      <c r="P142" s="139">
        <f>O142*H142</f>
        <v>0</v>
      </c>
      <c r="Q142" s="139">
        <v>0</v>
      </c>
      <c r="R142" s="139">
        <f>Q142*H142</f>
        <v>0</v>
      </c>
      <c r="S142" s="139">
        <v>0</v>
      </c>
      <c r="T142" s="140">
        <f>S142*H142</f>
        <v>0</v>
      </c>
      <c r="AR142" s="141" t="s">
        <v>248</v>
      </c>
      <c r="AT142" s="141" t="s">
        <v>245</v>
      </c>
      <c r="AU142" s="141" t="s">
        <v>92</v>
      </c>
      <c r="AY142" s="16" t="s">
        <v>147</v>
      </c>
      <c r="BE142" s="142">
        <f>IF(N142="základní",J142,0)</f>
        <v>0</v>
      </c>
      <c r="BF142" s="142">
        <f>IF(N142="snížená",J142,0)</f>
        <v>0</v>
      </c>
      <c r="BG142" s="142">
        <f>IF(N142="zákl. přenesená",J142,0)</f>
        <v>0</v>
      </c>
      <c r="BH142" s="142">
        <f>IF(N142="sníž. přenesená",J142,0)</f>
        <v>0</v>
      </c>
      <c r="BI142" s="142">
        <f>IF(N142="nulová",J142,0)</f>
        <v>0</v>
      </c>
      <c r="BJ142" s="16" t="s">
        <v>90</v>
      </c>
      <c r="BK142" s="142">
        <f>ROUND(I142*H142,2)</f>
        <v>0</v>
      </c>
      <c r="BL142" s="16" t="s">
        <v>238</v>
      </c>
      <c r="BM142" s="141" t="s">
        <v>986</v>
      </c>
    </row>
    <row r="143" spans="2:65" s="1" customFormat="1" ht="24.15" customHeight="1">
      <c r="B143" s="128"/>
      <c r="C143" s="168" t="s">
        <v>307</v>
      </c>
      <c r="D143" s="168" t="s">
        <v>245</v>
      </c>
      <c r="E143" s="169" t="s">
        <v>987</v>
      </c>
      <c r="F143" s="170" t="s">
        <v>988</v>
      </c>
      <c r="G143" s="171" t="s">
        <v>274</v>
      </c>
      <c r="H143" s="172">
        <v>2</v>
      </c>
      <c r="I143" s="173"/>
      <c r="J143" s="174">
        <f>ROUND(I143*H143,2)</f>
        <v>0</v>
      </c>
      <c r="K143" s="175"/>
      <c r="L143" s="176"/>
      <c r="M143" s="177" t="s">
        <v>3</v>
      </c>
      <c r="N143" s="178" t="s">
        <v>53</v>
      </c>
      <c r="P143" s="139">
        <f>O143*H143</f>
        <v>0</v>
      </c>
      <c r="Q143" s="139">
        <v>0</v>
      </c>
      <c r="R143" s="139">
        <f>Q143*H143</f>
        <v>0</v>
      </c>
      <c r="S143" s="139">
        <v>0</v>
      </c>
      <c r="T143" s="140">
        <f>S143*H143</f>
        <v>0</v>
      </c>
      <c r="AR143" s="141" t="s">
        <v>248</v>
      </c>
      <c r="AT143" s="141" t="s">
        <v>245</v>
      </c>
      <c r="AU143" s="141" t="s">
        <v>92</v>
      </c>
      <c r="AY143" s="16" t="s">
        <v>147</v>
      </c>
      <c r="BE143" s="142">
        <f>IF(N143="základní",J143,0)</f>
        <v>0</v>
      </c>
      <c r="BF143" s="142">
        <f>IF(N143="snížená",J143,0)</f>
        <v>0</v>
      </c>
      <c r="BG143" s="142">
        <f>IF(N143="zákl. přenesená",J143,0)</f>
        <v>0</v>
      </c>
      <c r="BH143" s="142">
        <f>IF(N143="sníž. přenesená",J143,0)</f>
        <v>0</v>
      </c>
      <c r="BI143" s="142">
        <f>IF(N143="nulová",J143,0)</f>
        <v>0</v>
      </c>
      <c r="BJ143" s="16" t="s">
        <v>90</v>
      </c>
      <c r="BK143" s="142">
        <f>ROUND(I143*H143,2)</f>
        <v>0</v>
      </c>
      <c r="BL143" s="16" t="s">
        <v>238</v>
      </c>
      <c r="BM143" s="141" t="s">
        <v>989</v>
      </c>
    </row>
    <row r="144" spans="2:65" s="1" customFormat="1" ht="44.25" customHeight="1">
      <c r="B144" s="128"/>
      <c r="C144" s="129" t="s">
        <v>312</v>
      </c>
      <c r="D144" s="129" t="s">
        <v>150</v>
      </c>
      <c r="E144" s="130" t="s">
        <v>990</v>
      </c>
      <c r="F144" s="131" t="s">
        <v>991</v>
      </c>
      <c r="G144" s="132" t="s">
        <v>274</v>
      </c>
      <c r="H144" s="133">
        <v>1</v>
      </c>
      <c r="I144" s="134"/>
      <c r="J144" s="135">
        <f>ROUND(I144*H144,2)</f>
        <v>0</v>
      </c>
      <c r="K144" s="136"/>
      <c r="L144" s="32"/>
      <c r="M144" s="137" t="s">
        <v>3</v>
      </c>
      <c r="N144" s="138" t="s">
        <v>53</v>
      </c>
      <c r="P144" s="139">
        <f>O144*H144</f>
        <v>0</v>
      </c>
      <c r="Q144" s="139">
        <v>0</v>
      </c>
      <c r="R144" s="139">
        <f>Q144*H144</f>
        <v>0</v>
      </c>
      <c r="S144" s="139">
        <v>0</v>
      </c>
      <c r="T144" s="140">
        <f>S144*H144</f>
        <v>0</v>
      </c>
      <c r="AR144" s="141" t="s">
        <v>238</v>
      </c>
      <c r="AT144" s="141" t="s">
        <v>150</v>
      </c>
      <c r="AU144" s="141" t="s">
        <v>92</v>
      </c>
      <c r="AY144" s="16" t="s">
        <v>147</v>
      </c>
      <c r="BE144" s="142">
        <f>IF(N144="základní",J144,0)</f>
        <v>0</v>
      </c>
      <c r="BF144" s="142">
        <f>IF(N144="snížená",J144,0)</f>
        <v>0</v>
      </c>
      <c r="BG144" s="142">
        <f>IF(N144="zákl. přenesená",J144,0)</f>
        <v>0</v>
      </c>
      <c r="BH144" s="142">
        <f>IF(N144="sníž. přenesená",J144,0)</f>
        <v>0</v>
      </c>
      <c r="BI144" s="142">
        <f>IF(N144="nulová",J144,0)</f>
        <v>0</v>
      </c>
      <c r="BJ144" s="16" t="s">
        <v>90</v>
      </c>
      <c r="BK144" s="142">
        <f>ROUND(I144*H144,2)</f>
        <v>0</v>
      </c>
      <c r="BL144" s="16" t="s">
        <v>238</v>
      </c>
      <c r="BM144" s="141" t="s">
        <v>992</v>
      </c>
    </row>
    <row r="145" spans="2:47" s="1" customFormat="1" ht="10">
      <c r="B145" s="32"/>
      <c r="D145" s="143" t="s">
        <v>156</v>
      </c>
      <c r="F145" s="144" t="s">
        <v>993</v>
      </c>
      <c r="I145" s="145"/>
      <c r="L145" s="32"/>
      <c r="M145" s="146"/>
      <c r="T145" s="53"/>
      <c r="AT145" s="16" t="s">
        <v>156</v>
      </c>
      <c r="AU145" s="16" t="s">
        <v>92</v>
      </c>
    </row>
    <row r="146" spans="2:65" s="1" customFormat="1" ht="44.25" customHeight="1">
      <c r="B146" s="128"/>
      <c r="C146" s="129" t="s">
        <v>162</v>
      </c>
      <c r="D146" s="129" t="s">
        <v>150</v>
      </c>
      <c r="E146" s="130" t="s">
        <v>994</v>
      </c>
      <c r="F146" s="131" t="s">
        <v>995</v>
      </c>
      <c r="G146" s="132" t="s">
        <v>200</v>
      </c>
      <c r="H146" s="133">
        <v>0.206</v>
      </c>
      <c r="I146" s="134"/>
      <c r="J146" s="135">
        <f>ROUND(I146*H146,2)</f>
        <v>0</v>
      </c>
      <c r="K146" s="136"/>
      <c r="L146" s="32"/>
      <c r="M146" s="137" t="s">
        <v>3</v>
      </c>
      <c r="N146" s="138" t="s">
        <v>53</v>
      </c>
      <c r="P146" s="139">
        <f>O146*H146</f>
        <v>0</v>
      </c>
      <c r="Q146" s="139">
        <v>0</v>
      </c>
      <c r="R146" s="139">
        <f>Q146*H146</f>
        <v>0</v>
      </c>
      <c r="S146" s="139">
        <v>0</v>
      </c>
      <c r="T146" s="140">
        <f>S146*H146</f>
        <v>0</v>
      </c>
      <c r="AR146" s="141" t="s">
        <v>238</v>
      </c>
      <c r="AT146" s="141" t="s">
        <v>150</v>
      </c>
      <c r="AU146" s="141" t="s">
        <v>92</v>
      </c>
      <c r="AY146" s="16" t="s">
        <v>147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6" t="s">
        <v>90</v>
      </c>
      <c r="BK146" s="142">
        <f>ROUND(I146*H146,2)</f>
        <v>0</v>
      </c>
      <c r="BL146" s="16" t="s">
        <v>238</v>
      </c>
      <c r="BM146" s="141" t="s">
        <v>996</v>
      </c>
    </row>
    <row r="147" spans="2:47" s="1" customFormat="1" ht="10">
      <c r="B147" s="32"/>
      <c r="D147" s="143" t="s">
        <v>156</v>
      </c>
      <c r="F147" s="144" t="s">
        <v>997</v>
      </c>
      <c r="I147" s="145"/>
      <c r="L147" s="32"/>
      <c r="M147" s="146"/>
      <c r="T147" s="53"/>
      <c r="AT147" s="16" t="s">
        <v>156</v>
      </c>
      <c r="AU147" s="16" t="s">
        <v>92</v>
      </c>
    </row>
    <row r="148" spans="2:65" s="1" customFormat="1" ht="49" customHeight="1">
      <c r="B148" s="128"/>
      <c r="C148" s="129" t="s">
        <v>323</v>
      </c>
      <c r="D148" s="129" t="s">
        <v>150</v>
      </c>
      <c r="E148" s="130" t="s">
        <v>998</v>
      </c>
      <c r="F148" s="131" t="s">
        <v>999</v>
      </c>
      <c r="G148" s="132" t="s">
        <v>200</v>
      </c>
      <c r="H148" s="133">
        <v>0.206</v>
      </c>
      <c r="I148" s="134"/>
      <c r="J148" s="135">
        <f>ROUND(I148*H148,2)</f>
        <v>0</v>
      </c>
      <c r="K148" s="136"/>
      <c r="L148" s="32"/>
      <c r="M148" s="137" t="s">
        <v>3</v>
      </c>
      <c r="N148" s="138" t="s">
        <v>53</v>
      </c>
      <c r="P148" s="139">
        <f>O148*H148</f>
        <v>0</v>
      </c>
      <c r="Q148" s="139">
        <v>0</v>
      </c>
      <c r="R148" s="139">
        <f>Q148*H148</f>
        <v>0</v>
      </c>
      <c r="S148" s="139">
        <v>0</v>
      </c>
      <c r="T148" s="140">
        <f>S148*H148</f>
        <v>0</v>
      </c>
      <c r="AR148" s="141" t="s">
        <v>238</v>
      </c>
      <c r="AT148" s="141" t="s">
        <v>150</v>
      </c>
      <c r="AU148" s="141" t="s">
        <v>92</v>
      </c>
      <c r="AY148" s="16" t="s">
        <v>147</v>
      </c>
      <c r="BE148" s="142">
        <f>IF(N148="základní",J148,0)</f>
        <v>0</v>
      </c>
      <c r="BF148" s="142">
        <f>IF(N148="snížená",J148,0)</f>
        <v>0</v>
      </c>
      <c r="BG148" s="142">
        <f>IF(N148="zákl. přenesená",J148,0)</f>
        <v>0</v>
      </c>
      <c r="BH148" s="142">
        <f>IF(N148="sníž. přenesená",J148,0)</f>
        <v>0</v>
      </c>
      <c r="BI148" s="142">
        <f>IF(N148="nulová",J148,0)</f>
        <v>0</v>
      </c>
      <c r="BJ148" s="16" t="s">
        <v>90</v>
      </c>
      <c r="BK148" s="142">
        <f>ROUND(I148*H148,2)</f>
        <v>0</v>
      </c>
      <c r="BL148" s="16" t="s">
        <v>238</v>
      </c>
      <c r="BM148" s="141" t="s">
        <v>1000</v>
      </c>
    </row>
    <row r="149" spans="2:47" s="1" customFormat="1" ht="10">
      <c r="B149" s="32"/>
      <c r="D149" s="143" t="s">
        <v>156</v>
      </c>
      <c r="F149" s="144" t="s">
        <v>1001</v>
      </c>
      <c r="I149" s="145"/>
      <c r="L149" s="32"/>
      <c r="M149" s="146"/>
      <c r="T149" s="53"/>
      <c r="AT149" s="16" t="s">
        <v>156</v>
      </c>
      <c r="AU149" s="16" t="s">
        <v>92</v>
      </c>
    </row>
    <row r="150" spans="2:65" s="1" customFormat="1" ht="49" customHeight="1">
      <c r="B150" s="128"/>
      <c r="C150" s="129" t="s">
        <v>329</v>
      </c>
      <c r="D150" s="129" t="s">
        <v>150</v>
      </c>
      <c r="E150" s="130" t="s">
        <v>1002</v>
      </c>
      <c r="F150" s="131" t="s">
        <v>1003</v>
      </c>
      <c r="G150" s="132" t="s">
        <v>200</v>
      </c>
      <c r="H150" s="133">
        <v>0.206</v>
      </c>
      <c r="I150" s="134"/>
      <c r="J150" s="135">
        <f>ROUND(I150*H150,2)</f>
        <v>0</v>
      </c>
      <c r="K150" s="136"/>
      <c r="L150" s="32"/>
      <c r="M150" s="137" t="s">
        <v>3</v>
      </c>
      <c r="N150" s="138" t="s">
        <v>53</v>
      </c>
      <c r="P150" s="139">
        <f>O150*H150</f>
        <v>0</v>
      </c>
      <c r="Q150" s="139">
        <v>0</v>
      </c>
      <c r="R150" s="139">
        <f>Q150*H150</f>
        <v>0</v>
      </c>
      <c r="S150" s="139">
        <v>0</v>
      </c>
      <c r="T150" s="140">
        <f>S150*H150</f>
        <v>0</v>
      </c>
      <c r="AR150" s="141" t="s">
        <v>238</v>
      </c>
      <c r="AT150" s="141" t="s">
        <v>150</v>
      </c>
      <c r="AU150" s="141" t="s">
        <v>92</v>
      </c>
      <c r="AY150" s="16" t="s">
        <v>147</v>
      </c>
      <c r="BE150" s="142">
        <f>IF(N150="základní",J150,0)</f>
        <v>0</v>
      </c>
      <c r="BF150" s="142">
        <f>IF(N150="snížená",J150,0)</f>
        <v>0</v>
      </c>
      <c r="BG150" s="142">
        <f>IF(N150="zákl. přenesená",J150,0)</f>
        <v>0</v>
      </c>
      <c r="BH150" s="142">
        <f>IF(N150="sníž. přenesená",J150,0)</f>
        <v>0</v>
      </c>
      <c r="BI150" s="142">
        <f>IF(N150="nulová",J150,0)</f>
        <v>0</v>
      </c>
      <c r="BJ150" s="16" t="s">
        <v>90</v>
      </c>
      <c r="BK150" s="142">
        <f>ROUND(I150*H150,2)</f>
        <v>0</v>
      </c>
      <c r="BL150" s="16" t="s">
        <v>238</v>
      </c>
      <c r="BM150" s="141" t="s">
        <v>1004</v>
      </c>
    </row>
    <row r="151" spans="2:47" s="1" customFormat="1" ht="10">
      <c r="B151" s="32"/>
      <c r="D151" s="143" t="s">
        <v>156</v>
      </c>
      <c r="F151" s="144" t="s">
        <v>1005</v>
      </c>
      <c r="I151" s="145"/>
      <c r="L151" s="32"/>
      <c r="M151" s="146"/>
      <c r="T151" s="53"/>
      <c r="AT151" s="16" t="s">
        <v>156</v>
      </c>
      <c r="AU151" s="16" t="s">
        <v>92</v>
      </c>
    </row>
    <row r="152" spans="2:65" s="1" customFormat="1" ht="21.75" customHeight="1">
      <c r="B152" s="128"/>
      <c r="C152" s="129" t="s">
        <v>352</v>
      </c>
      <c r="D152" s="129" t="s">
        <v>150</v>
      </c>
      <c r="E152" s="130" t="s">
        <v>1006</v>
      </c>
      <c r="F152" s="131" t="s">
        <v>1007</v>
      </c>
      <c r="G152" s="132" t="s">
        <v>376</v>
      </c>
      <c r="H152" s="133">
        <v>1</v>
      </c>
      <c r="I152" s="134"/>
      <c r="J152" s="135">
        <f>ROUND(I152*H152,2)</f>
        <v>0</v>
      </c>
      <c r="K152" s="136"/>
      <c r="L152" s="32"/>
      <c r="M152" s="137" t="s">
        <v>3</v>
      </c>
      <c r="N152" s="138" t="s">
        <v>53</v>
      </c>
      <c r="P152" s="139">
        <f>O152*H152</f>
        <v>0</v>
      </c>
      <c r="Q152" s="139">
        <v>0</v>
      </c>
      <c r="R152" s="139">
        <f>Q152*H152</f>
        <v>0</v>
      </c>
      <c r="S152" s="139">
        <v>0</v>
      </c>
      <c r="T152" s="140">
        <f>S152*H152</f>
        <v>0</v>
      </c>
      <c r="AR152" s="141" t="s">
        <v>238</v>
      </c>
      <c r="AT152" s="141" t="s">
        <v>150</v>
      </c>
      <c r="AU152" s="141" t="s">
        <v>92</v>
      </c>
      <c r="AY152" s="16" t="s">
        <v>147</v>
      </c>
      <c r="BE152" s="142">
        <f>IF(N152="základní",J152,0)</f>
        <v>0</v>
      </c>
      <c r="BF152" s="142">
        <f>IF(N152="snížená",J152,0)</f>
        <v>0</v>
      </c>
      <c r="BG152" s="142">
        <f>IF(N152="zákl. přenesená",J152,0)</f>
        <v>0</v>
      </c>
      <c r="BH152" s="142">
        <f>IF(N152="sníž. přenesená",J152,0)</f>
        <v>0</v>
      </c>
      <c r="BI152" s="142">
        <f>IF(N152="nulová",J152,0)</f>
        <v>0</v>
      </c>
      <c r="BJ152" s="16" t="s">
        <v>90</v>
      </c>
      <c r="BK152" s="142">
        <f>ROUND(I152*H152,2)</f>
        <v>0</v>
      </c>
      <c r="BL152" s="16" t="s">
        <v>238</v>
      </c>
      <c r="BM152" s="141" t="s">
        <v>1008</v>
      </c>
    </row>
    <row r="153" spans="2:63" s="11" customFormat="1" ht="25.9" customHeight="1">
      <c r="B153" s="116"/>
      <c r="D153" s="117" t="s">
        <v>81</v>
      </c>
      <c r="E153" s="118" t="s">
        <v>660</v>
      </c>
      <c r="F153" s="118" t="s">
        <v>661</v>
      </c>
      <c r="I153" s="119"/>
      <c r="J153" s="120">
        <f>BK153</f>
        <v>0</v>
      </c>
      <c r="L153" s="116"/>
      <c r="M153" s="121"/>
      <c r="P153" s="122">
        <f>SUM(P154:P159)</f>
        <v>0</v>
      </c>
      <c r="R153" s="122">
        <f>SUM(R154:R159)</f>
        <v>0</v>
      </c>
      <c r="T153" s="123">
        <f>SUM(T154:T159)</f>
        <v>0</v>
      </c>
      <c r="AR153" s="117" t="s">
        <v>154</v>
      </c>
      <c r="AT153" s="124" t="s">
        <v>81</v>
      </c>
      <c r="AU153" s="124" t="s">
        <v>82</v>
      </c>
      <c r="AY153" s="117" t="s">
        <v>147</v>
      </c>
      <c r="BK153" s="125">
        <f>SUM(BK154:BK159)</f>
        <v>0</v>
      </c>
    </row>
    <row r="154" spans="2:65" s="1" customFormat="1" ht="24.15" customHeight="1">
      <c r="B154" s="128"/>
      <c r="C154" s="129" t="s">
        <v>334</v>
      </c>
      <c r="D154" s="129" t="s">
        <v>150</v>
      </c>
      <c r="E154" s="130" t="s">
        <v>1009</v>
      </c>
      <c r="F154" s="131" t="s">
        <v>1010</v>
      </c>
      <c r="G154" s="132" t="s">
        <v>665</v>
      </c>
      <c r="H154" s="133">
        <v>100</v>
      </c>
      <c r="I154" s="134"/>
      <c r="J154" s="135">
        <f>ROUND(I154*H154,2)</f>
        <v>0</v>
      </c>
      <c r="K154" s="136"/>
      <c r="L154" s="32"/>
      <c r="M154" s="137" t="s">
        <v>3</v>
      </c>
      <c r="N154" s="138" t="s">
        <v>53</v>
      </c>
      <c r="P154" s="139">
        <f>O154*H154</f>
        <v>0</v>
      </c>
      <c r="Q154" s="139">
        <v>0</v>
      </c>
      <c r="R154" s="139">
        <f>Q154*H154</f>
        <v>0</v>
      </c>
      <c r="S154" s="139">
        <v>0</v>
      </c>
      <c r="T154" s="140">
        <f>S154*H154</f>
        <v>0</v>
      </c>
      <c r="AR154" s="141" t="s">
        <v>666</v>
      </c>
      <c r="AT154" s="141" t="s">
        <v>150</v>
      </c>
      <c r="AU154" s="141" t="s">
        <v>90</v>
      </c>
      <c r="AY154" s="16" t="s">
        <v>147</v>
      </c>
      <c r="BE154" s="142">
        <f>IF(N154="základní",J154,0)</f>
        <v>0</v>
      </c>
      <c r="BF154" s="142">
        <f>IF(N154="snížená",J154,0)</f>
        <v>0</v>
      </c>
      <c r="BG154" s="142">
        <f>IF(N154="zákl. přenesená",J154,0)</f>
        <v>0</v>
      </c>
      <c r="BH154" s="142">
        <f>IF(N154="sníž. přenesená",J154,0)</f>
        <v>0</v>
      </c>
      <c r="BI154" s="142">
        <f>IF(N154="nulová",J154,0)</f>
        <v>0</v>
      </c>
      <c r="BJ154" s="16" t="s">
        <v>90</v>
      </c>
      <c r="BK154" s="142">
        <f>ROUND(I154*H154,2)</f>
        <v>0</v>
      </c>
      <c r="BL154" s="16" t="s">
        <v>666</v>
      </c>
      <c r="BM154" s="141" t="s">
        <v>1011</v>
      </c>
    </row>
    <row r="155" spans="2:47" s="1" customFormat="1" ht="10">
      <c r="B155" s="32"/>
      <c r="D155" s="143" t="s">
        <v>156</v>
      </c>
      <c r="F155" s="144" t="s">
        <v>1012</v>
      </c>
      <c r="I155" s="145"/>
      <c r="L155" s="32"/>
      <c r="M155" s="146"/>
      <c r="T155" s="53"/>
      <c r="AT155" s="16" t="s">
        <v>156</v>
      </c>
      <c r="AU155" s="16" t="s">
        <v>90</v>
      </c>
    </row>
    <row r="156" spans="2:47" s="1" customFormat="1" ht="45">
      <c r="B156" s="32"/>
      <c r="D156" s="148" t="s">
        <v>1013</v>
      </c>
      <c r="F156" s="188" t="s">
        <v>1014</v>
      </c>
      <c r="I156" s="145"/>
      <c r="L156" s="32"/>
      <c r="M156" s="146"/>
      <c r="T156" s="53"/>
      <c r="AT156" s="16" t="s">
        <v>1013</v>
      </c>
      <c r="AU156" s="16" t="s">
        <v>90</v>
      </c>
    </row>
    <row r="157" spans="2:51" s="13" customFormat="1" ht="10">
      <c r="B157" s="154"/>
      <c r="D157" s="148" t="s">
        <v>158</v>
      </c>
      <c r="E157" s="155" t="s">
        <v>3</v>
      </c>
      <c r="F157" s="156" t="s">
        <v>1015</v>
      </c>
      <c r="H157" s="157">
        <v>100</v>
      </c>
      <c r="I157" s="158"/>
      <c r="L157" s="154"/>
      <c r="M157" s="159"/>
      <c r="T157" s="160"/>
      <c r="AT157" s="155" t="s">
        <v>158</v>
      </c>
      <c r="AU157" s="155" t="s">
        <v>90</v>
      </c>
      <c r="AV157" s="13" t="s">
        <v>92</v>
      </c>
      <c r="AW157" s="13" t="s">
        <v>43</v>
      </c>
      <c r="AX157" s="13" t="s">
        <v>90</v>
      </c>
      <c r="AY157" s="155" t="s">
        <v>147</v>
      </c>
    </row>
    <row r="158" spans="2:65" s="1" customFormat="1" ht="37.75" customHeight="1">
      <c r="B158" s="128"/>
      <c r="C158" s="129" t="s">
        <v>248</v>
      </c>
      <c r="D158" s="129" t="s">
        <v>150</v>
      </c>
      <c r="E158" s="130" t="s">
        <v>1016</v>
      </c>
      <c r="F158" s="131" t="s">
        <v>1017</v>
      </c>
      <c r="G158" s="132" t="s">
        <v>665</v>
      </c>
      <c r="H158" s="133">
        <v>40</v>
      </c>
      <c r="I158" s="134"/>
      <c r="J158" s="135">
        <f>ROUND(I158*H158,2)</f>
        <v>0</v>
      </c>
      <c r="K158" s="136"/>
      <c r="L158" s="32"/>
      <c r="M158" s="137" t="s">
        <v>3</v>
      </c>
      <c r="N158" s="138" t="s">
        <v>53</v>
      </c>
      <c r="P158" s="139">
        <f>O158*H158</f>
        <v>0</v>
      </c>
      <c r="Q158" s="139">
        <v>0</v>
      </c>
      <c r="R158" s="139">
        <f>Q158*H158</f>
        <v>0</v>
      </c>
      <c r="S158" s="139">
        <v>0</v>
      </c>
      <c r="T158" s="140">
        <f>S158*H158</f>
        <v>0</v>
      </c>
      <c r="AR158" s="141" t="s">
        <v>666</v>
      </c>
      <c r="AT158" s="141" t="s">
        <v>150</v>
      </c>
      <c r="AU158" s="141" t="s">
        <v>90</v>
      </c>
      <c r="AY158" s="16" t="s">
        <v>147</v>
      </c>
      <c r="BE158" s="142">
        <f>IF(N158="základní",J158,0)</f>
        <v>0</v>
      </c>
      <c r="BF158" s="142">
        <f>IF(N158="snížená",J158,0)</f>
        <v>0</v>
      </c>
      <c r="BG158" s="142">
        <f>IF(N158="zákl. přenesená",J158,0)</f>
        <v>0</v>
      </c>
      <c r="BH158" s="142">
        <f>IF(N158="sníž. přenesená",J158,0)</f>
        <v>0</v>
      </c>
      <c r="BI158" s="142">
        <f>IF(N158="nulová",J158,0)</f>
        <v>0</v>
      </c>
      <c r="BJ158" s="16" t="s">
        <v>90</v>
      </c>
      <c r="BK158" s="142">
        <f>ROUND(I158*H158,2)</f>
        <v>0</v>
      </c>
      <c r="BL158" s="16" t="s">
        <v>666</v>
      </c>
      <c r="BM158" s="141" t="s">
        <v>1018</v>
      </c>
    </row>
    <row r="159" spans="2:47" s="1" customFormat="1" ht="10">
      <c r="B159" s="32"/>
      <c r="D159" s="143" t="s">
        <v>156</v>
      </c>
      <c r="F159" s="144" t="s">
        <v>1019</v>
      </c>
      <c r="I159" s="145"/>
      <c r="L159" s="32"/>
      <c r="M159" s="146"/>
      <c r="T159" s="53"/>
      <c r="AT159" s="16" t="s">
        <v>156</v>
      </c>
      <c r="AU159" s="16" t="s">
        <v>90</v>
      </c>
    </row>
    <row r="160" spans="2:63" s="11" customFormat="1" ht="25.9" customHeight="1">
      <c r="B160" s="116"/>
      <c r="D160" s="117" t="s">
        <v>81</v>
      </c>
      <c r="E160" s="118" t="s">
        <v>106</v>
      </c>
      <c r="F160" s="118" t="s">
        <v>1020</v>
      </c>
      <c r="I160" s="119"/>
      <c r="J160" s="120">
        <f>BK160</f>
        <v>0</v>
      </c>
      <c r="L160" s="116"/>
      <c r="M160" s="121"/>
      <c r="P160" s="122">
        <f>P161</f>
        <v>0</v>
      </c>
      <c r="R160" s="122">
        <f>R161</f>
        <v>0</v>
      </c>
      <c r="T160" s="123">
        <f>T161</f>
        <v>0</v>
      </c>
      <c r="AR160" s="117" t="s">
        <v>186</v>
      </c>
      <c r="AT160" s="124" t="s">
        <v>81</v>
      </c>
      <c r="AU160" s="124" t="s">
        <v>82</v>
      </c>
      <c r="AY160" s="117" t="s">
        <v>147</v>
      </c>
      <c r="BK160" s="125">
        <f>BK161</f>
        <v>0</v>
      </c>
    </row>
    <row r="161" spans="2:63" s="11" customFormat="1" ht="22.75" customHeight="1">
      <c r="B161" s="116"/>
      <c r="D161" s="117" t="s">
        <v>81</v>
      </c>
      <c r="E161" s="126" t="s">
        <v>1021</v>
      </c>
      <c r="F161" s="126" t="s">
        <v>1022</v>
      </c>
      <c r="I161" s="119"/>
      <c r="J161" s="127">
        <f>BK161</f>
        <v>0</v>
      </c>
      <c r="L161" s="116"/>
      <c r="M161" s="121"/>
      <c r="P161" s="122">
        <f>SUM(P162:P163)</f>
        <v>0</v>
      </c>
      <c r="R161" s="122">
        <f>SUM(R162:R163)</f>
        <v>0</v>
      </c>
      <c r="T161" s="123">
        <f>SUM(T162:T163)</f>
        <v>0</v>
      </c>
      <c r="AR161" s="117" t="s">
        <v>186</v>
      </c>
      <c r="AT161" s="124" t="s">
        <v>81</v>
      </c>
      <c r="AU161" s="124" t="s">
        <v>90</v>
      </c>
      <c r="AY161" s="117" t="s">
        <v>147</v>
      </c>
      <c r="BK161" s="125">
        <f>SUM(BK162:BK163)</f>
        <v>0</v>
      </c>
    </row>
    <row r="162" spans="2:65" s="1" customFormat="1" ht="16.5" customHeight="1">
      <c r="B162" s="128"/>
      <c r="C162" s="129" t="s">
        <v>347</v>
      </c>
      <c r="D162" s="129" t="s">
        <v>150</v>
      </c>
      <c r="E162" s="130" t="s">
        <v>1023</v>
      </c>
      <c r="F162" s="131" t="s">
        <v>1024</v>
      </c>
      <c r="G162" s="132" t="s">
        <v>376</v>
      </c>
      <c r="H162" s="133">
        <v>1</v>
      </c>
      <c r="I162" s="134"/>
      <c r="J162" s="135">
        <f>ROUND(I162*H162,2)</f>
        <v>0</v>
      </c>
      <c r="K162" s="136"/>
      <c r="L162" s="32"/>
      <c r="M162" s="137" t="s">
        <v>3</v>
      </c>
      <c r="N162" s="138" t="s">
        <v>53</v>
      </c>
      <c r="P162" s="139">
        <f>O162*H162</f>
        <v>0</v>
      </c>
      <c r="Q162" s="139">
        <v>0</v>
      </c>
      <c r="R162" s="139">
        <f>Q162*H162</f>
        <v>0</v>
      </c>
      <c r="S162" s="139">
        <v>0</v>
      </c>
      <c r="T162" s="140">
        <f>S162*H162</f>
        <v>0</v>
      </c>
      <c r="AR162" s="141" t="s">
        <v>1025</v>
      </c>
      <c r="AT162" s="141" t="s">
        <v>150</v>
      </c>
      <c r="AU162" s="141" t="s">
        <v>92</v>
      </c>
      <c r="AY162" s="16" t="s">
        <v>147</v>
      </c>
      <c r="BE162" s="142">
        <f>IF(N162="základní",J162,0)</f>
        <v>0</v>
      </c>
      <c r="BF162" s="142">
        <f>IF(N162="snížená",J162,0)</f>
        <v>0</v>
      </c>
      <c r="BG162" s="142">
        <f>IF(N162="zákl. přenesená",J162,0)</f>
        <v>0</v>
      </c>
      <c r="BH162" s="142">
        <f>IF(N162="sníž. přenesená",J162,0)</f>
        <v>0</v>
      </c>
      <c r="BI162" s="142">
        <f>IF(N162="nulová",J162,0)</f>
        <v>0</v>
      </c>
      <c r="BJ162" s="16" t="s">
        <v>90</v>
      </c>
      <c r="BK162" s="142">
        <f>ROUND(I162*H162,2)</f>
        <v>0</v>
      </c>
      <c r="BL162" s="16" t="s">
        <v>1025</v>
      </c>
      <c r="BM162" s="141" t="s">
        <v>1026</v>
      </c>
    </row>
    <row r="163" spans="2:47" s="1" customFormat="1" ht="10">
      <c r="B163" s="32"/>
      <c r="D163" s="143" t="s">
        <v>156</v>
      </c>
      <c r="F163" s="144" t="s">
        <v>1027</v>
      </c>
      <c r="I163" s="145"/>
      <c r="L163" s="32"/>
      <c r="M163" s="185"/>
      <c r="N163" s="186"/>
      <c r="O163" s="186"/>
      <c r="P163" s="186"/>
      <c r="Q163" s="186"/>
      <c r="R163" s="186"/>
      <c r="S163" s="186"/>
      <c r="T163" s="187"/>
      <c r="AT163" s="16" t="s">
        <v>156</v>
      </c>
      <c r="AU163" s="16" t="s">
        <v>92</v>
      </c>
    </row>
    <row r="164" spans="2:12" s="1" customFormat="1" ht="7" customHeight="1">
      <c r="B164" s="41"/>
      <c r="C164" s="42"/>
      <c r="D164" s="42"/>
      <c r="E164" s="42"/>
      <c r="F164" s="42"/>
      <c r="G164" s="42"/>
      <c r="H164" s="42"/>
      <c r="I164" s="42"/>
      <c r="J164" s="42"/>
      <c r="K164" s="42"/>
      <c r="L164" s="32"/>
    </row>
  </sheetData>
  <autoFilter ref="C86:K163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3_02/949101111"/>
    <hyperlink ref="F93" r:id="rId2" display="https://podminky.urs.cz/item/CS_URS_2023_02/953993311"/>
    <hyperlink ref="F97" r:id="rId3" display="https://podminky.urs.cz/item/CS_URS_2023_02/997013211"/>
    <hyperlink ref="F99" r:id="rId4" display="https://podminky.urs.cz/item/CS_URS_2023_02/997013219"/>
    <hyperlink ref="F102" r:id="rId5" display="https://podminky.urs.cz/item/CS_URS_2023_02/997013509"/>
    <hyperlink ref="F105" r:id="rId6" display="https://podminky.urs.cz/item/CS_URS_2023_02/997013511"/>
    <hyperlink ref="F107" r:id="rId7" display="https://podminky.urs.cz/item/CS_URS_2023_02/997013631"/>
    <hyperlink ref="F111" r:id="rId8" display="https://podminky.urs.cz/item/CS_URS_2023_02/741110511"/>
    <hyperlink ref="F120" r:id="rId9" display="https://podminky.urs.cz/item/CS_URS_2023_02/741122211"/>
    <hyperlink ref="F127" r:id="rId10" display="https://podminky.urs.cz/item/CS_URS_2023_02/741310001"/>
    <hyperlink ref="F130" r:id="rId11" display="https://podminky.urs.cz/item/CS_URS_2023_02/741310021"/>
    <hyperlink ref="F133" r:id="rId12" display="https://podminky.urs.cz/item/CS_URS_2023_02/741371823"/>
    <hyperlink ref="F135" r:id="rId13" display="https://podminky.urs.cz/item/CS_URS_2023_02/741372076"/>
    <hyperlink ref="F140" r:id="rId14" display="https://podminky.urs.cz/item/CS_URS_2023_02/741372077"/>
    <hyperlink ref="F145" r:id="rId15" display="https://podminky.urs.cz/item/CS_URS_2023_02/741810003"/>
    <hyperlink ref="F147" r:id="rId16" display="https://podminky.urs.cz/item/CS_URS_2023_02/998741101"/>
    <hyperlink ref="F149" r:id="rId17" display="https://podminky.urs.cz/item/CS_URS_2023_02/998741181"/>
    <hyperlink ref="F151" r:id="rId18" display="https://podminky.urs.cz/item/CS_URS_2023_02/998741192"/>
    <hyperlink ref="F155" r:id="rId19" display="https://podminky.urs.cz/item/CS_URS_2023_02/HZS2231"/>
    <hyperlink ref="F159" r:id="rId20" display="https://podminky.urs.cz/item/CS_URS_2023_02/HZS2491"/>
    <hyperlink ref="F163" r:id="rId21" display="https://podminky.urs.cz/item/CS_URS_2023_02/01325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8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30" t="s">
        <v>6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6" t="s">
        <v>104</v>
      </c>
    </row>
    <row r="3" spans="2:46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92</v>
      </c>
    </row>
    <row r="4" spans="2:46" ht="25" customHeight="1">
      <c r="B4" s="19"/>
      <c r="D4" s="20" t="s">
        <v>108</v>
      </c>
      <c r="L4" s="19"/>
      <c r="M4" s="85" t="s">
        <v>11</v>
      </c>
      <c r="AT4" s="16" t="s">
        <v>4</v>
      </c>
    </row>
    <row r="5" spans="2:12" ht="7" customHeight="1">
      <c r="B5" s="19"/>
      <c r="L5" s="19"/>
    </row>
    <row r="6" spans="2:12" ht="12" customHeight="1">
      <c r="B6" s="19"/>
      <c r="D6" s="26" t="s">
        <v>17</v>
      </c>
      <c r="L6" s="19"/>
    </row>
    <row r="7" spans="2:12" ht="16.5" customHeight="1">
      <c r="B7" s="19"/>
      <c r="E7" s="231" t="str">
        <f>'Rekapitulace stavby'!K6</f>
        <v>ZČU v Plzni - Revitalizace výukových prostor pro katerdru KKS</v>
      </c>
      <c r="F7" s="232"/>
      <c r="G7" s="232"/>
      <c r="H7" s="232"/>
      <c r="L7" s="19"/>
    </row>
    <row r="8" spans="2:12" s="1" customFormat="1" ht="12" customHeight="1">
      <c r="B8" s="32"/>
      <c r="D8" s="26" t="s">
        <v>109</v>
      </c>
      <c r="L8" s="32"/>
    </row>
    <row r="9" spans="2:12" s="1" customFormat="1" ht="16.5" customHeight="1">
      <c r="B9" s="32"/>
      <c r="E9" s="193" t="s">
        <v>1028</v>
      </c>
      <c r="F9" s="233"/>
      <c r="G9" s="233"/>
      <c r="H9" s="233"/>
      <c r="L9" s="32"/>
    </row>
    <row r="10" spans="2:12" s="1" customFormat="1" ht="10">
      <c r="B10" s="32"/>
      <c r="L10" s="32"/>
    </row>
    <row r="11" spans="2:12" s="1" customFormat="1" ht="12" customHeight="1">
      <c r="B11" s="32"/>
      <c r="D11" s="26" t="s">
        <v>19</v>
      </c>
      <c r="F11" s="24" t="s">
        <v>20</v>
      </c>
      <c r="I11" s="26" t="s">
        <v>21</v>
      </c>
      <c r="J11" s="24" t="s">
        <v>22</v>
      </c>
      <c r="L11" s="32"/>
    </row>
    <row r="12" spans="2:12" s="1" customFormat="1" ht="12" customHeight="1">
      <c r="B12" s="32"/>
      <c r="D12" s="26" t="s">
        <v>23</v>
      </c>
      <c r="F12" s="24" t="s">
        <v>24</v>
      </c>
      <c r="I12" s="26" t="s">
        <v>25</v>
      </c>
      <c r="J12" s="49" t="str">
        <f>'Rekapitulace stavby'!AN8</f>
        <v>18. 9. 2023</v>
      </c>
      <c r="L12" s="32"/>
    </row>
    <row r="13" spans="2:12" s="1" customFormat="1" ht="21.75" customHeight="1">
      <c r="B13" s="32"/>
      <c r="D13" s="23" t="s">
        <v>27</v>
      </c>
      <c r="F13" s="28" t="s">
        <v>28</v>
      </c>
      <c r="I13" s="23" t="s">
        <v>29</v>
      </c>
      <c r="J13" s="28" t="s">
        <v>30</v>
      </c>
      <c r="L13" s="32"/>
    </row>
    <row r="14" spans="2:12" s="1" customFormat="1" ht="12" customHeight="1">
      <c r="B14" s="32"/>
      <c r="D14" s="26" t="s">
        <v>31</v>
      </c>
      <c r="I14" s="26" t="s">
        <v>32</v>
      </c>
      <c r="J14" s="24" t="s">
        <v>33</v>
      </c>
      <c r="L14" s="32"/>
    </row>
    <row r="15" spans="2:12" s="1" customFormat="1" ht="18" customHeight="1">
      <c r="B15" s="32"/>
      <c r="E15" s="24" t="s">
        <v>34</v>
      </c>
      <c r="I15" s="26" t="s">
        <v>35</v>
      </c>
      <c r="J15" s="24" t="s">
        <v>36</v>
      </c>
      <c r="L15" s="32"/>
    </row>
    <row r="16" spans="2:12" s="1" customFormat="1" ht="7" customHeight="1">
      <c r="B16" s="32"/>
      <c r="L16" s="32"/>
    </row>
    <row r="17" spans="2:12" s="1" customFormat="1" ht="12" customHeight="1">
      <c r="B17" s="32"/>
      <c r="D17" s="26" t="s">
        <v>37</v>
      </c>
      <c r="I17" s="26" t="s">
        <v>32</v>
      </c>
      <c r="J17" s="27" t="str">
        <f>'Rekapitulace stavby'!AN13</f>
        <v>Vyplň údaj</v>
      </c>
      <c r="L17" s="32"/>
    </row>
    <row r="18" spans="2:12" s="1" customFormat="1" ht="18" customHeight="1">
      <c r="B18" s="32"/>
      <c r="E18" s="234" t="str">
        <f>'Rekapitulace stavby'!E14</f>
        <v>Vyplň údaj</v>
      </c>
      <c r="F18" s="214"/>
      <c r="G18" s="214"/>
      <c r="H18" s="214"/>
      <c r="I18" s="26" t="s">
        <v>35</v>
      </c>
      <c r="J18" s="27" t="str">
        <f>'Rekapitulace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6" t="s">
        <v>39</v>
      </c>
      <c r="I20" s="26" t="s">
        <v>32</v>
      </c>
      <c r="J20" s="24" t="s">
        <v>40</v>
      </c>
      <c r="L20" s="32"/>
    </row>
    <row r="21" spans="2:12" s="1" customFormat="1" ht="18" customHeight="1">
      <c r="B21" s="32"/>
      <c r="E21" s="24" t="s">
        <v>41</v>
      </c>
      <c r="I21" s="26" t="s">
        <v>35</v>
      </c>
      <c r="J21" s="24" t="s">
        <v>42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6" t="s">
        <v>44</v>
      </c>
      <c r="I23" s="26" t="s">
        <v>32</v>
      </c>
      <c r="J23" s="24" t="str">
        <f>IF('Rekapitulace stavby'!AN19="","",'Rekapitulace stavby'!AN19)</f>
        <v/>
      </c>
      <c r="L23" s="32"/>
    </row>
    <row r="24" spans="2:12" s="1" customFormat="1" ht="18" customHeight="1">
      <c r="B24" s="32"/>
      <c r="E24" s="24" t="str">
        <f>IF('Rekapitulace stavby'!E20="","",'Rekapitulace stavby'!E20)</f>
        <v xml:space="preserve"> </v>
      </c>
      <c r="I24" s="26" t="s">
        <v>35</v>
      </c>
      <c r="J24" s="24" t="str">
        <f>IF('Rekapitulace stavby'!AN20="","",'Rekapitulace stavby'!AN20)</f>
        <v/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6" t="s">
        <v>46</v>
      </c>
      <c r="L26" s="32"/>
    </row>
    <row r="27" spans="2:12" s="7" customFormat="1" ht="16.5" customHeight="1">
      <c r="B27" s="86"/>
      <c r="E27" s="219" t="s">
        <v>3</v>
      </c>
      <c r="F27" s="219"/>
      <c r="G27" s="219"/>
      <c r="H27" s="219"/>
      <c r="L27" s="86"/>
    </row>
    <row r="28" spans="2:12" s="1" customFormat="1" ht="7" customHeight="1">
      <c r="B28" s="32"/>
      <c r="L28" s="32"/>
    </row>
    <row r="29" spans="2:12" s="1" customFormat="1" ht="7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4" customHeight="1">
      <c r="B30" s="32"/>
      <c r="D30" s="87" t="s">
        <v>48</v>
      </c>
      <c r="J30" s="63">
        <f>ROUND(J87,2)</f>
        <v>0</v>
      </c>
      <c r="L30" s="32"/>
    </row>
    <row r="31" spans="2:12" s="1" customFormat="1" ht="7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" customHeight="1">
      <c r="B32" s="32"/>
      <c r="F32" s="35" t="s">
        <v>50</v>
      </c>
      <c r="I32" s="35" t="s">
        <v>49</v>
      </c>
      <c r="J32" s="35" t="s">
        <v>51</v>
      </c>
      <c r="L32" s="32"/>
    </row>
    <row r="33" spans="2:12" s="1" customFormat="1" ht="14.4" customHeight="1">
      <c r="B33" s="32"/>
      <c r="D33" s="52" t="s">
        <v>52</v>
      </c>
      <c r="E33" s="26" t="s">
        <v>53</v>
      </c>
      <c r="F33" s="88">
        <f>ROUND((SUM(BE87:BE187)),2)</f>
        <v>0</v>
      </c>
      <c r="I33" s="89">
        <v>0.21</v>
      </c>
      <c r="J33" s="88">
        <f>ROUND(((SUM(BE87:BE187))*I33),2)</f>
        <v>0</v>
      </c>
      <c r="L33" s="32"/>
    </row>
    <row r="34" spans="2:12" s="1" customFormat="1" ht="14.4" customHeight="1">
      <c r="B34" s="32"/>
      <c r="E34" s="26" t="s">
        <v>54</v>
      </c>
      <c r="F34" s="88">
        <f>ROUND((SUM(BF87:BF187)),2)</f>
        <v>0</v>
      </c>
      <c r="I34" s="89">
        <v>0.15</v>
      </c>
      <c r="J34" s="88">
        <f>ROUND(((SUM(BF87:BF187))*I34),2)</f>
        <v>0</v>
      </c>
      <c r="L34" s="32"/>
    </row>
    <row r="35" spans="2:12" s="1" customFormat="1" ht="14.4" customHeight="1" hidden="1">
      <c r="B35" s="32"/>
      <c r="E35" s="26" t="s">
        <v>55</v>
      </c>
      <c r="F35" s="88">
        <f>ROUND((SUM(BG87:BG187)),2)</f>
        <v>0</v>
      </c>
      <c r="I35" s="89">
        <v>0.21</v>
      </c>
      <c r="J35" s="88">
        <f>0</f>
        <v>0</v>
      </c>
      <c r="L35" s="32"/>
    </row>
    <row r="36" spans="2:12" s="1" customFormat="1" ht="14.4" customHeight="1" hidden="1">
      <c r="B36" s="32"/>
      <c r="E36" s="26" t="s">
        <v>56</v>
      </c>
      <c r="F36" s="88">
        <f>ROUND((SUM(BH87:BH187)),2)</f>
        <v>0</v>
      </c>
      <c r="I36" s="89">
        <v>0.15</v>
      </c>
      <c r="J36" s="88">
        <f>0</f>
        <v>0</v>
      </c>
      <c r="L36" s="32"/>
    </row>
    <row r="37" spans="2:12" s="1" customFormat="1" ht="14.4" customHeight="1" hidden="1">
      <c r="B37" s="32"/>
      <c r="E37" s="26" t="s">
        <v>57</v>
      </c>
      <c r="F37" s="88">
        <f>ROUND((SUM(BI87:BI187)),2)</f>
        <v>0</v>
      </c>
      <c r="I37" s="89">
        <v>0</v>
      </c>
      <c r="J37" s="88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4" customHeight="1">
      <c r="B39" s="32"/>
      <c r="C39" s="90"/>
      <c r="D39" s="91" t="s">
        <v>58</v>
      </c>
      <c r="E39" s="54"/>
      <c r="F39" s="54"/>
      <c r="G39" s="92" t="s">
        <v>59</v>
      </c>
      <c r="H39" s="93" t="s">
        <v>60</v>
      </c>
      <c r="I39" s="54"/>
      <c r="J39" s="94">
        <f>SUM(J30:J37)</f>
        <v>0</v>
      </c>
      <c r="K39" s="95"/>
      <c r="L39" s="32"/>
    </row>
    <row r="40" spans="2:12" s="1" customFormat="1" ht="14.4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7" customHeight="1" hidden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5" customHeight="1" hidden="1">
      <c r="B45" s="32"/>
      <c r="C45" s="20" t="s">
        <v>111</v>
      </c>
      <c r="L45" s="32"/>
    </row>
    <row r="46" spans="2:12" s="1" customFormat="1" ht="7" customHeight="1" hidden="1">
      <c r="B46" s="32"/>
      <c r="L46" s="32"/>
    </row>
    <row r="47" spans="2:12" s="1" customFormat="1" ht="12" customHeight="1" hidden="1">
      <c r="B47" s="32"/>
      <c r="C47" s="26" t="s">
        <v>17</v>
      </c>
      <c r="L47" s="32"/>
    </row>
    <row r="48" spans="2:12" s="1" customFormat="1" ht="16.5" customHeight="1" hidden="1">
      <c r="B48" s="32"/>
      <c r="E48" s="231" t="str">
        <f>E7</f>
        <v>ZČU v Plzni - Revitalizace výukových prostor pro katerdru KKS</v>
      </c>
      <c r="F48" s="232"/>
      <c r="G48" s="232"/>
      <c r="H48" s="232"/>
      <c r="L48" s="32"/>
    </row>
    <row r="49" spans="2:12" s="1" customFormat="1" ht="12" customHeight="1" hidden="1">
      <c r="B49" s="32"/>
      <c r="C49" s="26" t="s">
        <v>109</v>
      </c>
      <c r="L49" s="32"/>
    </row>
    <row r="50" spans="2:12" s="1" customFormat="1" ht="16.5" customHeight="1" hidden="1">
      <c r="B50" s="32"/>
      <c r="E50" s="193" t="str">
        <f>E9</f>
        <v>e - Slaboproud</v>
      </c>
      <c r="F50" s="233"/>
      <c r="G50" s="233"/>
      <c r="H50" s="233"/>
      <c r="L50" s="32"/>
    </row>
    <row r="51" spans="2:12" s="1" customFormat="1" ht="7" customHeight="1" hidden="1">
      <c r="B51" s="32"/>
      <c r="L51" s="32"/>
    </row>
    <row r="52" spans="2:12" s="1" customFormat="1" ht="12" customHeight="1" hidden="1">
      <c r="B52" s="32"/>
      <c r="C52" s="26" t="s">
        <v>23</v>
      </c>
      <c r="F52" s="24" t="str">
        <f>F12</f>
        <v>p.č. 8424/24, 8424/20</v>
      </c>
      <c r="I52" s="26" t="s">
        <v>25</v>
      </c>
      <c r="J52" s="49" t="str">
        <f>IF(J12="","",J12)</f>
        <v>18. 9. 2023</v>
      </c>
      <c r="L52" s="32"/>
    </row>
    <row r="53" spans="2:12" s="1" customFormat="1" ht="7" customHeight="1" hidden="1">
      <c r="B53" s="32"/>
      <c r="L53" s="32"/>
    </row>
    <row r="54" spans="2:12" s="1" customFormat="1" ht="15.15" customHeight="1" hidden="1">
      <c r="B54" s="32"/>
      <c r="C54" s="26" t="s">
        <v>31</v>
      </c>
      <c r="F54" s="24" t="str">
        <f>E15</f>
        <v>Západočeská univerzita v Plzni</v>
      </c>
      <c r="I54" s="26" t="s">
        <v>39</v>
      </c>
      <c r="J54" s="30" t="str">
        <f>E21</f>
        <v>HBH atelier s.r.o.</v>
      </c>
      <c r="L54" s="32"/>
    </row>
    <row r="55" spans="2:12" s="1" customFormat="1" ht="15.15" customHeight="1" hidden="1">
      <c r="B55" s="32"/>
      <c r="C55" s="26" t="s">
        <v>37</v>
      </c>
      <c r="F55" s="24" t="str">
        <f>IF(E18="","",E18)</f>
        <v>Vyplň údaj</v>
      </c>
      <c r="I55" s="26" t="s">
        <v>44</v>
      </c>
      <c r="J55" s="30" t="str">
        <f>E24</f>
        <v xml:space="preserve"> </v>
      </c>
      <c r="L55" s="32"/>
    </row>
    <row r="56" spans="2:12" s="1" customFormat="1" ht="10.25" customHeight="1" hidden="1">
      <c r="B56" s="32"/>
      <c r="L56" s="32"/>
    </row>
    <row r="57" spans="2:12" s="1" customFormat="1" ht="29.25" customHeight="1" hidden="1">
      <c r="B57" s="32"/>
      <c r="C57" s="96" t="s">
        <v>112</v>
      </c>
      <c r="D57" s="90"/>
      <c r="E57" s="90"/>
      <c r="F57" s="90"/>
      <c r="G57" s="90"/>
      <c r="H57" s="90"/>
      <c r="I57" s="90"/>
      <c r="J57" s="97" t="s">
        <v>113</v>
      </c>
      <c r="K57" s="90"/>
      <c r="L57" s="32"/>
    </row>
    <row r="58" spans="2:12" s="1" customFormat="1" ht="10.25" customHeight="1" hidden="1">
      <c r="B58" s="32"/>
      <c r="L58" s="32"/>
    </row>
    <row r="59" spans="2:47" s="1" customFormat="1" ht="22.75" customHeight="1" hidden="1">
      <c r="B59" s="32"/>
      <c r="C59" s="98" t="s">
        <v>80</v>
      </c>
      <c r="J59" s="63">
        <f>J87</f>
        <v>0</v>
      </c>
      <c r="L59" s="32"/>
      <c r="AU59" s="16" t="s">
        <v>114</v>
      </c>
    </row>
    <row r="60" spans="2:12" s="8" customFormat="1" ht="25" customHeight="1" hidden="1">
      <c r="B60" s="99"/>
      <c r="D60" s="100" t="s">
        <v>1029</v>
      </c>
      <c r="E60" s="101"/>
      <c r="F60" s="101"/>
      <c r="G60" s="101"/>
      <c r="H60" s="101"/>
      <c r="I60" s="101"/>
      <c r="J60" s="102">
        <f>J88</f>
        <v>0</v>
      </c>
      <c r="L60" s="99"/>
    </row>
    <row r="61" spans="2:12" s="8" customFormat="1" ht="25" customHeight="1" hidden="1">
      <c r="B61" s="99"/>
      <c r="D61" s="100" t="s">
        <v>1030</v>
      </c>
      <c r="E61" s="101"/>
      <c r="F61" s="101"/>
      <c r="G61" s="101"/>
      <c r="H61" s="101"/>
      <c r="I61" s="101"/>
      <c r="J61" s="102">
        <f>J96</f>
        <v>0</v>
      </c>
      <c r="L61" s="99"/>
    </row>
    <row r="62" spans="2:12" s="8" customFormat="1" ht="25" customHeight="1" hidden="1">
      <c r="B62" s="99"/>
      <c r="D62" s="100" t="s">
        <v>1031</v>
      </c>
      <c r="E62" s="101"/>
      <c r="F62" s="101"/>
      <c r="G62" s="101"/>
      <c r="H62" s="101"/>
      <c r="I62" s="101"/>
      <c r="J62" s="102">
        <f>J105</f>
        <v>0</v>
      </c>
      <c r="L62" s="99"/>
    </row>
    <row r="63" spans="2:12" s="8" customFormat="1" ht="25" customHeight="1" hidden="1">
      <c r="B63" s="99"/>
      <c r="D63" s="100" t="s">
        <v>1032</v>
      </c>
      <c r="E63" s="101"/>
      <c r="F63" s="101"/>
      <c r="G63" s="101"/>
      <c r="H63" s="101"/>
      <c r="I63" s="101"/>
      <c r="J63" s="102">
        <f>J124</f>
        <v>0</v>
      </c>
      <c r="L63" s="99"/>
    </row>
    <row r="64" spans="2:12" s="8" customFormat="1" ht="25" customHeight="1" hidden="1">
      <c r="B64" s="99"/>
      <c r="D64" s="100" t="s">
        <v>1033</v>
      </c>
      <c r="E64" s="101"/>
      <c r="F64" s="101"/>
      <c r="G64" s="101"/>
      <c r="H64" s="101"/>
      <c r="I64" s="101"/>
      <c r="J64" s="102">
        <f>J151</f>
        <v>0</v>
      </c>
      <c r="L64" s="99"/>
    </row>
    <row r="65" spans="2:12" s="8" customFormat="1" ht="25" customHeight="1" hidden="1">
      <c r="B65" s="99"/>
      <c r="D65" s="100" t="s">
        <v>1034</v>
      </c>
      <c r="E65" s="101"/>
      <c r="F65" s="101"/>
      <c r="G65" s="101"/>
      <c r="H65" s="101"/>
      <c r="I65" s="101"/>
      <c r="J65" s="102">
        <f>J162</f>
        <v>0</v>
      </c>
      <c r="L65" s="99"/>
    </row>
    <row r="66" spans="2:12" s="8" customFormat="1" ht="25" customHeight="1" hidden="1">
      <c r="B66" s="99"/>
      <c r="D66" s="100" t="s">
        <v>1035</v>
      </c>
      <c r="E66" s="101"/>
      <c r="F66" s="101"/>
      <c r="G66" s="101"/>
      <c r="H66" s="101"/>
      <c r="I66" s="101"/>
      <c r="J66" s="102">
        <f>J179</f>
        <v>0</v>
      </c>
      <c r="L66" s="99"/>
    </row>
    <row r="67" spans="2:12" s="8" customFormat="1" ht="25" customHeight="1" hidden="1">
      <c r="B67" s="99"/>
      <c r="D67" s="100" t="s">
        <v>1036</v>
      </c>
      <c r="E67" s="101"/>
      <c r="F67" s="101"/>
      <c r="G67" s="101"/>
      <c r="H67" s="101"/>
      <c r="I67" s="101"/>
      <c r="J67" s="102">
        <f>J183</f>
        <v>0</v>
      </c>
      <c r="L67" s="99"/>
    </row>
    <row r="68" spans="2:12" s="1" customFormat="1" ht="21.75" customHeight="1" hidden="1">
      <c r="B68" s="32"/>
      <c r="L68" s="32"/>
    </row>
    <row r="69" spans="2:12" s="1" customFormat="1" ht="7" customHeight="1" hidden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32"/>
    </row>
    <row r="70" ht="10" hidden="1"/>
    <row r="71" ht="10" hidden="1"/>
    <row r="72" ht="10" hidden="1"/>
    <row r="73" spans="2:12" s="1" customFormat="1" ht="7" customHeight="1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32"/>
    </row>
    <row r="74" spans="2:12" s="1" customFormat="1" ht="25" customHeight="1">
      <c r="B74" s="32"/>
      <c r="C74" s="20" t="s">
        <v>132</v>
      </c>
      <c r="L74" s="32"/>
    </row>
    <row r="75" spans="2:12" s="1" customFormat="1" ht="7" customHeight="1">
      <c r="B75" s="32"/>
      <c r="L75" s="32"/>
    </row>
    <row r="76" spans="2:12" s="1" customFormat="1" ht="12" customHeight="1">
      <c r="B76" s="32"/>
      <c r="C76" s="26" t="s">
        <v>17</v>
      </c>
      <c r="L76" s="32"/>
    </row>
    <row r="77" spans="2:12" s="1" customFormat="1" ht="16.5" customHeight="1">
      <c r="B77" s="32"/>
      <c r="E77" s="231" t="str">
        <f>E7</f>
        <v>ZČU v Plzni - Revitalizace výukových prostor pro katerdru KKS</v>
      </c>
      <c r="F77" s="232"/>
      <c r="G77" s="232"/>
      <c r="H77" s="232"/>
      <c r="L77" s="32"/>
    </row>
    <row r="78" spans="2:12" s="1" customFormat="1" ht="12" customHeight="1">
      <c r="B78" s="32"/>
      <c r="C78" s="26" t="s">
        <v>109</v>
      </c>
      <c r="L78" s="32"/>
    </row>
    <row r="79" spans="2:12" s="1" customFormat="1" ht="16.5" customHeight="1">
      <c r="B79" s="32"/>
      <c r="E79" s="193" t="str">
        <f>E9</f>
        <v>e - Slaboproud</v>
      </c>
      <c r="F79" s="233"/>
      <c r="G79" s="233"/>
      <c r="H79" s="233"/>
      <c r="L79" s="32"/>
    </row>
    <row r="80" spans="2:12" s="1" customFormat="1" ht="7" customHeight="1">
      <c r="B80" s="32"/>
      <c r="L80" s="32"/>
    </row>
    <row r="81" spans="2:12" s="1" customFormat="1" ht="12" customHeight="1">
      <c r="B81" s="32"/>
      <c r="C81" s="26" t="s">
        <v>23</v>
      </c>
      <c r="F81" s="24" t="str">
        <f>F12</f>
        <v>p.č. 8424/24, 8424/20</v>
      </c>
      <c r="I81" s="26" t="s">
        <v>25</v>
      </c>
      <c r="J81" s="49" t="str">
        <f>IF(J12="","",J12)</f>
        <v>18. 9. 2023</v>
      </c>
      <c r="L81" s="32"/>
    </row>
    <row r="82" spans="2:12" s="1" customFormat="1" ht="7" customHeight="1">
      <c r="B82" s="32"/>
      <c r="L82" s="32"/>
    </row>
    <row r="83" spans="2:12" s="1" customFormat="1" ht="15.15" customHeight="1">
      <c r="B83" s="32"/>
      <c r="C83" s="26" t="s">
        <v>31</v>
      </c>
      <c r="F83" s="24" t="str">
        <f>E15</f>
        <v>Západočeská univerzita v Plzni</v>
      </c>
      <c r="I83" s="26" t="s">
        <v>39</v>
      </c>
      <c r="J83" s="30" t="str">
        <f>E21</f>
        <v>HBH atelier s.r.o.</v>
      </c>
      <c r="L83" s="32"/>
    </row>
    <row r="84" spans="2:12" s="1" customFormat="1" ht="15.15" customHeight="1">
      <c r="B84" s="32"/>
      <c r="C84" s="26" t="s">
        <v>37</v>
      </c>
      <c r="F84" s="24" t="str">
        <f>IF(E18="","",E18)</f>
        <v>Vyplň údaj</v>
      </c>
      <c r="I84" s="26" t="s">
        <v>44</v>
      </c>
      <c r="J84" s="30" t="str">
        <f>E24</f>
        <v xml:space="preserve"> </v>
      </c>
      <c r="L84" s="32"/>
    </row>
    <row r="85" spans="2:12" s="1" customFormat="1" ht="10.25" customHeight="1">
      <c r="B85" s="32"/>
      <c r="L85" s="32"/>
    </row>
    <row r="86" spans="2:20" s="10" customFormat="1" ht="29.25" customHeight="1">
      <c r="B86" s="107"/>
      <c r="C86" s="108" t="s">
        <v>133</v>
      </c>
      <c r="D86" s="109" t="s">
        <v>67</v>
      </c>
      <c r="E86" s="109" t="s">
        <v>63</v>
      </c>
      <c r="F86" s="109" t="s">
        <v>64</v>
      </c>
      <c r="G86" s="109" t="s">
        <v>134</v>
      </c>
      <c r="H86" s="109" t="s">
        <v>135</v>
      </c>
      <c r="I86" s="109" t="s">
        <v>136</v>
      </c>
      <c r="J86" s="110" t="s">
        <v>113</v>
      </c>
      <c r="K86" s="111" t="s">
        <v>137</v>
      </c>
      <c r="L86" s="107"/>
      <c r="M86" s="56" t="s">
        <v>3</v>
      </c>
      <c r="N86" s="57" t="s">
        <v>52</v>
      </c>
      <c r="O86" s="57" t="s">
        <v>138</v>
      </c>
      <c r="P86" s="57" t="s">
        <v>139</v>
      </c>
      <c r="Q86" s="57" t="s">
        <v>140</v>
      </c>
      <c r="R86" s="57" t="s">
        <v>141</v>
      </c>
      <c r="S86" s="57" t="s">
        <v>142</v>
      </c>
      <c r="T86" s="58" t="s">
        <v>143</v>
      </c>
    </row>
    <row r="87" spans="2:63" s="1" customFormat="1" ht="22.75" customHeight="1">
      <c r="B87" s="32"/>
      <c r="C87" s="61" t="s">
        <v>144</v>
      </c>
      <c r="J87" s="112">
        <f>BK87</f>
        <v>0</v>
      </c>
      <c r="L87" s="32"/>
      <c r="M87" s="59"/>
      <c r="N87" s="50"/>
      <c r="O87" s="50"/>
      <c r="P87" s="113">
        <f>P88+P96+P105+P124+P151+P162+P179+P183</f>
        <v>0</v>
      </c>
      <c r="Q87" s="50"/>
      <c r="R87" s="113">
        <f>R88+R96+R105+R124+R151+R162+R179+R183</f>
        <v>0</v>
      </c>
      <c r="S87" s="50"/>
      <c r="T87" s="114">
        <f>T88+T96+T105+T124+T151+T162+T179+T183</f>
        <v>0</v>
      </c>
      <c r="AT87" s="16" t="s">
        <v>81</v>
      </c>
      <c r="AU87" s="16" t="s">
        <v>114</v>
      </c>
      <c r="BK87" s="115">
        <f>BK88+BK96+BK105+BK124+BK151+BK162+BK179+BK183</f>
        <v>0</v>
      </c>
    </row>
    <row r="88" spans="2:63" s="11" customFormat="1" ht="25.9" customHeight="1">
      <c r="B88" s="116"/>
      <c r="D88" s="117" t="s">
        <v>81</v>
      </c>
      <c r="E88" s="118" t="s">
        <v>1037</v>
      </c>
      <c r="F88" s="118" t="s">
        <v>1038</v>
      </c>
      <c r="I88" s="119"/>
      <c r="J88" s="120">
        <f>BK88</f>
        <v>0</v>
      </c>
      <c r="L88" s="116"/>
      <c r="M88" s="121"/>
      <c r="P88" s="122">
        <f>SUM(P89:P95)</f>
        <v>0</v>
      </c>
      <c r="R88" s="122">
        <f>SUM(R89:R95)</f>
        <v>0</v>
      </c>
      <c r="T88" s="123">
        <f>SUM(T89:T95)</f>
        <v>0</v>
      </c>
      <c r="AR88" s="117" t="s">
        <v>90</v>
      </c>
      <c r="AT88" s="124" t="s">
        <v>81</v>
      </c>
      <c r="AU88" s="124" t="s">
        <v>82</v>
      </c>
      <c r="AY88" s="117" t="s">
        <v>147</v>
      </c>
      <c r="BK88" s="125">
        <f>SUM(BK89:BK95)</f>
        <v>0</v>
      </c>
    </row>
    <row r="89" spans="2:65" s="1" customFormat="1" ht="24.15" customHeight="1">
      <c r="B89" s="128"/>
      <c r="C89" s="168" t="s">
        <v>329</v>
      </c>
      <c r="D89" s="168" t="s">
        <v>245</v>
      </c>
      <c r="E89" s="169" t="s">
        <v>1039</v>
      </c>
      <c r="F89" s="170" t="s">
        <v>1040</v>
      </c>
      <c r="G89" s="171" t="s">
        <v>376</v>
      </c>
      <c r="H89" s="172">
        <v>1</v>
      </c>
      <c r="I89" s="173"/>
      <c r="J89" s="174">
        <f aca="true" t="shared" si="0" ref="J89:J95">ROUND(I89*H89,2)</f>
        <v>0</v>
      </c>
      <c r="K89" s="175"/>
      <c r="L89" s="176"/>
      <c r="M89" s="177" t="s">
        <v>3</v>
      </c>
      <c r="N89" s="178" t="s">
        <v>53</v>
      </c>
      <c r="P89" s="139">
        <f aca="true" t="shared" si="1" ref="P89:P95">O89*H89</f>
        <v>0</v>
      </c>
      <c r="Q89" s="139">
        <v>0</v>
      </c>
      <c r="R89" s="139">
        <f aca="true" t="shared" si="2" ref="R89:R95">Q89*H89</f>
        <v>0</v>
      </c>
      <c r="S89" s="139">
        <v>0</v>
      </c>
      <c r="T89" s="140">
        <f aca="true" t="shared" si="3" ref="T89:T95">S89*H89</f>
        <v>0</v>
      </c>
      <c r="AR89" s="141" t="s">
        <v>203</v>
      </c>
      <c r="AT89" s="141" t="s">
        <v>245</v>
      </c>
      <c r="AU89" s="141" t="s">
        <v>90</v>
      </c>
      <c r="AY89" s="16" t="s">
        <v>147</v>
      </c>
      <c r="BE89" s="142">
        <f aca="true" t="shared" si="4" ref="BE89:BE95">IF(N89="základní",J89,0)</f>
        <v>0</v>
      </c>
      <c r="BF89" s="142">
        <f aca="true" t="shared" si="5" ref="BF89:BF95">IF(N89="snížená",J89,0)</f>
        <v>0</v>
      </c>
      <c r="BG89" s="142">
        <f aca="true" t="shared" si="6" ref="BG89:BG95">IF(N89="zákl. přenesená",J89,0)</f>
        <v>0</v>
      </c>
      <c r="BH89" s="142">
        <f aca="true" t="shared" si="7" ref="BH89:BH95">IF(N89="sníž. přenesená",J89,0)</f>
        <v>0</v>
      </c>
      <c r="BI89" s="142">
        <f aca="true" t="shared" si="8" ref="BI89:BI95">IF(N89="nulová",J89,0)</f>
        <v>0</v>
      </c>
      <c r="BJ89" s="16" t="s">
        <v>90</v>
      </c>
      <c r="BK89" s="142">
        <f aca="true" t="shared" si="9" ref="BK89:BK95">ROUND(I89*H89,2)</f>
        <v>0</v>
      </c>
      <c r="BL89" s="16" t="s">
        <v>154</v>
      </c>
      <c r="BM89" s="141" t="s">
        <v>92</v>
      </c>
    </row>
    <row r="90" spans="2:65" s="1" customFormat="1" ht="21.75" customHeight="1">
      <c r="B90" s="128"/>
      <c r="C90" s="168" t="s">
        <v>334</v>
      </c>
      <c r="D90" s="168" t="s">
        <v>245</v>
      </c>
      <c r="E90" s="169" t="s">
        <v>1041</v>
      </c>
      <c r="F90" s="170" t="s">
        <v>1042</v>
      </c>
      <c r="G90" s="171" t="s">
        <v>376</v>
      </c>
      <c r="H90" s="172">
        <v>1</v>
      </c>
      <c r="I90" s="173"/>
      <c r="J90" s="174">
        <f t="shared" si="0"/>
        <v>0</v>
      </c>
      <c r="K90" s="175"/>
      <c r="L90" s="176"/>
      <c r="M90" s="177" t="s">
        <v>3</v>
      </c>
      <c r="N90" s="178" t="s">
        <v>53</v>
      </c>
      <c r="P90" s="139">
        <f t="shared" si="1"/>
        <v>0</v>
      </c>
      <c r="Q90" s="139">
        <v>0</v>
      </c>
      <c r="R90" s="139">
        <f t="shared" si="2"/>
        <v>0</v>
      </c>
      <c r="S90" s="139">
        <v>0</v>
      </c>
      <c r="T90" s="140">
        <f t="shared" si="3"/>
        <v>0</v>
      </c>
      <c r="AR90" s="141" t="s">
        <v>203</v>
      </c>
      <c r="AT90" s="141" t="s">
        <v>245</v>
      </c>
      <c r="AU90" s="141" t="s">
        <v>90</v>
      </c>
      <c r="AY90" s="16" t="s">
        <v>147</v>
      </c>
      <c r="BE90" s="142">
        <f t="shared" si="4"/>
        <v>0</v>
      </c>
      <c r="BF90" s="142">
        <f t="shared" si="5"/>
        <v>0</v>
      </c>
      <c r="BG90" s="142">
        <f t="shared" si="6"/>
        <v>0</v>
      </c>
      <c r="BH90" s="142">
        <f t="shared" si="7"/>
        <v>0</v>
      </c>
      <c r="BI90" s="142">
        <f t="shared" si="8"/>
        <v>0</v>
      </c>
      <c r="BJ90" s="16" t="s">
        <v>90</v>
      </c>
      <c r="BK90" s="142">
        <f t="shared" si="9"/>
        <v>0</v>
      </c>
      <c r="BL90" s="16" t="s">
        <v>154</v>
      </c>
      <c r="BM90" s="141" t="s">
        <v>154</v>
      </c>
    </row>
    <row r="91" spans="2:65" s="1" customFormat="1" ht="16.5" customHeight="1">
      <c r="B91" s="128"/>
      <c r="C91" s="168" t="s">
        <v>248</v>
      </c>
      <c r="D91" s="168" t="s">
        <v>245</v>
      </c>
      <c r="E91" s="169" t="s">
        <v>1043</v>
      </c>
      <c r="F91" s="170" t="s">
        <v>1044</v>
      </c>
      <c r="G91" s="171" t="s">
        <v>465</v>
      </c>
      <c r="H91" s="172">
        <v>75</v>
      </c>
      <c r="I91" s="173"/>
      <c r="J91" s="174">
        <f t="shared" si="0"/>
        <v>0</v>
      </c>
      <c r="K91" s="175"/>
      <c r="L91" s="176"/>
      <c r="M91" s="177" t="s">
        <v>3</v>
      </c>
      <c r="N91" s="178" t="s">
        <v>53</v>
      </c>
      <c r="P91" s="139">
        <f t="shared" si="1"/>
        <v>0</v>
      </c>
      <c r="Q91" s="139">
        <v>0</v>
      </c>
      <c r="R91" s="139">
        <f t="shared" si="2"/>
        <v>0</v>
      </c>
      <c r="S91" s="139">
        <v>0</v>
      </c>
      <c r="T91" s="140">
        <f t="shared" si="3"/>
        <v>0</v>
      </c>
      <c r="AR91" s="141" t="s">
        <v>203</v>
      </c>
      <c r="AT91" s="141" t="s">
        <v>245</v>
      </c>
      <c r="AU91" s="141" t="s">
        <v>90</v>
      </c>
      <c r="AY91" s="16" t="s">
        <v>147</v>
      </c>
      <c r="BE91" s="142">
        <f t="shared" si="4"/>
        <v>0</v>
      </c>
      <c r="BF91" s="142">
        <f t="shared" si="5"/>
        <v>0</v>
      </c>
      <c r="BG91" s="142">
        <f t="shared" si="6"/>
        <v>0</v>
      </c>
      <c r="BH91" s="142">
        <f t="shared" si="7"/>
        <v>0</v>
      </c>
      <c r="BI91" s="142">
        <f t="shared" si="8"/>
        <v>0</v>
      </c>
      <c r="BJ91" s="16" t="s">
        <v>90</v>
      </c>
      <c r="BK91" s="142">
        <f t="shared" si="9"/>
        <v>0</v>
      </c>
      <c r="BL91" s="16" t="s">
        <v>154</v>
      </c>
      <c r="BM91" s="141" t="s">
        <v>148</v>
      </c>
    </row>
    <row r="92" spans="2:65" s="1" customFormat="1" ht="16.5" customHeight="1">
      <c r="B92" s="128"/>
      <c r="C92" s="168" t="s">
        <v>347</v>
      </c>
      <c r="D92" s="168" t="s">
        <v>245</v>
      </c>
      <c r="E92" s="169" t="s">
        <v>1045</v>
      </c>
      <c r="F92" s="170" t="s">
        <v>1046</v>
      </c>
      <c r="G92" s="171" t="s">
        <v>465</v>
      </c>
      <c r="H92" s="172">
        <v>40</v>
      </c>
      <c r="I92" s="173"/>
      <c r="J92" s="174">
        <f t="shared" si="0"/>
        <v>0</v>
      </c>
      <c r="K92" s="175"/>
      <c r="L92" s="176"/>
      <c r="M92" s="177" t="s">
        <v>3</v>
      </c>
      <c r="N92" s="178" t="s">
        <v>53</v>
      </c>
      <c r="P92" s="139">
        <f t="shared" si="1"/>
        <v>0</v>
      </c>
      <c r="Q92" s="139">
        <v>0</v>
      </c>
      <c r="R92" s="139">
        <f t="shared" si="2"/>
        <v>0</v>
      </c>
      <c r="S92" s="139">
        <v>0</v>
      </c>
      <c r="T92" s="140">
        <f t="shared" si="3"/>
        <v>0</v>
      </c>
      <c r="AR92" s="141" t="s">
        <v>203</v>
      </c>
      <c r="AT92" s="141" t="s">
        <v>245</v>
      </c>
      <c r="AU92" s="141" t="s">
        <v>90</v>
      </c>
      <c r="AY92" s="16" t="s">
        <v>147</v>
      </c>
      <c r="BE92" s="142">
        <f t="shared" si="4"/>
        <v>0</v>
      </c>
      <c r="BF92" s="142">
        <f t="shared" si="5"/>
        <v>0</v>
      </c>
      <c r="BG92" s="142">
        <f t="shared" si="6"/>
        <v>0</v>
      </c>
      <c r="BH92" s="142">
        <f t="shared" si="7"/>
        <v>0</v>
      </c>
      <c r="BI92" s="142">
        <f t="shared" si="8"/>
        <v>0</v>
      </c>
      <c r="BJ92" s="16" t="s">
        <v>90</v>
      </c>
      <c r="BK92" s="142">
        <f t="shared" si="9"/>
        <v>0</v>
      </c>
      <c r="BL92" s="16" t="s">
        <v>154</v>
      </c>
      <c r="BM92" s="141" t="s">
        <v>203</v>
      </c>
    </row>
    <row r="93" spans="2:65" s="1" customFormat="1" ht="24.15" customHeight="1">
      <c r="B93" s="128"/>
      <c r="C93" s="168" t="s">
        <v>352</v>
      </c>
      <c r="D93" s="168" t="s">
        <v>245</v>
      </c>
      <c r="E93" s="169" t="s">
        <v>1047</v>
      </c>
      <c r="F93" s="170" t="s">
        <v>1048</v>
      </c>
      <c r="G93" s="171" t="s">
        <v>465</v>
      </c>
      <c r="H93" s="172">
        <v>25</v>
      </c>
      <c r="I93" s="173"/>
      <c r="J93" s="174">
        <f t="shared" si="0"/>
        <v>0</v>
      </c>
      <c r="K93" s="175"/>
      <c r="L93" s="176"/>
      <c r="M93" s="177" t="s">
        <v>3</v>
      </c>
      <c r="N93" s="178" t="s">
        <v>53</v>
      </c>
      <c r="P93" s="139">
        <f t="shared" si="1"/>
        <v>0</v>
      </c>
      <c r="Q93" s="139">
        <v>0</v>
      </c>
      <c r="R93" s="139">
        <f t="shared" si="2"/>
        <v>0</v>
      </c>
      <c r="S93" s="139">
        <v>0</v>
      </c>
      <c r="T93" s="140">
        <f t="shared" si="3"/>
        <v>0</v>
      </c>
      <c r="AR93" s="141" t="s">
        <v>203</v>
      </c>
      <c r="AT93" s="141" t="s">
        <v>245</v>
      </c>
      <c r="AU93" s="141" t="s">
        <v>90</v>
      </c>
      <c r="AY93" s="16" t="s">
        <v>147</v>
      </c>
      <c r="BE93" s="142">
        <f t="shared" si="4"/>
        <v>0</v>
      </c>
      <c r="BF93" s="142">
        <f t="shared" si="5"/>
        <v>0</v>
      </c>
      <c r="BG93" s="142">
        <f t="shared" si="6"/>
        <v>0</v>
      </c>
      <c r="BH93" s="142">
        <f t="shared" si="7"/>
        <v>0</v>
      </c>
      <c r="BI93" s="142">
        <f t="shared" si="8"/>
        <v>0</v>
      </c>
      <c r="BJ93" s="16" t="s">
        <v>90</v>
      </c>
      <c r="BK93" s="142">
        <f t="shared" si="9"/>
        <v>0</v>
      </c>
      <c r="BL93" s="16" t="s">
        <v>154</v>
      </c>
      <c r="BM93" s="141" t="s">
        <v>213</v>
      </c>
    </row>
    <row r="94" spans="2:65" s="1" customFormat="1" ht="21.75" customHeight="1">
      <c r="B94" s="128"/>
      <c r="C94" s="168" t="s">
        <v>356</v>
      </c>
      <c r="D94" s="168" t="s">
        <v>245</v>
      </c>
      <c r="E94" s="169" t="s">
        <v>1049</v>
      </c>
      <c r="F94" s="170" t="s">
        <v>1050</v>
      </c>
      <c r="G94" s="171" t="s">
        <v>376</v>
      </c>
      <c r="H94" s="172">
        <v>2</v>
      </c>
      <c r="I94" s="173"/>
      <c r="J94" s="174">
        <f t="shared" si="0"/>
        <v>0</v>
      </c>
      <c r="K94" s="175"/>
      <c r="L94" s="176"/>
      <c r="M94" s="177" t="s">
        <v>3</v>
      </c>
      <c r="N94" s="178" t="s">
        <v>53</v>
      </c>
      <c r="P94" s="139">
        <f t="shared" si="1"/>
        <v>0</v>
      </c>
      <c r="Q94" s="139">
        <v>0</v>
      </c>
      <c r="R94" s="139">
        <f t="shared" si="2"/>
        <v>0</v>
      </c>
      <c r="S94" s="139">
        <v>0</v>
      </c>
      <c r="T94" s="140">
        <f t="shared" si="3"/>
        <v>0</v>
      </c>
      <c r="AR94" s="141" t="s">
        <v>203</v>
      </c>
      <c r="AT94" s="141" t="s">
        <v>245</v>
      </c>
      <c r="AU94" s="141" t="s">
        <v>90</v>
      </c>
      <c r="AY94" s="16" t="s">
        <v>147</v>
      </c>
      <c r="BE94" s="142">
        <f t="shared" si="4"/>
        <v>0</v>
      </c>
      <c r="BF94" s="142">
        <f t="shared" si="5"/>
        <v>0</v>
      </c>
      <c r="BG94" s="142">
        <f t="shared" si="6"/>
        <v>0</v>
      </c>
      <c r="BH94" s="142">
        <f t="shared" si="7"/>
        <v>0</v>
      </c>
      <c r="BI94" s="142">
        <f t="shared" si="8"/>
        <v>0</v>
      </c>
      <c r="BJ94" s="16" t="s">
        <v>90</v>
      </c>
      <c r="BK94" s="142">
        <f t="shared" si="9"/>
        <v>0</v>
      </c>
      <c r="BL94" s="16" t="s">
        <v>154</v>
      </c>
      <c r="BM94" s="141" t="s">
        <v>226</v>
      </c>
    </row>
    <row r="95" spans="2:65" s="1" customFormat="1" ht="16.5" customHeight="1">
      <c r="B95" s="128"/>
      <c r="C95" s="168" t="s">
        <v>361</v>
      </c>
      <c r="D95" s="168" t="s">
        <v>245</v>
      </c>
      <c r="E95" s="169" t="s">
        <v>1051</v>
      </c>
      <c r="F95" s="170" t="s">
        <v>1052</v>
      </c>
      <c r="G95" s="171" t="s">
        <v>442</v>
      </c>
      <c r="H95" s="172">
        <v>1</v>
      </c>
      <c r="I95" s="173"/>
      <c r="J95" s="174">
        <f t="shared" si="0"/>
        <v>0</v>
      </c>
      <c r="K95" s="175"/>
      <c r="L95" s="176"/>
      <c r="M95" s="177" t="s">
        <v>3</v>
      </c>
      <c r="N95" s="178" t="s">
        <v>53</v>
      </c>
      <c r="P95" s="139">
        <f t="shared" si="1"/>
        <v>0</v>
      </c>
      <c r="Q95" s="139">
        <v>0</v>
      </c>
      <c r="R95" s="139">
        <f t="shared" si="2"/>
        <v>0</v>
      </c>
      <c r="S95" s="139">
        <v>0</v>
      </c>
      <c r="T95" s="140">
        <f t="shared" si="3"/>
        <v>0</v>
      </c>
      <c r="AR95" s="141" t="s">
        <v>203</v>
      </c>
      <c r="AT95" s="141" t="s">
        <v>245</v>
      </c>
      <c r="AU95" s="141" t="s">
        <v>90</v>
      </c>
      <c r="AY95" s="16" t="s">
        <v>147</v>
      </c>
      <c r="BE95" s="142">
        <f t="shared" si="4"/>
        <v>0</v>
      </c>
      <c r="BF95" s="142">
        <f t="shared" si="5"/>
        <v>0</v>
      </c>
      <c r="BG95" s="142">
        <f t="shared" si="6"/>
        <v>0</v>
      </c>
      <c r="BH95" s="142">
        <f t="shared" si="7"/>
        <v>0</v>
      </c>
      <c r="BI95" s="142">
        <f t="shared" si="8"/>
        <v>0</v>
      </c>
      <c r="BJ95" s="16" t="s">
        <v>90</v>
      </c>
      <c r="BK95" s="142">
        <f t="shared" si="9"/>
        <v>0</v>
      </c>
      <c r="BL95" s="16" t="s">
        <v>154</v>
      </c>
      <c r="BM95" s="141" t="s">
        <v>244</v>
      </c>
    </row>
    <row r="96" spans="2:63" s="11" customFormat="1" ht="25.9" customHeight="1">
      <c r="B96" s="116"/>
      <c r="D96" s="117" t="s">
        <v>81</v>
      </c>
      <c r="E96" s="118" t="s">
        <v>1053</v>
      </c>
      <c r="F96" s="118" t="s">
        <v>1054</v>
      </c>
      <c r="I96" s="119"/>
      <c r="J96" s="120">
        <f>BK96</f>
        <v>0</v>
      </c>
      <c r="L96" s="116"/>
      <c r="M96" s="121"/>
      <c r="P96" s="122">
        <f>SUM(P97:P104)</f>
        <v>0</v>
      </c>
      <c r="R96" s="122">
        <f>SUM(R97:R104)</f>
        <v>0</v>
      </c>
      <c r="T96" s="123">
        <f>SUM(T97:T104)</f>
        <v>0</v>
      </c>
      <c r="AR96" s="117" t="s">
        <v>90</v>
      </c>
      <c r="AT96" s="124" t="s">
        <v>81</v>
      </c>
      <c r="AU96" s="124" t="s">
        <v>82</v>
      </c>
      <c r="AY96" s="117" t="s">
        <v>147</v>
      </c>
      <c r="BK96" s="125">
        <f>SUM(BK97:BK104)</f>
        <v>0</v>
      </c>
    </row>
    <row r="97" spans="2:65" s="1" customFormat="1" ht="24.15" customHeight="1">
      <c r="B97" s="128"/>
      <c r="C97" s="129" t="s">
        <v>365</v>
      </c>
      <c r="D97" s="129" t="s">
        <v>150</v>
      </c>
      <c r="E97" s="130" t="s">
        <v>1055</v>
      </c>
      <c r="F97" s="131" t="s">
        <v>1040</v>
      </c>
      <c r="G97" s="132" t="s">
        <v>376</v>
      </c>
      <c r="H97" s="133">
        <v>1</v>
      </c>
      <c r="I97" s="134"/>
      <c r="J97" s="135">
        <f aca="true" t="shared" si="10" ref="J97:J104">ROUND(I97*H97,2)</f>
        <v>0</v>
      </c>
      <c r="K97" s="136"/>
      <c r="L97" s="32"/>
      <c r="M97" s="137" t="s">
        <v>3</v>
      </c>
      <c r="N97" s="138" t="s">
        <v>53</v>
      </c>
      <c r="P97" s="139">
        <f aca="true" t="shared" si="11" ref="P97:P104">O97*H97</f>
        <v>0</v>
      </c>
      <c r="Q97" s="139">
        <v>0</v>
      </c>
      <c r="R97" s="139">
        <f aca="true" t="shared" si="12" ref="R97:R104">Q97*H97</f>
        <v>0</v>
      </c>
      <c r="S97" s="139">
        <v>0</v>
      </c>
      <c r="T97" s="140">
        <f aca="true" t="shared" si="13" ref="T97:T104">S97*H97</f>
        <v>0</v>
      </c>
      <c r="AR97" s="141" t="s">
        <v>154</v>
      </c>
      <c r="AT97" s="141" t="s">
        <v>150</v>
      </c>
      <c r="AU97" s="141" t="s">
        <v>90</v>
      </c>
      <c r="AY97" s="16" t="s">
        <v>147</v>
      </c>
      <c r="BE97" s="142">
        <f aca="true" t="shared" si="14" ref="BE97:BE104">IF(N97="základní",J97,0)</f>
        <v>0</v>
      </c>
      <c r="BF97" s="142">
        <f aca="true" t="shared" si="15" ref="BF97:BF104">IF(N97="snížená",J97,0)</f>
        <v>0</v>
      </c>
      <c r="BG97" s="142">
        <f aca="true" t="shared" si="16" ref="BG97:BG104">IF(N97="zákl. přenesená",J97,0)</f>
        <v>0</v>
      </c>
      <c r="BH97" s="142">
        <f aca="true" t="shared" si="17" ref="BH97:BH104">IF(N97="sníž. přenesená",J97,0)</f>
        <v>0</v>
      </c>
      <c r="BI97" s="142">
        <f aca="true" t="shared" si="18" ref="BI97:BI104">IF(N97="nulová",J97,0)</f>
        <v>0</v>
      </c>
      <c r="BJ97" s="16" t="s">
        <v>90</v>
      </c>
      <c r="BK97" s="142">
        <f aca="true" t="shared" si="19" ref="BK97:BK104">ROUND(I97*H97,2)</f>
        <v>0</v>
      </c>
      <c r="BL97" s="16" t="s">
        <v>154</v>
      </c>
      <c r="BM97" s="141" t="s">
        <v>238</v>
      </c>
    </row>
    <row r="98" spans="2:65" s="1" customFormat="1" ht="16.5" customHeight="1">
      <c r="B98" s="128"/>
      <c r="C98" s="129" t="s">
        <v>178</v>
      </c>
      <c r="D98" s="129" t="s">
        <v>150</v>
      </c>
      <c r="E98" s="130" t="s">
        <v>1056</v>
      </c>
      <c r="F98" s="131" t="s">
        <v>1044</v>
      </c>
      <c r="G98" s="132" t="s">
        <v>465</v>
      </c>
      <c r="H98" s="133">
        <v>75</v>
      </c>
      <c r="I98" s="134"/>
      <c r="J98" s="135">
        <f t="shared" si="10"/>
        <v>0</v>
      </c>
      <c r="K98" s="136"/>
      <c r="L98" s="32"/>
      <c r="M98" s="137" t="s">
        <v>3</v>
      </c>
      <c r="N98" s="138" t="s">
        <v>53</v>
      </c>
      <c r="P98" s="139">
        <f t="shared" si="11"/>
        <v>0</v>
      </c>
      <c r="Q98" s="139">
        <v>0</v>
      </c>
      <c r="R98" s="139">
        <f t="shared" si="12"/>
        <v>0</v>
      </c>
      <c r="S98" s="139">
        <v>0</v>
      </c>
      <c r="T98" s="140">
        <f t="shared" si="13"/>
        <v>0</v>
      </c>
      <c r="AR98" s="141" t="s">
        <v>154</v>
      </c>
      <c r="AT98" s="141" t="s">
        <v>150</v>
      </c>
      <c r="AU98" s="141" t="s">
        <v>90</v>
      </c>
      <c r="AY98" s="16" t="s">
        <v>147</v>
      </c>
      <c r="BE98" s="142">
        <f t="shared" si="14"/>
        <v>0</v>
      </c>
      <c r="BF98" s="142">
        <f t="shared" si="15"/>
        <v>0</v>
      </c>
      <c r="BG98" s="142">
        <f t="shared" si="16"/>
        <v>0</v>
      </c>
      <c r="BH98" s="142">
        <f t="shared" si="17"/>
        <v>0</v>
      </c>
      <c r="BI98" s="142">
        <f t="shared" si="18"/>
        <v>0</v>
      </c>
      <c r="BJ98" s="16" t="s">
        <v>90</v>
      </c>
      <c r="BK98" s="142">
        <f t="shared" si="19"/>
        <v>0</v>
      </c>
      <c r="BL98" s="16" t="s">
        <v>154</v>
      </c>
      <c r="BM98" s="141" t="s">
        <v>264</v>
      </c>
    </row>
    <row r="99" spans="2:65" s="1" customFormat="1" ht="16.5" customHeight="1">
      <c r="B99" s="128"/>
      <c r="C99" s="129" t="s">
        <v>373</v>
      </c>
      <c r="D99" s="129" t="s">
        <v>150</v>
      </c>
      <c r="E99" s="130" t="s">
        <v>1057</v>
      </c>
      <c r="F99" s="131" t="s">
        <v>1046</v>
      </c>
      <c r="G99" s="132" t="s">
        <v>465</v>
      </c>
      <c r="H99" s="133">
        <v>40</v>
      </c>
      <c r="I99" s="134"/>
      <c r="J99" s="135">
        <f t="shared" si="10"/>
        <v>0</v>
      </c>
      <c r="K99" s="136"/>
      <c r="L99" s="32"/>
      <c r="M99" s="137" t="s">
        <v>3</v>
      </c>
      <c r="N99" s="138" t="s">
        <v>53</v>
      </c>
      <c r="P99" s="139">
        <f t="shared" si="11"/>
        <v>0</v>
      </c>
      <c r="Q99" s="139">
        <v>0</v>
      </c>
      <c r="R99" s="139">
        <f t="shared" si="12"/>
        <v>0</v>
      </c>
      <c r="S99" s="139">
        <v>0</v>
      </c>
      <c r="T99" s="140">
        <f t="shared" si="13"/>
        <v>0</v>
      </c>
      <c r="AR99" s="141" t="s">
        <v>154</v>
      </c>
      <c r="AT99" s="141" t="s">
        <v>150</v>
      </c>
      <c r="AU99" s="141" t="s">
        <v>90</v>
      </c>
      <c r="AY99" s="16" t="s">
        <v>147</v>
      </c>
      <c r="BE99" s="142">
        <f t="shared" si="14"/>
        <v>0</v>
      </c>
      <c r="BF99" s="142">
        <f t="shared" si="15"/>
        <v>0</v>
      </c>
      <c r="BG99" s="142">
        <f t="shared" si="16"/>
        <v>0</v>
      </c>
      <c r="BH99" s="142">
        <f t="shared" si="17"/>
        <v>0</v>
      </c>
      <c r="BI99" s="142">
        <f t="shared" si="18"/>
        <v>0</v>
      </c>
      <c r="BJ99" s="16" t="s">
        <v>90</v>
      </c>
      <c r="BK99" s="142">
        <f t="shared" si="19"/>
        <v>0</v>
      </c>
      <c r="BL99" s="16" t="s">
        <v>154</v>
      </c>
      <c r="BM99" s="141" t="s">
        <v>278</v>
      </c>
    </row>
    <row r="100" spans="2:65" s="1" customFormat="1" ht="16.5" customHeight="1">
      <c r="B100" s="128"/>
      <c r="C100" s="129" t="s">
        <v>378</v>
      </c>
      <c r="D100" s="129" t="s">
        <v>150</v>
      </c>
      <c r="E100" s="130" t="s">
        <v>1058</v>
      </c>
      <c r="F100" s="131" t="s">
        <v>1059</v>
      </c>
      <c r="G100" s="132" t="s">
        <v>465</v>
      </c>
      <c r="H100" s="133">
        <v>25</v>
      </c>
      <c r="I100" s="134"/>
      <c r="J100" s="135">
        <f t="shared" si="10"/>
        <v>0</v>
      </c>
      <c r="K100" s="136"/>
      <c r="L100" s="32"/>
      <c r="M100" s="137" t="s">
        <v>3</v>
      </c>
      <c r="N100" s="138" t="s">
        <v>53</v>
      </c>
      <c r="P100" s="139">
        <f t="shared" si="11"/>
        <v>0</v>
      </c>
      <c r="Q100" s="139">
        <v>0</v>
      </c>
      <c r="R100" s="139">
        <f t="shared" si="12"/>
        <v>0</v>
      </c>
      <c r="S100" s="139">
        <v>0</v>
      </c>
      <c r="T100" s="140">
        <f t="shared" si="13"/>
        <v>0</v>
      </c>
      <c r="AR100" s="141" t="s">
        <v>154</v>
      </c>
      <c r="AT100" s="141" t="s">
        <v>150</v>
      </c>
      <c r="AU100" s="141" t="s">
        <v>90</v>
      </c>
      <c r="AY100" s="16" t="s">
        <v>147</v>
      </c>
      <c r="BE100" s="142">
        <f t="shared" si="14"/>
        <v>0</v>
      </c>
      <c r="BF100" s="142">
        <f t="shared" si="15"/>
        <v>0</v>
      </c>
      <c r="BG100" s="142">
        <f t="shared" si="16"/>
        <v>0</v>
      </c>
      <c r="BH100" s="142">
        <f t="shared" si="17"/>
        <v>0</v>
      </c>
      <c r="BI100" s="142">
        <f t="shared" si="18"/>
        <v>0</v>
      </c>
      <c r="BJ100" s="16" t="s">
        <v>90</v>
      </c>
      <c r="BK100" s="142">
        <f t="shared" si="19"/>
        <v>0</v>
      </c>
      <c r="BL100" s="16" t="s">
        <v>154</v>
      </c>
      <c r="BM100" s="141" t="s">
        <v>286</v>
      </c>
    </row>
    <row r="101" spans="2:65" s="1" customFormat="1" ht="16.5" customHeight="1">
      <c r="B101" s="128"/>
      <c r="C101" s="129" t="s">
        <v>383</v>
      </c>
      <c r="D101" s="129" t="s">
        <v>150</v>
      </c>
      <c r="E101" s="130" t="s">
        <v>1060</v>
      </c>
      <c r="F101" s="131" t="s">
        <v>1061</v>
      </c>
      <c r="G101" s="132" t="s">
        <v>442</v>
      </c>
      <c r="H101" s="133">
        <v>1</v>
      </c>
      <c r="I101" s="134"/>
      <c r="J101" s="135">
        <f t="shared" si="10"/>
        <v>0</v>
      </c>
      <c r="K101" s="136"/>
      <c r="L101" s="32"/>
      <c r="M101" s="137" t="s">
        <v>3</v>
      </c>
      <c r="N101" s="138" t="s">
        <v>53</v>
      </c>
      <c r="P101" s="139">
        <f t="shared" si="11"/>
        <v>0</v>
      </c>
      <c r="Q101" s="139">
        <v>0</v>
      </c>
      <c r="R101" s="139">
        <f t="shared" si="12"/>
        <v>0</v>
      </c>
      <c r="S101" s="139">
        <v>0</v>
      </c>
      <c r="T101" s="140">
        <f t="shared" si="13"/>
        <v>0</v>
      </c>
      <c r="AR101" s="141" t="s">
        <v>154</v>
      </c>
      <c r="AT101" s="141" t="s">
        <v>150</v>
      </c>
      <c r="AU101" s="141" t="s">
        <v>90</v>
      </c>
      <c r="AY101" s="16" t="s">
        <v>147</v>
      </c>
      <c r="BE101" s="142">
        <f t="shared" si="14"/>
        <v>0</v>
      </c>
      <c r="BF101" s="142">
        <f t="shared" si="15"/>
        <v>0</v>
      </c>
      <c r="BG101" s="142">
        <f t="shared" si="16"/>
        <v>0</v>
      </c>
      <c r="BH101" s="142">
        <f t="shared" si="17"/>
        <v>0</v>
      </c>
      <c r="BI101" s="142">
        <f t="shared" si="18"/>
        <v>0</v>
      </c>
      <c r="BJ101" s="16" t="s">
        <v>90</v>
      </c>
      <c r="BK101" s="142">
        <f t="shared" si="19"/>
        <v>0</v>
      </c>
      <c r="BL101" s="16" t="s">
        <v>154</v>
      </c>
      <c r="BM101" s="141" t="s">
        <v>298</v>
      </c>
    </row>
    <row r="102" spans="2:65" s="1" customFormat="1" ht="21.75" customHeight="1">
      <c r="B102" s="128"/>
      <c r="C102" s="129" t="s">
        <v>388</v>
      </c>
      <c r="D102" s="129" t="s">
        <v>150</v>
      </c>
      <c r="E102" s="130" t="s">
        <v>1062</v>
      </c>
      <c r="F102" s="131" t="s">
        <v>1050</v>
      </c>
      <c r="G102" s="132" t="s">
        <v>376</v>
      </c>
      <c r="H102" s="133">
        <v>2</v>
      </c>
      <c r="I102" s="134"/>
      <c r="J102" s="135">
        <f t="shared" si="10"/>
        <v>0</v>
      </c>
      <c r="K102" s="136"/>
      <c r="L102" s="32"/>
      <c r="M102" s="137" t="s">
        <v>3</v>
      </c>
      <c r="N102" s="138" t="s">
        <v>53</v>
      </c>
      <c r="P102" s="139">
        <f t="shared" si="11"/>
        <v>0</v>
      </c>
      <c r="Q102" s="139">
        <v>0</v>
      </c>
      <c r="R102" s="139">
        <f t="shared" si="12"/>
        <v>0</v>
      </c>
      <c r="S102" s="139">
        <v>0</v>
      </c>
      <c r="T102" s="140">
        <f t="shared" si="13"/>
        <v>0</v>
      </c>
      <c r="AR102" s="141" t="s">
        <v>154</v>
      </c>
      <c r="AT102" s="141" t="s">
        <v>150</v>
      </c>
      <c r="AU102" s="141" t="s">
        <v>90</v>
      </c>
      <c r="AY102" s="16" t="s">
        <v>147</v>
      </c>
      <c r="BE102" s="142">
        <f t="shared" si="14"/>
        <v>0</v>
      </c>
      <c r="BF102" s="142">
        <f t="shared" si="15"/>
        <v>0</v>
      </c>
      <c r="BG102" s="142">
        <f t="shared" si="16"/>
        <v>0</v>
      </c>
      <c r="BH102" s="142">
        <f t="shared" si="17"/>
        <v>0</v>
      </c>
      <c r="BI102" s="142">
        <f t="shared" si="18"/>
        <v>0</v>
      </c>
      <c r="BJ102" s="16" t="s">
        <v>90</v>
      </c>
      <c r="BK102" s="142">
        <f t="shared" si="19"/>
        <v>0</v>
      </c>
      <c r="BL102" s="16" t="s">
        <v>154</v>
      </c>
      <c r="BM102" s="141" t="s">
        <v>307</v>
      </c>
    </row>
    <row r="103" spans="2:65" s="1" customFormat="1" ht="16.5" customHeight="1">
      <c r="B103" s="128"/>
      <c r="C103" s="129" t="s">
        <v>393</v>
      </c>
      <c r="D103" s="129" t="s">
        <v>150</v>
      </c>
      <c r="E103" s="130" t="s">
        <v>1063</v>
      </c>
      <c r="F103" s="131" t="s">
        <v>1064</v>
      </c>
      <c r="G103" s="132" t="s">
        <v>442</v>
      </c>
      <c r="H103" s="133">
        <v>1</v>
      </c>
      <c r="I103" s="134"/>
      <c r="J103" s="135">
        <f t="shared" si="10"/>
        <v>0</v>
      </c>
      <c r="K103" s="136"/>
      <c r="L103" s="32"/>
      <c r="M103" s="137" t="s">
        <v>3</v>
      </c>
      <c r="N103" s="138" t="s">
        <v>53</v>
      </c>
      <c r="P103" s="139">
        <f t="shared" si="11"/>
        <v>0</v>
      </c>
      <c r="Q103" s="139">
        <v>0</v>
      </c>
      <c r="R103" s="139">
        <f t="shared" si="12"/>
        <v>0</v>
      </c>
      <c r="S103" s="139">
        <v>0</v>
      </c>
      <c r="T103" s="140">
        <f t="shared" si="13"/>
        <v>0</v>
      </c>
      <c r="AR103" s="141" t="s">
        <v>154</v>
      </c>
      <c r="AT103" s="141" t="s">
        <v>150</v>
      </c>
      <c r="AU103" s="141" t="s">
        <v>90</v>
      </c>
      <c r="AY103" s="16" t="s">
        <v>147</v>
      </c>
      <c r="BE103" s="142">
        <f t="shared" si="14"/>
        <v>0</v>
      </c>
      <c r="BF103" s="142">
        <f t="shared" si="15"/>
        <v>0</v>
      </c>
      <c r="BG103" s="142">
        <f t="shared" si="16"/>
        <v>0</v>
      </c>
      <c r="BH103" s="142">
        <f t="shared" si="17"/>
        <v>0</v>
      </c>
      <c r="BI103" s="142">
        <f t="shared" si="18"/>
        <v>0</v>
      </c>
      <c r="BJ103" s="16" t="s">
        <v>90</v>
      </c>
      <c r="BK103" s="142">
        <f t="shared" si="19"/>
        <v>0</v>
      </c>
      <c r="BL103" s="16" t="s">
        <v>154</v>
      </c>
      <c r="BM103" s="141" t="s">
        <v>162</v>
      </c>
    </row>
    <row r="104" spans="2:65" s="1" customFormat="1" ht="16.5" customHeight="1">
      <c r="B104" s="128"/>
      <c r="C104" s="129" t="s">
        <v>400</v>
      </c>
      <c r="D104" s="129" t="s">
        <v>150</v>
      </c>
      <c r="E104" s="130" t="s">
        <v>1065</v>
      </c>
      <c r="F104" s="131" t="s">
        <v>1066</v>
      </c>
      <c r="G104" s="132" t="s">
        <v>376</v>
      </c>
      <c r="H104" s="133">
        <v>1</v>
      </c>
      <c r="I104" s="134"/>
      <c r="J104" s="135">
        <f t="shared" si="10"/>
        <v>0</v>
      </c>
      <c r="K104" s="136"/>
      <c r="L104" s="32"/>
      <c r="M104" s="137" t="s">
        <v>3</v>
      </c>
      <c r="N104" s="138" t="s">
        <v>53</v>
      </c>
      <c r="P104" s="139">
        <f t="shared" si="11"/>
        <v>0</v>
      </c>
      <c r="Q104" s="139">
        <v>0</v>
      </c>
      <c r="R104" s="139">
        <f t="shared" si="12"/>
        <v>0</v>
      </c>
      <c r="S104" s="139">
        <v>0</v>
      </c>
      <c r="T104" s="140">
        <f t="shared" si="13"/>
        <v>0</v>
      </c>
      <c r="AR104" s="141" t="s">
        <v>154</v>
      </c>
      <c r="AT104" s="141" t="s">
        <v>150</v>
      </c>
      <c r="AU104" s="141" t="s">
        <v>90</v>
      </c>
      <c r="AY104" s="16" t="s">
        <v>147</v>
      </c>
      <c r="BE104" s="142">
        <f t="shared" si="14"/>
        <v>0</v>
      </c>
      <c r="BF104" s="142">
        <f t="shared" si="15"/>
        <v>0</v>
      </c>
      <c r="BG104" s="142">
        <f t="shared" si="16"/>
        <v>0</v>
      </c>
      <c r="BH104" s="142">
        <f t="shared" si="17"/>
        <v>0</v>
      </c>
      <c r="BI104" s="142">
        <f t="shared" si="18"/>
        <v>0</v>
      </c>
      <c r="BJ104" s="16" t="s">
        <v>90</v>
      </c>
      <c r="BK104" s="142">
        <f t="shared" si="19"/>
        <v>0</v>
      </c>
      <c r="BL104" s="16" t="s">
        <v>154</v>
      </c>
      <c r="BM104" s="141" t="s">
        <v>329</v>
      </c>
    </row>
    <row r="105" spans="2:63" s="11" customFormat="1" ht="25.9" customHeight="1">
      <c r="B105" s="116"/>
      <c r="D105" s="117" t="s">
        <v>81</v>
      </c>
      <c r="E105" s="118" t="s">
        <v>1067</v>
      </c>
      <c r="F105" s="118" t="s">
        <v>1068</v>
      </c>
      <c r="I105" s="119"/>
      <c r="J105" s="120">
        <f>BK105</f>
        <v>0</v>
      </c>
      <c r="L105" s="116"/>
      <c r="M105" s="121"/>
      <c r="P105" s="122">
        <f>SUM(P106:P123)</f>
        <v>0</v>
      </c>
      <c r="R105" s="122">
        <f>SUM(R106:R123)</f>
        <v>0</v>
      </c>
      <c r="T105" s="123">
        <f>SUM(T106:T123)</f>
        <v>0</v>
      </c>
      <c r="AR105" s="117" t="s">
        <v>90</v>
      </c>
      <c r="AT105" s="124" t="s">
        <v>81</v>
      </c>
      <c r="AU105" s="124" t="s">
        <v>82</v>
      </c>
      <c r="AY105" s="117" t="s">
        <v>147</v>
      </c>
      <c r="BK105" s="125">
        <f>SUM(BK106:BK123)</f>
        <v>0</v>
      </c>
    </row>
    <row r="106" spans="2:65" s="1" customFormat="1" ht="16.5" customHeight="1">
      <c r="B106" s="128"/>
      <c r="C106" s="168" t="s">
        <v>406</v>
      </c>
      <c r="D106" s="168" t="s">
        <v>245</v>
      </c>
      <c r="E106" s="169" t="s">
        <v>1069</v>
      </c>
      <c r="F106" s="170" t="s">
        <v>1070</v>
      </c>
      <c r="G106" s="171" t="s">
        <v>376</v>
      </c>
      <c r="H106" s="172">
        <v>1</v>
      </c>
      <c r="I106" s="173"/>
      <c r="J106" s="174">
        <f aca="true" t="shared" si="20" ref="J106:J123">ROUND(I106*H106,2)</f>
        <v>0</v>
      </c>
      <c r="K106" s="175"/>
      <c r="L106" s="176"/>
      <c r="M106" s="177" t="s">
        <v>3</v>
      </c>
      <c r="N106" s="178" t="s">
        <v>53</v>
      </c>
      <c r="P106" s="139">
        <f aca="true" t="shared" si="21" ref="P106:P123">O106*H106</f>
        <v>0</v>
      </c>
      <c r="Q106" s="139">
        <v>0</v>
      </c>
      <c r="R106" s="139">
        <f aca="true" t="shared" si="22" ref="R106:R123">Q106*H106</f>
        <v>0</v>
      </c>
      <c r="S106" s="139">
        <v>0</v>
      </c>
      <c r="T106" s="140">
        <f aca="true" t="shared" si="23" ref="T106:T123">S106*H106</f>
        <v>0</v>
      </c>
      <c r="AR106" s="141" t="s">
        <v>203</v>
      </c>
      <c r="AT106" s="141" t="s">
        <v>245</v>
      </c>
      <c r="AU106" s="141" t="s">
        <v>90</v>
      </c>
      <c r="AY106" s="16" t="s">
        <v>147</v>
      </c>
      <c r="BE106" s="142">
        <f aca="true" t="shared" si="24" ref="BE106:BE123">IF(N106="základní",J106,0)</f>
        <v>0</v>
      </c>
      <c r="BF106" s="142">
        <f aca="true" t="shared" si="25" ref="BF106:BF123">IF(N106="snížená",J106,0)</f>
        <v>0</v>
      </c>
      <c r="BG106" s="142">
        <f aca="true" t="shared" si="26" ref="BG106:BG123">IF(N106="zákl. přenesená",J106,0)</f>
        <v>0</v>
      </c>
      <c r="BH106" s="142">
        <f aca="true" t="shared" si="27" ref="BH106:BH123">IF(N106="sníž. přenesená",J106,0)</f>
        <v>0</v>
      </c>
      <c r="BI106" s="142">
        <f aca="true" t="shared" si="28" ref="BI106:BI123">IF(N106="nulová",J106,0)</f>
        <v>0</v>
      </c>
      <c r="BJ106" s="16" t="s">
        <v>90</v>
      </c>
      <c r="BK106" s="142">
        <f aca="true" t="shared" si="29" ref="BK106:BK123">ROUND(I106*H106,2)</f>
        <v>0</v>
      </c>
      <c r="BL106" s="16" t="s">
        <v>154</v>
      </c>
      <c r="BM106" s="141" t="s">
        <v>248</v>
      </c>
    </row>
    <row r="107" spans="2:65" s="1" customFormat="1" ht="16.5" customHeight="1">
      <c r="B107" s="128"/>
      <c r="C107" s="168" t="s">
        <v>413</v>
      </c>
      <c r="D107" s="168" t="s">
        <v>245</v>
      </c>
      <c r="E107" s="169" t="s">
        <v>1071</v>
      </c>
      <c r="F107" s="170" t="s">
        <v>1072</v>
      </c>
      <c r="G107" s="171" t="s">
        <v>376</v>
      </c>
      <c r="H107" s="172">
        <v>2</v>
      </c>
      <c r="I107" s="173"/>
      <c r="J107" s="174">
        <f t="shared" si="20"/>
        <v>0</v>
      </c>
      <c r="K107" s="175"/>
      <c r="L107" s="176"/>
      <c r="M107" s="177" t="s">
        <v>3</v>
      </c>
      <c r="N107" s="178" t="s">
        <v>53</v>
      </c>
      <c r="P107" s="139">
        <f t="shared" si="21"/>
        <v>0</v>
      </c>
      <c r="Q107" s="139">
        <v>0</v>
      </c>
      <c r="R107" s="139">
        <f t="shared" si="22"/>
        <v>0</v>
      </c>
      <c r="S107" s="139">
        <v>0</v>
      </c>
      <c r="T107" s="140">
        <f t="shared" si="23"/>
        <v>0</v>
      </c>
      <c r="AR107" s="141" t="s">
        <v>203</v>
      </c>
      <c r="AT107" s="141" t="s">
        <v>245</v>
      </c>
      <c r="AU107" s="141" t="s">
        <v>90</v>
      </c>
      <c r="AY107" s="16" t="s">
        <v>147</v>
      </c>
      <c r="BE107" s="142">
        <f t="shared" si="24"/>
        <v>0</v>
      </c>
      <c r="BF107" s="142">
        <f t="shared" si="25"/>
        <v>0</v>
      </c>
      <c r="BG107" s="142">
        <f t="shared" si="26"/>
        <v>0</v>
      </c>
      <c r="BH107" s="142">
        <f t="shared" si="27"/>
        <v>0</v>
      </c>
      <c r="BI107" s="142">
        <f t="shared" si="28"/>
        <v>0</v>
      </c>
      <c r="BJ107" s="16" t="s">
        <v>90</v>
      </c>
      <c r="BK107" s="142">
        <f t="shared" si="29"/>
        <v>0</v>
      </c>
      <c r="BL107" s="16" t="s">
        <v>154</v>
      </c>
      <c r="BM107" s="141" t="s">
        <v>352</v>
      </c>
    </row>
    <row r="108" spans="2:65" s="1" customFormat="1" ht="24.15" customHeight="1">
      <c r="B108" s="128"/>
      <c r="C108" s="168" t="s">
        <v>418</v>
      </c>
      <c r="D108" s="168" t="s">
        <v>245</v>
      </c>
      <c r="E108" s="169" t="s">
        <v>1073</v>
      </c>
      <c r="F108" s="170" t="s">
        <v>1074</v>
      </c>
      <c r="G108" s="171" t="s">
        <v>376</v>
      </c>
      <c r="H108" s="172">
        <v>2</v>
      </c>
      <c r="I108" s="173"/>
      <c r="J108" s="174">
        <f t="shared" si="20"/>
        <v>0</v>
      </c>
      <c r="K108" s="175"/>
      <c r="L108" s="176"/>
      <c r="M108" s="177" t="s">
        <v>3</v>
      </c>
      <c r="N108" s="178" t="s">
        <v>53</v>
      </c>
      <c r="P108" s="139">
        <f t="shared" si="21"/>
        <v>0</v>
      </c>
      <c r="Q108" s="139">
        <v>0</v>
      </c>
      <c r="R108" s="139">
        <f t="shared" si="22"/>
        <v>0</v>
      </c>
      <c r="S108" s="139">
        <v>0</v>
      </c>
      <c r="T108" s="140">
        <f t="shared" si="23"/>
        <v>0</v>
      </c>
      <c r="AR108" s="141" t="s">
        <v>203</v>
      </c>
      <c r="AT108" s="141" t="s">
        <v>245</v>
      </c>
      <c r="AU108" s="141" t="s">
        <v>90</v>
      </c>
      <c r="AY108" s="16" t="s">
        <v>147</v>
      </c>
      <c r="BE108" s="142">
        <f t="shared" si="24"/>
        <v>0</v>
      </c>
      <c r="BF108" s="142">
        <f t="shared" si="25"/>
        <v>0</v>
      </c>
      <c r="BG108" s="142">
        <f t="shared" si="26"/>
        <v>0</v>
      </c>
      <c r="BH108" s="142">
        <f t="shared" si="27"/>
        <v>0</v>
      </c>
      <c r="BI108" s="142">
        <f t="shared" si="28"/>
        <v>0</v>
      </c>
      <c r="BJ108" s="16" t="s">
        <v>90</v>
      </c>
      <c r="BK108" s="142">
        <f t="shared" si="29"/>
        <v>0</v>
      </c>
      <c r="BL108" s="16" t="s">
        <v>154</v>
      </c>
      <c r="BM108" s="141" t="s">
        <v>361</v>
      </c>
    </row>
    <row r="109" spans="2:65" s="1" customFormat="1" ht="16.5" customHeight="1">
      <c r="B109" s="128"/>
      <c r="C109" s="168" t="s">
        <v>422</v>
      </c>
      <c r="D109" s="168" t="s">
        <v>245</v>
      </c>
      <c r="E109" s="169" t="s">
        <v>1075</v>
      </c>
      <c r="F109" s="170" t="s">
        <v>1076</v>
      </c>
      <c r="G109" s="171" t="s">
        <v>376</v>
      </c>
      <c r="H109" s="172">
        <v>4</v>
      </c>
      <c r="I109" s="173"/>
      <c r="J109" s="174">
        <f t="shared" si="20"/>
        <v>0</v>
      </c>
      <c r="K109" s="175"/>
      <c r="L109" s="176"/>
      <c r="M109" s="177" t="s">
        <v>3</v>
      </c>
      <c r="N109" s="178" t="s">
        <v>53</v>
      </c>
      <c r="P109" s="139">
        <f t="shared" si="21"/>
        <v>0</v>
      </c>
      <c r="Q109" s="139">
        <v>0</v>
      </c>
      <c r="R109" s="139">
        <f t="shared" si="22"/>
        <v>0</v>
      </c>
      <c r="S109" s="139">
        <v>0</v>
      </c>
      <c r="T109" s="140">
        <f t="shared" si="23"/>
        <v>0</v>
      </c>
      <c r="AR109" s="141" t="s">
        <v>203</v>
      </c>
      <c r="AT109" s="141" t="s">
        <v>245</v>
      </c>
      <c r="AU109" s="141" t="s">
        <v>90</v>
      </c>
      <c r="AY109" s="16" t="s">
        <v>147</v>
      </c>
      <c r="BE109" s="142">
        <f t="shared" si="24"/>
        <v>0</v>
      </c>
      <c r="BF109" s="142">
        <f t="shared" si="25"/>
        <v>0</v>
      </c>
      <c r="BG109" s="142">
        <f t="shared" si="26"/>
        <v>0</v>
      </c>
      <c r="BH109" s="142">
        <f t="shared" si="27"/>
        <v>0</v>
      </c>
      <c r="BI109" s="142">
        <f t="shared" si="28"/>
        <v>0</v>
      </c>
      <c r="BJ109" s="16" t="s">
        <v>90</v>
      </c>
      <c r="BK109" s="142">
        <f t="shared" si="29"/>
        <v>0</v>
      </c>
      <c r="BL109" s="16" t="s">
        <v>154</v>
      </c>
      <c r="BM109" s="141" t="s">
        <v>178</v>
      </c>
    </row>
    <row r="110" spans="2:65" s="1" customFormat="1" ht="21.75" customHeight="1">
      <c r="B110" s="128"/>
      <c r="C110" s="168" t="s">
        <v>428</v>
      </c>
      <c r="D110" s="168" t="s">
        <v>245</v>
      </c>
      <c r="E110" s="169" t="s">
        <v>1077</v>
      </c>
      <c r="F110" s="170" t="s">
        <v>1078</v>
      </c>
      <c r="G110" s="171" t="s">
        <v>376</v>
      </c>
      <c r="H110" s="172">
        <v>4</v>
      </c>
      <c r="I110" s="173"/>
      <c r="J110" s="174">
        <f t="shared" si="20"/>
        <v>0</v>
      </c>
      <c r="K110" s="175"/>
      <c r="L110" s="176"/>
      <c r="M110" s="177" t="s">
        <v>3</v>
      </c>
      <c r="N110" s="178" t="s">
        <v>53</v>
      </c>
      <c r="P110" s="139">
        <f t="shared" si="21"/>
        <v>0</v>
      </c>
      <c r="Q110" s="139">
        <v>0</v>
      </c>
      <c r="R110" s="139">
        <f t="shared" si="22"/>
        <v>0</v>
      </c>
      <c r="S110" s="139">
        <v>0</v>
      </c>
      <c r="T110" s="140">
        <f t="shared" si="23"/>
        <v>0</v>
      </c>
      <c r="AR110" s="141" t="s">
        <v>203</v>
      </c>
      <c r="AT110" s="141" t="s">
        <v>245</v>
      </c>
      <c r="AU110" s="141" t="s">
        <v>90</v>
      </c>
      <c r="AY110" s="16" t="s">
        <v>147</v>
      </c>
      <c r="BE110" s="142">
        <f t="shared" si="24"/>
        <v>0</v>
      </c>
      <c r="BF110" s="142">
        <f t="shared" si="25"/>
        <v>0</v>
      </c>
      <c r="BG110" s="142">
        <f t="shared" si="26"/>
        <v>0</v>
      </c>
      <c r="BH110" s="142">
        <f t="shared" si="27"/>
        <v>0</v>
      </c>
      <c r="BI110" s="142">
        <f t="shared" si="28"/>
        <v>0</v>
      </c>
      <c r="BJ110" s="16" t="s">
        <v>90</v>
      </c>
      <c r="BK110" s="142">
        <f t="shared" si="29"/>
        <v>0</v>
      </c>
      <c r="BL110" s="16" t="s">
        <v>154</v>
      </c>
      <c r="BM110" s="141" t="s">
        <v>378</v>
      </c>
    </row>
    <row r="111" spans="2:65" s="1" customFormat="1" ht="21.75" customHeight="1">
      <c r="B111" s="128"/>
      <c r="C111" s="168" t="s">
        <v>183</v>
      </c>
      <c r="D111" s="168" t="s">
        <v>245</v>
      </c>
      <c r="E111" s="169" t="s">
        <v>1079</v>
      </c>
      <c r="F111" s="170" t="s">
        <v>1080</v>
      </c>
      <c r="G111" s="171" t="s">
        <v>376</v>
      </c>
      <c r="H111" s="172">
        <v>2</v>
      </c>
      <c r="I111" s="173"/>
      <c r="J111" s="174">
        <f t="shared" si="20"/>
        <v>0</v>
      </c>
      <c r="K111" s="175"/>
      <c r="L111" s="176"/>
      <c r="M111" s="177" t="s">
        <v>3</v>
      </c>
      <c r="N111" s="178" t="s">
        <v>53</v>
      </c>
      <c r="P111" s="139">
        <f t="shared" si="21"/>
        <v>0</v>
      </c>
      <c r="Q111" s="139">
        <v>0</v>
      </c>
      <c r="R111" s="139">
        <f t="shared" si="22"/>
        <v>0</v>
      </c>
      <c r="S111" s="139">
        <v>0</v>
      </c>
      <c r="T111" s="140">
        <f t="shared" si="23"/>
        <v>0</v>
      </c>
      <c r="AR111" s="141" t="s">
        <v>203</v>
      </c>
      <c r="AT111" s="141" t="s">
        <v>245</v>
      </c>
      <c r="AU111" s="141" t="s">
        <v>90</v>
      </c>
      <c r="AY111" s="16" t="s">
        <v>147</v>
      </c>
      <c r="BE111" s="142">
        <f t="shared" si="24"/>
        <v>0</v>
      </c>
      <c r="BF111" s="142">
        <f t="shared" si="25"/>
        <v>0</v>
      </c>
      <c r="BG111" s="142">
        <f t="shared" si="26"/>
        <v>0</v>
      </c>
      <c r="BH111" s="142">
        <f t="shared" si="27"/>
        <v>0</v>
      </c>
      <c r="BI111" s="142">
        <f t="shared" si="28"/>
        <v>0</v>
      </c>
      <c r="BJ111" s="16" t="s">
        <v>90</v>
      </c>
      <c r="BK111" s="142">
        <f t="shared" si="29"/>
        <v>0</v>
      </c>
      <c r="BL111" s="16" t="s">
        <v>154</v>
      </c>
      <c r="BM111" s="141" t="s">
        <v>388</v>
      </c>
    </row>
    <row r="112" spans="2:65" s="1" customFormat="1" ht="24.15" customHeight="1">
      <c r="B112" s="128"/>
      <c r="C112" s="168" t="s">
        <v>435</v>
      </c>
      <c r="D112" s="168" t="s">
        <v>245</v>
      </c>
      <c r="E112" s="169" t="s">
        <v>1081</v>
      </c>
      <c r="F112" s="170" t="s">
        <v>1082</v>
      </c>
      <c r="G112" s="171" t="s">
        <v>376</v>
      </c>
      <c r="H112" s="172">
        <v>2</v>
      </c>
      <c r="I112" s="173"/>
      <c r="J112" s="174">
        <f t="shared" si="20"/>
        <v>0</v>
      </c>
      <c r="K112" s="175"/>
      <c r="L112" s="176"/>
      <c r="M112" s="177" t="s">
        <v>3</v>
      </c>
      <c r="N112" s="178" t="s">
        <v>53</v>
      </c>
      <c r="P112" s="139">
        <f t="shared" si="21"/>
        <v>0</v>
      </c>
      <c r="Q112" s="139">
        <v>0</v>
      </c>
      <c r="R112" s="139">
        <f t="shared" si="22"/>
        <v>0</v>
      </c>
      <c r="S112" s="139">
        <v>0</v>
      </c>
      <c r="T112" s="140">
        <f t="shared" si="23"/>
        <v>0</v>
      </c>
      <c r="AR112" s="141" t="s">
        <v>203</v>
      </c>
      <c r="AT112" s="141" t="s">
        <v>245</v>
      </c>
      <c r="AU112" s="141" t="s">
        <v>90</v>
      </c>
      <c r="AY112" s="16" t="s">
        <v>147</v>
      </c>
      <c r="BE112" s="142">
        <f t="shared" si="24"/>
        <v>0</v>
      </c>
      <c r="BF112" s="142">
        <f t="shared" si="25"/>
        <v>0</v>
      </c>
      <c r="BG112" s="142">
        <f t="shared" si="26"/>
        <v>0</v>
      </c>
      <c r="BH112" s="142">
        <f t="shared" si="27"/>
        <v>0</v>
      </c>
      <c r="BI112" s="142">
        <f t="shared" si="28"/>
        <v>0</v>
      </c>
      <c r="BJ112" s="16" t="s">
        <v>90</v>
      </c>
      <c r="BK112" s="142">
        <f t="shared" si="29"/>
        <v>0</v>
      </c>
      <c r="BL112" s="16" t="s">
        <v>154</v>
      </c>
      <c r="BM112" s="141" t="s">
        <v>400</v>
      </c>
    </row>
    <row r="113" spans="2:65" s="1" customFormat="1" ht="24.15" customHeight="1">
      <c r="B113" s="128"/>
      <c r="C113" s="168" t="s">
        <v>439</v>
      </c>
      <c r="D113" s="168" t="s">
        <v>245</v>
      </c>
      <c r="E113" s="169" t="s">
        <v>1083</v>
      </c>
      <c r="F113" s="170" t="s">
        <v>1084</v>
      </c>
      <c r="G113" s="171" t="s">
        <v>376</v>
      </c>
      <c r="H113" s="172">
        <v>4</v>
      </c>
      <c r="I113" s="173"/>
      <c r="J113" s="174">
        <f t="shared" si="20"/>
        <v>0</v>
      </c>
      <c r="K113" s="175"/>
      <c r="L113" s="176"/>
      <c r="M113" s="177" t="s">
        <v>3</v>
      </c>
      <c r="N113" s="178" t="s">
        <v>53</v>
      </c>
      <c r="P113" s="139">
        <f t="shared" si="21"/>
        <v>0</v>
      </c>
      <c r="Q113" s="139">
        <v>0</v>
      </c>
      <c r="R113" s="139">
        <f t="shared" si="22"/>
        <v>0</v>
      </c>
      <c r="S113" s="139">
        <v>0</v>
      </c>
      <c r="T113" s="140">
        <f t="shared" si="23"/>
        <v>0</v>
      </c>
      <c r="AR113" s="141" t="s">
        <v>203</v>
      </c>
      <c r="AT113" s="141" t="s">
        <v>245</v>
      </c>
      <c r="AU113" s="141" t="s">
        <v>90</v>
      </c>
      <c r="AY113" s="16" t="s">
        <v>147</v>
      </c>
      <c r="BE113" s="142">
        <f t="shared" si="24"/>
        <v>0</v>
      </c>
      <c r="BF113" s="142">
        <f t="shared" si="25"/>
        <v>0</v>
      </c>
      <c r="BG113" s="142">
        <f t="shared" si="26"/>
        <v>0</v>
      </c>
      <c r="BH113" s="142">
        <f t="shared" si="27"/>
        <v>0</v>
      </c>
      <c r="BI113" s="142">
        <f t="shared" si="28"/>
        <v>0</v>
      </c>
      <c r="BJ113" s="16" t="s">
        <v>90</v>
      </c>
      <c r="BK113" s="142">
        <f t="shared" si="29"/>
        <v>0</v>
      </c>
      <c r="BL113" s="16" t="s">
        <v>154</v>
      </c>
      <c r="BM113" s="141" t="s">
        <v>413</v>
      </c>
    </row>
    <row r="114" spans="2:65" s="1" customFormat="1" ht="24.15" customHeight="1">
      <c r="B114" s="128"/>
      <c r="C114" s="168" t="s">
        <v>444</v>
      </c>
      <c r="D114" s="168" t="s">
        <v>245</v>
      </c>
      <c r="E114" s="169" t="s">
        <v>1085</v>
      </c>
      <c r="F114" s="170" t="s">
        <v>1086</v>
      </c>
      <c r="G114" s="171" t="s">
        <v>376</v>
      </c>
      <c r="H114" s="172">
        <v>4</v>
      </c>
      <c r="I114" s="173"/>
      <c r="J114" s="174">
        <f t="shared" si="20"/>
        <v>0</v>
      </c>
      <c r="K114" s="175"/>
      <c r="L114" s="176"/>
      <c r="M114" s="177" t="s">
        <v>3</v>
      </c>
      <c r="N114" s="178" t="s">
        <v>53</v>
      </c>
      <c r="P114" s="139">
        <f t="shared" si="21"/>
        <v>0</v>
      </c>
      <c r="Q114" s="139">
        <v>0</v>
      </c>
      <c r="R114" s="139">
        <f t="shared" si="22"/>
        <v>0</v>
      </c>
      <c r="S114" s="139">
        <v>0</v>
      </c>
      <c r="T114" s="140">
        <f t="shared" si="23"/>
        <v>0</v>
      </c>
      <c r="AR114" s="141" t="s">
        <v>203</v>
      </c>
      <c r="AT114" s="141" t="s">
        <v>245</v>
      </c>
      <c r="AU114" s="141" t="s">
        <v>90</v>
      </c>
      <c r="AY114" s="16" t="s">
        <v>147</v>
      </c>
      <c r="BE114" s="142">
        <f t="shared" si="24"/>
        <v>0</v>
      </c>
      <c r="BF114" s="142">
        <f t="shared" si="25"/>
        <v>0</v>
      </c>
      <c r="BG114" s="142">
        <f t="shared" si="26"/>
        <v>0</v>
      </c>
      <c r="BH114" s="142">
        <f t="shared" si="27"/>
        <v>0</v>
      </c>
      <c r="BI114" s="142">
        <f t="shared" si="28"/>
        <v>0</v>
      </c>
      <c r="BJ114" s="16" t="s">
        <v>90</v>
      </c>
      <c r="BK114" s="142">
        <f t="shared" si="29"/>
        <v>0</v>
      </c>
      <c r="BL114" s="16" t="s">
        <v>154</v>
      </c>
      <c r="BM114" s="141" t="s">
        <v>422</v>
      </c>
    </row>
    <row r="115" spans="2:65" s="1" customFormat="1" ht="16.5" customHeight="1">
      <c r="B115" s="128"/>
      <c r="C115" s="168" t="s">
        <v>449</v>
      </c>
      <c r="D115" s="168" t="s">
        <v>245</v>
      </c>
      <c r="E115" s="169" t="s">
        <v>1087</v>
      </c>
      <c r="F115" s="170" t="s">
        <v>1088</v>
      </c>
      <c r="G115" s="171" t="s">
        <v>376</v>
      </c>
      <c r="H115" s="172">
        <v>4</v>
      </c>
      <c r="I115" s="173"/>
      <c r="J115" s="174">
        <f t="shared" si="20"/>
        <v>0</v>
      </c>
      <c r="K115" s="175"/>
      <c r="L115" s="176"/>
      <c r="M115" s="177" t="s">
        <v>3</v>
      </c>
      <c r="N115" s="178" t="s">
        <v>53</v>
      </c>
      <c r="P115" s="139">
        <f t="shared" si="21"/>
        <v>0</v>
      </c>
      <c r="Q115" s="139">
        <v>0</v>
      </c>
      <c r="R115" s="139">
        <f t="shared" si="22"/>
        <v>0</v>
      </c>
      <c r="S115" s="139">
        <v>0</v>
      </c>
      <c r="T115" s="140">
        <f t="shared" si="23"/>
        <v>0</v>
      </c>
      <c r="AR115" s="141" t="s">
        <v>203</v>
      </c>
      <c r="AT115" s="141" t="s">
        <v>245</v>
      </c>
      <c r="AU115" s="141" t="s">
        <v>90</v>
      </c>
      <c r="AY115" s="16" t="s">
        <v>147</v>
      </c>
      <c r="BE115" s="142">
        <f t="shared" si="24"/>
        <v>0</v>
      </c>
      <c r="BF115" s="142">
        <f t="shared" si="25"/>
        <v>0</v>
      </c>
      <c r="BG115" s="142">
        <f t="shared" si="26"/>
        <v>0</v>
      </c>
      <c r="BH115" s="142">
        <f t="shared" si="27"/>
        <v>0</v>
      </c>
      <c r="BI115" s="142">
        <f t="shared" si="28"/>
        <v>0</v>
      </c>
      <c r="BJ115" s="16" t="s">
        <v>90</v>
      </c>
      <c r="BK115" s="142">
        <f t="shared" si="29"/>
        <v>0</v>
      </c>
      <c r="BL115" s="16" t="s">
        <v>154</v>
      </c>
      <c r="BM115" s="141" t="s">
        <v>183</v>
      </c>
    </row>
    <row r="116" spans="2:65" s="1" customFormat="1" ht="16.5" customHeight="1">
      <c r="B116" s="128"/>
      <c r="C116" s="168" t="s">
        <v>453</v>
      </c>
      <c r="D116" s="168" t="s">
        <v>245</v>
      </c>
      <c r="E116" s="169" t="s">
        <v>1089</v>
      </c>
      <c r="F116" s="170" t="s">
        <v>1090</v>
      </c>
      <c r="G116" s="171" t="s">
        <v>465</v>
      </c>
      <c r="H116" s="172">
        <v>80</v>
      </c>
      <c r="I116" s="173"/>
      <c r="J116" s="174">
        <f t="shared" si="20"/>
        <v>0</v>
      </c>
      <c r="K116" s="175"/>
      <c r="L116" s="176"/>
      <c r="M116" s="177" t="s">
        <v>3</v>
      </c>
      <c r="N116" s="178" t="s">
        <v>53</v>
      </c>
      <c r="P116" s="139">
        <f t="shared" si="21"/>
        <v>0</v>
      </c>
      <c r="Q116" s="139">
        <v>0</v>
      </c>
      <c r="R116" s="139">
        <f t="shared" si="22"/>
        <v>0</v>
      </c>
      <c r="S116" s="139">
        <v>0</v>
      </c>
      <c r="T116" s="140">
        <f t="shared" si="23"/>
        <v>0</v>
      </c>
      <c r="AR116" s="141" t="s">
        <v>203</v>
      </c>
      <c r="AT116" s="141" t="s">
        <v>245</v>
      </c>
      <c r="AU116" s="141" t="s">
        <v>90</v>
      </c>
      <c r="AY116" s="16" t="s">
        <v>147</v>
      </c>
      <c r="BE116" s="142">
        <f t="shared" si="24"/>
        <v>0</v>
      </c>
      <c r="BF116" s="142">
        <f t="shared" si="25"/>
        <v>0</v>
      </c>
      <c r="BG116" s="142">
        <f t="shared" si="26"/>
        <v>0</v>
      </c>
      <c r="BH116" s="142">
        <f t="shared" si="27"/>
        <v>0</v>
      </c>
      <c r="BI116" s="142">
        <f t="shared" si="28"/>
        <v>0</v>
      </c>
      <c r="BJ116" s="16" t="s">
        <v>90</v>
      </c>
      <c r="BK116" s="142">
        <f t="shared" si="29"/>
        <v>0</v>
      </c>
      <c r="BL116" s="16" t="s">
        <v>154</v>
      </c>
      <c r="BM116" s="141" t="s">
        <v>439</v>
      </c>
    </row>
    <row r="117" spans="2:65" s="1" customFormat="1" ht="16.5" customHeight="1">
      <c r="B117" s="128"/>
      <c r="C117" s="168" t="s">
        <v>458</v>
      </c>
      <c r="D117" s="168" t="s">
        <v>245</v>
      </c>
      <c r="E117" s="169" t="s">
        <v>1091</v>
      </c>
      <c r="F117" s="170" t="s">
        <v>1092</v>
      </c>
      <c r="G117" s="171" t="s">
        <v>465</v>
      </c>
      <c r="H117" s="172">
        <v>20</v>
      </c>
      <c r="I117" s="173"/>
      <c r="J117" s="174">
        <f t="shared" si="20"/>
        <v>0</v>
      </c>
      <c r="K117" s="175"/>
      <c r="L117" s="176"/>
      <c r="M117" s="177" t="s">
        <v>3</v>
      </c>
      <c r="N117" s="178" t="s">
        <v>53</v>
      </c>
      <c r="P117" s="139">
        <f t="shared" si="21"/>
        <v>0</v>
      </c>
      <c r="Q117" s="139">
        <v>0</v>
      </c>
      <c r="R117" s="139">
        <f t="shared" si="22"/>
        <v>0</v>
      </c>
      <c r="S117" s="139">
        <v>0</v>
      </c>
      <c r="T117" s="140">
        <f t="shared" si="23"/>
        <v>0</v>
      </c>
      <c r="AR117" s="141" t="s">
        <v>203</v>
      </c>
      <c r="AT117" s="141" t="s">
        <v>245</v>
      </c>
      <c r="AU117" s="141" t="s">
        <v>90</v>
      </c>
      <c r="AY117" s="16" t="s">
        <v>147</v>
      </c>
      <c r="BE117" s="142">
        <f t="shared" si="24"/>
        <v>0</v>
      </c>
      <c r="BF117" s="142">
        <f t="shared" si="25"/>
        <v>0</v>
      </c>
      <c r="BG117" s="142">
        <f t="shared" si="26"/>
        <v>0</v>
      </c>
      <c r="BH117" s="142">
        <f t="shared" si="27"/>
        <v>0</v>
      </c>
      <c r="BI117" s="142">
        <f t="shared" si="28"/>
        <v>0</v>
      </c>
      <c r="BJ117" s="16" t="s">
        <v>90</v>
      </c>
      <c r="BK117" s="142">
        <f t="shared" si="29"/>
        <v>0</v>
      </c>
      <c r="BL117" s="16" t="s">
        <v>154</v>
      </c>
      <c r="BM117" s="141" t="s">
        <v>449</v>
      </c>
    </row>
    <row r="118" spans="2:65" s="1" customFormat="1" ht="16.5" customHeight="1">
      <c r="B118" s="128"/>
      <c r="C118" s="168" t="s">
        <v>462</v>
      </c>
      <c r="D118" s="168" t="s">
        <v>245</v>
      </c>
      <c r="E118" s="169" t="s">
        <v>1093</v>
      </c>
      <c r="F118" s="170" t="s">
        <v>1094</v>
      </c>
      <c r="G118" s="171" t="s">
        <v>465</v>
      </c>
      <c r="H118" s="172">
        <v>35</v>
      </c>
      <c r="I118" s="173"/>
      <c r="J118" s="174">
        <f t="shared" si="20"/>
        <v>0</v>
      </c>
      <c r="K118" s="175"/>
      <c r="L118" s="176"/>
      <c r="M118" s="177" t="s">
        <v>3</v>
      </c>
      <c r="N118" s="178" t="s">
        <v>53</v>
      </c>
      <c r="P118" s="139">
        <f t="shared" si="21"/>
        <v>0</v>
      </c>
      <c r="Q118" s="139">
        <v>0</v>
      </c>
      <c r="R118" s="139">
        <f t="shared" si="22"/>
        <v>0</v>
      </c>
      <c r="S118" s="139">
        <v>0</v>
      </c>
      <c r="T118" s="140">
        <f t="shared" si="23"/>
        <v>0</v>
      </c>
      <c r="AR118" s="141" t="s">
        <v>203</v>
      </c>
      <c r="AT118" s="141" t="s">
        <v>245</v>
      </c>
      <c r="AU118" s="141" t="s">
        <v>90</v>
      </c>
      <c r="AY118" s="16" t="s">
        <v>147</v>
      </c>
      <c r="BE118" s="142">
        <f t="shared" si="24"/>
        <v>0</v>
      </c>
      <c r="BF118" s="142">
        <f t="shared" si="25"/>
        <v>0</v>
      </c>
      <c r="BG118" s="142">
        <f t="shared" si="26"/>
        <v>0</v>
      </c>
      <c r="BH118" s="142">
        <f t="shared" si="27"/>
        <v>0</v>
      </c>
      <c r="BI118" s="142">
        <f t="shared" si="28"/>
        <v>0</v>
      </c>
      <c r="BJ118" s="16" t="s">
        <v>90</v>
      </c>
      <c r="BK118" s="142">
        <f t="shared" si="29"/>
        <v>0</v>
      </c>
      <c r="BL118" s="16" t="s">
        <v>154</v>
      </c>
      <c r="BM118" s="141" t="s">
        <v>458</v>
      </c>
    </row>
    <row r="119" spans="2:65" s="1" customFormat="1" ht="16.5" customHeight="1">
      <c r="B119" s="128"/>
      <c r="C119" s="168" t="s">
        <v>469</v>
      </c>
      <c r="D119" s="168" t="s">
        <v>245</v>
      </c>
      <c r="E119" s="169" t="s">
        <v>1095</v>
      </c>
      <c r="F119" s="170" t="s">
        <v>1096</v>
      </c>
      <c r="G119" s="171" t="s">
        <v>465</v>
      </c>
      <c r="H119" s="172">
        <v>60</v>
      </c>
      <c r="I119" s="173"/>
      <c r="J119" s="174">
        <f t="shared" si="20"/>
        <v>0</v>
      </c>
      <c r="K119" s="175"/>
      <c r="L119" s="176"/>
      <c r="M119" s="177" t="s">
        <v>3</v>
      </c>
      <c r="N119" s="178" t="s">
        <v>53</v>
      </c>
      <c r="P119" s="139">
        <f t="shared" si="21"/>
        <v>0</v>
      </c>
      <c r="Q119" s="139">
        <v>0</v>
      </c>
      <c r="R119" s="139">
        <f t="shared" si="22"/>
        <v>0</v>
      </c>
      <c r="S119" s="139">
        <v>0</v>
      </c>
      <c r="T119" s="140">
        <f t="shared" si="23"/>
        <v>0</v>
      </c>
      <c r="AR119" s="141" t="s">
        <v>203</v>
      </c>
      <c r="AT119" s="141" t="s">
        <v>245</v>
      </c>
      <c r="AU119" s="141" t="s">
        <v>90</v>
      </c>
      <c r="AY119" s="16" t="s">
        <v>147</v>
      </c>
      <c r="BE119" s="142">
        <f t="shared" si="24"/>
        <v>0</v>
      </c>
      <c r="BF119" s="142">
        <f t="shared" si="25"/>
        <v>0</v>
      </c>
      <c r="BG119" s="142">
        <f t="shared" si="26"/>
        <v>0</v>
      </c>
      <c r="BH119" s="142">
        <f t="shared" si="27"/>
        <v>0</v>
      </c>
      <c r="BI119" s="142">
        <f t="shared" si="28"/>
        <v>0</v>
      </c>
      <c r="BJ119" s="16" t="s">
        <v>90</v>
      </c>
      <c r="BK119" s="142">
        <f t="shared" si="29"/>
        <v>0</v>
      </c>
      <c r="BL119" s="16" t="s">
        <v>154</v>
      </c>
      <c r="BM119" s="141" t="s">
        <v>469</v>
      </c>
    </row>
    <row r="120" spans="2:65" s="1" customFormat="1" ht="16.5" customHeight="1">
      <c r="B120" s="128"/>
      <c r="C120" s="168" t="s">
        <v>473</v>
      </c>
      <c r="D120" s="168" t="s">
        <v>245</v>
      </c>
      <c r="E120" s="169" t="s">
        <v>1097</v>
      </c>
      <c r="F120" s="170" t="s">
        <v>1098</v>
      </c>
      <c r="G120" s="171" t="s">
        <v>465</v>
      </c>
      <c r="H120" s="172">
        <v>80</v>
      </c>
      <c r="I120" s="173"/>
      <c r="J120" s="174">
        <f t="shared" si="20"/>
        <v>0</v>
      </c>
      <c r="K120" s="175"/>
      <c r="L120" s="176"/>
      <c r="M120" s="177" t="s">
        <v>3</v>
      </c>
      <c r="N120" s="178" t="s">
        <v>53</v>
      </c>
      <c r="P120" s="139">
        <f t="shared" si="21"/>
        <v>0</v>
      </c>
      <c r="Q120" s="139">
        <v>0</v>
      </c>
      <c r="R120" s="139">
        <f t="shared" si="22"/>
        <v>0</v>
      </c>
      <c r="S120" s="139">
        <v>0</v>
      </c>
      <c r="T120" s="140">
        <f t="shared" si="23"/>
        <v>0</v>
      </c>
      <c r="AR120" s="141" t="s">
        <v>203</v>
      </c>
      <c r="AT120" s="141" t="s">
        <v>245</v>
      </c>
      <c r="AU120" s="141" t="s">
        <v>90</v>
      </c>
      <c r="AY120" s="16" t="s">
        <v>147</v>
      </c>
      <c r="BE120" s="142">
        <f t="shared" si="24"/>
        <v>0</v>
      </c>
      <c r="BF120" s="142">
        <f t="shared" si="25"/>
        <v>0</v>
      </c>
      <c r="BG120" s="142">
        <f t="shared" si="26"/>
        <v>0</v>
      </c>
      <c r="BH120" s="142">
        <f t="shared" si="27"/>
        <v>0</v>
      </c>
      <c r="BI120" s="142">
        <f t="shared" si="28"/>
        <v>0</v>
      </c>
      <c r="BJ120" s="16" t="s">
        <v>90</v>
      </c>
      <c r="BK120" s="142">
        <f t="shared" si="29"/>
        <v>0</v>
      </c>
      <c r="BL120" s="16" t="s">
        <v>154</v>
      </c>
      <c r="BM120" s="141" t="s">
        <v>477</v>
      </c>
    </row>
    <row r="121" spans="2:65" s="1" customFormat="1" ht="16.5" customHeight="1">
      <c r="B121" s="128"/>
      <c r="C121" s="168" t="s">
        <v>477</v>
      </c>
      <c r="D121" s="168" t="s">
        <v>245</v>
      </c>
      <c r="E121" s="169" t="s">
        <v>1099</v>
      </c>
      <c r="F121" s="170" t="s">
        <v>1100</v>
      </c>
      <c r="G121" s="171" t="s">
        <v>376</v>
      </c>
      <c r="H121" s="172">
        <v>4</v>
      </c>
      <c r="I121" s="173"/>
      <c r="J121" s="174">
        <f t="shared" si="20"/>
        <v>0</v>
      </c>
      <c r="K121" s="175"/>
      <c r="L121" s="176"/>
      <c r="M121" s="177" t="s">
        <v>3</v>
      </c>
      <c r="N121" s="178" t="s">
        <v>53</v>
      </c>
      <c r="P121" s="139">
        <f t="shared" si="21"/>
        <v>0</v>
      </c>
      <c r="Q121" s="139">
        <v>0</v>
      </c>
      <c r="R121" s="139">
        <f t="shared" si="22"/>
        <v>0</v>
      </c>
      <c r="S121" s="139">
        <v>0</v>
      </c>
      <c r="T121" s="140">
        <f t="shared" si="23"/>
        <v>0</v>
      </c>
      <c r="AR121" s="141" t="s">
        <v>203</v>
      </c>
      <c r="AT121" s="141" t="s">
        <v>245</v>
      </c>
      <c r="AU121" s="141" t="s">
        <v>90</v>
      </c>
      <c r="AY121" s="16" t="s">
        <v>147</v>
      </c>
      <c r="BE121" s="142">
        <f t="shared" si="24"/>
        <v>0</v>
      </c>
      <c r="BF121" s="142">
        <f t="shared" si="25"/>
        <v>0</v>
      </c>
      <c r="BG121" s="142">
        <f t="shared" si="26"/>
        <v>0</v>
      </c>
      <c r="BH121" s="142">
        <f t="shared" si="27"/>
        <v>0</v>
      </c>
      <c r="BI121" s="142">
        <f t="shared" si="28"/>
        <v>0</v>
      </c>
      <c r="BJ121" s="16" t="s">
        <v>90</v>
      </c>
      <c r="BK121" s="142">
        <f t="shared" si="29"/>
        <v>0</v>
      </c>
      <c r="BL121" s="16" t="s">
        <v>154</v>
      </c>
      <c r="BM121" s="141" t="s">
        <v>487</v>
      </c>
    </row>
    <row r="122" spans="2:65" s="1" customFormat="1" ht="16.5" customHeight="1">
      <c r="B122" s="128"/>
      <c r="C122" s="168" t="s">
        <v>482</v>
      </c>
      <c r="D122" s="168" t="s">
        <v>245</v>
      </c>
      <c r="E122" s="169" t="s">
        <v>1101</v>
      </c>
      <c r="F122" s="170" t="s">
        <v>1102</v>
      </c>
      <c r="G122" s="171" t="s">
        <v>442</v>
      </c>
      <c r="H122" s="172">
        <v>6</v>
      </c>
      <c r="I122" s="173"/>
      <c r="J122" s="174">
        <f t="shared" si="20"/>
        <v>0</v>
      </c>
      <c r="K122" s="175"/>
      <c r="L122" s="176"/>
      <c r="M122" s="177" t="s">
        <v>3</v>
      </c>
      <c r="N122" s="178" t="s">
        <v>53</v>
      </c>
      <c r="P122" s="139">
        <f t="shared" si="21"/>
        <v>0</v>
      </c>
      <c r="Q122" s="139">
        <v>0</v>
      </c>
      <c r="R122" s="139">
        <f t="shared" si="22"/>
        <v>0</v>
      </c>
      <c r="S122" s="139">
        <v>0</v>
      </c>
      <c r="T122" s="140">
        <f t="shared" si="23"/>
        <v>0</v>
      </c>
      <c r="AR122" s="141" t="s">
        <v>203</v>
      </c>
      <c r="AT122" s="141" t="s">
        <v>245</v>
      </c>
      <c r="AU122" s="141" t="s">
        <v>90</v>
      </c>
      <c r="AY122" s="16" t="s">
        <v>147</v>
      </c>
      <c r="BE122" s="142">
        <f t="shared" si="24"/>
        <v>0</v>
      </c>
      <c r="BF122" s="142">
        <f t="shared" si="25"/>
        <v>0</v>
      </c>
      <c r="BG122" s="142">
        <f t="shared" si="26"/>
        <v>0</v>
      </c>
      <c r="BH122" s="142">
        <f t="shared" si="27"/>
        <v>0</v>
      </c>
      <c r="BI122" s="142">
        <f t="shared" si="28"/>
        <v>0</v>
      </c>
      <c r="BJ122" s="16" t="s">
        <v>90</v>
      </c>
      <c r="BK122" s="142">
        <f t="shared" si="29"/>
        <v>0</v>
      </c>
      <c r="BL122" s="16" t="s">
        <v>154</v>
      </c>
      <c r="BM122" s="141" t="s">
        <v>499</v>
      </c>
    </row>
    <row r="123" spans="2:65" s="1" customFormat="1" ht="16.5" customHeight="1">
      <c r="B123" s="128"/>
      <c r="C123" s="168" t="s">
        <v>487</v>
      </c>
      <c r="D123" s="168" t="s">
        <v>245</v>
      </c>
      <c r="E123" s="169" t="s">
        <v>1103</v>
      </c>
      <c r="F123" s="170" t="s">
        <v>1104</v>
      </c>
      <c r="G123" s="171" t="s">
        <v>442</v>
      </c>
      <c r="H123" s="172">
        <v>1</v>
      </c>
      <c r="I123" s="173"/>
      <c r="J123" s="174">
        <f t="shared" si="20"/>
        <v>0</v>
      </c>
      <c r="K123" s="175"/>
      <c r="L123" s="176"/>
      <c r="M123" s="177" t="s">
        <v>3</v>
      </c>
      <c r="N123" s="178" t="s">
        <v>53</v>
      </c>
      <c r="P123" s="139">
        <f t="shared" si="21"/>
        <v>0</v>
      </c>
      <c r="Q123" s="139">
        <v>0</v>
      </c>
      <c r="R123" s="139">
        <f t="shared" si="22"/>
        <v>0</v>
      </c>
      <c r="S123" s="139">
        <v>0</v>
      </c>
      <c r="T123" s="140">
        <f t="shared" si="23"/>
        <v>0</v>
      </c>
      <c r="AR123" s="141" t="s">
        <v>203</v>
      </c>
      <c r="AT123" s="141" t="s">
        <v>245</v>
      </c>
      <c r="AU123" s="141" t="s">
        <v>90</v>
      </c>
      <c r="AY123" s="16" t="s">
        <v>147</v>
      </c>
      <c r="BE123" s="142">
        <f t="shared" si="24"/>
        <v>0</v>
      </c>
      <c r="BF123" s="142">
        <f t="shared" si="25"/>
        <v>0</v>
      </c>
      <c r="BG123" s="142">
        <f t="shared" si="26"/>
        <v>0</v>
      </c>
      <c r="BH123" s="142">
        <f t="shared" si="27"/>
        <v>0</v>
      </c>
      <c r="BI123" s="142">
        <f t="shared" si="28"/>
        <v>0</v>
      </c>
      <c r="BJ123" s="16" t="s">
        <v>90</v>
      </c>
      <c r="BK123" s="142">
        <f t="shared" si="29"/>
        <v>0</v>
      </c>
      <c r="BL123" s="16" t="s">
        <v>154</v>
      </c>
      <c r="BM123" s="141" t="s">
        <v>510</v>
      </c>
    </row>
    <row r="124" spans="2:63" s="11" customFormat="1" ht="25.9" customHeight="1">
      <c r="B124" s="116"/>
      <c r="D124" s="117" t="s">
        <v>81</v>
      </c>
      <c r="E124" s="118" t="s">
        <v>1105</v>
      </c>
      <c r="F124" s="118" t="s">
        <v>1106</v>
      </c>
      <c r="I124" s="119"/>
      <c r="J124" s="120">
        <f>BK124</f>
        <v>0</v>
      </c>
      <c r="L124" s="116"/>
      <c r="M124" s="121"/>
      <c r="P124" s="122">
        <f>SUM(P125:P150)</f>
        <v>0</v>
      </c>
      <c r="R124" s="122">
        <f>SUM(R125:R150)</f>
        <v>0</v>
      </c>
      <c r="T124" s="123">
        <f>SUM(T125:T150)</f>
        <v>0</v>
      </c>
      <c r="AR124" s="117" t="s">
        <v>90</v>
      </c>
      <c r="AT124" s="124" t="s">
        <v>81</v>
      </c>
      <c r="AU124" s="124" t="s">
        <v>82</v>
      </c>
      <c r="AY124" s="117" t="s">
        <v>147</v>
      </c>
      <c r="BK124" s="125">
        <f>SUM(BK125:BK150)</f>
        <v>0</v>
      </c>
    </row>
    <row r="125" spans="2:65" s="1" customFormat="1" ht="16.5" customHeight="1">
      <c r="B125" s="128"/>
      <c r="C125" s="129" t="s">
        <v>494</v>
      </c>
      <c r="D125" s="129" t="s">
        <v>150</v>
      </c>
      <c r="E125" s="130" t="s">
        <v>1107</v>
      </c>
      <c r="F125" s="131" t="s">
        <v>1070</v>
      </c>
      <c r="G125" s="132" t="s">
        <v>376</v>
      </c>
      <c r="H125" s="133">
        <v>1</v>
      </c>
      <c r="I125" s="134"/>
      <c r="J125" s="135">
        <f aca="true" t="shared" si="30" ref="J125:J150">ROUND(I125*H125,2)</f>
        <v>0</v>
      </c>
      <c r="K125" s="136"/>
      <c r="L125" s="32"/>
      <c r="M125" s="137" t="s">
        <v>3</v>
      </c>
      <c r="N125" s="138" t="s">
        <v>53</v>
      </c>
      <c r="P125" s="139">
        <f aca="true" t="shared" si="31" ref="P125:P150">O125*H125</f>
        <v>0</v>
      </c>
      <c r="Q125" s="139">
        <v>0</v>
      </c>
      <c r="R125" s="139">
        <f aca="true" t="shared" si="32" ref="R125:R150">Q125*H125</f>
        <v>0</v>
      </c>
      <c r="S125" s="139">
        <v>0</v>
      </c>
      <c r="T125" s="140">
        <f aca="true" t="shared" si="33" ref="T125:T150">S125*H125</f>
        <v>0</v>
      </c>
      <c r="AR125" s="141" t="s">
        <v>154</v>
      </c>
      <c r="AT125" s="141" t="s">
        <v>150</v>
      </c>
      <c r="AU125" s="141" t="s">
        <v>90</v>
      </c>
      <c r="AY125" s="16" t="s">
        <v>147</v>
      </c>
      <c r="BE125" s="142">
        <f aca="true" t="shared" si="34" ref="BE125:BE150">IF(N125="základní",J125,0)</f>
        <v>0</v>
      </c>
      <c r="BF125" s="142">
        <f aca="true" t="shared" si="35" ref="BF125:BF150">IF(N125="snížená",J125,0)</f>
        <v>0</v>
      </c>
      <c r="BG125" s="142">
        <f aca="true" t="shared" si="36" ref="BG125:BG150">IF(N125="zákl. přenesená",J125,0)</f>
        <v>0</v>
      </c>
      <c r="BH125" s="142">
        <f aca="true" t="shared" si="37" ref="BH125:BH150">IF(N125="sníž. přenesená",J125,0)</f>
        <v>0</v>
      </c>
      <c r="BI125" s="142">
        <f aca="true" t="shared" si="38" ref="BI125:BI150">IF(N125="nulová",J125,0)</f>
        <v>0</v>
      </c>
      <c r="BJ125" s="16" t="s">
        <v>90</v>
      </c>
      <c r="BK125" s="142">
        <f aca="true" t="shared" si="39" ref="BK125:BK150">ROUND(I125*H125,2)</f>
        <v>0</v>
      </c>
      <c r="BL125" s="16" t="s">
        <v>154</v>
      </c>
      <c r="BM125" s="141" t="s">
        <v>519</v>
      </c>
    </row>
    <row r="126" spans="2:65" s="1" customFormat="1" ht="16.5" customHeight="1">
      <c r="B126" s="128"/>
      <c r="C126" s="129" t="s">
        <v>499</v>
      </c>
      <c r="D126" s="129" t="s">
        <v>150</v>
      </c>
      <c r="E126" s="130" t="s">
        <v>1108</v>
      </c>
      <c r="F126" s="131" t="s">
        <v>1072</v>
      </c>
      <c r="G126" s="132" t="s">
        <v>376</v>
      </c>
      <c r="H126" s="133">
        <v>2</v>
      </c>
      <c r="I126" s="134"/>
      <c r="J126" s="135">
        <f t="shared" si="30"/>
        <v>0</v>
      </c>
      <c r="K126" s="136"/>
      <c r="L126" s="32"/>
      <c r="M126" s="137" t="s">
        <v>3</v>
      </c>
      <c r="N126" s="138" t="s">
        <v>53</v>
      </c>
      <c r="P126" s="139">
        <f t="shared" si="31"/>
        <v>0</v>
      </c>
      <c r="Q126" s="139">
        <v>0</v>
      </c>
      <c r="R126" s="139">
        <f t="shared" si="32"/>
        <v>0</v>
      </c>
      <c r="S126" s="139">
        <v>0</v>
      </c>
      <c r="T126" s="140">
        <f t="shared" si="33"/>
        <v>0</v>
      </c>
      <c r="AR126" s="141" t="s">
        <v>154</v>
      </c>
      <c r="AT126" s="141" t="s">
        <v>150</v>
      </c>
      <c r="AU126" s="141" t="s">
        <v>90</v>
      </c>
      <c r="AY126" s="16" t="s">
        <v>147</v>
      </c>
      <c r="BE126" s="142">
        <f t="shared" si="34"/>
        <v>0</v>
      </c>
      <c r="BF126" s="142">
        <f t="shared" si="35"/>
        <v>0</v>
      </c>
      <c r="BG126" s="142">
        <f t="shared" si="36"/>
        <v>0</v>
      </c>
      <c r="BH126" s="142">
        <f t="shared" si="37"/>
        <v>0</v>
      </c>
      <c r="BI126" s="142">
        <f t="shared" si="38"/>
        <v>0</v>
      </c>
      <c r="BJ126" s="16" t="s">
        <v>90</v>
      </c>
      <c r="BK126" s="142">
        <f t="shared" si="39"/>
        <v>0</v>
      </c>
      <c r="BL126" s="16" t="s">
        <v>154</v>
      </c>
      <c r="BM126" s="141" t="s">
        <v>531</v>
      </c>
    </row>
    <row r="127" spans="2:65" s="1" customFormat="1" ht="24.15" customHeight="1">
      <c r="B127" s="128"/>
      <c r="C127" s="129" t="s">
        <v>504</v>
      </c>
      <c r="D127" s="129" t="s">
        <v>150</v>
      </c>
      <c r="E127" s="130" t="s">
        <v>1109</v>
      </c>
      <c r="F127" s="131" t="s">
        <v>1074</v>
      </c>
      <c r="G127" s="132" t="s">
        <v>376</v>
      </c>
      <c r="H127" s="133">
        <v>2</v>
      </c>
      <c r="I127" s="134"/>
      <c r="J127" s="135">
        <f t="shared" si="30"/>
        <v>0</v>
      </c>
      <c r="K127" s="136"/>
      <c r="L127" s="32"/>
      <c r="M127" s="137" t="s">
        <v>3</v>
      </c>
      <c r="N127" s="138" t="s">
        <v>53</v>
      </c>
      <c r="P127" s="139">
        <f t="shared" si="31"/>
        <v>0</v>
      </c>
      <c r="Q127" s="139">
        <v>0</v>
      </c>
      <c r="R127" s="139">
        <f t="shared" si="32"/>
        <v>0</v>
      </c>
      <c r="S127" s="139">
        <v>0</v>
      </c>
      <c r="T127" s="140">
        <f t="shared" si="33"/>
        <v>0</v>
      </c>
      <c r="AR127" s="141" t="s">
        <v>154</v>
      </c>
      <c r="AT127" s="141" t="s">
        <v>150</v>
      </c>
      <c r="AU127" s="141" t="s">
        <v>90</v>
      </c>
      <c r="AY127" s="16" t="s">
        <v>147</v>
      </c>
      <c r="BE127" s="142">
        <f t="shared" si="34"/>
        <v>0</v>
      </c>
      <c r="BF127" s="142">
        <f t="shared" si="35"/>
        <v>0</v>
      </c>
      <c r="BG127" s="142">
        <f t="shared" si="36"/>
        <v>0</v>
      </c>
      <c r="BH127" s="142">
        <f t="shared" si="37"/>
        <v>0</v>
      </c>
      <c r="BI127" s="142">
        <f t="shared" si="38"/>
        <v>0</v>
      </c>
      <c r="BJ127" s="16" t="s">
        <v>90</v>
      </c>
      <c r="BK127" s="142">
        <f t="shared" si="39"/>
        <v>0</v>
      </c>
      <c r="BL127" s="16" t="s">
        <v>154</v>
      </c>
      <c r="BM127" s="141" t="s">
        <v>543</v>
      </c>
    </row>
    <row r="128" spans="2:65" s="1" customFormat="1" ht="16.5" customHeight="1">
      <c r="B128" s="128"/>
      <c r="C128" s="129" t="s">
        <v>510</v>
      </c>
      <c r="D128" s="129" t="s">
        <v>150</v>
      </c>
      <c r="E128" s="130" t="s">
        <v>1110</v>
      </c>
      <c r="F128" s="131" t="s">
        <v>1076</v>
      </c>
      <c r="G128" s="132" t="s">
        <v>376</v>
      </c>
      <c r="H128" s="133">
        <v>4</v>
      </c>
      <c r="I128" s="134"/>
      <c r="J128" s="135">
        <f t="shared" si="30"/>
        <v>0</v>
      </c>
      <c r="K128" s="136"/>
      <c r="L128" s="32"/>
      <c r="M128" s="137" t="s">
        <v>3</v>
      </c>
      <c r="N128" s="138" t="s">
        <v>53</v>
      </c>
      <c r="P128" s="139">
        <f t="shared" si="31"/>
        <v>0</v>
      </c>
      <c r="Q128" s="139">
        <v>0</v>
      </c>
      <c r="R128" s="139">
        <f t="shared" si="32"/>
        <v>0</v>
      </c>
      <c r="S128" s="139">
        <v>0</v>
      </c>
      <c r="T128" s="140">
        <f t="shared" si="33"/>
        <v>0</v>
      </c>
      <c r="AR128" s="141" t="s">
        <v>154</v>
      </c>
      <c r="AT128" s="141" t="s">
        <v>150</v>
      </c>
      <c r="AU128" s="141" t="s">
        <v>90</v>
      </c>
      <c r="AY128" s="16" t="s">
        <v>147</v>
      </c>
      <c r="BE128" s="142">
        <f t="shared" si="34"/>
        <v>0</v>
      </c>
      <c r="BF128" s="142">
        <f t="shared" si="35"/>
        <v>0</v>
      </c>
      <c r="BG128" s="142">
        <f t="shared" si="36"/>
        <v>0</v>
      </c>
      <c r="BH128" s="142">
        <f t="shared" si="37"/>
        <v>0</v>
      </c>
      <c r="BI128" s="142">
        <f t="shared" si="38"/>
        <v>0</v>
      </c>
      <c r="BJ128" s="16" t="s">
        <v>90</v>
      </c>
      <c r="BK128" s="142">
        <f t="shared" si="39"/>
        <v>0</v>
      </c>
      <c r="BL128" s="16" t="s">
        <v>154</v>
      </c>
      <c r="BM128" s="141" t="s">
        <v>553</v>
      </c>
    </row>
    <row r="129" spans="2:65" s="1" customFormat="1" ht="21.75" customHeight="1">
      <c r="B129" s="128"/>
      <c r="C129" s="129" t="s">
        <v>514</v>
      </c>
      <c r="D129" s="129" t="s">
        <v>150</v>
      </c>
      <c r="E129" s="130" t="s">
        <v>1111</v>
      </c>
      <c r="F129" s="131" t="s">
        <v>1078</v>
      </c>
      <c r="G129" s="132" t="s">
        <v>376</v>
      </c>
      <c r="H129" s="133">
        <v>4</v>
      </c>
      <c r="I129" s="134"/>
      <c r="J129" s="135">
        <f t="shared" si="30"/>
        <v>0</v>
      </c>
      <c r="K129" s="136"/>
      <c r="L129" s="32"/>
      <c r="M129" s="137" t="s">
        <v>3</v>
      </c>
      <c r="N129" s="138" t="s">
        <v>53</v>
      </c>
      <c r="P129" s="139">
        <f t="shared" si="31"/>
        <v>0</v>
      </c>
      <c r="Q129" s="139">
        <v>0</v>
      </c>
      <c r="R129" s="139">
        <f t="shared" si="32"/>
        <v>0</v>
      </c>
      <c r="S129" s="139">
        <v>0</v>
      </c>
      <c r="T129" s="140">
        <f t="shared" si="33"/>
        <v>0</v>
      </c>
      <c r="AR129" s="141" t="s">
        <v>154</v>
      </c>
      <c r="AT129" s="141" t="s">
        <v>150</v>
      </c>
      <c r="AU129" s="141" t="s">
        <v>90</v>
      </c>
      <c r="AY129" s="16" t="s">
        <v>147</v>
      </c>
      <c r="BE129" s="142">
        <f t="shared" si="34"/>
        <v>0</v>
      </c>
      <c r="BF129" s="142">
        <f t="shared" si="35"/>
        <v>0</v>
      </c>
      <c r="BG129" s="142">
        <f t="shared" si="36"/>
        <v>0</v>
      </c>
      <c r="BH129" s="142">
        <f t="shared" si="37"/>
        <v>0</v>
      </c>
      <c r="BI129" s="142">
        <f t="shared" si="38"/>
        <v>0</v>
      </c>
      <c r="BJ129" s="16" t="s">
        <v>90</v>
      </c>
      <c r="BK129" s="142">
        <f t="shared" si="39"/>
        <v>0</v>
      </c>
      <c r="BL129" s="16" t="s">
        <v>154</v>
      </c>
      <c r="BM129" s="141" t="s">
        <v>564</v>
      </c>
    </row>
    <row r="130" spans="2:65" s="1" customFormat="1" ht="21.75" customHeight="1">
      <c r="B130" s="128"/>
      <c r="C130" s="129" t="s">
        <v>519</v>
      </c>
      <c r="D130" s="129" t="s">
        <v>150</v>
      </c>
      <c r="E130" s="130" t="s">
        <v>1112</v>
      </c>
      <c r="F130" s="131" t="s">
        <v>1080</v>
      </c>
      <c r="G130" s="132" t="s">
        <v>376</v>
      </c>
      <c r="H130" s="133">
        <v>2</v>
      </c>
      <c r="I130" s="134"/>
      <c r="J130" s="135">
        <f t="shared" si="30"/>
        <v>0</v>
      </c>
      <c r="K130" s="136"/>
      <c r="L130" s="32"/>
      <c r="M130" s="137" t="s">
        <v>3</v>
      </c>
      <c r="N130" s="138" t="s">
        <v>53</v>
      </c>
      <c r="P130" s="139">
        <f t="shared" si="31"/>
        <v>0</v>
      </c>
      <c r="Q130" s="139">
        <v>0</v>
      </c>
      <c r="R130" s="139">
        <f t="shared" si="32"/>
        <v>0</v>
      </c>
      <c r="S130" s="139">
        <v>0</v>
      </c>
      <c r="T130" s="140">
        <f t="shared" si="33"/>
        <v>0</v>
      </c>
      <c r="AR130" s="141" t="s">
        <v>154</v>
      </c>
      <c r="AT130" s="141" t="s">
        <v>150</v>
      </c>
      <c r="AU130" s="141" t="s">
        <v>90</v>
      </c>
      <c r="AY130" s="16" t="s">
        <v>147</v>
      </c>
      <c r="BE130" s="142">
        <f t="shared" si="34"/>
        <v>0</v>
      </c>
      <c r="BF130" s="142">
        <f t="shared" si="35"/>
        <v>0</v>
      </c>
      <c r="BG130" s="142">
        <f t="shared" si="36"/>
        <v>0</v>
      </c>
      <c r="BH130" s="142">
        <f t="shared" si="37"/>
        <v>0</v>
      </c>
      <c r="BI130" s="142">
        <f t="shared" si="38"/>
        <v>0</v>
      </c>
      <c r="BJ130" s="16" t="s">
        <v>90</v>
      </c>
      <c r="BK130" s="142">
        <f t="shared" si="39"/>
        <v>0</v>
      </c>
      <c r="BL130" s="16" t="s">
        <v>154</v>
      </c>
      <c r="BM130" s="141" t="s">
        <v>575</v>
      </c>
    </row>
    <row r="131" spans="2:65" s="1" customFormat="1" ht="24.15" customHeight="1">
      <c r="B131" s="128"/>
      <c r="C131" s="129" t="s">
        <v>524</v>
      </c>
      <c r="D131" s="129" t="s">
        <v>150</v>
      </c>
      <c r="E131" s="130" t="s">
        <v>1113</v>
      </c>
      <c r="F131" s="131" t="s">
        <v>1114</v>
      </c>
      <c r="G131" s="132" t="s">
        <v>376</v>
      </c>
      <c r="H131" s="133">
        <v>2</v>
      </c>
      <c r="I131" s="134"/>
      <c r="J131" s="135">
        <f t="shared" si="30"/>
        <v>0</v>
      </c>
      <c r="K131" s="136"/>
      <c r="L131" s="32"/>
      <c r="M131" s="137" t="s">
        <v>3</v>
      </c>
      <c r="N131" s="138" t="s">
        <v>53</v>
      </c>
      <c r="P131" s="139">
        <f t="shared" si="31"/>
        <v>0</v>
      </c>
      <c r="Q131" s="139">
        <v>0</v>
      </c>
      <c r="R131" s="139">
        <f t="shared" si="32"/>
        <v>0</v>
      </c>
      <c r="S131" s="139">
        <v>0</v>
      </c>
      <c r="T131" s="140">
        <f t="shared" si="33"/>
        <v>0</v>
      </c>
      <c r="AR131" s="141" t="s">
        <v>154</v>
      </c>
      <c r="AT131" s="141" t="s">
        <v>150</v>
      </c>
      <c r="AU131" s="141" t="s">
        <v>90</v>
      </c>
      <c r="AY131" s="16" t="s">
        <v>147</v>
      </c>
      <c r="BE131" s="142">
        <f t="shared" si="34"/>
        <v>0</v>
      </c>
      <c r="BF131" s="142">
        <f t="shared" si="35"/>
        <v>0</v>
      </c>
      <c r="BG131" s="142">
        <f t="shared" si="36"/>
        <v>0</v>
      </c>
      <c r="BH131" s="142">
        <f t="shared" si="37"/>
        <v>0</v>
      </c>
      <c r="BI131" s="142">
        <f t="shared" si="38"/>
        <v>0</v>
      </c>
      <c r="BJ131" s="16" t="s">
        <v>90</v>
      </c>
      <c r="BK131" s="142">
        <f t="shared" si="39"/>
        <v>0</v>
      </c>
      <c r="BL131" s="16" t="s">
        <v>154</v>
      </c>
      <c r="BM131" s="141" t="s">
        <v>586</v>
      </c>
    </row>
    <row r="132" spans="2:65" s="1" customFormat="1" ht="24.15" customHeight="1">
      <c r="B132" s="128"/>
      <c r="C132" s="129" t="s">
        <v>531</v>
      </c>
      <c r="D132" s="129" t="s">
        <v>150</v>
      </c>
      <c r="E132" s="130" t="s">
        <v>1115</v>
      </c>
      <c r="F132" s="131" t="s">
        <v>1084</v>
      </c>
      <c r="G132" s="132" t="s">
        <v>376</v>
      </c>
      <c r="H132" s="133">
        <v>4</v>
      </c>
      <c r="I132" s="134"/>
      <c r="J132" s="135">
        <f t="shared" si="30"/>
        <v>0</v>
      </c>
      <c r="K132" s="136"/>
      <c r="L132" s="32"/>
      <c r="M132" s="137" t="s">
        <v>3</v>
      </c>
      <c r="N132" s="138" t="s">
        <v>53</v>
      </c>
      <c r="P132" s="139">
        <f t="shared" si="31"/>
        <v>0</v>
      </c>
      <c r="Q132" s="139">
        <v>0</v>
      </c>
      <c r="R132" s="139">
        <f t="shared" si="32"/>
        <v>0</v>
      </c>
      <c r="S132" s="139">
        <v>0</v>
      </c>
      <c r="T132" s="140">
        <f t="shared" si="33"/>
        <v>0</v>
      </c>
      <c r="AR132" s="141" t="s">
        <v>154</v>
      </c>
      <c r="AT132" s="141" t="s">
        <v>150</v>
      </c>
      <c r="AU132" s="141" t="s">
        <v>90</v>
      </c>
      <c r="AY132" s="16" t="s">
        <v>147</v>
      </c>
      <c r="BE132" s="142">
        <f t="shared" si="34"/>
        <v>0</v>
      </c>
      <c r="BF132" s="142">
        <f t="shared" si="35"/>
        <v>0</v>
      </c>
      <c r="BG132" s="142">
        <f t="shared" si="36"/>
        <v>0</v>
      </c>
      <c r="BH132" s="142">
        <f t="shared" si="37"/>
        <v>0</v>
      </c>
      <c r="BI132" s="142">
        <f t="shared" si="38"/>
        <v>0</v>
      </c>
      <c r="BJ132" s="16" t="s">
        <v>90</v>
      </c>
      <c r="BK132" s="142">
        <f t="shared" si="39"/>
        <v>0</v>
      </c>
      <c r="BL132" s="16" t="s">
        <v>154</v>
      </c>
      <c r="BM132" s="141" t="s">
        <v>596</v>
      </c>
    </row>
    <row r="133" spans="2:65" s="1" customFormat="1" ht="24.15" customHeight="1">
      <c r="B133" s="128"/>
      <c r="C133" s="129" t="s">
        <v>538</v>
      </c>
      <c r="D133" s="129" t="s">
        <v>150</v>
      </c>
      <c r="E133" s="130" t="s">
        <v>1116</v>
      </c>
      <c r="F133" s="131" t="s">
        <v>1117</v>
      </c>
      <c r="G133" s="132" t="s">
        <v>376</v>
      </c>
      <c r="H133" s="133">
        <v>4</v>
      </c>
      <c r="I133" s="134"/>
      <c r="J133" s="135">
        <f t="shared" si="30"/>
        <v>0</v>
      </c>
      <c r="K133" s="136"/>
      <c r="L133" s="32"/>
      <c r="M133" s="137" t="s">
        <v>3</v>
      </c>
      <c r="N133" s="138" t="s">
        <v>53</v>
      </c>
      <c r="P133" s="139">
        <f t="shared" si="31"/>
        <v>0</v>
      </c>
      <c r="Q133" s="139">
        <v>0</v>
      </c>
      <c r="R133" s="139">
        <f t="shared" si="32"/>
        <v>0</v>
      </c>
      <c r="S133" s="139">
        <v>0</v>
      </c>
      <c r="T133" s="140">
        <f t="shared" si="33"/>
        <v>0</v>
      </c>
      <c r="AR133" s="141" t="s">
        <v>154</v>
      </c>
      <c r="AT133" s="141" t="s">
        <v>150</v>
      </c>
      <c r="AU133" s="141" t="s">
        <v>90</v>
      </c>
      <c r="AY133" s="16" t="s">
        <v>147</v>
      </c>
      <c r="BE133" s="142">
        <f t="shared" si="34"/>
        <v>0</v>
      </c>
      <c r="BF133" s="142">
        <f t="shared" si="35"/>
        <v>0</v>
      </c>
      <c r="BG133" s="142">
        <f t="shared" si="36"/>
        <v>0</v>
      </c>
      <c r="BH133" s="142">
        <f t="shared" si="37"/>
        <v>0</v>
      </c>
      <c r="BI133" s="142">
        <f t="shared" si="38"/>
        <v>0</v>
      </c>
      <c r="BJ133" s="16" t="s">
        <v>90</v>
      </c>
      <c r="BK133" s="142">
        <f t="shared" si="39"/>
        <v>0</v>
      </c>
      <c r="BL133" s="16" t="s">
        <v>154</v>
      </c>
      <c r="BM133" s="141" t="s">
        <v>608</v>
      </c>
    </row>
    <row r="134" spans="2:65" s="1" customFormat="1" ht="24.15" customHeight="1">
      <c r="B134" s="128"/>
      <c r="C134" s="129" t="s">
        <v>543</v>
      </c>
      <c r="D134" s="129" t="s">
        <v>150</v>
      </c>
      <c r="E134" s="130" t="s">
        <v>1118</v>
      </c>
      <c r="F134" s="131" t="s">
        <v>1086</v>
      </c>
      <c r="G134" s="132" t="s">
        <v>376</v>
      </c>
      <c r="H134" s="133">
        <v>4</v>
      </c>
      <c r="I134" s="134"/>
      <c r="J134" s="135">
        <f t="shared" si="30"/>
        <v>0</v>
      </c>
      <c r="K134" s="136"/>
      <c r="L134" s="32"/>
      <c r="M134" s="137" t="s">
        <v>3</v>
      </c>
      <c r="N134" s="138" t="s">
        <v>53</v>
      </c>
      <c r="P134" s="139">
        <f t="shared" si="31"/>
        <v>0</v>
      </c>
      <c r="Q134" s="139">
        <v>0</v>
      </c>
      <c r="R134" s="139">
        <f t="shared" si="32"/>
        <v>0</v>
      </c>
      <c r="S134" s="139">
        <v>0</v>
      </c>
      <c r="T134" s="140">
        <f t="shared" si="33"/>
        <v>0</v>
      </c>
      <c r="AR134" s="141" t="s">
        <v>154</v>
      </c>
      <c r="AT134" s="141" t="s">
        <v>150</v>
      </c>
      <c r="AU134" s="141" t="s">
        <v>90</v>
      </c>
      <c r="AY134" s="16" t="s">
        <v>147</v>
      </c>
      <c r="BE134" s="142">
        <f t="shared" si="34"/>
        <v>0</v>
      </c>
      <c r="BF134" s="142">
        <f t="shared" si="35"/>
        <v>0</v>
      </c>
      <c r="BG134" s="142">
        <f t="shared" si="36"/>
        <v>0</v>
      </c>
      <c r="BH134" s="142">
        <f t="shared" si="37"/>
        <v>0</v>
      </c>
      <c r="BI134" s="142">
        <f t="shared" si="38"/>
        <v>0</v>
      </c>
      <c r="BJ134" s="16" t="s">
        <v>90</v>
      </c>
      <c r="BK134" s="142">
        <f t="shared" si="39"/>
        <v>0</v>
      </c>
      <c r="BL134" s="16" t="s">
        <v>154</v>
      </c>
      <c r="BM134" s="141" t="s">
        <v>618</v>
      </c>
    </row>
    <row r="135" spans="2:65" s="1" customFormat="1" ht="16.5" customHeight="1">
      <c r="B135" s="128"/>
      <c r="C135" s="129" t="s">
        <v>548</v>
      </c>
      <c r="D135" s="129" t="s">
        <v>150</v>
      </c>
      <c r="E135" s="130" t="s">
        <v>1119</v>
      </c>
      <c r="F135" s="131" t="s">
        <v>1088</v>
      </c>
      <c r="G135" s="132" t="s">
        <v>376</v>
      </c>
      <c r="H135" s="133">
        <v>4</v>
      </c>
      <c r="I135" s="134"/>
      <c r="J135" s="135">
        <f t="shared" si="30"/>
        <v>0</v>
      </c>
      <c r="K135" s="136"/>
      <c r="L135" s="32"/>
      <c r="M135" s="137" t="s">
        <v>3</v>
      </c>
      <c r="N135" s="138" t="s">
        <v>53</v>
      </c>
      <c r="P135" s="139">
        <f t="shared" si="31"/>
        <v>0</v>
      </c>
      <c r="Q135" s="139">
        <v>0</v>
      </c>
      <c r="R135" s="139">
        <f t="shared" si="32"/>
        <v>0</v>
      </c>
      <c r="S135" s="139">
        <v>0</v>
      </c>
      <c r="T135" s="140">
        <f t="shared" si="33"/>
        <v>0</v>
      </c>
      <c r="AR135" s="141" t="s">
        <v>154</v>
      </c>
      <c r="AT135" s="141" t="s">
        <v>150</v>
      </c>
      <c r="AU135" s="141" t="s">
        <v>90</v>
      </c>
      <c r="AY135" s="16" t="s">
        <v>147</v>
      </c>
      <c r="BE135" s="142">
        <f t="shared" si="34"/>
        <v>0</v>
      </c>
      <c r="BF135" s="142">
        <f t="shared" si="35"/>
        <v>0</v>
      </c>
      <c r="BG135" s="142">
        <f t="shared" si="36"/>
        <v>0</v>
      </c>
      <c r="BH135" s="142">
        <f t="shared" si="37"/>
        <v>0</v>
      </c>
      <c r="BI135" s="142">
        <f t="shared" si="38"/>
        <v>0</v>
      </c>
      <c r="BJ135" s="16" t="s">
        <v>90</v>
      </c>
      <c r="BK135" s="142">
        <f t="shared" si="39"/>
        <v>0</v>
      </c>
      <c r="BL135" s="16" t="s">
        <v>154</v>
      </c>
      <c r="BM135" s="141" t="s">
        <v>632</v>
      </c>
    </row>
    <row r="136" spans="2:65" s="1" customFormat="1" ht="16.5" customHeight="1">
      <c r="B136" s="128"/>
      <c r="C136" s="129" t="s">
        <v>553</v>
      </c>
      <c r="D136" s="129" t="s">
        <v>150</v>
      </c>
      <c r="E136" s="130" t="s">
        <v>1120</v>
      </c>
      <c r="F136" s="131" t="s">
        <v>1090</v>
      </c>
      <c r="G136" s="132" t="s">
        <v>465</v>
      </c>
      <c r="H136" s="133">
        <v>80</v>
      </c>
      <c r="I136" s="134"/>
      <c r="J136" s="135">
        <f t="shared" si="30"/>
        <v>0</v>
      </c>
      <c r="K136" s="136"/>
      <c r="L136" s="32"/>
      <c r="M136" s="137" t="s">
        <v>3</v>
      </c>
      <c r="N136" s="138" t="s">
        <v>53</v>
      </c>
      <c r="P136" s="139">
        <f t="shared" si="31"/>
        <v>0</v>
      </c>
      <c r="Q136" s="139">
        <v>0</v>
      </c>
      <c r="R136" s="139">
        <f t="shared" si="32"/>
        <v>0</v>
      </c>
      <c r="S136" s="139">
        <v>0</v>
      </c>
      <c r="T136" s="140">
        <f t="shared" si="33"/>
        <v>0</v>
      </c>
      <c r="AR136" s="141" t="s">
        <v>154</v>
      </c>
      <c r="AT136" s="141" t="s">
        <v>150</v>
      </c>
      <c r="AU136" s="141" t="s">
        <v>90</v>
      </c>
      <c r="AY136" s="16" t="s">
        <v>147</v>
      </c>
      <c r="BE136" s="142">
        <f t="shared" si="34"/>
        <v>0</v>
      </c>
      <c r="BF136" s="142">
        <f t="shared" si="35"/>
        <v>0</v>
      </c>
      <c r="BG136" s="142">
        <f t="shared" si="36"/>
        <v>0</v>
      </c>
      <c r="BH136" s="142">
        <f t="shared" si="37"/>
        <v>0</v>
      </c>
      <c r="BI136" s="142">
        <f t="shared" si="38"/>
        <v>0</v>
      </c>
      <c r="BJ136" s="16" t="s">
        <v>90</v>
      </c>
      <c r="BK136" s="142">
        <f t="shared" si="39"/>
        <v>0</v>
      </c>
      <c r="BL136" s="16" t="s">
        <v>154</v>
      </c>
      <c r="BM136" s="141" t="s">
        <v>642</v>
      </c>
    </row>
    <row r="137" spans="2:65" s="1" customFormat="1" ht="16.5" customHeight="1">
      <c r="B137" s="128"/>
      <c r="C137" s="129" t="s">
        <v>559</v>
      </c>
      <c r="D137" s="129" t="s">
        <v>150</v>
      </c>
      <c r="E137" s="130" t="s">
        <v>1121</v>
      </c>
      <c r="F137" s="131" t="s">
        <v>1092</v>
      </c>
      <c r="G137" s="132" t="s">
        <v>465</v>
      </c>
      <c r="H137" s="133">
        <v>20</v>
      </c>
      <c r="I137" s="134"/>
      <c r="J137" s="135">
        <f t="shared" si="30"/>
        <v>0</v>
      </c>
      <c r="K137" s="136"/>
      <c r="L137" s="32"/>
      <c r="M137" s="137" t="s">
        <v>3</v>
      </c>
      <c r="N137" s="138" t="s">
        <v>53</v>
      </c>
      <c r="P137" s="139">
        <f t="shared" si="31"/>
        <v>0</v>
      </c>
      <c r="Q137" s="139">
        <v>0</v>
      </c>
      <c r="R137" s="139">
        <f t="shared" si="32"/>
        <v>0</v>
      </c>
      <c r="S137" s="139">
        <v>0</v>
      </c>
      <c r="T137" s="140">
        <f t="shared" si="33"/>
        <v>0</v>
      </c>
      <c r="AR137" s="141" t="s">
        <v>154</v>
      </c>
      <c r="AT137" s="141" t="s">
        <v>150</v>
      </c>
      <c r="AU137" s="141" t="s">
        <v>90</v>
      </c>
      <c r="AY137" s="16" t="s">
        <v>147</v>
      </c>
      <c r="BE137" s="142">
        <f t="shared" si="34"/>
        <v>0</v>
      </c>
      <c r="BF137" s="142">
        <f t="shared" si="35"/>
        <v>0</v>
      </c>
      <c r="BG137" s="142">
        <f t="shared" si="36"/>
        <v>0</v>
      </c>
      <c r="BH137" s="142">
        <f t="shared" si="37"/>
        <v>0</v>
      </c>
      <c r="BI137" s="142">
        <f t="shared" si="38"/>
        <v>0</v>
      </c>
      <c r="BJ137" s="16" t="s">
        <v>90</v>
      </c>
      <c r="BK137" s="142">
        <f t="shared" si="39"/>
        <v>0</v>
      </c>
      <c r="BL137" s="16" t="s">
        <v>154</v>
      </c>
      <c r="BM137" s="141" t="s">
        <v>650</v>
      </c>
    </row>
    <row r="138" spans="2:65" s="1" customFormat="1" ht="16.5" customHeight="1">
      <c r="B138" s="128"/>
      <c r="C138" s="129" t="s">
        <v>564</v>
      </c>
      <c r="D138" s="129" t="s">
        <v>150</v>
      </c>
      <c r="E138" s="130" t="s">
        <v>1122</v>
      </c>
      <c r="F138" s="131" t="s">
        <v>1094</v>
      </c>
      <c r="G138" s="132" t="s">
        <v>465</v>
      </c>
      <c r="H138" s="133">
        <v>35</v>
      </c>
      <c r="I138" s="134"/>
      <c r="J138" s="135">
        <f t="shared" si="30"/>
        <v>0</v>
      </c>
      <c r="K138" s="136"/>
      <c r="L138" s="32"/>
      <c r="M138" s="137" t="s">
        <v>3</v>
      </c>
      <c r="N138" s="138" t="s">
        <v>53</v>
      </c>
      <c r="P138" s="139">
        <f t="shared" si="31"/>
        <v>0</v>
      </c>
      <c r="Q138" s="139">
        <v>0</v>
      </c>
      <c r="R138" s="139">
        <f t="shared" si="32"/>
        <v>0</v>
      </c>
      <c r="S138" s="139">
        <v>0</v>
      </c>
      <c r="T138" s="140">
        <f t="shared" si="33"/>
        <v>0</v>
      </c>
      <c r="AR138" s="141" t="s">
        <v>154</v>
      </c>
      <c r="AT138" s="141" t="s">
        <v>150</v>
      </c>
      <c r="AU138" s="141" t="s">
        <v>90</v>
      </c>
      <c r="AY138" s="16" t="s">
        <v>147</v>
      </c>
      <c r="BE138" s="142">
        <f t="shared" si="34"/>
        <v>0</v>
      </c>
      <c r="BF138" s="142">
        <f t="shared" si="35"/>
        <v>0</v>
      </c>
      <c r="BG138" s="142">
        <f t="shared" si="36"/>
        <v>0</v>
      </c>
      <c r="BH138" s="142">
        <f t="shared" si="37"/>
        <v>0</v>
      </c>
      <c r="BI138" s="142">
        <f t="shared" si="38"/>
        <v>0</v>
      </c>
      <c r="BJ138" s="16" t="s">
        <v>90</v>
      </c>
      <c r="BK138" s="142">
        <f t="shared" si="39"/>
        <v>0</v>
      </c>
      <c r="BL138" s="16" t="s">
        <v>154</v>
      </c>
      <c r="BM138" s="141" t="s">
        <v>662</v>
      </c>
    </row>
    <row r="139" spans="2:65" s="1" customFormat="1" ht="16.5" customHeight="1">
      <c r="B139" s="128"/>
      <c r="C139" s="129" t="s">
        <v>569</v>
      </c>
      <c r="D139" s="129" t="s">
        <v>150</v>
      </c>
      <c r="E139" s="130" t="s">
        <v>1123</v>
      </c>
      <c r="F139" s="131" t="s">
        <v>1096</v>
      </c>
      <c r="G139" s="132" t="s">
        <v>465</v>
      </c>
      <c r="H139" s="133">
        <v>60</v>
      </c>
      <c r="I139" s="134"/>
      <c r="J139" s="135">
        <f t="shared" si="30"/>
        <v>0</v>
      </c>
      <c r="K139" s="136"/>
      <c r="L139" s="32"/>
      <c r="M139" s="137" t="s">
        <v>3</v>
      </c>
      <c r="N139" s="138" t="s">
        <v>53</v>
      </c>
      <c r="P139" s="139">
        <f t="shared" si="31"/>
        <v>0</v>
      </c>
      <c r="Q139" s="139">
        <v>0</v>
      </c>
      <c r="R139" s="139">
        <f t="shared" si="32"/>
        <v>0</v>
      </c>
      <c r="S139" s="139">
        <v>0</v>
      </c>
      <c r="T139" s="140">
        <f t="shared" si="33"/>
        <v>0</v>
      </c>
      <c r="AR139" s="141" t="s">
        <v>154</v>
      </c>
      <c r="AT139" s="141" t="s">
        <v>150</v>
      </c>
      <c r="AU139" s="141" t="s">
        <v>90</v>
      </c>
      <c r="AY139" s="16" t="s">
        <v>147</v>
      </c>
      <c r="BE139" s="142">
        <f t="shared" si="34"/>
        <v>0</v>
      </c>
      <c r="BF139" s="142">
        <f t="shared" si="35"/>
        <v>0</v>
      </c>
      <c r="BG139" s="142">
        <f t="shared" si="36"/>
        <v>0</v>
      </c>
      <c r="BH139" s="142">
        <f t="shared" si="37"/>
        <v>0</v>
      </c>
      <c r="BI139" s="142">
        <f t="shared" si="38"/>
        <v>0</v>
      </c>
      <c r="BJ139" s="16" t="s">
        <v>90</v>
      </c>
      <c r="BK139" s="142">
        <f t="shared" si="39"/>
        <v>0</v>
      </c>
      <c r="BL139" s="16" t="s">
        <v>154</v>
      </c>
      <c r="BM139" s="141" t="s">
        <v>1124</v>
      </c>
    </row>
    <row r="140" spans="2:65" s="1" customFormat="1" ht="16.5" customHeight="1">
      <c r="B140" s="128"/>
      <c r="C140" s="129" t="s">
        <v>575</v>
      </c>
      <c r="D140" s="129" t="s">
        <v>150</v>
      </c>
      <c r="E140" s="130" t="s">
        <v>1125</v>
      </c>
      <c r="F140" s="131" t="s">
        <v>1098</v>
      </c>
      <c r="G140" s="132" t="s">
        <v>465</v>
      </c>
      <c r="H140" s="133">
        <v>80</v>
      </c>
      <c r="I140" s="134"/>
      <c r="J140" s="135">
        <f t="shared" si="30"/>
        <v>0</v>
      </c>
      <c r="K140" s="136"/>
      <c r="L140" s="32"/>
      <c r="M140" s="137" t="s">
        <v>3</v>
      </c>
      <c r="N140" s="138" t="s">
        <v>53</v>
      </c>
      <c r="P140" s="139">
        <f t="shared" si="31"/>
        <v>0</v>
      </c>
      <c r="Q140" s="139">
        <v>0</v>
      </c>
      <c r="R140" s="139">
        <f t="shared" si="32"/>
        <v>0</v>
      </c>
      <c r="S140" s="139">
        <v>0</v>
      </c>
      <c r="T140" s="140">
        <f t="shared" si="33"/>
        <v>0</v>
      </c>
      <c r="AR140" s="141" t="s">
        <v>154</v>
      </c>
      <c r="AT140" s="141" t="s">
        <v>150</v>
      </c>
      <c r="AU140" s="141" t="s">
        <v>90</v>
      </c>
      <c r="AY140" s="16" t="s">
        <v>147</v>
      </c>
      <c r="BE140" s="142">
        <f t="shared" si="34"/>
        <v>0</v>
      </c>
      <c r="BF140" s="142">
        <f t="shared" si="35"/>
        <v>0</v>
      </c>
      <c r="BG140" s="142">
        <f t="shared" si="36"/>
        <v>0</v>
      </c>
      <c r="BH140" s="142">
        <f t="shared" si="37"/>
        <v>0</v>
      </c>
      <c r="BI140" s="142">
        <f t="shared" si="38"/>
        <v>0</v>
      </c>
      <c r="BJ140" s="16" t="s">
        <v>90</v>
      </c>
      <c r="BK140" s="142">
        <f t="shared" si="39"/>
        <v>0</v>
      </c>
      <c r="BL140" s="16" t="s">
        <v>154</v>
      </c>
      <c r="BM140" s="141" t="s">
        <v>1126</v>
      </c>
    </row>
    <row r="141" spans="2:65" s="1" customFormat="1" ht="16.5" customHeight="1">
      <c r="B141" s="128"/>
      <c r="C141" s="129" t="s">
        <v>580</v>
      </c>
      <c r="D141" s="129" t="s">
        <v>150</v>
      </c>
      <c r="E141" s="130" t="s">
        <v>1127</v>
      </c>
      <c r="F141" s="131" t="s">
        <v>1100</v>
      </c>
      <c r="G141" s="132" t="s">
        <v>376</v>
      </c>
      <c r="H141" s="133">
        <v>4</v>
      </c>
      <c r="I141" s="134"/>
      <c r="J141" s="135">
        <f t="shared" si="30"/>
        <v>0</v>
      </c>
      <c r="K141" s="136"/>
      <c r="L141" s="32"/>
      <c r="M141" s="137" t="s">
        <v>3</v>
      </c>
      <c r="N141" s="138" t="s">
        <v>53</v>
      </c>
      <c r="P141" s="139">
        <f t="shared" si="31"/>
        <v>0</v>
      </c>
      <c r="Q141" s="139">
        <v>0</v>
      </c>
      <c r="R141" s="139">
        <f t="shared" si="32"/>
        <v>0</v>
      </c>
      <c r="S141" s="139">
        <v>0</v>
      </c>
      <c r="T141" s="140">
        <f t="shared" si="33"/>
        <v>0</v>
      </c>
      <c r="AR141" s="141" t="s">
        <v>154</v>
      </c>
      <c r="AT141" s="141" t="s">
        <v>150</v>
      </c>
      <c r="AU141" s="141" t="s">
        <v>90</v>
      </c>
      <c r="AY141" s="16" t="s">
        <v>147</v>
      </c>
      <c r="BE141" s="142">
        <f t="shared" si="34"/>
        <v>0</v>
      </c>
      <c r="BF141" s="142">
        <f t="shared" si="35"/>
        <v>0</v>
      </c>
      <c r="BG141" s="142">
        <f t="shared" si="36"/>
        <v>0</v>
      </c>
      <c r="BH141" s="142">
        <f t="shared" si="37"/>
        <v>0</v>
      </c>
      <c r="BI141" s="142">
        <f t="shared" si="38"/>
        <v>0</v>
      </c>
      <c r="BJ141" s="16" t="s">
        <v>90</v>
      </c>
      <c r="BK141" s="142">
        <f t="shared" si="39"/>
        <v>0</v>
      </c>
      <c r="BL141" s="16" t="s">
        <v>154</v>
      </c>
      <c r="BM141" s="141" t="s">
        <v>1015</v>
      </c>
    </row>
    <row r="142" spans="2:65" s="1" customFormat="1" ht="16.5" customHeight="1">
      <c r="B142" s="128"/>
      <c r="C142" s="129" t="s">
        <v>586</v>
      </c>
      <c r="D142" s="129" t="s">
        <v>150</v>
      </c>
      <c r="E142" s="130" t="s">
        <v>1128</v>
      </c>
      <c r="F142" s="131" t="s">
        <v>1129</v>
      </c>
      <c r="G142" s="132" t="s">
        <v>442</v>
      </c>
      <c r="H142" s="133">
        <v>15</v>
      </c>
      <c r="I142" s="134"/>
      <c r="J142" s="135">
        <f t="shared" si="30"/>
        <v>0</v>
      </c>
      <c r="K142" s="136"/>
      <c r="L142" s="32"/>
      <c r="M142" s="137" t="s">
        <v>3</v>
      </c>
      <c r="N142" s="138" t="s">
        <v>53</v>
      </c>
      <c r="P142" s="139">
        <f t="shared" si="31"/>
        <v>0</v>
      </c>
      <c r="Q142" s="139">
        <v>0</v>
      </c>
      <c r="R142" s="139">
        <f t="shared" si="32"/>
        <v>0</v>
      </c>
      <c r="S142" s="139">
        <v>0</v>
      </c>
      <c r="T142" s="140">
        <f t="shared" si="33"/>
        <v>0</v>
      </c>
      <c r="AR142" s="141" t="s">
        <v>154</v>
      </c>
      <c r="AT142" s="141" t="s">
        <v>150</v>
      </c>
      <c r="AU142" s="141" t="s">
        <v>90</v>
      </c>
      <c r="AY142" s="16" t="s">
        <v>147</v>
      </c>
      <c r="BE142" s="142">
        <f t="shared" si="34"/>
        <v>0</v>
      </c>
      <c r="BF142" s="142">
        <f t="shared" si="35"/>
        <v>0</v>
      </c>
      <c r="BG142" s="142">
        <f t="shared" si="36"/>
        <v>0</v>
      </c>
      <c r="BH142" s="142">
        <f t="shared" si="37"/>
        <v>0</v>
      </c>
      <c r="BI142" s="142">
        <f t="shared" si="38"/>
        <v>0</v>
      </c>
      <c r="BJ142" s="16" t="s">
        <v>90</v>
      </c>
      <c r="BK142" s="142">
        <f t="shared" si="39"/>
        <v>0</v>
      </c>
      <c r="BL142" s="16" t="s">
        <v>154</v>
      </c>
      <c r="BM142" s="141" t="s">
        <v>1130</v>
      </c>
    </row>
    <row r="143" spans="2:65" s="1" customFormat="1" ht="24.15" customHeight="1">
      <c r="B143" s="128"/>
      <c r="C143" s="129" t="s">
        <v>591</v>
      </c>
      <c r="D143" s="129" t="s">
        <v>150</v>
      </c>
      <c r="E143" s="130" t="s">
        <v>1131</v>
      </c>
      <c r="F143" s="131" t="s">
        <v>1132</v>
      </c>
      <c r="G143" s="132" t="s">
        <v>442</v>
      </c>
      <c r="H143" s="133">
        <v>1</v>
      </c>
      <c r="I143" s="134"/>
      <c r="J143" s="135">
        <f t="shared" si="30"/>
        <v>0</v>
      </c>
      <c r="K143" s="136"/>
      <c r="L143" s="32"/>
      <c r="M143" s="137" t="s">
        <v>3</v>
      </c>
      <c r="N143" s="138" t="s">
        <v>53</v>
      </c>
      <c r="P143" s="139">
        <f t="shared" si="31"/>
        <v>0</v>
      </c>
      <c r="Q143" s="139">
        <v>0</v>
      </c>
      <c r="R143" s="139">
        <f t="shared" si="32"/>
        <v>0</v>
      </c>
      <c r="S143" s="139">
        <v>0</v>
      </c>
      <c r="T143" s="140">
        <f t="shared" si="33"/>
        <v>0</v>
      </c>
      <c r="AR143" s="141" t="s">
        <v>154</v>
      </c>
      <c r="AT143" s="141" t="s">
        <v>150</v>
      </c>
      <c r="AU143" s="141" t="s">
        <v>90</v>
      </c>
      <c r="AY143" s="16" t="s">
        <v>147</v>
      </c>
      <c r="BE143" s="142">
        <f t="shared" si="34"/>
        <v>0</v>
      </c>
      <c r="BF143" s="142">
        <f t="shared" si="35"/>
        <v>0</v>
      </c>
      <c r="BG143" s="142">
        <f t="shared" si="36"/>
        <v>0</v>
      </c>
      <c r="BH143" s="142">
        <f t="shared" si="37"/>
        <v>0</v>
      </c>
      <c r="BI143" s="142">
        <f t="shared" si="38"/>
        <v>0</v>
      </c>
      <c r="BJ143" s="16" t="s">
        <v>90</v>
      </c>
      <c r="BK143" s="142">
        <f t="shared" si="39"/>
        <v>0</v>
      </c>
      <c r="BL143" s="16" t="s">
        <v>154</v>
      </c>
      <c r="BM143" s="141" t="s">
        <v>1133</v>
      </c>
    </row>
    <row r="144" spans="2:65" s="1" customFormat="1" ht="24.15" customHeight="1">
      <c r="B144" s="128"/>
      <c r="C144" s="129" t="s">
        <v>596</v>
      </c>
      <c r="D144" s="129" t="s">
        <v>150</v>
      </c>
      <c r="E144" s="130" t="s">
        <v>1134</v>
      </c>
      <c r="F144" s="131" t="s">
        <v>1135</v>
      </c>
      <c r="G144" s="132" t="s">
        <v>442</v>
      </c>
      <c r="H144" s="133">
        <v>1</v>
      </c>
      <c r="I144" s="134"/>
      <c r="J144" s="135">
        <f t="shared" si="30"/>
        <v>0</v>
      </c>
      <c r="K144" s="136"/>
      <c r="L144" s="32"/>
      <c r="M144" s="137" t="s">
        <v>3</v>
      </c>
      <c r="N144" s="138" t="s">
        <v>53</v>
      </c>
      <c r="P144" s="139">
        <f t="shared" si="31"/>
        <v>0</v>
      </c>
      <c r="Q144" s="139">
        <v>0</v>
      </c>
      <c r="R144" s="139">
        <f t="shared" si="32"/>
        <v>0</v>
      </c>
      <c r="S144" s="139">
        <v>0</v>
      </c>
      <c r="T144" s="140">
        <f t="shared" si="33"/>
        <v>0</v>
      </c>
      <c r="AR144" s="141" t="s">
        <v>154</v>
      </c>
      <c r="AT144" s="141" t="s">
        <v>150</v>
      </c>
      <c r="AU144" s="141" t="s">
        <v>90</v>
      </c>
      <c r="AY144" s="16" t="s">
        <v>147</v>
      </c>
      <c r="BE144" s="142">
        <f t="shared" si="34"/>
        <v>0</v>
      </c>
      <c r="BF144" s="142">
        <f t="shared" si="35"/>
        <v>0</v>
      </c>
      <c r="BG144" s="142">
        <f t="shared" si="36"/>
        <v>0</v>
      </c>
      <c r="BH144" s="142">
        <f t="shared" si="37"/>
        <v>0</v>
      </c>
      <c r="BI144" s="142">
        <f t="shared" si="38"/>
        <v>0</v>
      </c>
      <c r="BJ144" s="16" t="s">
        <v>90</v>
      </c>
      <c r="BK144" s="142">
        <f t="shared" si="39"/>
        <v>0</v>
      </c>
      <c r="BL144" s="16" t="s">
        <v>154</v>
      </c>
      <c r="BM144" s="141" t="s">
        <v>1136</v>
      </c>
    </row>
    <row r="145" spans="2:65" s="1" customFormat="1" ht="16.5" customHeight="1">
      <c r="B145" s="128"/>
      <c r="C145" s="129" t="s">
        <v>601</v>
      </c>
      <c r="D145" s="129" t="s">
        <v>150</v>
      </c>
      <c r="E145" s="130" t="s">
        <v>1137</v>
      </c>
      <c r="F145" s="131" t="s">
        <v>1138</v>
      </c>
      <c r="G145" s="132" t="s">
        <v>376</v>
      </c>
      <c r="H145" s="133">
        <v>4</v>
      </c>
      <c r="I145" s="134"/>
      <c r="J145" s="135">
        <f t="shared" si="30"/>
        <v>0</v>
      </c>
      <c r="K145" s="136"/>
      <c r="L145" s="32"/>
      <c r="M145" s="137" t="s">
        <v>3</v>
      </c>
      <c r="N145" s="138" t="s">
        <v>53</v>
      </c>
      <c r="P145" s="139">
        <f t="shared" si="31"/>
        <v>0</v>
      </c>
      <c r="Q145" s="139">
        <v>0</v>
      </c>
      <c r="R145" s="139">
        <f t="shared" si="32"/>
        <v>0</v>
      </c>
      <c r="S145" s="139">
        <v>0</v>
      </c>
      <c r="T145" s="140">
        <f t="shared" si="33"/>
        <v>0</v>
      </c>
      <c r="AR145" s="141" t="s">
        <v>154</v>
      </c>
      <c r="AT145" s="141" t="s">
        <v>150</v>
      </c>
      <c r="AU145" s="141" t="s">
        <v>90</v>
      </c>
      <c r="AY145" s="16" t="s">
        <v>147</v>
      </c>
      <c r="BE145" s="142">
        <f t="shared" si="34"/>
        <v>0</v>
      </c>
      <c r="BF145" s="142">
        <f t="shared" si="35"/>
        <v>0</v>
      </c>
      <c r="BG145" s="142">
        <f t="shared" si="36"/>
        <v>0</v>
      </c>
      <c r="BH145" s="142">
        <f t="shared" si="37"/>
        <v>0</v>
      </c>
      <c r="BI145" s="142">
        <f t="shared" si="38"/>
        <v>0</v>
      </c>
      <c r="BJ145" s="16" t="s">
        <v>90</v>
      </c>
      <c r="BK145" s="142">
        <f t="shared" si="39"/>
        <v>0</v>
      </c>
      <c r="BL145" s="16" t="s">
        <v>154</v>
      </c>
      <c r="BM145" s="141" t="s">
        <v>1139</v>
      </c>
    </row>
    <row r="146" spans="2:65" s="1" customFormat="1" ht="16.5" customHeight="1">
      <c r="B146" s="128"/>
      <c r="C146" s="129" t="s">
        <v>608</v>
      </c>
      <c r="D146" s="129" t="s">
        <v>150</v>
      </c>
      <c r="E146" s="130" t="s">
        <v>1140</v>
      </c>
      <c r="F146" s="131" t="s">
        <v>1141</v>
      </c>
      <c r="G146" s="132" t="s">
        <v>442</v>
      </c>
      <c r="H146" s="133">
        <v>1</v>
      </c>
      <c r="I146" s="134"/>
      <c r="J146" s="135">
        <f t="shared" si="30"/>
        <v>0</v>
      </c>
      <c r="K146" s="136"/>
      <c r="L146" s="32"/>
      <c r="M146" s="137" t="s">
        <v>3</v>
      </c>
      <c r="N146" s="138" t="s">
        <v>53</v>
      </c>
      <c r="P146" s="139">
        <f t="shared" si="31"/>
        <v>0</v>
      </c>
      <c r="Q146" s="139">
        <v>0</v>
      </c>
      <c r="R146" s="139">
        <f t="shared" si="32"/>
        <v>0</v>
      </c>
      <c r="S146" s="139">
        <v>0</v>
      </c>
      <c r="T146" s="140">
        <f t="shared" si="33"/>
        <v>0</v>
      </c>
      <c r="AR146" s="141" t="s">
        <v>154</v>
      </c>
      <c r="AT146" s="141" t="s">
        <v>150</v>
      </c>
      <c r="AU146" s="141" t="s">
        <v>90</v>
      </c>
      <c r="AY146" s="16" t="s">
        <v>147</v>
      </c>
      <c r="BE146" s="142">
        <f t="shared" si="34"/>
        <v>0</v>
      </c>
      <c r="BF146" s="142">
        <f t="shared" si="35"/>
        <v>0</v>
      </c>
      <c r="BG146" s="142">
        <f t="shared" si="36"/>
        <v>0</v>
      </c>
      <c r="BH146" s="142">
        <f t="shared" si="37"/>
        <v>0</v>
      </c>
      <c r="BI146" s="142">
        <f t="shared" si="38"/>
        <v>0</v>
      </c>
      <c r="BJ146" s="16" t="s">
        <v>90</v>
      </c>
      <c r="BK146" s="142">
        <f t="shared" si="39"/>
        <v>0</v>
      </c>
      <c r="BL146" s="16" t="s">
        <v>154</v>
      </c>
      <c r="BM146" s="141" t="s">
        <v>1142</v>
      </c>
    </row>
    <row r="147" spans="2:65" s="1" customFormat="1" ht="16.5" customHeight="1">
      <c r="B147" s="128"/>
      <c r="C147" s="129" t="s">
        <v>613</v>
      </c>
      <c r="D147" s="129" t="s">
        <v>150</v>
      </c>
      <c r="E147" s="130" t="s">
        <v>1143</v>
      </c>
      <c r="F147" s="131" t="s">
        <v>1144</v>
      </c>
      <c r="G147" s="132" t="s">
        <v>442</v>
      </c>
      <c r="H147" s="133">
        <v>1</v>
      </c>
      <c r="I147" s="134"/>
      <c r="J147" s="135">
        <f t="shared" si="30"/>
        <v>0</v>
      </c>
      <c r="K147" s="136"/>
      <c r="L147" s="32"/>
      <c r="M147" s="137" t="s">
        <v>3</v>
      </c>
      <c r="N147" s="138" t="s">
        <v>53</v>
      </c>
      <c r="P147" s="139">
        <f t="shared" si="31"/>
        <v>0</v>
      </c>
      <c r="Q147" s="139">
        <v>0</v>
      </c>
      <c r="R147" s="139">
        <f t="shared" si="32"/>
        <v>0</v>
      </c>
      <c r="S147" s="139">
        <v>0</v>
      </c>
      <c r="T147" s="140">
        <f t="shared" si="33"/>
        <v>0</v>
      </c>
      <c r="AR147" s="141" t="s">
        <v>154</v>
      </c>
      <c r="AT147" s="141" t="s">
        <v>150</v>
      </c>
      <c r="AU147" s="141" t="s">
        <v>90</v>
      </c>
      <c r="AY147" s="16" t="s">
        <v>147</v>
      </c>
      <c r="BE147" s="142">
        <f t="shared" si="34"/>
        <v>0</v>
      </c>
      <c r="BF147" s="142">
        <f t="shared" si="35"/>
        <v>0</v>
      </c>
      <c r="BG147" s="142">
        <f t="shared" si="36"/>
        <v>0</v>
      </c>
      <c r="BH147" s="142">
        <f t="shared" si="37"/>
        <v>0</v>
      </c>
      <c r="BI147" s="142">
        <f t="shared" si="38"/>
        <v>0</v>
      </c>
      <c r="BJ147" s="16" t="s">
        <v>90</v>
      </c>
      <c r="BK147" s="142">
        <f t="shared" si="39"/>
        <v>0</v>
      </c>
      <c r="BL147" s="16" t="s">
        <v>154</v>
      </c>
      <c r="BM147" s="141" t="s">
        <v>1145</v>
      </c>
    </row>
    <row r="148" spans="2:65" s="1" customFormat="1" ht="16.5" customHeight="1">
      <c r="B148" s="128"/>
      <c r="C148" s="129" t="s">
        <v>618</v>
      </c>
      <c r="D148" s="129" t="s">
        <v>150</v>
      </c>
      <c r="E148" s="130" t="s">
        <v>1146</v>
      </c>
      <c r="F148" s="131" t="s">
        <v>1102</v>
      </c>
      <c r="G148" s="132" t="s">
        <v>442</v>
      </c>
      <c r="H148" s="133">
        <v>6</v>
      </c>
      <c r="I148" s="134"/>
      <c r="J148" s="135">
        <f t="shared" si="30"/>
        <v>0</v>
      </c>
      <c r="K148" s="136"/>
      <c r="L148" s="32"/>
      <c r="M148" s="137" t="s">
        <v>3</v>
      </c>
      <c r="N148" s="138" t="s">
        <v>53</v>
      </c>
      <c r="P148" s="139">
        <f t="shared" si="31"/>
        <v>0</v>
      </c>
      <c r="Q148" s="139">
        <v>0</v>
      </c>
      <c r="R148" s="139">
        <f t="shared" si="32"/>
        <v>0</v>
      </c>
      <c r="S148" s="139">
        <v>0</v>
      </c>
      <c r="T148" s="140">
        <f t="shared" si="33"/>
        <v>0</v>
      </c>
      <c r="AR148" s="141" t="s">
        <v>154</v>
      </c>
      <c r="AT148" s="141" t="s">
        <v>150</v>
      </c>
      <c r="AU148" s="141" t="s">
        <v>90</v>
      </c>
      <c r="AY148" s="16" t="s">
        <v>147</v>
      </c>
      <c r="BE148" s="142">
        <f t="shared" si="34"/>
        <v>0</v>
      </c>
      <c r="BF148" s="142">
        <f t="shared" si="35"/>
        <v>0</v>
      </c>
      <c r="BG148" s="142">
        <f t="shared" si="36"/>
        <v>0</v>
      </c>
      <c r="BH148" s="142">
        <f t="shared" si="37"/>
        <v>0</v>
      </c>
      <c r="BI148" s="142">
        <f t="shared" si="38"/>
        <v>0</v>
      </c>
      <c r="BJ148" s="16" t="s">
        <v>90</v>
      </c>
      <c r="BK148" s="142">
        <f t="shared" si="39"/>
        <v>0</v>
      </c>
      <c r="BL148" s="16" t="s">
        <v>154</v>
      </c>
      <c r="BM148" s="141" t="s">
        <v>1147</v>
      </c>
    </row>
    <row r="149" spans="2:65" s="1" customFormat="1" ht="16.5" customHeight="1">
      <c r="B149" s="128"/>
      <c r="C149" s="129" t="s">
        <v>626</v>
      </c>
      <c r="D149" s="129" t="s">
        <v>150</v>
      </c>
      <c r="E149" s="130" t="s">
        <v>1148</v>
      </c>
      <c r="F149" s="131" t="s">
        <v>1064</v>
      </c>
      <c r="G149" s="132" t="s">
        <v>442</v>
      </c>
      <c r="H149" s="133">
        <v>1</v>
      </c>
      <c r="I149" s="134"/>
      <c r="J149" s="135">
        <f t="shared" si="30"/>
        <v>0</v>
      </c>
      <c r="K149" s="136"/>
      <c r="L149" s="32"/>
      <c r="M149" s="137" t="s">
        <v>3</v>
      </c>
      <c r="N149" s="138" t="s">
        <v>53</v>
      </c>
      <c r="P149" s="139">
        <f t="shared" si="31"/>
        <v>0</v>
      </c>
      <c r="Q149" s="139">
        <v>0</v>
      </c>
      <c r="R149" s="139">
        <f t="shared" si="32"/>
        <v>0</v>
      </c>
      <c r="S149" s="139">
        <v>0</v>
      </c>
      <c r="T149" s="140">
        <f t="shared" si="33"/>
        <v>0</v>
      </c>
      <c r="AR149" s="141" t="s">
        <v>154</v>
      </c>
      <c r="AT149" s="141" t="s">
        <v>150</v>
      </c>
      <c r="AU149" s="141" t="s">
        <v>90</v>
      </c>
      <c r="AY149" s="16" t="s">
        <v>147</v>
      </c>
      <c r="BE149" s="142">
        <f t="shared" si="34"/>
        <v>0</v>
      </c>
      <c r="BF149" s="142">
        <f t="shared" si="35"/>
        <v>0</v>
      </c>
      <c r="BG149" s="142">
        <f t="shared" si="36"/>
        <v>0</v>
      </c>
      <c r="BH149" s="142">
        <f t="shared" si="37"/>
        <v>0</v>
      </c>
      <c r="BI149" s="142">
        <f t="shared" si="38"/>
        <v>0</v>
      </c>
      <c r="BJ149" s="16" t="s">
        <v>90</v>
      </c>
      <c r="BK149" s="142">
        <f t="shared" si="39"/>
        <v>0</v>
      </c>
      <c r="BL149" s="16" t="s">
        <v>154</v>
      </c>
      <c r="BM149" s="141" t="s">
        <v>1149</v>
      </c>
    </row>
    <row r="150" spans="2:65" s="1" customFormat="1" ht="16.5" customHeight="1">
      <c r="B150" s="128"/>
      <c r="C150" s="129" t="s">
        <v>632</v>
      </c>
      <c r="D150" s="129" t="s">
        <v>150</v>
      </c>
      <c r="E150" s="130" t="s">
        <v>1150</v>
      </c>
      <c r="F150" s="131" t="s">
        <v>1066</v>
      </c>
      <c r="G150" s="132" t="s">
        <v>376</v>
      </c>
      <c r="H150" s="133">
        <v>1</v>
      </c>
      <c r="I150" s="134"/>
      <c r="J150" s="135">
        <f t="shared" si="30"/>
        <v>0</v>
      </c>
      <c r="K150" s="136"/>
      <c r="L150" s="32"/>
      <c r="M150" s="137" t="s">
        <v>3</v>
      </c>
      <c r="N150" s="138" t="s">
        <v>53</v>
      </c>
      <c r="P150" s="139">
        <f t="shared" si="31"/>
        <v>0</v>
      </c>
      <c r="Q150" s="139">
        <v>0</v>
      </c>
      <c r="R150" s="139">
        <f t="shared" si="32"/>
        <v>0</v>
      </c>
      <c r="S150" s="139">
        <v>0</v>
      </c>
      <c r="T150" s="140">
        <f t="shared" si="33"/>
        <v>0</v>
      </c>
      <c r="AR150" s="141" t="s">
        <v>154</v>
      </c>
      <c r="AT150" s="141" t="s">
        <v>150</v>
      </c>
      <c r="AU150" s="141" t="s">
        <v>90</v>
      </c>
      <c r="AY150" s="16" t="s">
        <v>147</v>
      </c>
      <c r="BE150" s="142">
        <f t="shared" si="34"/>
        <v>0</v>
      </c>
      <c r="BF150" s="142">
        <f t="shared" si="35"/>
        <v>0</v>
      </c>
      <c r="BG150" s="142">
        <f t="shared" si="36"/>
        <v>0</v>
      </c>
      <c r="BH150" s="142">
        <f t="shared" si="37"/>
        <v>0</v>
      </c>
      <c r="BI150" s="142">
        <f t="shared" si="38"/>
        <v>0</v>
      </c>
      <c r="BJ150" s="16" t="s">
        <v>90</v>
      </c>
      <c r="BK150" s="142">
        <f t="shared" si="39"/>
        <v>0</v>
      </c>
      <c r="BL150" s="16" t="s">
        <v>154</v>
      </c>
      <c r="BM150" s="141" t="s">
        <v>1151</v>
      </c>
    </row>
    <row r="151" spans="2:63" s="11" customFormat="1" ht="25.9" customHeight="1">
      <c r="B151" s="116"/>
      <c r="D151" s="117" t="s">
        <v>81</v>
      </c>
      <c r="E151" s="118" t="s">
        <v>1152</v>
      </c>
      <c r="F151" s="118" t="s">
        <v>1153</v>
      </c>
      <c r="I151" s="119"/>
      <c r="J151" s="120">
        <f>BK151</f>
        <v>0</v>
      </c>
      <c r="L151" s="116"/>
      <c r="M151" s="121"/>
      <c r="P151" s="122">
        <f>SUM(P152:P161)</f>
        <v>0</v>
      </c>
      <c r="R151" s="122">
        <f>SUM(R152:R161)</f>
        <v>0</v>
      </c>
      <c r="T151" s="123">
        <f>SUM(T152:T161)</f>
        <v>0</v>
      </c>
      <c r="AR151" s="117" t="s">
        <v>90</v>
      </c>
      <c r="AT151" s="124" t="s">
        <v>81</v>
      </c>
      <c r="AU151" s="124" t="s">
        <v>82</v>
      </c>
      <c r="AY151" s="117" t="s">
        <v>147</v>
      </c>
      <c r="BK151" s="125">
        <f>SUM(BK152:BK161)</f>
        <v>0</v>
      </c>
    </row>
    <row r="152" spans="2:65" s="1" customFormat="1" ht="16.5" customHeight="1">
      <c r="B152" s="128"/>
      <c r="C152" s="168" t="s">
        <v>637</v>
      </c>
      <c r="D152" s="168" t="s">
        <v>245</v>
      </c>
      <c r="E152" s="169" t="s">
        <v>1154</v>
      </c>
      <c r="F152" s="170" t="s">
        <v>1155</v>
      </c>
      <c r="G152" s="171" t="s">
        <v>376</v>
      </c>
      <c r="H152" s="172">
        <v>2</v>
      </c>
      <c r="I152" s="173"/>
      <c r="J152" s="174">
        <f aca="true" t="shared" si="40" ref="J152:J161">ROUND(I152*H152,2)</f>
        <v>0</v>
      </c>
      <c r="K152" s="175"/>
      <c r="L152" s="176"/>
      <c r="M152" s="177" t="s">
        <v>3</v>
      </c>
      <c r="N152" s="178" t="s">
        <v>53</v>
      </c>
      <c r="P152" s="139">
        <f aca="true" t="shared" si="41" ref="P152:P161">O152*H152</f>
        <v>0</v>
      </c>
      <c r="Q152" s="139">
        <v>0</v>
      </c>
      <c r="R152" s="139">
        <f aca="true" t="shared" si="42" ref="R152:R161">Q152*H152</f>
        <v>0</v>
      </c>
      <c r="S152" s="139">
        <v>0</v>
      </c>
      <c r="T152" s="140">
        <f aca="true" t="shared" si="43" ref="T152:T161">S152*H152</f>
        <v>0</v>
      </c>
      <c r="AR152" s="141" t="s">
        <v>203</v>
      </c>
      <c r="AT152" s="141" t="s">
        <v>245</v>
      </c>
      <c r="AU152" s="141" t="s">
        <v>90</v>
      </c>
      <c r="AY152" s="16" t="s">
        <v>147</v>
      </c>
      <c r="BE152" s="142">
        <f aca="true" t="shared" si="44" ref="BE152:BE161">IF(N152="základní",J152,0)</f>
        <v>0</v>
      </c>
      <c r="BF152" s="142">
        <f aca="true" t="shared" si="45" ref="BF152:BF161">IF(N152="snížená",J152,0)</f>
        <v>0</v>
      </c>
      <c r="BG152" s="142">
        <f aca="true" t="shared" si="46" ref="BG152:BG161">IF(N152="zákl. přenesená",J152,0)</f>
        <v>0</v>
      </c>
      <c r="BH152" s="142">
        <f aca="true" t="shared" si="47" ref="BH152:BH161">IF(N152="sníž. přenesená",J152,0)</f>
        <v>0</v>
      </c>
      <c r="BI152" s="142">
        <f aca="true" t="shared" si="48" ref="BI152:BI161">IF(N152="nulová",J152,0)</f>
        <v>0</v>
      </c>
      <c r="BJ152" s="16" t="s">
        <v>90</v>
      </c>
      <c r="BK152" s="142">
        <f aca="true" t="shared" si="49" ref="BK152:BK161">ROUND(I152*H152,2)</f>
        <v>0</v>
      </c>
      <c r="BL152" s="16" t="s">
        <v>154</v>
      </c>
      <c r="BM152" s="141" t="s">
        <v>176</v>
      </c>
    </row>
    <row r="153" spans="2:65" s="1" customFormat="1" ht="16.5" customHeight="1">
      <c r="B153" s="128"/>
      <c r="C153" s="168" t="s">
        <v>642</v>
      </c>
      <c r="D153" s="168" t="s">
        <v>245</v>
      </c>
      <c r="E153" s="169" t="s">
        <v>1156</v>
      </c>
      <c r="F153" s="170" t="s">
        <v>1157</v>
      </c>
      <c r="G153" s="171" t="s">
        <v>376</v>
      </c>
      <c r="H153" s="172">
        <v>2</v>
      </c>
      <c r="I153" s="173"/>
      <c r="J153" s="174">
        <f t="shared" si="40"/>
        <v>0</v>
      </c>
      <c r="K153" s="175"/>
      <c r="L153" s="176"/>
      <c r="M153" s="177" t="s">
        <v>3</v>
      </c>
      <c r="N153" s="178" t="s">
        <v>53</v>
      </c>
      <c r="P153" s="139">
        <f t="shared" si="41"/>
        <v>0</v>
      </c>
      <c r="Q153" s="139">
        <v>0</v>
      </c>
      <c r="R153" s="139">
        <f t="shared" si="42"/>
        <v>0</v>
      </c>
      <c r="S153" s="139">
        <v>0</v>
      </c>
      <c r="T153" s="140">
        <f t="shared" si="43"/>
        <v>0</v>
      </c>
      <c r="AR153" s="141" t="s">
        <v>203</v>
      </c>
      <c r="AT153" s="141" t="s">
        <v>245</v>
      </c>
      <c r="AU153" s="141" t="s">
        <v>90</v>
      </c>
      <c r="AY153" s="16" t="s">
        <v>147</v>
      </c>
      <c r="BE153" s="142">
        <f t="shared" si="44"/>
        <v>0</v>
      </c>
      <c r="BF153" s="142">
        <f t="shared" si="45"/>
        <v>0</v>
      </c>
      <c r="BG153" s="142">
        <f t="shared" si="46"/>
        <v>0</v>
      </c>
      <c r="BH153" s="142">
        <f t="shared" si="47"/>
        <v>0</v>
      </c>
      <c r="BI153" s="142">
        <f t="shared" si="48"/>
        <v>0</v>
      </c>
      <c r="BJ153" s="16" t="s">
        <v>90</v>
      </c>
      <c r="BK153" s="142">
        <f t="shared" si="49"/>
        <v>0</v>
      </c>
      <c r="BL153" s="16" t="s">
        <v>154</v>
      </c>
      <c r="BM153" s="141" t="s">
        <v>1158</v>
      </c>
    </row>
    <row r="154" spans="2:65" s="1" customFormat="1" ht="16.5" customHeight="1">
      <c r="B154" s="128"/>
      <c r="C154" s="168" t="s">
        <v>647</v>
      </c>
      <c r="D154" s="168" t="s">
        <v>245</v>
      </c>
      <c r="E154" s="169" t="s">
        <v>1159</v>
      </c>
      <c r="F154" s="170" t="s">
        <v>1160</v>
      </c>
      <c r="G154" s="171" t="s">
        <v>376</v>
      </c>
      <c r="H154" s="172">
        <v>2</v>
      </c>
      <c r="I154" s="173"/>
      <c r="J154" s="174">
        <f t="shared" si="40"/>
        <v>0</v>
      </c>
      <c r="K154" s="175"/>
      <c r="L154" s="176"/>
      <c r="M154" s="177" t="s">
        <v>3</v>
      </c>
      <c r="N154" s="178" t="s">
        <v>53</v>
      </c>
      <c r="P154" s="139">
        <f t="shared" si="41"/>
        <v>0</v>
      </c>
      <c r="Q154" s="139">
        <v>0</v>
      </c>
      <c r="R154" s="139">
        <f t="shared" si="42"/>
        <v>0</v>
      </c>
      <c r="S154" s="139">
        <v>0</v>
      </c>
      <c r="T154" s="140">
        <f t="shared" si="43"/>
        <v>0</v>
      </c>
      <c r="AR154" s="141" t="s">
        <v>203</v>
      </c>
      <c r="AT154" s="141" t="s">
        <v>245</v>
      </c>
      <c r="AU154" s="141" t="s">
        <v>90</v>
      </c>
      <c r="AY154" s="16" t="s">
        <v>147</v>
      </c>
      <c r="BE154" s="142">
        <f t="shared" si="44"/>
        <v>0</v>
      </c>
      <c r="BF154" s="142">
        <f t="shared" si="45"/>
        <v>0</v>
      </c>
      <c r="BG154" s="142">
        <f t="shared" si="46"/>
        <v>0</v>
      </c>
      <c r="BH154" s="142">
        <f t="shared" si="47"/>
        <v>0</v>
      </c>
      <c r="BI154" s="142">
        <f t="shared" si="48"/>
        <v>0</v>
      </c>
      <c r="BJ154" s="16" t="s">
        <v>90</v>
      </c>
      <c r="BK154" s="142">
        <f t="shared" si="49"/>
        <v>0</v>
      </c>
      <c r="BL154" s="16" t="s">
        <v>154</v>
      </c>
      <c r="BM154" s="141" t="s">
        <v>1161</v>
      </c>
    </row>
    <row r="155" spans="2:65" s="1" customFormat="1" ht="16.5" customHeight="1">
      <c r="B155" s="128"/>
      <c r="C155" s="168" t="s">
        <v>650</v>
      </c>
      <c r="D155" s="168" t="s">
        <v>245</v>
      </c>
      <c r="E155" s="169" t="s">
        <v>1162</v>
      </c>
      <c r="F155" s="170" t="s">
        <v>1163</v>
      </c>
      <c r="G155" s="171" t="s">
        <v>376</v>
      </c>
      <c r="H155" s="172">
        <v>2</v>
      </c>
      <c r="I155" s="173"/>
      <c r="J155" s="174">
        <f t="shared" si="40"/>
        <v>0</v>
      </c>
      <c r="K155" s="175"/>
      <c r="L155" s="176"/>
      <c r="M155" s="177" t="s">
        <v>3</v>
      </c>
      <c r="N155" s="178" t="s">
        <v>53</v>
      </c>
      <c r="P155" s="139">
        <f t="shared" si="41"/>
        <v>0</v>
      </c>
      <c r="Q155" s="139">
        <v>0</v>
      </c>
      <c r="R155" s="139">
        <f t="shared" si="42"/>
        <v>0</v>
      </c>
      <c r="S155" s="139">
        <v>0</v>
      </c>
      <c r="T155" s="140">
        <f t="shared" si="43"/>
        <v>0</v>
      </c>
      <c r="AR155" s="141" t="s">
        <v>203</v>
      </c>
      <c r="AT155" s="141" t="s">
        <v>245</v>
      </c>
      <c r="AU155" s="141" t="s">
        <v>90</v>
      </c>
      <c r="AY155" s="16" t="s">
        <v>147</v>
      </c>
      <c r="BE155" s="142">
        <f t="shared" si="44"/>
        <v>0</v>
      </c>
      <c r="BF155" s="142">
        <f t="shared" si="45"/>
        <v>0</v>
      </c>
      <c r="BG155" s="142">
        <f t="shared" si="46"/>
        <v>0</v>
      </c>
      <c r="BH155" s="142">
        <f t="shared" si="47"/>
        <v>0</v>
      </c>
      <c r="BI155" s="142">
        <f t="shared" si="48"/>
        <v>0</v>
      </c>
      <c r="BJ155" s="16" t="s">
        <v>90</v>
      </c>
      <c r="BK155" s="142">
        <f t="shared" si="49"/>
        <v>0</v>
      </c>
      <c r="BL155" s="16" t="s">
        <v>154</v>
      </c>
      <c r="BM155" s="141" t="s">
        <v>1164</v>
      </c>
    </row>
    <row r="156" spans="2:65" s="1" customFormat="1" ht="24.15" customHeight="1">
      <c r="B156" s="128"/>
      <c r="C156" s="168" t="s">
        <v>655</v>
      </c>
      <c r="D156" s="168" t="s">
        <v>245</v>
      </c>
      <c r="E156" s="169" t="s">
        <v>1165</v>
      </c>
      <c r="F156" s="170" t="s">
        <v>1166</v>
      </c>
      <c r="G156" s="171" t="s">
        <v>465</v>
      </c>
      <c r="H156" s="172">
        <v>60</v>
      </c>
      <c r="I156" s="173"/>
      <c r="J156" s="174">
        <f t="shared" si="40"/>
        <v>0</v>
      </c>
      <c r="K156" s="175"/>
      <c r="L156" s="176"/>
      <c r="M156" s="177" t="s">
        <v>3</v>
      </c>
      <c r="N156" s="178" t="s">
        <v>53</v>
      </c>
      <c r="P156" s="139">
        <f t="shared" si="41"/>
        <v>0</v>
      </c>
      <c r="Q156" s="139">
        <v>0</v>
      </c>
      <c r="R156" s="139">
        <f t="shared" si="42"/>
        <v>0</v>
      </c>
      <c r="S156" s="139">
        <v>0</v>
      </c>
      <c r="T156" s="140">
        <f t="shared" si="43"/>
        <v>0</v>
      </c>
      <c r="AR156" s="141" t="s">
        <v>203</v>
      </c>
      <c r="AT156" s="141" t="s">
        <v>245</v>
      </c>
      <c r="AU156" s="141" t="s">
        <v>90</v>
      </c>
      <c r="AY156" s="16" t="s">
        <v>147</v>
      </c>
      <c r="BE156" s="142">
        <f t="shared" si="44"/>
        <v>0</v>
      </c>
      <c r="BF156" s="142">
        <f t="shared" si="45"/>
        <v>0</v>
      </c>
      <c r="BG156" s="142">
        <f t="shared" si="46"/>
        <v>0</v>
      </c>
      <c r="BH156" s="142">
        <f t="shared" si="47"/>
        <v>0</v>
      </c>
      <c r="BI156" s="142">
        <f t="shared" si="48"/>
        <v>0</v>
      </c>
      <c r="BJ156" s="16" t="s">
        <v>90</v>
      </c>
      <c r="BK156" s="142">
        <f t="shared" si="49"/>
        <v>0</v>
      </c>
      <c r="BL156" s="16" t="s">
        <v>154</v>
      </c>
      <c r="BM156" s="141" t="s">
        <v>1167</v>
      </c>
    </row>
    <row r="157" spans="2:65" s="1" customFormat="1" ht="16.5" customHeight="1">
      <c r="B157" s="128"/>
      <c r="C157" s="168" t="s">
        <v>662</v>
      </c>
      <c r="D157" s="168" t="s">
        <v>245</v>
      </c>
      <c r="E157" s="169" t="s">
        <v>1168</v>
      </c>
      <c r="F157" s="170" t="s">
        <v>1169</v>
      </c>
      <c r="G157" s="171" t="s">
        <v>376</v>
      </c>
      <c r="H157" s="172">
        <v>2</v>
      </c>
      <c r="I157" s="173"/>
      <c r="J157" s="174">
        <f t="shared" si="40"/>
        <v>0</v>
      </c>
      <c r="K157" s="175"/>
      <c r="L157" s="176"/>
      <c r="M157" s="177" t="s">
        <v>3</v>
      </c>
      <c r="N157" s="178" t="s">
        <v>53</v>
      </c>
      <c r="P157" s="139">
        <f t="shared" si="41"/>
        <v>0</v>
      </c>
      <c r="Q157" s="139">
        <v>0</v>
      </c>
      <c r="R157" s="139">
        <f t="shared" si="42"/>
        <v>0</v>
      </c>
      <c r="S157" s="139">
        <v>0</v>
      </c>
      <c r="T157" s="140">
        <f t="shared" si="43"/>
        <v>0</v>
      </c>
      <c r="AR157" s="141" t="s">
        <v>203</v>
      </c>
      <c r="AT157" s="141" t="s">
        <v>245</v>
      </c>
      <c r="AU157" s="141" t="s">
        <v>90</v>
      </c>
      <c r="AY157" s="16" t="s">
        <v>147</v>
      </c>
      <c r="BE157" s="142">
        <f t="shared" si="44"/>
        <v>0</v>
      </c>
      <c r="BF157" s="142">
        <f t="shared" si="45"/>
        <v>0</v>
      </c>
      <c r="BG157" s="142">
        <f t="shared" si="46"/>
        <v>0</v>
      </c>
      <c r="BH157" s="142">
        <f t="shared" si="47"/>
        <v>0</v>
      </c>
      <c r="BI157" s="142">
        <f t="shared" si="48"/>
        <v>0</v>
      </c>
      <c r="BJ157" s="16" t="s">
        <v>90</v>
      </c>
      <c r="BK157" s="142">
        <f t="shared" si="49"/>
        <v>0</v>
      </c>
      <c r="BL157" s="16" t="s">
        <v>154</v>
      </c>
      <c r="BM157" s="141" t="s">
        <v>1170</v>
      </c>
    </row>
    <row r="158" spans="2:65" s="1" customFormat="1" ht="24.15" customHeight="1">
      <c r="B158" s="128"/>
      <c r="C158" s="168" t="s">
        <v>769</v>
      </c>
      <c r="D158" s="168" t="s">
        <v>245</v>
      </c>
      <c r="E158" s="169" t="s">
        <v>1171</v>
      </c>
      <c r="F158" s="170" t="s">
        <v>1172</v>
      </c>
      <c r="G158" s="171" t="s">
        <v>465</v>
      </c>
      <c r="H158" s="172">
        <v>10</v>
      </c>
      <c r="I158" s="173"/>
      <c r="J158" s="174">
        <f t="shared" si="40"/>
        <v>0</v>
      </c>
      <c r="K158" s="175"/>
      <c r="L158" s="176"/>
      <c r="M158" s="177" t="s">
        <v>3</v>
      </c>
      <c r="N158" s="178" t="s">
        <v>53</v>
      </c>
      <c r="P158" s="139">
        <f t="shared" si="41"/>
        <v>0</v>
      </c>
      <c r="Q158" s="139">
        <v>0</v>
      </c>
      <c r="R158" s="139">
        <f t="shared" si="42"/>
        <v>0</v>
      </c>
      <c r="S158" s="139">
        <v>0</v>
      </c>
      <c r="T158" s="140">
        <f t="shared" si="43"/>
        <v>0</v>
      </c>
      <c r="AR158" s="141" t="s">
        <v>203</v>
      </c>
      <c r="AT158" s="141" t="s">
        <v>245</v>
      </c>
      <c r="AU158" s="141" t="s">
        <v>90</v>
      </c>
      <c r="AY158" s="16" t="s">
        <v>147</v>
      </c>
      <c r="BE158" s="142">
        <f t="shared" si="44"/>
        <v>0</v>
      </c>
      <c r="BF158" s="142">
        <f t="shared" si="45"/>
        <v>0</v>
      </c>
      <c r="BG158" s="142">
        <f t="shared" si="46"/>
        <v>0</v>
      </c>
      <c r="BH158" s="142">
        <f t="shared" si="47"/>
        <v>0</v>
      </c>
      <c r="BI158" s="142">
        <f t="shared" si="48"/>
        <v>0</v>
      </c>
      <c r="BJ158" s="16" t="s">
        <v>90</v>
      </c>
      <c r="BK158" s="142">
        <f t="shared" si="49"/>
        <v>0</v>
      </c>
      <c r="BL158" s="16" t="s">
        <v>154</v>
      </c>
      <c r="BM158" s="141" t="s">
        <v>1173</v>
      </c>
    </row>
    <row r="159" spans="2:65" s="1" customFormat="1" ht="24.15" customHeight="1">
      <c r="B159" s="128"/>
      <c r="C159" s="168" t="s">
        <v>1124</v>
      </c>
      <c r="D159" s="168" t="s">
        <v>245</v>
      </c>
      <c r="E159" s="169" t="s">
        <v>1174</v>
      </c>
      <c r="F159" s="170" t="s">
        <v>1175</v>
      </c>
      <c r="G159" s="171" t="s">
        <v>465</v>
      </c>
      <c r="H159" s="172">
        <v>35</v>
      </c>
      <c r="I159" s="173"/>
      <c r="J159" s="174">
        <f t="shared" si="40"/>
        <v>0</v>
      </c>
      <c r="K159" s="175"/>
      <c r="L159" s="176"/>
      <c r="M159" s="177" t="s">
        <v>3</v>
      </c>
      <c r="N159" s="178" t="s">
        <v>53</v>
      </c>
      <c r="P159" s="139">
        <f t="shared" si="41"/>
        <v>0</v>
      </c>
      <c r="Q159" s="139">
        <v>0</v>
      </c>
      <c r="R159" s="139">
        <f t="shared" si="42"/>
        <v>0</v>
      </c>
      <c r="S159" s="139">
        <v>0</v>
      </c>
      <c r="T159" s="140">
        <f t="shared" si="43"/>
        <v>0</v>
      </c>
      <c r="AR159" s="141" t="s">
        <v>203</v>
      </c>
      <c r="AT159" s="141" t="s">
        <v>245</v>
      </c>
      <c r="AU159" s="141" t="s">
        <v>90</v>
      </c>
      <c r="AY159" s="16" t="s">
        <v>147</v>
      </c>
      <c r="BE159" s="142">
        <f t="shared" si="44"/>
        <v>0</v>
      </c>
      <c r="BF159" s="142">
        <f t="shared" si="45"/>
        <v>0</v>
      </c>
      <c r="BG159" s="142">
        <f t="shared" si="46"/>
        <v>0</v>
      </c>
      <c r="BH159" s="142">
        <f t="shared" si="47"/>
        <v>0</v>
      </c>
      <c r="BI159" s="142">
        <f t="shared" si="48"/>
        <v>0</v>
      </c>
      <c r="BJ159" s="16" t="s">
        <v>90</v>
      </c>
      <c r="BK159" s="142">
        <f t="shared" si="49"/>
        <v>0</v>
      </c>
      <c r="BL159" s="16" t="s">
        <v>154</v>
      </c>
      <c r="BM159" s="141" t="s">
        <v>1176</v>
      </c>
    </row>
    <row r="160" spans="2:65" s="1" customFormat="1" ht="16.5" customHeight="1">
      <c r="B160" s="128"/>
      <c r="C160" s="168" t="s">
        <v>1177</v>
      </c>
      <c r="D160" s="168" t="s">
        <v>245</v>
      </c>
      <c r="E160" s="169" t="s">
        <v>1178</v>
      </c>
      <c r="F160" s="170" t="s">
        <v>1104</v>
      </c>
      <c r="G160" s="171" t="s">
        <v>442</v>
      </c>
      <c r="H160" s="172">
        <v>1</v>
      </c>
      <c r="I160" s="173"/>
      <c r="J160" s="174">
        <f t="shared" si="40"/>
        <v>0</v>
      </c>
      <c r="K160" s="175"/>
      <c r="L160" s="176"/>
      <c r="M160" s="177" t="s">
        <v>3</v>
      </c>
      <c r="N160" s="178" t="s">
        <v>53</v>
      </c>
      <c r="P160" s="139">
        <f t="shared" si="41"/>
        <v>0</v>
      </c>
      <c r="Q160" s="139">
        <v>0</v>
      </c>
      <c r="R160" s="139">
        <f t="shared" si="42"/>
        <v>0</v>
      </c>
      <c r="S160" s="139">
        <v>0</v>
      </c>
      <c r="T160" s="140">
        <f t="shared" si="43"/>
        <v>0</v>
      </c>
      <c r="AR160" s="141" t="s">
        <v>203</v>
      </c>
      <c r="AT160" s="141" t="s">
        <v>245</v>
      </c>
      <c r="AU160" s="141" t="s">
        <v>90</v>
      </c>
      <c r="AY160" s="16" t="s">
        <v>147</v>
      </c>
      <c r="BE160" s="142">
        <f t="shared" si="44"/>
        <v>0</v>
      </c>
      <c r="BF160" s="142">
        <f t="shared" si="45"/>
        <v>0</v>
      </c>
      <c r="BG160" s="142">
        <f t="shared" si="46"/>
        <v>0</v>
      </c>
      <c r="BH160" s="142">
        <f t="shared" si="47"/>
        <v>0</v>
      </c>
      <c r="BI160" s="142">
        <f t="shared" si="48"/>
        <v>0</v>
      </c>
      <c r="BJ160" s="16" t="s">
        <v>90</v>
      </c>
      <c r="BK160" s="142">
        <f t="shared" si="49"/>
        <v>0</v>
      </c>
      <c r="BL160" s="16" t="s">
        <v>154</v>
      </c>
      <c r="BM160" s="141" t="s">
        <v>1179</v>
      </c>
    </row>
    <row r="161" spans="2:65" s="1" customFormat="1" ht="16.5" customHeight="1">
      <c r="B161" s="128"/>
      <c r="C161" s="168" t="s">
        <v>1126</v>
      </c>
      <c r="D161" s="168" t="s">
        <v>245</v>
      </c>
      <c r="E161" s="169" t="s">
        <v>1180</v>
      </c>
      <c r="F161" s="170" t="s">
        <v>1181</v>
      </c>
      <c r="G161" s="171" t="s">
        <v>442</v>
      </c>
      <c r="H161" s="172">
        <v>6</v>
      </c>
      <c r="I161" s="173"/>
      <c r="J161" s="174">
        <f t="shared" si="40"/>
        <v>0</v>
      </c>
      <c r="K161" s="175"/>
      <c r="L161" s="176"/>
      <c r="M161" s="177" t="s">
        <v>3</v>
      </c>
      <c r="N161" s="178" t="s">
        <v>53</v>
      </c>
      <c r="P161" s="139">
        <f t="shared" si="41"/>
        <v>0</v>
      </c>
      <c r="Q161" s="139">
        <v>0</v>
      </c>
      <c r="R161" s="139">
        <f t="shared" si="42"/>
        <v>0</v>
      </c>
      <c r="S161" s="139">
        <v>0</v>
      </c>
      <c r="T161" s="140">
        <f t="shared" si="43"/>
        <v>0</v>
      </c>
      <c r="AR161" s="141" t="s">
        <v>203</v>
      </c>
      <c r="AT161" s="141" t="s">
        <v>245</v>
      </c>
      <c r="AU161" s="141" t="s">
        <v>90</v>
      </c>
      <c r="AY161" s="16" t="s">
        <v>147</v>
      </c>
      <c r="BE161" s="142">
        <f t="shared" si="44"/>
        <v>0</v>
      </c>
      <c r="BF161" s="142">
        <f t="shared" si="45"/>
        <v>0</v>
      </c>
      <c r="BG161" s="142">
        <f t="shared" si="46"/>
        <v>0</v>
      </c>
      <c r="BH161" s="142">
        <f t="shared" si="47"/>
        <v>0</v>
      </c>
      <c r="BI161" s="142">
        <f t="shared" si="48"/>
        <v>0</v>
      </c>
      <c r="BJ161" s="16" t="s">
        <v>90</v>
      </c>
      <c r="BK161" s="142">
        <f t="shared" si="49"/>
        <v>0</v>
      </c>
      <c r="BL161" s="16" t="s">
        <v>154</v>
      </c>
      <c r="BM161" s="141" t="s">
        <v>1182</v>
      </c>
    </row>
    <row r="162" spans="2:63" s="11" customFormat="1" ht="25.9" customHeight="1">
      <c r="B162" s="116"/>
      <c r="D162" s="117" t="s">
        <v>81</v>
      </c>
      <c r="E162" s="118" t="s">
        <v>1183</v>
      </c>
      <c r="F162" s="118" t="s">
        <v>1184</v>
      </c>
      <c r="I162" s="119"/>
      <c r="J162" s="120">
        <f>BK162</f>
        <v>0</v>
      </c>
      <c r="L162" s="116"/>
      <c r="M162" s="121"/>
      <c r="P162" s="122">
        <f>SUM(P163:P178)</f>
        <v>0</v>
      </c>
      <c r="R162" s="122">
        <f>SUM(R163:R178)</f>
        <v>0</v>
      </c>
      <c r="T162" s="123">
        <f>SUM(T163:T178)</f>
        <v>0</v>
      </c>
      <c r="AR162" s="117" t="s">
        <v>90</v>
      </c>
      <c r="AT162" s="124" t="s">
        <v>81</v>
      </c>
      <c r="AU162" s="124" t="s">
        <v>82</v>
      </c>
      <c r="AY162" s="117" t="s">
        <v>147</v>
      </c>
      <c r="BK162" s="125">
        <f>SUM(BK163:BK178)</f>
        <v>0</v>
      </c>
    </row>
    <row r="163" spans="2:65" s="1" customFormat="1" ht="16.5" customHeight="1">
      <c r="B163" s="128"/>
      <c r="C163" s="129" t="s">
        <v>1185</v>
      </c>
      <c r="D163" s="129" t="s">
        <v>150</v>
      </c>
      <c r="E163" s="130" t="s">
        <v>1186</v>
      </c>
      <c r="F163" s="131" t="s">
        <v>1187</v>
      </c>
      <c r="G163" s="132" t="s">
        <v>376</v>
      </c>
      <c r="H163" s="133">
        <v>2</v>
      </c>
      <c r="I163" s="134"/>
      <c r="J163" s="135">
        <f aca="true" t="shared" si="50" ref="J163:J178">ROUND(I163*H163,2)</f>
        <v>0</v>
      </c>
      <c r="K163" s="136"/>
      <c r="L163" s="32"/>
      <c r="M163" s="137" t="s">
        <v>3</v>
      </c>
      <c r="N163" s="138" t="s">
        <v>53</v>
      </c>
      <c r="P163" s="139">
        <f aca="true" t="shared" si="51" ref="P163:P178">O163*H163</f>
        <v>0</v>
      </c>
      <c r="Q163" s="139">
        <v>0</v>
      </c>
      <c r="R163" s="139">
        <f aca="true" t="shared" si="52" ref="R163:R178">Q163*H163</f>
        <v>0</v>
      </c>
      <c r="S163" s="139">
        <v>0</v>
      </c>
      <c r="T163" s="140">
        <f aca="true" t="shared" si="53" ref="T163:T178">S163*H163</f>
        <v>0</v>
      </c>
      <c r="AR163" s="141" t="s">
        <v>154</v>
      </c>
      <c r="AT163" s="141" t="s">
        <v>150</v>
      </c>
      <c r="AU163" s="141" t="s">
        <v>90</v>
      </c>
      <c r="AY163" s="16" t="s">
        <v>147</v>
      </c>
      <c r="BE163" s="142">
        <f aca="true" t="shared" si="54" ref="BE163:BE178">IF(N163="základní",J163,0)</f>
        <v>0</v>
      </c>
      <c r="BF163" s="142">
        <f aca="true" t="shared" si="55" ref="BF163:BF178">IF(N163="snížená",J163,0)</f>
        <v>0</v>
      </c>
      <c r="BG163" s="142">
        <f aca="true" t="shared" si="56" ref="BG163:BG178">IF(N163="zákl. přenesená",J163,0)</f>
        <v>0</v>
      </c>
      <c r="BH163" s="142">
        <f aca="true" t="shared" si="57" ref="BH163:BH178">IF(N163="sníž. přenesená",J163,0)</f>
        <v>0</v>
      </c>
      <c r="BI163" s="142">
        <f aca="true" t="shared" si="58" ref="BI163:BI178">IF(N163="nulová",J163,0)</f>
        <v>0</v>
      </c>
      <c r="BJ163" s="16" t="s">
        <v>90</v>
      </c>
      <c r="BK163" s="142">
        <f aca="true" t="shared" si="59" ref="BK163:BK178">ROUND(I163*H163,2)</f>
        <v>0</v>
      </c>
      <c r="BL163" s="16" t="s">
        <v>154</v>
      </c>
      <c r="BM163" s="141" t="s">
        <v>1188</v>
      </c>
    </row>
    <row r="164" spans="2:65" s="1" customFormat="1" ht="16.5" customHeight="1">
      <c r="B164" s="128"/>
      <c r="C164" s="129" t="s">
        <v>1015</v>
      </c>
      <c r="D164" s="129" t="s">
        <v>150</v>
      </c>
      <c r="E164" s="130" t="s">
        <v>1189</v>
      </c>
      <c r="F164" s="131" t="s">
        <v>1157</v>
      </c>
      <c r="G164" s="132" t="s">
        <v>376</v>
      </c>
      <c r="H164" s="133">
        <v>2</v>
      </c>
      <c r="I164" s="134"/>
      <c r="J164" s="135">
        <f t="shared" si="50"/>
        <v>0</v>
      </c>
      <c r="K164" s="136"/>
      <c r="L164" s="32"/>
      <c r="M164" s="137" t="s">
        <v>3</v>
      </c>
      <c r="N164" s="138" t="s">
        <v>53</v>
      </c>
      <c r="P164" s="139">
        <f t="shared" si="51"/>
        <v>0</v>
      </c>
      <c r="Q164" s="139">
        <v>0</v>
      </c>
      <c r="R164" s="139">
        <f t="shared" si="52"/>
        <v>0</v>
      </c>
      <c r="S164" s="139">
        <v>0</v>
      </c>
      <c r="T164" s="140">
        <f t="shared" si="53"/>
        <v>0</v>
      </c>
      <c r="AR164" s="141" t="s">
        <v>154</v>
      </c>
      <c r="AT164" s="141" t="s">
        <v>150</v>
      </c>
      <c r="AU164" s="141" t="s">
        <v>90</v>
      </c>
      <c r="AY164" s="16" t="s">
        <v>147</v>
      </c>
      <c r="BE164" s="142">
        <f t="shared" si="54"/>
        <v>0</v>
      </c>
      <c r="BF164" s="142">
        <f t="shared" si="55"/>
        <v>0</v>
      </c>
      <c r="BG164" s="142">
        <f t="shared" si="56"/>
        <v>0</v>
      </c>
      <c r="BH164" s="142">
        <f t="shared" si="57"/>
        <v>0</v>
      </c>
      <c r="BI164" s="142">
        <f t="shared" si="58"/>
        <v>0</v>
      </c>
      <c r="BJ164" s="16" t="s">
        <v>90</v>
      </c>
      <c r="BK164" s="142">
        <f t="shared" si="59"/>
        <v>0</v>
      </c>
      <c r="BL164" s="16" t="s">
        <v>154</v>
      </c>
      <c r="BM164" s="141" t="s">
        <v>1190</v>
      </c>
    </row>
    <row r="165" spans="2:65" s="1" customFormat="1" ht="16.5" customHeight="1">
      <c r="B165" s="128"/>
      <c r="C165" s="129" t="s">
        <v>1191</v>
      </c>
      <c r="D165" s="129" t="s">
        <v>150</v>
      </c>
      <c r="E165" s="130" t="s">
        <v>1192</v>
      </c>
      <c r="F165" s="131" t="s">
        <v>1160</v>
      </c>
      <c r="G165" s="132" t="s">
        <v>376</v>
      </c>
      <c r="H165" s="133">
        <v>2</v>
      </c>
      <c r="I165" s="134"/>
      <c r="J165" s="135">
        <f t="shared" si="50"/>
        <v>0</v>
      </c>
      <c r="K165" s="136"/>
      <c r="L165" s="32"/>
      <c r="M165" s="137" t="s">
        <v>3</v>
      </c>
      <c r="N165" s="138" t="s">
        <v>53</v>
      </c>
      <c r="P165" s="139">
        <f t="shared" si="51"/>
        <v>0</v>
      </c>
      <c r="Q165" s="139">
        <v>0</v>
      </c>
      <c r="R165" s="139">
        <f t="shared" si="52"/>
        <v>0</v>
      </c>
      <c r="S165" s="139">
        <v>0</v>
      </c>
      <c r="T165" s="140">
        <f t="shared" si="53"/>
        <v>0</v>
      </c>
      <c r="AR165" s="141" t="s">
        <v>154</v>
      </c>
      <c r="AT165" s="141" t="s">
        <v>150</v>
      </c>
      <c r="AU165" s="141" t="s">
        <v>90</v>
      </c>
      <c r="AY165" s="16" t="s">
        <v>147</v>
      </c>
      <c r="BE165" s="142">
        <f t="shared" si="54"/>
        <v>0</v>
      </c>
      <c r="BF165" s="142">
        <f t="shared" si="55"/>
        <v>0</v>
      </c>
      <c r="BG165" s="142">
        <f t="shared" si="56"/>
        <v>0</v>
      </c>
      <c r="BH165" s="142">
        <f t="shared" si="57"/>
        <v>0</v>
      </c>
      <c r="BI165" s="142">
        <f t="shared" si="58"/>
        <v>0</v>
      </c>
      <c r="BJ165" s="16" t="s">
        <v>90</v>
      </c>
      <c r="BK165" s="142">
        <f t="shared" si="59"/>
        <v>0</v>
      </c>
      <c r="BL165" s="16" t="s">
        <v>154</v>
      </c>
      <c r="BM165" s="141" t="s">
        <v>1193</v>
      </c>
    </row>
    <row r="166" spans="2:65" s="1" customFormat="1" ht="24.15" customHeight="1">
      <c r="B166" s="128"/>
      <c r="C166" s="129" t="s">
        <v>1130</v>
      </c>
      <c r="D166" s="129" t="s">
        <v>150</v>
      </c>
      <c r="E166" s="130" t="s">
        <v>1194</v>
      </c>
      <c r="F166" s="131" t="s">
        <v>1195</v>
      </c>
      <c r="G166" s="132" t="s">
        <v>376</v>
      </c>
      <c r="H166" s="133">
        <v>35</v>
      </c>
      <c r="I166" s="134"/>
      <c r="J166" s="135">
        <f t="shared" si="50"/>
        <v>0</v>
      </c>
      <c r="K166" s="136"/>
      <c r="L166" s="32"/>
      <c r="M166" s="137" t="s">
        <v>3</v>
      </c>
      <c r="N166" s="138" t="s">
        <v>53</v>
      </c>
      <c r="P166" s="139">
        <f t="shared" si="51"/>
        <v>0</v>
      </c>
      <c r="Q166" s="139">
        <v>0</v>
      </c>
      <c r="R166" s="139">
        <f t="shared" si="52"/>
        <v>0</v>
      </c>
      <c r="S166" s="139">
        <v>0</v>
      </c>
      <c r="T166" s="140">
        <f t="shared" si="53"/>
        <v>0</v>
      </c>
      <c r="AR166" s="141" t="s">
        <v>154</v>
      </c>
      <c r="AT166" s="141" t="s">
        <v>150</v>
      </c>
      <c r="AU166" s="141" t="s">
        <v>90</v>
      </c>
      <c r="AY166" s="16" t="s">
        <v>147</v>
      </c>
      <c r="BE166" s="142">
        <f t="shared" si="54"/>
        <v>0</v>
      </c>
      <c r="BF166" s="142">
        <f t="shared" si="55"/>
        <v>0</v>
      </c>
      <c r="BG166" s="142">
        <f t="shared" si="56"/>
        <v>0</v>
      </c>
      <c r="BH166" s="142">
        <f t="shared" si="57"/>
        <v>0</v>
      </c>
      <c r="BI166" s="142">
        <f t="shared" si="58"/>
        <v>0</v>
      </c>
      <c r="BJ166" s="16" t="s">
        <v>90</v>
      </c>
      <c r="BK166" s="142">
        <f t="shared" si="59"/>
        <v>0</v>
      </c>
      <c r="BL166" s="16" t="s">
        <v>154</v>
      </c>
      <c r="BM166" s="141" t="s">
        <v>1196</v>
      </c>
    </row>
    <row r="167" spans="2:65" s="1" customFormat="1" ht="24.15" customHeight="1">
      <c r="B167" s="128"/>
      <c r="C167" s="129" t="s">
        <v>1197</v>
      </c>
      <c r="D167" s="129" t="s">
        <v>150</v>
      </c>
      <c r="E167" s="130" t="s">
        <v>1198</v>
      </c>
      <c r="F167" s="131" t="s">
        <v>1199</v>
      </c>
      <c r="G167" s="132" t="s">
        <v>376</v>
      </c>
      <c r="H167" s="133">
        <v>2</v>
      </c>
      <c r="I167" s="134"/>
      <c r="J167" s="135">
        <f t="shared" si="50"/>
        <v>0</v>
      </c>
      <c r="K167" s="136"/>
      <c r="L167" s="32"/>
      <c r="M167" s="137" t="s">
        <v>3</v>
      </c>
      <c r="N167" s="138" t="s">
        <v>53</v>
      </c>
      <c r="P167" s="139">
        <f t="shared" si="51"/>
        <v>0</v>
      </c>
      <c r="Q167" s="139">
        <v>0</v>
      </c>
      <c r="R167" s="139">
        <f t="shared" si="52"/>
        <v>0</v>
      </c>
      <c r="S167" s="139">
        <v>0</v>
      </c>
      <c r="T167" s="140">
        <f t="shared" si="53"/>
        <v>0</v>
      </c>
      <c r="AR167" s="141" t="s">
        <v>154</v>
      </c>
      <c r="AT167" s="141" t="s">
        <v>150</v>
      </c>
      <c r="AU167" s="141" t="s">
        <v>90</v>
      </c>
      <c r="AY167" s="16" t="s">
        <v>147</v>
      </c>
      <c r="BE167" s="142">
        <f t="shared" si="54"/>
        <v>0</v>
      </c>
      <c r="BF167" s="142">
        <f t="shared" si="55"/>
        <v>0</v>
      </c>
      <c r="BG167" s="142">
        <f t="shared" si="56"/>
        <v>0</v>
      </c>
      <c r="BH167" s="142">
        <f t="shared" si="57"/>
        <v>0</v>
      </c>
      <c r="BI167" s="142">
        <f t="shared" si="58"/>
        <v>0</v>
      </c>
      <c r="BJ167" s="16" t="s">
        <v>90</v>
      </c>
      <c r="BK167" s="142">
        <f t="shared" si="59"/>
        <v>0</v>
      </c>
      <c r="BL167" s="16" t="s">
        <v>154</v>
      </c>
      <c r="BM167" s="141" t="s">
        <v>1200</v>
      </c>
    </row>
    <row r="168" spans="2:65" s="1" customFormat="1" ht="24.15" customHeight="1">
      <c r="B168" s="128"/>
      <c r="C168" s="129" t="s">
        <v>1133</v>
      </c>
      <c r="D168" s="129" t="s">
        <v>150</v>
      </c>
      <c r="E168" s="130" t="s">
        <v>1201</v>
      </c>
      <c r="F168" s="131" t="s">
        <v>1166</v>
      </c>
      <c r="G168" s="132" t="s">
        <v>465</v>
      </c>
      <c r="H168" s="133">
        <v>60</v>
      </c>
      <c r="I168" s="134"/>
      <c r="J168" s="135">
        <f t="shared" si="50"/>
        <v>0</v>
      </c>
      <c r="K168" s="136"/>
      <c r="L168" s="32"/>
      <c r="M168" s="137" t="s">
        <v>3</v>
      </c>
      <c r="N168" s="138" t="s">
        <v>53</v>
      </c>
      <c r="P168" s="139">
        <f t="shared" si="51"/>
        <v>0</v>
      </c>
      <c r="Q168" s="139">
        <v>0</v>
      </c>
      <c r="R168" s="139">
        <f t="shared" si="52"/>
        <v>0</v>
      </c>
      <c r="S168" s="139">
        <v>0</v>
      </c>
      <c r="T168" s="140">
        <f t="shared" si="53"/>
        <v>0</v>
      </c>
      <c r="AR168" s="141" t="s">
        <v>154</v>
      </c>
      <c r="AT168" s="141" t="s">
        <v>150</v>
      </c>
      <c r="AU168" s="141" t="s">
        <v>90</v>
      </c>
      <c r="AY168" s="16" t="s">
        <v>147</v>
      </c>
      <c r="BE168" s="142">
        <f t="shared" si="54"/>
        <v>0</v>
      </c>
      <c r="BF168" s="142">
        <f t="shared" si="55"/>
        <v>0</v>
      </c>
      <c r="BG168" s="142">
        <f t="shared" si="56"/>
        <v>0</v>
      </c>
      <c r="BH168" s="142">
        <f t="shared" si="57"/>
        <v>0</v>
      </c>
      <c r="BI168" s="142">
        <f t="shared" si="58"/>
        <v>0</v>
      </c>
      <c r="BJ168" s="16" t="s">
        <v>90</v>
      </c>
      <c r="BK168" s="142">
        <f t="shared" si="59"/>
        <v>0</v>
      </c>
      <c r="BL168" s="16" t="s">
        <v>154</v>
      </c>
      <c r="BM168" s="141" t="s">
        <v>537</v>
      </c>
    </row>
    <row r="169" spans="2:65" s="1" customFormat="1" ht="16.5" customHeight="1">
      <c r="B169" s="128"/>
      <c r="C169" s="129" t="s">
        <v>1202</v>
      </c>
      <c r="D169" s="129" t="s">
        <v>150</v>
      </c>
      <c r="E169" s="130" t="s">
        <v>1203</v>
      </c>
      <c r="F169" s="131" t="s">
        <v>1169</v>
      </c>
      <c r="G169" s="132" t="s">
        <v>376</v>
      </c>
      <c r="H169" s="133">
        <v>2</v>
      </c>
      <c r="I169" s="134"/>
      <c r="J169" s="135">
        <f t="shared" si="50"/>
        <v>0</v>
      </c>
      <c r="K169" s="136"/>
      <c r="L169" s="32"/>
      <c r="M169" s="137" t="s">
        <v>3</v>
      </c>
      <c r="N169" s="138" t="s">
        <v>53</v>
      </c>
      <c r="P169" s="139">
        <f t="shared" si="51"/>
        <v>0</v>
      </c>
      <c r="Q169" s="139">
        <v>0</v>
      </c>
      <c r="R169" s="139">
        <f t="shared" si="52"/>
        <v>0</v>
      </c>
      <c r="S169" s="139">
        <v>0</v>
      </c>
      <c r="T169" s="140">
        <f t="shared" si="53"/>
        <v>0</v>
      </c>
      <c r="AR169" s="141" t="s">
        <v>154</v>
      </c>
      <c r="AT169" s="141" t="s">
        <v>150</v>
      </c>
      <c r="AU169" s="141" t="s">
        <v>90</v>
      </c>
      <c r="AY169" s="16" t="s">
        <v>147</v>
      </c>
      <c r="BE169" s="142">
        <f t="shared" si="54"/>
        <v>0</v>
      </c>
      <c r="BF169" s="142">
        <f t="shared" si="55"/>
        <v>0</v>
      </c>
      <c r="BG169" s="142">
        <f t="shared" si="56"/>
        <v>0</v>
      </c>
      <c r="BH169" s="142">
        <f t="shared" si="57"/>
        <v>0</v>
      </c>
      <c r="BI169" s="142">
        <f t="shared" si="58"/>
        <v>0</v>
      </c>
      <c r="BJ169" s="16" t="s">
        <v>90</v>
      </c>
      <c r="BK169" s="142">
        <f t="shared" si="59"/>
        <v>0</v>
      </c>
      <c r="BL169" s="16" t="s">
        <v>154</v>
      </c>
      <c r="BM169" s="141" t="s">
        <v>1204</v>
      </c>
    </row>
    <row r="170" spans="2:65" s="1" customFormat="1" ht="24.15" customHeight="1">
      <c r="B170" s="128"/>
      <c r="C170" s="129" t="s">
        <v>1136</v>
      </c>
      <c r="D170" s="129" t="s">
        <v>150</v>
      </c>
      <c r="E170" s="130" t="s">
        <v>1205</v>
      </c>
      <c r="F170" s="131" t="s">
        <v>1172</v>
      </c>
      <c r="G170" s="132" t="s">
        <v>465</v>
      </c>
      <c r="H170" s="133">
        <v>20</v>
      </c>
      <c r="I170" s="134"/>
      <c r="J170" s="135">
        <f t="shared" si="50"/>
        <v>0</v>
      </c>
      <c r="K170" s="136"/>
      <c r="L170" s="32"/>
      <c r="M170" s="137" t="s">
        <v>3</v>
      </c>
      <c r="N170" s="138" t="s">
        <v>53</v>
      </c>
      <c r="P170" s="139">
        <f t="shared" si="51"/>
        <v>0</v>
      </c>
      <c r="Q170" s="139">
        <v>0</v>
      </c>
      <c r="R170" s="139">
        <f t="shared" si="52"/>
        <v>0</v>
      </c>
      <c r="S170" s="139">
        <v>0</v>
      </c>
      <c r="T170" s="140">
        <f t="shared" si="53"/>
        <v>0</v>
      </c>
      <c r="AR170" s="141" t="s">
        <v>154</v>
      </c>
      <c r="AT170" s="141" t="s">
        <v>150</v>
      </c>
      <c r="AU170" s="141" t="s">
        <v>90</v>
      </c>
      <c r="AY170" s="16" t="s">
        <v>147</v>
      </c>
      <c r="BE170" s="142">
        <f t="shared" si="54"/>
        <v>0</v>
      </c>
      <c r="BF170" s="142">
        <f t="shared" si="55"/>
        <v>0</v>
      </c>
      <c r="BG170" s="142">
        <f t="shared" si="56"/>
        <v>0</v>
      </c>
      <c r="BH170" s="142">
        <f t="shared" si="57"/>
        <v>0</v>
      </c>
      <c r="BI170" s="142">
        <f t="shared" si="58"/>
        <v>0</v>
      </c>
      <c r="BJ170" s="16" t="s">
        <v>90</v>
      </c>
      <c r="BK170" s="142">
        <f t="shared" si="59"/>
        <v>0</v>
      </c>
      <c r="BL170" s="16" t="s">
        <v>154</v>
      </c>
      <c r="BM170" s="141" t="s">
        <v>1206</v>
      </c>
    </row>
    <row r="171" spans="2:65" s="1" customFormat="1" ht="24.15" customHeight="1">
      <c r="B171" s="128"/>
      <c r="C171" s="129" t="s">
        <v>1207</v>
      </c>
      <c r="D171" s="129" t="s">
        <v>150</v>
      </c>
      <c r="E171" s="130" t="s">
        <v>1208</v>
      </c>
      <c r="F171" s="131" t="s">
        <v>1209</v>
      </c>
      <c r="G171" s="132" t="s">
        <v>465</v>
      </c>
      <c r="H171" s="133">
        <v>35</v>
      </c>
      <c r="I171" s="134"/>
      <c r="J171" s="135">
        <f t="shared" si="50"/>
        <v>0</v>
      </c>
      <c r="K171" s="136"/>
      <c r="L171" s="32"/>
      <c r="M171" s="137" t="s">
        <v>3</v>
      </c>
      <c r="N171" s="138" t="s">
        <v>53</v>
      </c>
      <c r="P171" s="139">
        <f t="shared" si="51"/>
        <v>0</v>
      </c>
      <c r="Q171" s="139">
        <v>0</v>
      </c>
      <c r="R171" s="139">
        <f t="shared" si="52"/>
        <v>0</v>
      </c>
      <c r="S171" s="139">
        <v>0</v>
      </c>
      <c r="T171" s="140">
        <f t="shared" si="53"/>
        <v>0</v>
      </c>
      <c r="AR171" s="141" t="s">
        <v>154</v>
      </c>
      <c r="AT171" s="141" t="s">
        <v>150</v>
      </c>
      <c r="AU171" s="141" t="s">
        <v>90</v>
      </c>
      <c r="AY171" s="16" t="s">
        <v>147</v>
      </c>
      <c r="BE171" s="142">
        <f t="shared" si="54"/>
        <v>0</v>
      </c>
      <c r="BF171" s="142">
        <f t="shared" si="55"/>
        <v>0</v>
      </c>
      <c r="BG171" s="142">
        <f t="shared" si="56"/>
        <v>0</v>
      </c>
      <c r="BH171" s="142">
        <f t="shared" si="57"/>
        <v>0</v>
      </c>
      <c r="BI171" s="142">
        <f t="shared" si="58"/>
        <v>0</v>
      </c>
      <c r="BJ171" s="16" t="s">
        <v>90</v>
      </c>
      <c r="BK171" s="142">
        <f t="shared" si="59"/>
        <v>0</v>
      </c>
      <c r="BL171" s="16" t="s">
        <v>154</v>
      </c>
      <c r="BM171" s="141" t="s">
        <v>1210</v>
      </c>
    </row>
    <row r="172" spans="2:65" s="1" customFormat="1" ht="16.5" customHeight="1">
      <c r="B172" s="128"/>
      <c r="C172" s="129" t="s">
        <v>1139</v>
      </c>
      <c r="D172" s="129" t="s">
        <v>150</v>
      </c>
      <c r="E172" s="130" t="s">
        <v>1211</v>
      </c>
      <c r="F172" s="131" t="s">
        <v>1212</v>
      </c>
      <c r="G172" s="132" t="s">
        <v>376</v>
      </c>
      <c r="H172" s="133">
        <v>10</v>
      </c>
      <c r="I172" s="134"/>
      <c r="J172" s="135">
        <f t="shared" si="50"/>
        <v>0</v>
      </c>
      <c r="K172" s="136"/>
      <c r="L172" s="32"/>
      <c r="M172" s="137" t="s">
        <v>3</v>
      </c>
      <c r="N172" s="138" t="s">
        <v>53</v>
      </c>
      <c r="P172" s="139">
        <f t="shared" si="51"/>
        <v>0</v>
      </c>
      <c r="Q172" s="139">
        <v>0</v>
      </c>
      <c r="R172" s="139">
        <f t="shared" si="52"/>
        <v>0</v>
      </c>
      <c r="S172" s="139">
        <v>0</v>
      </c>
      <c r="T172" s="140">
        <f t="shared" si="53"/>
        <v>0</v>
      </c>
      <c r="AR172" s="141" t="s">
        <v>154</v>
      </c>
      <c r="AT172" s="141" t="s">
        <v>150</v>
      </c>
      <c r="AU172" s="141" t="s">
        <v>90</v>
      </c>
      <c r="AY172" s="16" t="s">
        <v>147</v>
      </c>
      <c r="BE172" s="142">
        <f t="shared" si="54"/>
        <v>0</v>
      </c>
      <c r="BF172" s="142">
        <f t="shared" si="55"/>
        <v>0</v>
      </c>
      <c r="BG172" s="142">
        <f t="shared" si="56"/>
        <v>0</v>
      </c>
      <c r="BH172" s="142">
        <f t="shared" si="57"/>
        <v>0</v>
      </c>
      <c r="BI172" s="142">
        <f t="shared" si="58"/>
        <v>0</v>
      </c>
      <c r="BJ172" s="16" t="s">
        <v>90</v>
      </c>
      <c r="BK172" s="142">
        <f t="shared" si="59"/>
        <v>0</v>
      </c>
      <c r="BL172" s="16" t="s">
        <v>154</v>
      </c>
      <c r="BM172" s="141" t="s">
        <v>1213</v>
      </c>
    </row>
    <row r="173" spans="2:65" s="1" customFormat="1" ht="16.5" customHeight="1">
      <c r="B173" s="128"/>
      <c r="C173" s="129" t="s">
        <v>1214</v>
      </c>
      <c r="D173" s="129" t="s">
        <v>150</v>
      </c>
      <c r="E173" s="130" t="s">
        <v>1215</v>
      </c>
      <c r="F173" s="131" t="s">
        <v>1064</v>
      </c>
      <c r="G173" s="132" t="s">
        <v>442</v>
      </c>
      <c r="H173" s="133">
        <v>1</v>
      </c>
      <c r="I173" s="134"/>
      <c r="J173" s="135">
        <f t="shared" si="50"/>
        <v>0</v>
      </c>
      <c r="K173" s="136"/>
      <c r="L173" s="32"/>
      <c r="M173" s="137" t="s">
        <v>3</v>
      </c>
      <c r="N173" s="138" t="s">
        <v>53</v>
      </c>
      <c r="P173" s="139">
        <f t="shared" si="51"/>
        <v>0</v>
      </c>
      <c r="Q173" s="139">
        <v>0</v>
      </c>
      <c r="R173" s="139">
        <f t="shared" si="52"/>
        <v>0</v>
      </c>
      <c r="S173" s="139">
        <v>0</v>
      </c>
      <c r="T173" s="140">
        <f t="shared" si="53"/>
        <v>0</v>
      </c>
      <c r="AR173" s="141" t="s">
        <v>154</v>
      </c>
      <c r="AT173" s="141" t="s">
        <v>150</v>
      </c>
      <c r="AU173" s="141" t="s">
        <v>90</v>
      </c>
      <c r="AY173" s="16" t="s">
        <v>147</v>
      </c>
      <c r="BE173" s="142">
        <f t="shared" si="54"/>
        <v>0</v>
      </c>
      <c r="BF173" s="142">
        <f t="shared" si="55"/>
        <v>0</v>
      </c>
      <c r="BG173" s="142">
        <f t="shared" si="56"/>
        <v>0</v>
      </c>
      <c r="BH173" s="142">
        <f t="shared" si="57"/>
        <v>0</v>
      </c>
      <c r="BI173" s="142">
        <f t="shared" si="58"/>
        <v>0</v>
      </c>
      <c r="BJ173" s="16" t="s">
        <v>90</v>
      </c>
      <c r="BK173" s="142">
        <f t="shared" si="59"/>
        <v>0</v>
      </c>
      <c r="BL173" s="16" t="s">
        <v>154</v>
      </c>
      <c r="BM173" s="141" t="s">
        <v>1216</v>
      </c>
    </row>
    <row r="174" spans="2:65" s="1" customFormat="1" ht="16.5" customHeight="1">
      <c r="B174" s="128"/>
      <c r="C174" s="129" t="s">
        <v>1142</v>
      </c>
      <c r="D174" s="129" t="s">
        <v>150</v>
      </c>
      <c r="E174" s="130" t="s">
        <v>1217</v>
      </c>
      <c r="F174" s="131" t="s">
        <v>1181</v>
      </c>
      <c r="G174" s="132" t="s">
        <v>442</v>
      </c>
      <c r="H174" s="133">
        <v>6</v>
      </c>
      <c r="I174" s="134"/>
      <c r="J174" s="135">
        <f t="shared" si="50"/>
        <v>0</v>
      </c>
      <c r="K174" s="136"/>
      <c r="L174" s="32"/>
      <c r="M174" s="137" t="s">
        <v>3</v>
      </c>
      <c r="N174" s="138" t="s">
        <v>53</v>
      </c>
      <c r="P174" s="139">
        <f t="shared" si="51"/>
        <v>0</v>
      </c>
      <c r="Q174" s="139">
        <v>0</v>
      </c>
      <c r="R174" s="139">
        <f t="shared" si="52"/>
        <v>0</v>
      </c>
      <c r="S174" s="139">
        <v>0</v>
      </c>
      <c r="T174" s="140">
        <f t="shared" si="53"/>
        <v>0</v>
      </c>
      <c r="AR174" s="141" t="s">
        <v>154</v>
      </c>
      <c r="AT174" s="141" t="s">
        <v>150</v>
      </c>
      <c r="AU174" s="141" t="s">
        <v>90</v>
      </c>
      <c r="AY174" s="16" t="s">
        <v>147</v>
      </c>
      <c r="BE174" s="142">
        <f t="shared" si="54"/>
        <v>0</v>
      </c>
      <c r="BF174" s="142">
        <f t="shared" si="55"/>
        <v>0</v>
      </c>
      <c r="BG174" s="142">
        <f t="shared" si="56"/>
        <v>0</v>
      </c>
      <c r="BH174" s="142">
        <f t="shared" si="57"/>
        <v>0</v>
      </c>
      <c r="BI174" s="142">
        <f t="shared" si="58"/>
        <v>0</v>
      </c>
      <c r="BJ174" s="16" t="s">
        <v>90</v>
      </c>
      <c r="BK174" s="142">
        <f t="shared" si="59"/>
        <v>0</v>
      </c>
      <c r="BL174" s="16" t="s">
        <v>154</v>
      </c>
      <c r="BM174" s="141" t="s">
        <v>1218</v>
      </c>
    </row>
    <row r="175" spans="2:65" s="1" customFormat="1" ht="16.5" customHeight="1">
      <c r="B175" s="128"/>
      <c r="C175" s="129" t="s">
        <v>1219</v>
      </c>
      <c r="D175" s="129" t="s">
        <v>150</v>
      </c>
      <c r="E175" s="130" t="s">
        <v>1220</v>
      </c>
      <c r="F175" s="131" t="s">
        <v>1221</v>
      </c>
      <c r="G175" s="132" t="s">
        <v>376</v>
      </c>
      <c r="H175" s="133">
        <v>2</v>
      </c>
      <c r="I175" s="134"/>
      <c r="J175" s="135">
        <f t="shared" si="50"/>
        <v>0</v>
      </c>
      <c r="K175" s="136"/>
      <c r="L175" s="32"/>
      <c r="M175" s="137" t="s">
        <v>3</v>
      </c>
      <c r="N175" s="138" t="s">
        <v>53</v>
      </c>
      <c r="P175" s="139">
        <f t="shared" si="51"/>
        <v>0</v>
      </c>
      <c r="Q175" s="139">
        <v>0</v>
      </c>
      <c r="R175" s="139">
        <f t="shared" si="52"/>
        <v>0</v>
      </c>
      <c r="S175" s="139">
        <v>0</v>
      </c>
      <c r="T175" s="140">
        <f t="shared" si="53"/>
        <v>0</v>
      </c>
      <c r="AR175" s="141" t="s">
        <v>154</v>
      </c>
      <c r="AT175" s="141" t="s">
        <v>150</v>
      </c>
      <c r="AU175" s="141" t="s">
        <v>90</v>
      </c>
      <c r="AY175" s="16" t="s">
        <v>147</v>
      </c>
      <c r="BE175" s="142">
        <f t="shared" si="54"/>
        <v>0</v>
      </c>
      <c r="BF175" s="142">
        <f t="shared" si="55"/>
        <v>0</v>
      </c>
      <c r="BG175" s="142">
        <f t="shared" si="56"/>
        <v>0</v>
      </c>
      <c r="BH175" s="142">
        <f t="shared" si="57"/>
        <v>0</v>
      </c>
      <c r="BI175" s="142">
        <f t="shared" si="58"/>
        <v>0</v>
      </c>
      <c r="BJ175" s="16" t="s">
        <v>90</v>
      </c>
      <c r="BK175" s="142">
        <f t="shared" si="59"/>
        <v>0</v>
      </c>
      <c r="BL175" s="16" t="s">
        <v>154</v>
      </c>
      <c r="BM175" s="141" t="s">
        <v>1222</v>
      </c>
    </row>
    <row r="176" spans="2:65" s="1" customFormat="1" ht="16.5" customHeight="1">
      <c r="B176" s="128"/>
      <c r="C176" s="129" t="s">
        <v>1145</v>
      </c>
      <c r="D176" s="129" t="s">
        <v>150</v>
      </c>
      <c r="E176" s="130" t="s">
        <v>1223</v>
      </c>
      <c r="F176" s="131" t="s">
        <v>1224</v>
      </c>
      <c r="G176" s="132" t="s">
        <v>442</v>
      </c>
      <c r="H176" s="133">
        <v>1</v>
      </c>
      <c r="I176" s="134"/>
      <c r="J176" s="135">
        <f t="shared" si="50"/>
        <v>0</v>
      </c>
      <c r="K176" s="136"/>
      <c r="L176" s="32"/>
      <c r="M176" s="137" t="s">
        <v>3</v>
      </c>
      <c r="N176" s="138" t="s">
        <v>53</v>
      </c>
      <c r="P176" s="139">
        <f t="shared" si="51"/>
        <v>0</v>
      </c>
      <c r="Q176" s="139">
        <v>0</v>
      </c>
      <c r="R176" s="139">
        <f t="shared" si="52"/>
        <v>0</v>
      </c>
      <c r="S176" s="139">
        <v>0</v>
      </c>
      <c r="T176" s="140">
        <f t="shared" si="53"/>
        <v>0</v>
      </c>
      <c r="AR176" s="141" t="s">
        <v>154</v>
      </c>
      <c r="AT176" s="141" t="s">
        <v>150</v>
      </c>
      <c r="AU176" s="141" t="s">
        <v>90</v>
      </c>
      <c r="AY176" s="16" t="s">
        <v>147</v>
      </c>
      <c r="BE176" s="142">
        <f t="shared" si="54"/>
        <v>0</v>
      </c>
      <c r="BF176" s="142">
        <f t="shared" si="55"/>
        <v>0</v>
      </c>
      <c r="BG176" s="142">
        <f t="shared" si="56"/>
        <v>0</v>
      </c>
      <c r="BH176" s="142">
        <f t="shared" si="57"/>
        <v>0</v>
      </c>
      <c r="BI176" s="142">
        <f t="shared" si="58"/>
        <v>0</v>
      </c>
      <c r="BJ176" s="16" t="s">
        <v>90</v>
      </c>
      <c r="BK176" s="142">
        <f t="shared" si="59"/>
        <v>0</v>
      </c>
      <c r="BL176" s="16" t="s">
        <v>154</v>
      </c>
      <c r="BM176" s="141" t="s">
        <v>1225</v>
      </c>
    </row>
    <row r="177" spans="2:65" s="1" customFormat="1" ht="16.5" customHeight="1">
      <c r="B177" s="128"/>
      <c r="C177" s="129" t="s">
        <v>1226</v>
      </c>
      <c r="D177" s="129" t="s">
        <v>150</v>
      </c>
      <c r="E177" s="130" t="s">
        <v>1227</v>
      </c>
      <c r="F177" s="131" t="s">
        <v>1228</v>
      </c>
      <c r="G177" s="132" t="s">
        <v>442</v>
      </c>
      <c r="H177" s="133">
        <v>1</v>
      </c>
      <c r="I177" s="134"/>
      <c r="J177" s="135">
        <f t="shared" si="50"/>
        <v>0</v>
      </c>
      <c r="K177" s="136"/>
      <c r="L177" s="32"/>
      <c r="M177" s="137" t="s">
        <v>3</v>
      </c>
      <c r="N177" s="138" t="s">
        <v>53</v>
      </c>
      <c r="P177" s="139">
        <f t="shared" si="51"/>
        <v>0</v>
      </c>
      <c r="Q177" s="139">
        <v>0</v>
      </c>
      <c r="R177" s="139">
        <f t="shared" si="52"/>
        <v>0</v>
      </c>
      <c r="S177" s="139">
        <v>0</v>
      </c>
      <c r="T177" s="140">
        <f t="shared" si="53"/>
        <v>0</v>
      </c>
      <c r="AR177" s="141" t="s">
        <v>154</v>
      </c>
      <c r="AT177" s="141" t="s">
        <v>150</v>
      </c>
      <c r="AU177" s="141" t="s">
        <v>90</v>
      </c>
      <c r="AY177" s="16" t="s">
        <v>147</v>
      </c>
      <c r="BE177" s="142">
        <f t="shared" si="54"/>
        <v>0</v>
      </c>
      <c r="BF177" s="142">
        <f t="shared" si="55"/>
        <v>0</v>
      </c>
      <c r="BG177" s="142">
        <f t="shared" si="56"/>
        <v>0</v>
      </c>
      <c r="BH177" s="142">
        <f t="shared" si="57"/>
        <v>0</v>
      </c>
      <c r="BI177" s="142">
        <f t="shared" si="58"/>
        <v>0</v>
      </c>
      <c r="BJ177" s="16" t="s">
        <v>90</v>
      </c>
      <c r="BK177" s="142">
        <f t="shared" si="59"/>
        <v>0</v>
      </c>
      <c r="BL177" s="16" t="s">
        <v>154</v>
      </c>
      <c r="BM177" s="141" t="s">
        <v>1229</v>
      </c>
    </row>
    <row r="178" spans="2:65" s="1" customFormat="1" ht="16.5" customHeight="1">
      <c r="B178" s="128"/>
      <c r="C178" s="129" t="s">
        <v>1147</v>
      </c>
      <c r="D178" s="129" t="s">
        <v>150</v>
      </c>
      <c r="E178" s="130" t="s">
        <v>1230</v>
      </c>
      <c r="F178" s="131" t="s">
        <v>1066</v>
      </c>
      <c r="G178" s="132" t="s">
        <v>376</v>
      </c>
      <c r="H178" s="133">
        <v>1</v>
      </c>
      <c r="I178" s="134"/>
      <c r="J178" s="135">
        <f t="shared" si="50"/>
        <v>0</v>
      </c>
      <c r="K178" s="136"/>
      <c r="L178" s="32"/>
      <c r="M178" s="137" t="s">
        <v>3</v>
      </c>
      <c r="N178" s="138" t="s">
        <v>53</v>
      </c>
      <c r="P178" s="139">
        <f t="shared" si="51"/>
        <v>0</v>
      </c>
      <c r="Q178" s="139">
        <v>0</v>
      </c>
      <c r="R178" s="139">
        <f t="shared" si="52"/>
        <v>0</v>
      </c>
      <c r="S178" s="139">
        <v>0</v>
      </c>
      <c r="T178" s="140">
        <f t="shared" si="53"/>
        <v>0</v>
      </c>
      <c r="AR178" s="141" t="s">
        <v>154</v>
      </c>
      <c r="AT178" s="141" t="s">
        <v>150</v>
      </c>
      <c r="AU178" s="141" t="s">
        <v>90</v>
      </c>
      <c r="AY178" s="16" t="s">
        <v>147</v>
      </c>
      <c r="BE178" s="142">
        <f t="shared" si="54"/>
        <v>0</v>
      </c>
      <c r="BF178" s="142">
        <f t="shared" si="55"/>
        <v>0</v>
      </c>
      <c r="BG178" s="142">
        <f t="shared" si="56"/>
        <v>0</v>
      </c>
      <c r="BH178" s="142">
        <f t="shared" si="57"/>
        <v>0</v>
      </c>
      <c r="BI178" s="142">
        <f t="shared" si="58"/>
        <v>0</v>
      </c>
      <c r="BJ178" s="16" t="s">
        <v>90</v>
      </c>
      <c r="BK178" s="142">
        <f t="shared" si="59"/>
        <v>0</v>
      </c>
      <c r="BL178" s="16" t="s">
        <v>154</v>
      </c>
      <c r="BM178" s="141" t="s">
        <v>1231</v>
      </c>
    </row>
    <row r="179" spans="2:63" s="11" customFormat="1" ht="25.9" customHeight="1">
      <c r="B179" s="116"/>
      <c r="D179" s="117" t="s">
        <v>81</v>
      </c>
      <c r="E179" s="118" t="s">
        <v>1232</v>
      </c>
      <c r="F179" s="118" t="s">
        <v>1233</v>
      </c>
      <c r="I179" s="119"/>
      <c r="J179" s="120">
        <f>BK179</f>
        <v>0</v>
      </c>
      <c r="L179" s="116"/>
      <c r="M179" s="121"/>
      <c r="P179" s="122">
        <f>SUM(P180:P182)</f>
        <v>0</v>
      </c>
      <c r="R179" s="122">
        <f>SUM(R180:R182)</f>
        <v>0</v>
      </c>
      <c r="T179" s="123">
        <f>SUM(T180:T182)</f>
        <v>0</v>
      </c>
      <c r="AR179" s="117" t="s">
        <v>90</v>
      </c>
      <c r="AT179" s="124" t="s">
        <v>81</v>
      </c>
      <c r="AU179" s="124" t="s">
        <v>82</v>
      </c>
      <c r="AY179" s="117" t="s">
        <v>147</v>
      </c>
      <c r="BK179" s="125">
        <f>SUM(BK180:BK182)</f>
        <v>0</v>
      </c>
    </row>
    <row r="180" spans="2:65" s="1" customFormat="1" ht="24.15" customHeight="1">
      <c r="B180" s="128"/>
      <c r="C180" s="168" t="s">
        <v>1234</v>
      </c>
      <c r="D180" s="168" t="s">
        <v>245</v>
      </c>
      <c r="E180" s="169" t="s">
        <v>1047</v>
      </c>
      <c r="F180" s="170" t="s">
        <v>1048</v>
      </c>
      <c r="G180" s="171" t="s">
        <v>465</v>
      </c>
      <c r="H180" s="172">
        <v>100</v>
      </c>
      <c r="I180" s="173"/>
      <c r="J180" s="174">
        <f>ROUND(I180*H180,2)</f>
        <v>0</v>
      </c>
      <c r="K180" s="175"/>
      <c r="L180" s="176"/>
      <c r="M180" s="177" t="s">
        <v>3</v>
      </c>
      <c r="N180" s="178" t="s">
        <v>53</v>
      </c>
      <c r="P180" s="139">
        <f>O180*H180</f>
        <v>0</v>
      </c>
      <c r="Q180" s="139">
        <v>0</v>
      </c>
      <c r="R180" s="139">
        <f>Q180*H180</f>
        <v>0</v>
      </c>
      <c r="S180" s="139">
        <v>0</v>
      </c>
      <c r="T180" s="140">
        <f>S180*H180</f>
        <v>0</v>
      </c>
      <c r="AR180" s="141" t="s">
        <v>203</v>
      </c>
      <c r="AT180" s="141" t="s">
        <v>245</v>
      </c>
      <c r="AU180" s="141" t="s">
        <v>90</v>
      </c>
      <c r="AY180" s="16" t="s">
        <v>147</v>
      </c>
      <c r="BE180" s="142">
        <f>IF(N180="základní",J180,0)</f>
        <v>0</v>
      </c>
      <c r="BF180" s="142">
        <f>IF(N180="snížená",J180,0)</f>
        <v>0</v>
      </c>
      <c r="BG180" s="142">
        <f>IF(N180="zákl. přenesená",J180,0)</f>
        <v>0</v>
      </c>
      <c r="BH180" s="142">
        <f>IF(N180="sníž. přenesená",J180,0)</f>
        <v>0</v>
      </c>
      <c r="BI180" s="142">
        <f>IF(N180="nulová",J180,0)</f>
        <v>0</v>
      </c>
      <c r="BJ180" s="16" t="s">
        <v>90</v>
      </c>
      <c r="BK180" s="142">
        <f>ROUND(I180*H180,2)</f>
        <v>0</v>
      </c>
      <c r="BL180" s="16" t="s">
        <v>154</v>
      </c>
      <c r="BM180" s="141" t="s">
        <v>1235</v>
      </c>
    </row>
    <row r="181" spans="2:65" s="1" customFormat="1" ht="24.15" customHeight="1">
      <c r="B181" s="128"/>
      <c r="C181" s="168" t="s">
        <v>1149</v>
      </c>
      <c r="D181" s="168" t="s">
        <v>245</v>
      </c>
      <c r="E181" s="169" t="s">
        <v>1236</v>
      </c>
      <c r="F181" s="170" t="s">
        <v>1237</v>
      </c>
      <c r="G181" s="171" t="s">
        <v>465</v>
      </c>
      <c r="H181" s="172">
        <v>110</v>
      </c>
      <c r="I181" s="173"/>
      <c r="J181" s="174">
        <f>ROUND(I181*H181,2)</f>
        <v>0</v>
      </c>
      <c r="K181" s="175"/>
      <c r="L181" s="176"/>
      <c r="M181" s="177" t="s">
        <v>3</v>
      </c>
      <c r="N181" s="178" t="s">
        <v>53</v>
      </c>
      <c r="P181" s="139">
        <f>O181*H181</f>
        <v>0</v>
      </c>
      <c r="Q181" s="139">
        <v>0</v>
      </c>
      <c r="R181" s="139">
        <f>Q181*H181</f>
        <v>0</v>
      </c>
      <c r="S181" s="139">
        <v>0</v>
      </c>
      <c r="T181" s="140">
        <f>S181*H181</f>
        <v>0</v>
      </c>
      <c r="AR181" s="141" t="s">
        <v>203</v>
      </c>
      <c r="AT181" s="141" t="s">
        <v>245</v>
      </c>
      <c r="AU181" s="141" t="s">
        <v>90</v>
      </c>
      <c r="AY181" s="16" t="s">
        <v>147</v>
      </c>
      <c r="BE181" s="142">
        <f>IF(N181="základní",J181,0)</f>
        <v>0</v>
      </c>
      <c r="BF181" s="142">
        <f>IF(N181="snížená",J181,0)</f>
        <v>0</v>
      </c>
      <c r="BG181" s="142">
        <f>IF(N181="zákl. přenesená",J181,0)</f>
        <v>0</v>
      </c>
      <c r="BH181" s="142">
        <f>IF(N181="sníž. přenesená",J181,0)</f>
        <v>0</v>
      </c>
      <c r="BI181" s="142">
        <f>IF(N181="nulová",J181,0)</f>
        <v>0</v>
      </c>
      <c r="BJ181" s="16" t="s">
        <v>90</v>
      </c>
      <c r="BK181" s="142">
        <f>ROUND(I181*H181,2)</f>
        <v>0</v>
      </c>
      <c r="BL181" s="16" t="s">
        <v>154</v>
      </c>
      <c r="BM181" s="141" t="s">
        <v>1238</v>
      </c>
    </row>
    <row r="182" spans="2:65" s="1" customFormat="1" ht="16.5" customHeight="1">
      <c r="B182" s="128"/>
      <c r="C182" s="168" t="s">
        <v>1239</v>
      </c>
      <c r="D182" s="168" t="s">
        <v>245</v>
      </c>
      <c r="E182" s="169" t="s">
        <v>1240</v>
      </c>
      <c r="F182" s="170" t="s">
        <v>1052</v>
      </c>
      <c r="G182" s="171" t="s">
        <v>442</v>
      </c>
      <c r="H182" s="172">
        <v>1</v>
      </c>
      <c r="I182" s="173"/>
      <c r="J182" s="174">
        <f>ROUND(I182*H182,2)</f>
        <v>0</v>
      </c>
      <c r="K182" s="175"/>
      <c r="L182" s="176"/>
      <c r="M182" s="177" t="s">
        <v>3</v>
      </c>
      <c r="N182" s="178" t="s">
        <v>53</v>
      </c>
      <c r="P182" s="139">
        <f>O182*H182</f>
        <v>0</v>
      </c>
      <c r="Q182" s="139">
        <v>0</v>
      </c>
      <c r="R182" s="139">
        <f>Q182*H182</f>
        <v>0</v>
      </c>
      <c r="S182" s="139">
        <v>0</v>
      </c>
      <c r="T182" s="140">
        <f>S182*H182</f>
        <v>0</v>
      </c>
      <c r="AR182" s="141" t="s">
        <v>203</v>
      </c>
      <c r="AT182" s="141" t="s">
        <v>245</v>
      </c>
      <c r="AU182" s="141" t="s">
        <v>90</v>
      </c>
      <c r="AY182" s="16" t="s">
        <v>147</v>
      </c>
      <c r="BE182" s="142">
        <f>IF(N182="základní",J182,0)</f>
        <v>0</v>
      </c>
      <c r="BF182" s="142">
        <f>IF(N182="snížená",J182,0)</f>
        <v>0</v>
      </c>
      <c r="BG182" s="142">
        <f>IF(N182="zákl. přenesená",J182,0)</f>
        <v>0</v>
      </c>
      <c r="BH182" s="142">
        <f>IF(N182="sníž. přenesená",J182,0)</f>
        <v>0</v>
      </c>
      <c r="BI182" s="142">
        <f>IF(N182="nulová",J182,0)</f>
        <v>0</v>
      </c>
      <c r="BJ182" s="16" t="s">
        <v>90</v>
      </c>
      <c r="BK182" s="142">
        <f>ROUND(I182*H182,2)</f>
        <v>0</v>
      </c>
      <c r="BL182" s="16" t="s">
        <v>154</v>
      </c>
      <c r="BM182" s="141" t="s">
        <v>1241</v>
      </c>
    </row>
    <row r="183" spans="2:63" s="11" customFormat="1" ht="25.9" customHeight="1">
      <c r="B183" s="116"/>
      <c r="D183" s="117" t="s">
        <v>81</v>
      </c>
      <c r="E183" s="118" t="s">
        <v>1242</v>
      </c>
      <c r="F183" s="118" t="s">
        <v>1243</v>
      </c>
      <c r="I183" s="119"/>
      <c r="J183" s="120">
        <f>BK183</f>
        <v>0</v>
      </c>
      <c r="L183" s="116"/>
      <c r="M183" s="121"/>
      <c r="P183" s="122">
        <f>SUM(P184:P187)</f>
        <v>0</v>
      </c>
      <c r="R183" s="122">
        <f>SUM(R184:R187)</f>
        <v>0</v>
      </c>
      <c r="T183" s="123">
        <f>SUM(T184:T187)</f>
        <v>0</v>
      </c>
      <c r="AR183" s="117" t="s">
        <v>90</v>
      </c>
      <c r="AT183" s="124" t="s">
        <v>81</v>
      </c>
      <c r="AU183" s="124" t="s">
        <v>82</v>
      </c>
      <c r="AY183" s="117" t="s">
        <v>147</v>
      </c>
      <c r="BK183" s="125">
        <f>SUM(BK184:BK187)</f>
        <v>0</v>
      </c>
    </row>
    <row r="184" spans="2:65" s="1" customFormat="1" ht="37.75" customHeight="1">
      <c r="B184" s="128"/>
      <c r="C184" s="129" t="s">
        <v>1151</v>
      </c>
      <c r="D184" s="129" t="s">
        <v>150</v>
      </c>
      <c r="E184" s="130" t="s">
        <v>1244</v>
      </c>
      <c r="F184" s="131" t="s">
        <v>1245</v>
      </c>
      <c r="G184" s="132" t="s">
        <v>665</v>
      </c>
      <c r="H184" s="133">
        <v>60</v>
      </c>
      <c r="I184" s="134"/>
      <c r="J184" s="135">
        <f>ROUND(I184*H184,2)</f>
        <v>0</v>
      </c>
      <c r="K184" s="136"/>
      <c r="L184" s="32"/>
      <c r="M184" s="137" t="s">
        <v>3</v>
      </c>
      <c r="N184" s="138" t="s">
        <v>53</v>
      </c>
      <c r="P184" s="139">
        <f>O184*H184</f>
        <v>0</v>
      </c>
      <c r="Q184" s="139">
        <v>0</v>
      </c>
      <c r="R184" s="139">
        <f>Q184*H184</f>
        <v>0</v>
      </c>
      <c r="S184" s="139">
        <v>0</v>
      </c>
      <c r="T184" s="140">
        <f>S184*H184</f>
        <v>0</v>
      </c>
      <c r="AR184" s="141" t="s">
        <v>154</v>
      </c>
      <c r="AT184" s="141" t="s">
        <v>150</v>
      </c>
      <c r="AU184" s="141" t="s">
        <v>90</v>
      </c>
      <c r="AY184" s="16" t="s">
        <v>147</v>
      </c>
      <c r="BE184" s="142">
        <f>IF(N184="základní",J184,0)</f>
        <v>0</v>
      </c>
      <c r="BF184" s="142">
        <f>IF(N184="snížená",J184,0)</f>
        <v>0</v>
      </c>
      <c r="BG184" s="142">
        <f>IF(N184="zákl. přenesená",J184,0)</f>
        <v>0</v>
      </c>
      <c r="BH184" s="142">
        <f>IF(N184="sníž. přenesená",J184,0)</f>
        <v>0</v>
      </c>
      <c r="BI184" s="142">
        <f>IF(N184="nulová",J184,0)</f>
        <v>0</v>
      </c>
      <c r="BJ184" s="16" t="s">
        <v>90</v>
      </c>
      <c r="BK184" s="142">
        <f>ROUND(I184*H184,2)</f>
        <v>0</v>
      </c>
      <c r="BL184" s="16" t="s">
        <v>154</v>
      </c>
      <c r="BM184" s="141" t="s">
        <v>1246</v>
      </c>
    </row>
    <row r="185" spans="2:65" s="1" customFormat="1" ht="24.15" customHeight="1">
      <c r="B185" s="128"/>
      <c r="C185" s="129" t="s">
        <v>1247</v>
      </c>
      <c r="D185" s="129" t="s">
        <v>150</v>
      </c>
      <c r="E185" s="130" t="s">
        <v>1248</v>
      </c>
      <c r="F185" s="131" t="s">
        <v>1048</v>
      </c>
      <c r="G185" s="132" t="s">
        <v>465</v>
      </c>
      <c r="H185" s="133">
        <v>100</v>
      </c>
      <c r="I185" s="134"/>
      <c r="J185" s="135">
        <f>ROUND(I185*H185,2)</f>
        <v>0</v>
      </c>
      <c r="K185" s="136"/>
      <c r="L185" s="32"/>
      <c r="M185" s="137" t="s">
        <v>3</v>
      </c>
      <c r="N185" s="138" t="s">
        <v>53</v>
      </c>
      <c r="P185" s="139">
        <f>O185*H185</f>
        <v>0</v>
      </c>
      <c r="Q185" s="139">
        <v>0</v>
      </c>
      <c r="R185" s="139">
        <f>Q185*H185</f>
        <v>0</v>
      </c>
      <c r="S185" s="139">
        <v>0</v>
      </c>
      <c r="T185" s="140">
        <f>S185*H185</f>
        <v>0</v>
      </c>
      <c r="AR185" s="141" t="s">
        <v>154</v>
      </c>
      <c r="AT185" s="141" t="s">
        <v>150</v>
      </c>
      <c r="AU185" s="141" t="s">
        <v>90</v>
      </c>
      <c r="AY185" s="16" t="s">
        <v>147</v>
      </c>
      <c r="BE185" s="142">
        <f>IF(N185="základní",J185,0)</f>
        <v>0</v>
      </c>
      <c r="BF185" s="142">
        <f>IF(N185="snížená",J185,0)</f>
        <v>0</v>
      </c>
      <c r="BG185" s="142">
        <f>IF(N185="zákl. přenesená",J185,0)</f>
        <v>0</v>
      </c>
      <c r="BH185" s="142">
        <f>IF(N185="sníž. přenesená",J185,0)</f>
        <v>0</v>
      </c>
      <c r="BI185" s="142">
        <f>IF(N185="nulová",J185,0)</f>
        <v>0</v>
      </c>
      <c r="BJ185" s="16" t="s">
        <v>90</v>
      </c>
      <c r="BK185" s="142">
        <f>ROUND(I185*H185,2)</f>
        <v>0</v>
      </c>
      <c r="BL185" s="16" t="s">
        <v>154</v>
      </c>
      <c r="BM185" s="141" t="s">
        <v>1249</v>
      </c>
    </row>
    <row r="186" spans="2:65" s="1" customFormat="1" ht="24.15" customHeight="1">
      <c r="B186" s="128"/>
      <c r="C186" s="129" t="s">
        <v>176</v>
      </c>
      <c r="D186" s="129" t="s">
        <v>150</v>
      </c>
      <c r="E186" s="130" t="s">
        <v>1250</v>
      </c>
      <c r="F186" s="131" t="s">
        <v>1237</v>
      </c>
      <c r="G186" s="132" t="s">
        <v>465</v>
      </c>
      <c r="H186" s="133">
        <v>110</v>
      </c>
      <c r="I186" s="134"/>
      <c r="J186" s="135">
        <f>ROUND(I186*H186,2)</f>
        <v>0</v>
      </c>
      <c r="K186" s="136"/>
      <c r="L186" s="32"/>
      <c r="M186" s="137" t="s">
        <v>3</v>
      </c>
      <c r="N186" s="138" t="s">
        <v>53</v>
      </c>
      <c r="P186" s="139">
        <f>O186*H186</f>
        <v>0</v>
      </c>
      <c r="Q186" s="139">
        <v>0</v>
      </c>
      <c r="R186" s="139">
        <f>Q186*H186</f>
        <v>0</v>
      </c>
      <c r="S186" s="139">
        <v>0</v>
      </c>
      <c r="T186" s="140">
        <f>S186*H186</f>
        <v>0</v>
      </c>
      <c r="AR186" s="141" t="s">
        <v>154</v>
      </c>
      <c r="AT186" s="141" t="s">
        <v>150</v>
      </c>
      <c r="AU186" s="141" t="s">
        <v>90</v>
      </c>
      <c r="AY186" s="16" t="s">
        <v>147</v>
      </c>
      <c r="BE186" s="142">
        <f>IF(N186="základní",J186,0)</f>
        <v>0</v>
      </c>
      <c r="BF186" s="142">
        <f>IF(N186="snížená",J186,0)</f>
        <v>0</v>
      </c>
      <c r="BG186" s="142">
        <f>IF(N186="zákl. přenesená",J186,0)</f>
        <v>0</v>
      </c>
      <c r="BH186" s="142">
        <f>IF(N186="sníž. přenesená",J186,0)</f>
        <v>0</v>
      </c>
      <c r="BI186" s="142">
        <f>IF(N186="nulová",J186,0)</f>
        <v>0</v>
      </c>
      <c r="BJ186" s="16" t="s">
        <v>90</v>
      </c>
      <c r="BK186" s="142">
        <f>ROUND(I186*H186,2)</f>
        <v>0</v>
      </c>
      <c r="BL186" s="16" t="s">
        <v>154</v>
      </c>
      <c r="BM186" s="141" t="s">
        <v>1251</v>
      </c>
    </row>
    <row r="187" spans="2:65" s="1" customFormat="1" ht="16.5" customHeight="1">
      <c r="B187" s="128"/>
      <c r="C187" s="129" t="s">
        <v>1252</v>
      </c>
      <c r="D187" s="129" t="s">
        <v>150</v>
      </c>
      <c r="E187" s="130" t="s">
        <v>1253</v>
      </c>
      <c r="F187" s="131" t="s">
        <v>1052</v>
      </c>
      <c r="G187" s="132" t="s">
        <v>442</v>
      </c>
      <c r="H187" s="133">
        <v>1</v>
      </c>
      <c r="I187" s="134"/>
      <c r="J187" s="135">
        <f>ROUND(I187*H187,2)</f>
        <v>0</v>
      </c>
      <c r="K187" s="136"/>
      <c r="L187" s="32"/>
      <c r="M187" s="189" t="s">
        <v>3</v>
      </c>
      <c r="N187" s="190" t="s">
        <v>53</v>
      </c>
      <c r="O187" s="186"/>
      <c r="P187" s="191">
        <f>O187*H187</f>
        <v>0</v>
      </c>
      <c r="Q187" s="191">
        <v>0</v>
      </c>
      <c r="R187" s="191">
        <f>Q187*H187</f>
        <v>0</v>
      </c>
      <c r="S187" s="191">
        <v>0</v>
      </c>
      <c r="T187" s="192">
        <f>S187*H187</f>
        <v>0</v>
      </c>
      <c r="AR187" s="141" t="s">
        <v>154</v>
      </c>
      <c r="AT187" s="141" t="s">
        <v>150</v>
      </c>
      <c r="AU187" s="141" t="s">
        <v>90</v>
      </c>
      <c r="AY187" s="16" t="s">
        <v>147</v>
      </c>
      <c r="BE187" s="142">
        <f>IF(N187="základní",J187,0)</f>
        <v>0</v>
      </c>
      <c r="BF187" s="142">
        <f>IF(N187="snížená",J187,0)</f>
        <v>0</v>
      </c>
      <c r="BG187" s="142">
        <f>IF(N187="zákl. přenesená",J187,0)</f>
        <v>0</v>
      </c>
      <c r="BH187" s="142">
        <f>IF(N187="sníž. přenesená",J187,0)</f>
        <v>0</v>
      </c>
      <c r="BI187" s="142">
        <f>IF(N187="nulová",J187,0)</f>
        <v>0</v>
      </c>
      <c r="BJ187" s="16" t="s">
        <v>90</v>
      </c>
      <c r="BK187" s="142">
        <f>ROUND(I187*H187,2)</f>
        <v>0</v>
      </c>
      <c r="BL187" s="16" t="s">
        <v>154</v>
      </c>
      <c r="BM187" s="141" t="s">
        <v>1254</v>
      </c>
    </row>
    <row r="188" spans="2:12" s="1" customFormat="1" ht="7" customHeight="1">
      <c r="B188" s="41"/>
      <c r="C188" s="42"/>
      <c r="D188" s="42"/>
      <c r="E188" s="42"/>
      <c r="F188" s="42"/>
      <c r="G188" s="42"/>
      <c r="H188" s="42"/>
      <c r="I188" s="42"/>
      <c r="J188" s="42"/>
      <c r="K188" s="42"/>
      <c r="L188" s="32"/>
    </row>
  </sheetData>
  <autoFilter ref="C86:K187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0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30" t="s">
        <v>6</v>
      </c>
      <c r="M2" s="215"/>
      <c r="N2" s="215"/>
      <c r="O2" s="215"/>
      <c r="P2" s="215"/>
      <c r="Q2" s="215"/>
      <c r="R2" s="215"/>
      <c r="S2" s="215"/>
      <c r="T2" s="215"/>
      <c r="U2" s="215"/>
      <c r="V2" s="215"/>
      <c r="AT2" s="16" t="s">
        <v>107</v>
      </c>
    </row>
    <row r="3" spans="2:46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92</v>
      </c>
    </row>
    <row r="4" spans="2:46" ht="25" customHeight="1">
      <c r="B4" s="19"/>
      <c r="D4" s="20" t="s">
        <v>108</v>
      </c>
      <c r="L4" s="19"/>
      <c r="M4" s="85" t="s">
        <v>11</v>
      </c>
      <c r="AT4" s="16" t="s">
        <v>4</v>
      </c>
    </row>
    <row r="5" spans="2:12" ht="7" customHeight="1">
      <c r="B5" s="19"/>
      <c r="L5" s="19"/>
    </row>
    <row r="6" spans="2:12" ht="12" customHeight="1">
      <c r="B6" s="19"/>
      <c r="D6" s="26" t="s">
        <v>17</v>
      </c>
      <c r="L6" s="19"/>
    </row>
    <row r="7" spans="2:12" ht="16.5" customHeight="1">
      <c r="B7" s="19"/>
      <c r="E7" s="231" t="str">
        <f>'Rekapitulace stavby'!K6</f>
        <v>ZČU v Plzni - Revitalizace výukových prostor pro katerdru KKS</v>
      </c>
      <c r="F7" s="232"/>
      <c r="G7" s="232"/>
      <c r="H7" s="232"/>
      <c r="L7" s="19"/>
    </row>
    <row r="8" spans="2:12" s="1" customFormat="1" ht="12" customHeight="1">
      <c r="B8" s="32"/>
      <c r="D8" s="26" t="s">
        <v>109</v>
      </c>
      <c r="L8" s="32"/>
    </row>
    <row r="9" spans="2:12" s="1" customFormat="1" ht="16.5" customHeight="1">
      <c r="B9" s="32"/>
      <c r="E9" s="193" t="s">
        <v>1255</v>
      </c>
      <c r="F9" s="233"/>
      <c r="G9" s="233"/>
      <c r="H9" s="233"/>
      <c r="L9" s="32"/>
    </row>
    <row r="10" spans="2:12" s="1" customFormat="1" ht="10">
      <c r="B10" s="32"/>
      <c r="L10" s="32"/>
    </row>
    <row r="11" spans="2:12" s="1" customFormat="1" ht="12" customHeight="1">
      <c r="B11" s="32"/>
      <c r="D11" s="26" t="s">
        <v>19</v>
      </c>
      <c r="F11" s="24" t="s">
        <v>3</v>
      </c>
      <c r="I11" s="26" t="s">
        <v>21</v>
      </c>
      <c r="J11" s="24" t="s">
        <v>3</v>
      </c>
      <c r="L11" s="32"/>
    </row>
    <row r="12" spans="2:12" s="1" customFormat="1" ht="12" customHeight="1">
      <c r="B12" s="32"/>
      <c r="D12" s="26" t="s">
        <v>23</v>
      </c>
      <c r="F12" s="24" t="s">
        <v>24</v>
      </c>
      <c r="I12" s="26" t="s">
        <v>25</v>
      </c>
      <c r="J12" s="49" t="str">
        <f>'Rekapitulace stavby'!AN8</f>
        <v>18. 9. 2023</v>
      </c>
      <c r="L12" s="32"/>
    </row>
    <row r="13" spans="2:12" s="1" customFormat="1" ht="10.75" customHeight="1">
      <c r="B13" s="32"/>
      <c r="L13" s="32"/>
    </row>
    <row r="14" spans="2:12" s="1" customFormat="1" ht="12" customHeight="1">
      <c r="B14" s="32"/>
      <c r="D14" s="26" t="s">
        <v>31</v>
      </c>
      <c r="I14" s="26" t="s">
        <v>32</v>
      </c>
      <c r="J14" s="24" t="s">
        <v>33</v>
      </c>
      <c r="L14" s="32"/>
    </row>
    <row r="15" spans="2:12" s="1" customFormat="1" ht="18" customHeight="1">
      <c r="B15" s="32"/>
      <c r="E15" s="24" t="s">
        <v>34</v>
      </c>
      <c r="I15" s="26" t="s">
        <v>35</v>
      </c>
      <c r="J15" s="24" t="s">
        <v>36</v>
      </c>
      <c r="L15" s="32"/>
    </row>
    <row r="16" spans="2:12" s="1" customFormat="1" ht="7" customHeight="1">
      <c r="B16" s="32"/>
      <c r="L16" s="32"/>
    </row>
    <row r="17" spans="2:12" s="1" customFormat="1" ht="12" customHeight="1">
      <c r="B17" s="32"/>
      <c r="D17" s="26" t="s">
        <v>37</v>
      </c>
      <c r="I17" s="26" t="s">
        <v>32</v>
      </c>
      <c r="J17" s="27" t="str">
        <f>'Rekapitulace stavby'!AN13</f>
        <v>Vyplň údaj</v>
      </c>
      <c r="L17" s="32"/>
    </row>
    <row r="18" spans="2:12" s="1" customFormat="1" ht="18" customHeight="1">
      <c r="B18" s="32"/>
      <c r="E18" s="234" t="str">
        <f>'Rekapitulace stavby'!E14</f>
        <v>Vyplň údaj</v>
      </c>
      <c r="F18" s="214"/>
      <c r="G18" s="214"/>
      <c r="H18" s="214"/>
      <c r="I18" s="26" t="s">
        <v>35</v>
      </c>
      <c r="J18" s="27" t="str">
        <f>'Rekapitulace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6" t="s">
        <v>39</v>
      </c>
      <c r="I20" s="26" t="s">
        <v>32</v>
      </c>
      <c r="J20" s="24" t="s">
        <v>40</v>
      </c>
      <c r="L20" s="32"/>
    </row>
    <row r="21" spans="2:12" s="1" customFormat="1" ht="18" customHeight="1">
      <c r="B21" s="32"/>
      <c r="E21" s="24" t="s">
        <v>41</v>
      </c>
      <c r="I21" s="26" t="s">
        <v>35</v>
      </c>
      <c r="J21" s="24" t="s">
        <v>42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6" t="s">
        <v>44</v>
      </c>
      <c r="I23" s="26" t="s">
        <v>32</v>
      </c>
      <c r="J23" s="24" t="str">
        <f>IF('Rekapitulace stavby'!AN19="","",'Rekapitulace stavby'!AN19)</f>
        <v/>
      </c>
      <c r="L23" s="32"/>
    </row>
    <row r="24" spans="2:12" s="1" customFormat="1" ht="18" customHeight="1">
      <c r="B24" s="32"/>
      <c r="E24" s="24" t="str">
        <f>IF('Rekapitulace stavby'!E20="","",'Rekapitulace stavby'!E20)</f>
        <v xml:space="preserve"> </v>
      </c>
      <c r="I24" s="26" t="s">
        <v>35</v>
      </c>
      <c r="J24" s="24" t="str">
        <f>IF('Rekapitulace stavby'!AN20="","",'Rekapitulace stavby'!AN20)</f>
        <v/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6" t="s">
        <v>46</v>
      </c>
      <c r="L26" s="32"/>
    </row>
    <row r="27" spans="2:12" s="7" customFormat="1" ht="16.5" customHeight="1">
      <c r="B27" s="86"/>
      <c r="E27" s="219" t="s">
        <v>3</v>
      </c>
      <c r="F27" s="219"/>
      <c r="G27" s="219"/>
      <c r="H27" s="219"/>
      <c r="L27" s="86"/>
    </row>
    <row r="28" spans="2:12" s="1" customFormat="1" ht="7" customHeight="1">
      <c r="B28" s="32"/>
      <c r="L28" s="32"/>
    </row>
    <row r="29" spans="2:12" s="1" customFormat="1" ht="7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4" customHeight="1">
      <c r="B30" s="32"/>
      <c r="D30" s="87" t="s">
        <v>48</v>
      </c>
      <c r="J30" s="63">
        <f>ROUND(J85,2)</f>
        <v>0</v>
      </c>
      <c r="L30" s="32"/>
    </row>
    <row r="31" spans="2:12" s="1" customFormat="1" ht="7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" customHeight="1">
      <c r="B32" s="32"/>
      <c r="F32" s="35" t="s">
        <v>50</v>
      </c>
      <c r="I32" s="35" t="s">
        <v>49</v>
      </c>
      <c r="J32" s="35" t="s">
        <v>51</v>
      </c>
      <c r="L32" s="32"/>
    </row>
    <row r="33" spans="2:12" s="1" customFormat="1" ht="14.4" customHeight="1">
      <c r="B33" s="32"/>
      <c r="D33" s="52" t="s">
        <v>52</v>
      </c>
      <c r="E33" s="26" t="s">
        <v>53</v>
      </c>
      <c r="F33" s="88">
        <f>ROUND((SUM(BE85:BE103)),2)</f>
        <v>0</v>
      </c>
      <c r="I33" s="89">
        <v>0.21</v>
      </c>
      <c r="J33" s="88">
        <f>ROUND(((SUM(BE85:BE103))*I33),2)</f>
        <v>0</v>
      </c>
      <c r="L33" s="32"/>
    </row>
    <row r="34" spans="2:12" s="1" customFormat="1" ht="14.4" customHeight="1">
      <c r="B34" s="32"/>
      <c r="E34" s="26" t="s">
        <v>54</v>
      </c>
      <c r="F34" s="88">
        <f>ROUND((SUM(BF85:BF103)),2)</f>
        <v>0</v>
      </c>
      <c r="I34" s="89">
        <v>0.15</v>
      </c>
      <c r="J34" s="88">
        <f>ROUND(((SUM(BF85:BF103))*I34),2)</f>
        <v>0</v>
      </c>
      <c r="L34" s="32"/>
    </row>
    <row r="35" spans="2:12" s="1" customFormat="1" ht="14.4" customHeight="1" hidden="1">
      <c r="B35" s="32"/>
      <c r="E35" s="26" t="s">
        <v>55</v>
      </c>
      <c r="F35" s="88">
        <f>ROUND((SUM(BG85:BG103)),2)</f>
        <v>0</v>
      </c>
      <c r="I35" s="89">
        <v>0.21</v>
      </c>
      <c r="J35" s="88">
        <f>0</f>
        <v>0</v>
      </c>
      <c r="L35" s="32"/>
    </row>
    <row r="36" spans="2:12" s="1" customFormat="1" ht="14.4" customHeight="1" hidden="1">
      <c r="B36" s="32"/>
      <c r="E36" s="26" t="s">
        <v>56</v>
      </c>
      <c r="F36" s="88">
        <f>ROUND((SUM(BH85:BH103)),2)</f>
        <v>0</v>
      </c>
      <c r="I36" s="89">
        <v>0.15</v>
      </c>
      <c r="J36" s="88">
        <f>0</f>
        <v>0</v>
      </c>
      <c r="L36" s="32"/>
    </row>
    <row r="37" spans="2:12" s="1" customFormat="1" ht="14.4" customHeight="1" hidden="1">
      <c r="B37" s="32"/>
      <c r="E37" s="26" t="s">
        <v>57</v>
      </c>
      <c r="F37" s="88">
        <f>ROUND((SUM(BI85:BI103)),2)</f>
        <v>0</v>
      </c>
      <c r="I37" s="89">
        <v>0</v>
      </c>
      <c r="J37" s="88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4" customHeight="1">
      <c r="B39" s="32"/>
      <c r="C39" s="90"/>
      <c r="D39" s="91" t="s">
        <v>58</v>
      </c>
      <c r="E39" s="54"/>
      <c r="F39" s="54"/>
      <c r="G39" s="92" t="s">
        <v>59</v>
      </c>
      <c r="H39" s="93" t="s">
        <v>60</v>
      </c>
      <c r="I39" s="54"/>
      <c r="J39" s="94">
        <f>SUM(J30:J37)</f>
        <v>0</v>
      </c>
      <c r="K39" s="95"/>
      <c r="L39" s="32"/>
    </row>
    <row r="40" spans="2:12" s="1" customFormat="1" ht="14.4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7" customHeight="1" hidden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5" customHeight="1" hidden="1">
      <c r="B45" s="32"/>
      <c r="C45" s="20" t="s">
        <v>111</v>
      </c>
      <c r="L45" s="32"/>
    </row>
    <row r="46" spans="2:12" s="1" customFormat="1" ht="7" customHeight="1" hidden="1">
      <c r="B46" s="32"/>
      <c r="L46" s="32"/>
    </row>
    <row r="47" spans="2:12" s="1" customFormat="1" ht="12" customHeight="1" hidden="1">
      <c r="B47" s="32"/>
      <c r="C47" s="26" t="s">
        <v>17</v>
      </c>
      <c r="L47" s="32"/>
    </row>
    <row r="48" spans="2:12" s="1" customFormat="1" ht="16.5" customHeight="1" hidden="1">
      <c r="B48" s="32"/>
      <c r="E48" s="231" t="str">
        <f>E7</f>
        <v>ZČU v Plzni - Revitalizace výukových prostor pro katerdru KKS</v>
      </c>
      <c r="F48" s="232"/>
      <c r="G48" s="232"/>
      <c r="H48" s="232"/>
      <c r="L48" s="32"/>
    </row>
    <row r="49" spans="2:12" s="1" customFormat="1" ht="12" customHeight="1" hidden="1">
      <c r="B49" s="32"/>
      <c r="C49" s="26" t="s">
        <v>109</v>
      </c>
      <c r="L49" s="32"/>
    </row>
    <row r="50" spans="2:12" s="1" customFormat="1" ht="16.5" customHeight="1" hidden="1">
      <c r="B50" s="32"/>
      <c r="E50" s="193" t="str">
        <f>E9</f>
        <v>x - VRN</v>
      </c>
      <c r="F50" s="233"/>
      <c r="G50" s="233"/>
      <c r="H50" s="233"/>
      <c r="L50" s="32"/>
    </row>
    <row r="51" spans="2:12" s="1" customFormat="1" ht="7" customHeight="1" hidden="1">
      <c r="B51" s="32"/>
      <c r="L51" s="32"/>
    </row>
    <row r="52" spans="2:12" s="1" customFormat="1" ht="12" customHeight="1" hidden="1">
      <c r="B52" s="32"/>
      <c r="C52" s="26" t="s">
        <v>23</v>
      </c>
      <c r="F52" s="24" t="str">
        <f>F12</f>
        <v>p.č. 8424/24, 8424/20</v>
      </c>
      <c r="I52" s="26" t="s">
        <v>25</v>
      </c>
      <c r="J52" s="49" t="str">
        <f>IF(J12="","",J12)</f>
        <v>18. 9. 2023</v>
      </c>
      <c r="L52" s="32"/>
    </row>
    <row r="53" spans="2:12" s="1" customFormat="1" ht="7" customHeight="1" hidden="1">
      <c r="B53" s="32"/>
      <c r="L53" s="32"/>
    </row>
    <row r="54" spans="2:12" s="1" customFormat="1" ht="15.15" customHeight="1" hidden="1">
      <c r="B54" s="32"/>
      <c r="C54" s="26" t="s">
        <v>31</v>
      </c>
      <c r="F54" s="24" t="str">
        <f>E15</f>
        <v>Západočeská univerzita v Plzni</v>
      </c>
      <c r="I54" s="26" t="s">
        <v>39</v>
      </c>
      <c r="J54" s="30" t="str">
        <f>E21</f>
        <v>HBH atelier s.r.o.</v>
      </c>
      <c r="L54" s="32"/>
    </row>
    <row r="55" spans="2:12" s="1" customFormat="1" ht="15.15" customHeight="1" hidden="1">
      <c r="B55" s="32"/>
      <c r="C55" s="26" t="s">
        <v>37</v>
      </c>
      <c r="F55" s="24" t="str">
        <f>IF(E18="","",E18)</f>
        <v>Vyplň údaj</v>
      </c>
      <c r="I55" s="26" t="s">
        <v>44</v>
      </c>
      <c r="J55" s="30" t="str">
        <f>E24</f>
        <v xml:space="preserve"> </v>
      </c>
      <c r="L55" s="32"/>
    </row>
    <row r="56" spans="2:12" s="1" customFormat="1" ht="10.25" customHeight="1" hidden="1">
      <c r="B56" s="32"/>
      <c r="L56" s="32"/>
    </row>
    <row r="57" spans="2:12" s="1" customFormat="1" ht="29.25" customHeight="1" hidden="1">
      <c r="B57" s="32"/>
      <c r="C57" s="96" t="s">
        <v>112</v>
      </c>
      <c r="D57" s="90"/>
      <c r="E57" s="90"/>
      <c r="F57" s="90"/>
      <c r="G57" s="90"/>
      <c r="H57" s="90"/>
      <c r="I57" s="90"/>
      <c r="J57" s="97" t="s">
        <v>113</v>
      </c>
      <c r="K57" s="90"/>
      <c r="L57" s="32"/>
    </row>
    <row r="58" spans="2:12" s="1" customFormat="1" ht="10.25" customHeight="1" hidden="1">
      <c r="B58" s="32"/>
      <c r="L58" s="32"/>
    </row>
    <row r="59" spans="2:47" s="1" customFormat="1" ht="22.75" customHeight="1" hidden="1">
      <c r="B59" s="32"/>
      <c r="C59" s="98" t="s">
        <v>80</v>
      </c>
      <c r="J59" s="63">
        <f>J85</f>
        <v>0</v>
      </c>
      <c r="L59" s="32"/>
      <c r="AU59" s="16" t="s">
        <v>114</v>
      </c>
    </row>
    <row r="60" spans="2:12" s="8" customFormat="1" ht="25" customHeight="1" hidden="1">
      <c r="B60" s="99"/>
      <c r="D60" s="100" t="s">
        <v>904</v>
      </c>
      <c r="E60" s="101"/>
      <c r="F60" s="101"/>
      <c r="G60" s="101"/>
      <c r="H60" s="101"/>
      <c r="I60" s="101"/>
      <c r="J60" s="102">
        <f>J86</f>
        <v>0</v>
      </c>
      <c r="L60" s="99"/>
    </row>
    <row r="61" spans="2:12" s="9" customFormat="1" ht="19.9" customHeight="1" hidden="1">
      <c r="B61" s="103"/>
      <c r="D61" s="104" t="s">
        <v>905</v>
      </c>
      <c r="E61" s="105"/>
      <c r="F61" s="105"/>
      <c r="G61" s="105"/>
      <c r="H61" s="105"/>
      <c r="I61" s="105"/>
      <c r="J61" s="106">
        <f>J87</f>
        <v>0</v>
      </c>
      <c r="L61" s="103"/>
    </row>
    <row r="62" spans="2:12" s="9" customFormat="1" ht="19.9" customHeight="1" hidden="1">
      <c r="B62" s="103"/>
      <c r="D62" s="104" t="s">
        <v>1256</v>
      </c>
      <c r="E62" s="105"/>
      <c r="F62" s="105"/>
      <c r="G62" s="105"/>
      <c r="H62" s="105"/>
      <c r="I62" s="105"/>
      <c r="J62" s="106">
        <f>J92</f>
        <v>0</v>
      </c>
      <c r="L62" s="103"/>
    </row>
    <row r="63" spans="2:12" s="9" customFormat="1" ht="19.9" customHeight="1" hidden="1">
      <c r="B63" s="103"/>
      <c r="D63" s="104" t="s">
        <v>1257</v>
      </c>
      <c r="E63" s="105"/>
      <c r="F63" s="105"/>
      <c r="G63" s="105"/>
      <c r="H63" s="105"/>
      <c r="I63" s="105"/>
      <c r="J63" s="106">
        <f>J95</f>
        <v>0</v>
      </c>
      <c r="L63" s="103"/>
    </row>
    <row r="64" spans="2:12" s="9" customFormat="1" ht="19.9" customHeight="1" hidden="1">
      <c r="B64" s="103"/>
      <c r="D64" s="104" t="s">
        <v>1258</v>
      </c>
      <c r="E64" s="105"/>
      <c r="F64" s="105"/>
      <c r="G64" s="105"/>
      <c r="H64" s="105"/>
      <c r="I64" s="105"/>
      <c r="J64" s="106">
        <f>J98</f>
        <v>0</v>
      </c>
      <c r="L64" s="103"/>
    </row>
    <row r="65" spans="2:12" s="9" customFormat="1" ht="19.9" customHeight="1" hidden="1">
      <c r="B65" s="103"/>
      <c r="D65" s="104" t="s">
        <v>1259</v>
      </c>
      <c r="E65" s="105"/>
      <c r="F65" s="105"/>
      <c r="G65" s="105"/>
      <c r="H65" s="105"/>
      <c r="I65" s="105"/>
      <c r="J65" s="106">
        <f>J101</f>
        <v>0</v>
      </c>
      <c r="L65" s="103"/>
    </row>
    <row r="66" spans="2:12" s="1" customFormat="1" ht="21.75" customHeight="1" hidden="1">
      <c r="B66" s="32"/>
      <c r="L66" s="32"/>
    </row>
    <row r="67" spans="2:12" s="1" customFormat="1" ht="7" customHeight="1" hidden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32"/>
    </row>
    <row r="68" ht="10" hidden="1"/>
    <row r="69" ht="10" hidden="1"/>
    <row r="70" ht="10" hidden="1"/>
    <row r="71" spans="2:12" s="1" customFormat="1" ht="7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32"/>
    </row>
    <row r="72" spans="2:12" s="1" customFormat="1" ht="25" customHeight="1">
      <c r="B72" s="32"/>
      <c r="C72" s="20" t="s">
        <v>132</v>
      </c>
      <c r="L72" s="32"/>
    </row>
    <row r="73" spans="2:12" s="1" customFormat="1" ht="7" customHeight="1">
      <c r="B73" s="32"/>
      <c r="L73" s="32"/>
    </row>
    <row r="74" spans="2:12" s="1" customFormat="1" ht="12" customHeight="1">
      <c r="B74" s="32"/>
      <c r="C74" s="26" t="s">
        <v>17</v>
      </c>
      <c r="L74" s="32"/>
    </row>
    <row r="75" spans="2:12" s="1" customFormat="1" ht="16.5" customHeight="1">
      <c r="B75" s="32"/>
      <c r="E75" s="231" t="str">
        <f>E7</f>
        <v>ZČU v Plzni - Revitalizace výukových prostor pro katerdru KKS</v>
      </c>
      <c r="F75" s="232"/>
      <c r="G75" s="232"/>
      <c r="H75" s="232"/>
      <c r="L75" s="32"/>
    </row>
    <row r="76" spans="2:12" s="1" customFormat="1" ht="12" customHeight="1">
      <c r="B76" s="32"/>
      <c r="C76" s="26" t="s">
        <v>109</v>
      </c>
      <c r="L76" s="32"/>
    </row>
    <row r="77" spans="2:12" s="1" customFormat="1" ht="16.5" customHeight="1">
      <c r="B77" s="32"/>
      <c r="E77" s="193" t="str">
        <f>E9</f>
        <v>x - VRN</v>
      </c>
      <c r="F77" s="233"/>
      <c r="G77" s="233"/>
      <c r="H77" s="233"/>
      <c r="L77" s="32"/>
    </row>
    <row r="78" spans="2:12" s="1" customFormat="1" ht="7" customHeight="1">
      <c r="B78" s="32"/>
      <c r="L78" s="32"/>
    </row>
    <row r="79" spans="2:12" s="1" customFormat="1" ht="12" customHeight="1">
      <c r="B79" s="32"/>
      <c r="C79" s="26" t="s">
        <v>23</v>
      </c>
      <c r="F79" s="24" t="str">
        <f>F12</f>
        <v>p.č. 8424/24, 8424/20</v>
      </c>
      <c r="I79" s="26" t="s">
        <v>25</v>
      </c>
      <c r="J79" s="49" t="str">
        <f>IF(J12="","",J12)</f>
        <v>18. 9. 2023</v>
      </c>
      <c r="L79" s="32"/>
    </row>
    <row r="80" spans="2:12" s="1" customFormat="1" ht="7" customHeight="1">
      <c r="B80" s="32"/>
      <c r="L80" s="32"/>
    </row>
    <row r="81" spans="2:12" s="1" customFormat="1" ht="15.15" customHeight="1">
      <c r="B81" s="32"/>
      <c r="C81" s="26" t="s">
        <v>31</v>
      </c>
      <c r="F81" s="24" t="str">
        <f>E15</f>
        <v>Západočeská univerzita v Plzni</v>
      </c>
      <c r="I81" s="26" t="s">
        <v>39</v>
      </c>
      <c r="J81" s="30" t="str">
        <f>E21</f>
        <v>HBH atelier s.r.o.</v>
      </c>
      <c r="L81" s="32"/>
    </row>
    <row r="82" spans="2:12" s="1" customFormat="1" ht="15.15" customHeight="1">
      <c r="B82" s="32"/>
      <c r="C82" s="26" t="s">
        <v>37</v>
      </c>
      <c r="F82" s="24" t="str">
        <f>IF(E18="","",E18)</f>
        <v>Vyplň údaj</v>
      </c>
      <c r="I82" s="26" t="s">
        <v>44</v>
      </c>
      <c r="J82" s="30" t="str">
        <f>E24</f>
        <v xml:space="preserve"> </v>
      </c>
      <c r="L82" s="32"/>
    </row>
    <row r="83" spans="2:12" s="1" customFormat="1" ht="10.25" customHeight="1">
      <c r="B83" s="32"/>
      <c r="L83" s="32"/>
    </row>
    <row r="84" spans="2:20" s="10" customFormat="1" ht="29.25" customHeight="1">
      <c r="B84" s="107"/>
      <c r="C84" s="108" t="s">
        <v>133</v>
      </c>
      <c r="D84" s="109" t="s">
        <v>67</v>
      </c>
      <c r="E84" s="109" t="s">
        <v>63</v>
      </c>
      <c r="F84" s="109" t="s">
        <v>64</v>
      </c>
      <c r="G84" s="109" t="s">
        <v>134</v>
      </c>
      <c r="H84" s="109" t="s">
        <v>135</v>
      </c>
      <c r="I84" s="109" t="s">
        <v>136</v>
      </c>
      <c r="J84" s="110" t="s">
        <v>113</v>
      </c>
      <c r="K84" s="111" t="s">
        <v>137</v>
      </c>
      <c r="L84" s="107"/>
      <c r="M84" s="56" t="s">
        <v>3</v>
      </c>
      <c r="N84" s="57" t="s">
        <v>52</v>
      </c>
      <c r="O84" s="57" t="s">
        <v>138</v>
      </c>
      <c r="P84" s="57" t="s">
        <v>139</v>
      </c>
      <c r="Q84" s="57" t="s">
        <v>140</v>
      </c>
      <c r="R84" s="57" t="s">
        <v>141</v>
      </c>
      <c r="S84" s="57" t="s">
        <v>142</v>
      </c>
      <c r="T84" s="58" t="s">
        <v>143</v>
      </c>
    </row>
    <row r="85" spans="2:63" s="1" customFormat="1" ht="22.75" customHeight="1">
      <c r="B85" s="32"/>
      <c r="C85" s="61" t="s">
        <v>144</v>
      </c>
      <c r="J85" s="112">
        <f>BK85</f>
        <v>0</v>
      </c>
      <c r="L85" s="32"/>
      <c r="M85" s="59"/>
      <c r="N85" s="50"/>
      <c r="O85" s="50"/>
      <c r="P85" s="113">
        <f>P86</f>
        <v>0</v>
      </c>
      <c r="Q85" s="50"/>
      <c r="R85" s="113">
        <f>R86</f>
        <v>0</v>
      </c>
      <c r="S85" s="50"/>
      <c r="T85" s="114">
        <f>T86</f>
        <v>0</v>
      </c>
      <c r="AT85" s="16" t="s">
        <v>81</v>
      </c>
      <c r="AU85" s="16" t="s">
        <v>114</v>
      </c>
      <c r="BK85" s="115">
        <f>BK86</f>
        <v>0</v>
      </c>
    </row>
    <row r="86" spans="2:63" s="11" customFormat="1" ht="25.9" customHeight="1">
      <c r="B86" s="116"/>
      <c r="D86" s="117" t="s">
        <v>81</v>
      </c>
      <c r="E86" s="118" t="s">
        <v>106</v>
      </c>
      <c r="F86" s="118" t="s">
        <v>1020</v>
      </c>
      <c r="I86" s="119"/>
      <c r="J86" s="120">
        <f>BK86</f>
        <v>0</v>
      </c>
      <c r="L86" s="116"/>
      <c r="M86" s="121"/>
      <c r="P86" s="122">
        <f>P87+P92+P95+P98+P101</f>
        <v>0</v>
      </c>
      <c r="R86" s="122">
        <f>R87+R92+R95+R98+R101</f>
        <v>0</v>
      </c>
      <c r="T86" s="123">
        <f>T87+T92+T95+T98+T101</f>
        <v>0</v>
      </c>
      <c r="AR86" s="117" t="s">
        <v>186</v>
      </c>
      <c r="AT86" s="124" t="s">
        <v>81</v>
      </c>
      <c r="AU86" s="124" t="s">
        <v>82</v>
      </c>
      <c r="AY86" s="117" t="s">
        <v>147</v>
      </c>
      <c r="BK86" s="125">
        <f>BK87+BK92+BK95+BK98+BK101</f>
        <v>0</v>
      </c>
    </row>
    <row r="87" spans="2:63" s="11" customFormat="1" ht="22.75" customHeight="1">
      <c r="B87" s="116"/>
      <c r="D87" s="117" t="s">
        <v>81</v>
      </c>
      <c r="E87" s="126" t="s">
        <v>1021</v>
      </c>
      <c r="F87" s="126" t="s">
        <v>1022</v>
      </c>
      <c r="I87" s="119"/>
      <c r="J87" s="127">
        <f>BK87</f>
        <v>0</v>
      </c>
      <c r="L87" s="116"/>
      <c r="M87" s="121"/>
      <c r="P87" s="122">
        <f>SUM(P88:P91)</f>
        <v>0</v>
      </c>
      <c r="R87" s="122">
        <f>SUM(R88:R91)</f>
        <v>0</v>
      </c>
      <c r="T87" s="123">
        <f>SUM(T88:T91)</f>
        <v>0</v>
      </c>
      <c r="AR87" s="117" t="s">
        <v>186</v>
      </c>
      <c r="AT87" s="124" t="s">
        <v>81</v>
      </c>
      <c r="AU87" s="124" t="s">
        <v>90</v>
      </c>
      <c r="AY87" s="117" t="s">
        <v>147</v>
      </c>
      <c r="BK87" s="125">
        <f>SUM(BK88:BK91)</f>
        <v>0</v>
      </c>
    </row>
    <row r="88" spans="2:65" s="1" customFormat="1" ht="16.5" customHeight="1">
      <c r="B88" s="128"/>
      <c r="C88" s="129" t="s">
        <v>90</v>
      </c>
      <c r="D88" s="129" t="s">
        <v>150</v>
      </c>
      <c r="E88" s="130" t="s">
        <v>1260</v>
      </c>
      <c r="F88" s="131" t="s">
        <v>1261</v>
      </c>
      <c r="G88" s="132" t="s">
        <v>442</v>
      </c>
      <c r="H88" s="133">
        <v>1</v>
      </c>
      <c r="I88" s="134"/>
      <c r="J88" s="135">
        <f>ROUND(I88*H88,2)</f>
        <v>0</v>
      </c>
      <c r="K88" s="136"/>
      <c r="L88" s="32"/>
      <c r="M88" s="137" t="s">
        <v>3</v>
      </c>
      <c r="N88" s="138" t="s">
        <v>53</v>
      </c>
      <c r="P88" s="139">
        <f>O88*H88</f>
        <v>0</v>
      </c>
      <c r="Q88" s="139">
        <v>0</v>
      </c>
      <c r="R88" s="139">
        <f>Q88*H88</f>
        <v>0</v>
      </c>
      <c r="S88" s="139">
        <v>0</v>
      </c>
      <c r="T88" s="140">
        <f>S88*H88</f>
        <v>0</v>
      </c>
      <c r="AR88" s="141" t="s">
        <v>1025</v>
      </c>
      <c r="AT88" s="141" t="s">
        <v>150</v>
      </c>
      <c r="AU88" s="141" t="s">
        <v>92</v>
      </c>
      <c r="AY88" s="16" t="s">
        <v>147</v>
      </c>
      <c r="BE88" s="142">
        <f>IF(N88="základní",J88,0)</f>
        <v>0</v>
      </c>
      <c r="BF88" s="142">
        <f>IF(N88="snížená",J88,0)</f>
        <v>0</v>
      </c>
      <c r="BG88" s="142">
        <f>IF(N88="zákl. přenesená",J88,0)</f>
        <v>0</v>
      </c>
      <c r="BH88" s="142">
        <f>IF(N88="sníž. přenesená",J88,0)</f>
        <v>0</v>
      </c>
      <c r="BI88" s="142">
        <f>IF(N88="nulová",J88,0)</f>
        <v>0</v>
      </c>
      <c r="BJ88" s="16" t="s">
        <v>90</v>
      </c>
      <c r="BK88" s="142">
        <f>ROUND(I88*H88,2)</f>
        <v>0</v>
      </c>
      <c r="BL88" s="16" t="s">
        <v>1025</v>
      </c>
      <c r="BM88" s="141" t="s">
        <v>1262</v>
      </c>
    </row>
    <row r="89" spans="2:47" s="1" customFormat="1" ht="10">
      <c r="B89" s="32"/>
      <c r="D89" s="143" t="s">
        <v>156</v>
      </c>
      <c r="F89" s="144" t="s">
        <v>1263</v>
      </c>
      <c r="I89" s="145"/>
      <c r="L89" s="32"/>
      <c r="M89" s="146"/>
      <c r="T89" s="53"/>
      <c r="AT89" s="16" t="s">
        <v>156</v>
      </c>
      <c r="AU89" s="16" t="s">
        <v>92</v>
      </c>
    </row>
    <row r="90" spans="2:65" s="1" customFormat="1" ht="16.5" customHeight="1">
      <c r="B90" s="128"/>
      <c r="C90" s="129" t="s">
        <v>92</v>
      </c>
      <c r="D90" s="129" t="s">
        <v>150</v>
      </c>
      <c r="E90" s="130" t="s">
        <v>1023</v>
      </c>
      <c r="F90" s="131" t="s">
        <v>1024</v>
      </c>
      <c r="G90" s="132" t="s">
        <v>442</v>
      </c>
      <c r="H90" s="133">
        <v>1</v>
      </c>
      <c r="I90" s="134"/>
      <c r="J90" s="135">
        <f>ROUND(I90*H90,2)</f>
        <v>0</v>
      </c>
      <c r="K90" s="136"/>
      <c r="L90" s="32"/>
      <c r="M90" s="137" t="s">
        <v>3</v>
      </c>
      <c r="N90" s="138" t="s">
        <v>53</v>
      </c>
      <c r="P90" s="139">
        <f>O90*H90</f>
        <v>0</v>
      </c>
      <c r="Q90" s="139">
        <v>0</v>
      </c>
      <c r="R90" s="139">
        <f>Q90*H90</f>
        <v>0</v>
      </c>
      <c r="S90" s="139">
        <v>0</v>
      </c>
      <c r="T90" s="140">
        <f>S90*H90</f>
        <v>0</v>
      </c>
      <c r="AR90" s="141" t="s">
        <v>1025</v>
      </c>
      <c r="AT90" s="141" t="s">
        <v>150</v>
      </c>
      <c r="AU90" s="141" t="s">
        <v>92</v>
      </c>
      <c r="AY90" s="16" t="s">
        <v>147</v>
      </c>
      <c r="BE90" s="142">
        <f>IF(N90="základní",J90,0)</f>
        <v>0</v>
      </c>
      <c r="BF90" s="142">
        <f>IF(N90="snížená",J90,0)</f>
        <v>0</v>
      </c>
      <c r="BG90" s="142">
        <f>IF(N90="zákl. přenesená",J90,0)</f>
        <v>0</v>
      </c>
      <c r="BH90" s="142">
        <f>IF(N90="sníž. přenesená",J90,0)</f>
        <v>0</v>
      </c>
      <c r="BI90" s="142">
        <f>IF(N90="nulová",J90,0)</f>
        <v>0</v>
      </c>
      <c r="BJ90" s="16" t="s">
        <v>90</v>
      </c>
      <c r="BK90" s="142">
        <f>ROUND(I90*H90,2)</f>
        <v>0</v>
      </c>
      <c r="BL90" s="16" t="s">
        <v>1025</v>
      </c>
      <c r="BM90" s="141" t="s">
        <v>1264</v>
      </c>
    </row>
    <row r="91" spans="2:47" s="1" customFormat="1" ht="10">
      <c r="B91" s="32"/>
      <c r="D91" s="143" t="s">
        <v>156</v>
      </c>
      <c r="F91" s="144" t="s">
        <v>1027</v>
      </c>
      <c r="I91" s="145"/>
      <c r="L91" s="32"/>
      <c r="M91" s="146"/>
      <c r="T91" s="53"/>
      <c r="AT91" s="16" t="s">
        <v>156</v>
      </c>
      <c r="AU91" s="16" t="s">
        <v>92</v>
      </c>
    </row>
    <row r="92" spans="2:63" s="11" customFormat="1" ht="22.75" customHeight="1">
      <c r="B92" s="116"/>
      <c r="D92" s="117" t="s">
        <v>81</v>
      </c>
      <c r="E92" s="126" t="s">
        <v>1265</v>
      </c>
      <c r="F92" s="126" t="s">
        <v>1266</v>
      </c>
      <c r="I92" s="119"/>
      <c r="J92" s="127">
        <f>BK92</f>
        <v>0</v>
      </c>
      <c r="L92" s="116"/>
      <c r="M92" s="121"/>
      <c r="P92" s="122">
        <f>SUM(P93:P94)</f>
        <v>0</v>
      </c>
      <c r="R92" s="122">
        <f>SUM(R93:R94)</f>
        <v>0</v>
      </c>
      <c r="T92" s="123">
        <f>SUM(T93:T94)</f>
        <v>0</v>
      </c>
      <c r="AR92" s="117" t="s">
        <v>186</v>
      </c>
      <c r="AT92" s="124" t="s">
        <v>81</v>
      </c>
      <c r="AU92" s="124" t="s">
        <v>90</v>
      </c>
      <c r="AY92" s="117" t="s">
        <v>147</v>
      </c>
      <c r="BK92" s="125">
        <f>SUM(BK93:BK94)</f>
        <v>0</v>
      </c>
    </row>
    <row r="93" spans="2:65" s="1" customFormat="1" ht="16.5" customHeight="1">
      <c r="B93" s="128"/>
      <c r="C93" s="129" t="s">
        <v>170</v>
      </c>
      <c r="D93" s="129" t="s">
        <v>150</v>
      </c>
      <c r="E93" s="130" t="s">
        <v>1267</v>
      </c>
      <c r="F93" s="131" t="s">
        <v>1266</v>
      </c>
      <c r="G93" s="132" t="s">
        <v>442</v>
      </c>
      <c r="H93" s="133">
        <v>1</v>
      </c>
      <c r="I93" s="134"/>
      <c r="J93" s="135">
        <f>ROUND(I93*H93,2)</f>
        <v>0</v>
      </c>
      <c r="K93" s="136"/>
      <c r="L93" s="32"/>
      <c r="M93" s="137" t="s">
        <v>3</v>
      </c>
      <c r="N93" s="138" t="s">
        <v>53</v>
      </c>
      <c r="P93" s="139">
        <f>O93*H93</f>
        <v>0</v>
      </c>
      <c r="Q93" s="139">
        <v>0</v>
      </c>
      <c r="R93" s="139">
        <f>Q93*H93</f>
        <v>0</v>
      </c>
      <c r="S93" s="139">
        <v>0</v>
      </c>
      <c r="T93" s="140">
        <f>S93*H93</f>
        <v>0</v>
      </c>
      <c r="AR93" s="141" t="s">
        <v>1025</v>
      </c>
      <c r="AT93" s="141" t="s">
        <v>150</v>
      </c>
      <c r="AU93" s="141" t="s">
        <v>92</v>
      </c>
      <c r="AY93" s="16" t="s">
        <v>147</v>
      </c>
      <c r="BE93" s="142">
        <f>IF(N93="základní",J93,0)</f>
        <v>0</v>
      </c>
      <c r="BF93" s="142">
        <f>IF(N93="snížená",J93,0)</f>
        <v>0</v>
      </c>
      <c r="BG93" s="142">
        <f>IF(N93="zákl. přenesená",J93,0)</f>
        <v>0</v>
      </c>
      <c r="BH93" s="142">
        <f>IF(N93="sníž. přenesená",J93,0)</f>
        <v>0</v>
      </c>
      <c r="BI93" s="142">
        <f>IF(N93="nulová",J93,0)</f>
        <v>0</v>
      </c>
      <c r="BJ93" s="16" t="s">
        <v>90</v>
      </c>
      <c r="BK93" s="142">
        <f>ROUND(I93*H93,2)</f>
        <v>0</v>
      </c>
      <c r="BL93" s="16" t="s">
        <v>1025</v>
      </c>
      <c r="BM93" s="141" t="s">
        <v>1268</v>
      </c>
    </row>
    <row r="94" spans="2:47" s="1" customFormat="1" ht="10">
      <c r="B94" s="32"/>
      <c r="D94" s="143" t="s">
        <v>156</v>
      </c>
      <c r="F94" s="144" t="s">
        <v>1269</v>
      </c>
      <c r="I94" s="145"/>
      <c r="L94" s="32"/>
      <c r="M94" s="146"/>
      <c r="T94" s="53"/>
      <c r="AT94" s="16" t="s">
        <v>156</v>
      </c>
      <c r="AU94" s="16" t="s">
        <v>92</v>
      </c>
    </row>
    <row r="95" spans="2:63" s="11" customFormat="1" ht="22.75" customHeight="1">
      <c r="B95" s="116"/>
      <c r="D95" s="117" t="s">
        <v>81</v>
      </c>
      <c r="E95" s="126" t="s">
        <v>1270</v>
      </c>
      <c r="F95" s="126" t="s">
        <v>1271</v>
      </c>
      <c r="I95" s="119"/>
      <c r="J95" s="127">
        <f>BK95</f>
        <v>0</v>
      </c>
      <c r="L95" s="116"/>
      <c r="M95" s="121"/>
      <c r="P95" s="122">
        <f>SUM(P96:P97)</f>
        <v>0</v>
      </c>
      <c r="R95" s="122">
        <f>SUM(R96:R97)</f>
        <v>0</v>
      </c>
      <c r="T95" s="123">
        <f>SUM(T96:T97)</f>
        <v>0</v>
      </c>
      <c r="AR95" s="117" t="s">
        <v>186</v>
      </c>
      <c r="AT95" s="124" t="s">
        <v>81</v>
      </c>
      <c r="AU95" s="124" t="s">
        <v>90</v>
      </c>
      <c r="AY95" s="117" t="s">
        <v>147</v>
      </c>
      <c r="BK95" s="125">
        <f>SUM(BK96:BK97)</f>
        <v>0</v>
      </c>
    </row>
    <row r="96" spans="2:65" s="1" customFormat="1" ht="16.5" customHeight="1">
      <c r="B96" s="128"/>
      <c r="C96" s="129" t="s">
        <v>154</v>
      </c>
      <c r="D96" s="129" t="s">
        <v>150</v>
      </c>
      <c r="E96" s="130" t="s">
        <v>1272</v>
      </c>
      <c r="F96" s="131" t="s">
        <v>1273</v>
      </c>
      <c r="G96" s="132" t="s">
        <v>442</v>
      </c>
      <c r="H96" s="133">
        <v>1</v>
      </c>
      <c r="I96" s="134"/>
      <c r="J96" s="135">
        <f>ROUND(I96*H96,2)</f>
        <v>0</v>
      </c>
      <c r="K96" s="136"/>
      <c r="L96" s="32"/>
      <c r="M96" s="137" t="s">
        <v>3</v>
      </c>
      <c r="N96" s="138" t="s">
        <v>53</v>
      </c>
      <c r="P96" s="139">
        <f>O96*H96</f>
        <v>0</v>
      </c>
      <c r="Q96" s="139">
        <v>0</v>
      </c>
      <c r="R96" s="139">
        <f>Q96*H96</f>
        <v>0</v>
      </c>
      <c r="S96" s="139">
        <v>0</v>
      </c>
      <c r="T96" s="140">
        <f>S96*H96</f>
        <v>0</v>
      </c>
      <c r="AR96" s="141" t="s">
        <v>1025</v>
      </c>
      <c r="AT96" s="141" t="s">
        <v>150</v>
      </c>
      <c r="AU96" s="141" t="s">
        <v>92</v>
      </c>
      <c r="AY96" s="16" t="s">
        <v>147</v>
      </c>
      <c r="BE96" s="142">
        <f>IF(N96="základní",J96,0)</f>
        <v>0</v>
      </c>
      <c r="BF96" s="142">
        <f>IF(N96="snížená",J96,0)</f>
        <v>0</v>
      </c>
      <c r="BG96" s="142">
        <f>IF(N96="zákl. přenesená",J96,0)</f>
        <v>0</v>
      </c>
      <c r="BH96" s="142">
        <f>IF(N96="sníž. přenesená",J96,0)</f>
        <v>0</v>
      </c>
      <c r="BI96" s="142">
        <f>IF(N96="nulová",J96,0)</f>
        <v>0</v>
      </c>
      <c r="BJ96" s="16" t="s">
        <v>90</v>
      </c>
      <c r="BK96" s="142">
        <f>ROUND(I96*H96,2)</f>
        <v>0</v>
      </c>
      <c r="BL96" s="16" t="s">
        <v>1025</v>
      </c>
      <c r="BM96" s="141" t="s">
        <v>1274</v>
      </c>
    </row>
    <row r="97" spans="2:47" s="1" customFormat="1" ht="10">
      <c r="B97" s="32"/>
      <c r="D97" s="143" t="s">
        <v>156</v>
      </c>
      <c r="F97" s="144" t="s">
        <v>1275</v>
      </c>
      <c r="I97" s="145"/>
      <c r="L97" s="32"/>
      <c r="M97" s="146"/>
      <c r="T97" s="53"/>
      <c r="AT97" s="16" t="s">
        <v>156</v>
      </c>
      <c r="AU97" s="16" t="s">
        <v>92</v>
      </c>
    </row>
    <row r="98" spans="2:63" s="11" customFormat="1" ht="22.75" customHeight="1">
      <c r="B98" s="116"/>
      <c r="D98" s="117" t="s">
        <v>81</v>
      </c>
      <c r="E98" s="126" t="s">
        <v>1276</v>
      </c>
      <c r="F98" s="126" t="s">
        <v>1277</v>
      </c>
      <c r="I98" s="119"/>
      <c r="J98" s="127">
        <f>BK98</f>
        <v>0</v>
      </c>
      <c r="L98" s="116"/>
      <c r="M98" s="121"/>
      <c r="P98" s="122">
        <f>SUM(P99:P100)</f>
        <v>0</v>
      </c>
      <c r="R98" s="122">
        <f>SUM(R99:R100)</f>
        <v>0</v>
      </c>
      <c r="T98" s="123">
        <f>SUM(T99:T100)</f>
        <v>0</v>
      </c>
      <c r="AR98" s="117" t="s">
        <v>186</v>
      </c>
      <c r="AT98" s="124" t="s">
        <v>81</v>
      </c>
      <c r="AU98" s="124" t="s">
        <v>90</v>
      </c>
      <c r="AY98" s="117" t="s">
        <v>147</v>
      </c>
      <c r="BK98" s="125">
        <f>SUM(BK99:BK100)</f>
        <v>0</v>
      </c>
    </row>
    <row r="99" spans="2:65" s="1" customFormat="1" ht="16.5" customHeight="1">
      <c r="B99" s="128"/>
      <c r="C99" s="129" t="s">
        <v>186</v>
      </c>
      <c r="D99" s="129" t="s">
        <v>150</v>
      </c>
      <c r="E99" s="130" t="s">
        <v>1278</v>
      </c>
      <c r="F99" s="131" t="s">
        <v>1279</v>
      </c>
      <c r="G99" s="132" t="s">
        <v>442</v>
      </c>
      <c r="H99" s="133">
        <v>1</v>
      </c>
      <c r="I99" s="134"/>
      <c r="J99" s="135">
        <f>ROUND(I99*H99,2)</f>
        <v>0</v>
      </c>
      <c r="K99" s="136"/>
      <c r="L99" s="32"/>
      <c r="M99" s="137" t="s">
        <v>3</v>
      </c>
      <c r="N99" s="138" t="s">
        <v>53</v>
      </c>
      <c r="P99" s="139">
        <f>O99*H99</f>
        <v>0</v>
      </c>
      <c r="Q99" s="139">
        <v>0</v>
      </c>
      <c r="R99" s="139">
        <f>Q99*H99</f>
        <v>0</v>
      </c>
      <c r="S99" s="139">
        <v>0</v>
      </c>
      <c r="T99" s="140">
        <f>S99*H99</f>
        <v>0</v>
      </c>
      <c r="AR99" s="141" t="s">
        <v>1025</v>
      </c>
      <c r="AT99" s="141" t="s">
        <v>150</v>
      </c>
      <c r="AU99" s="141" t="s">
        <v>92</v>
      </c>
      <c r="AY99" s="16" t="s">
        <v>147</v>
      </c>
      <c r="BE99" s="142">
        <f>IF(N99="základní",J99,0)</f>
        <v>0</v>
      </c>
      <c r="BF99" s="142">
        <f>IF(N99="snížená",J99,0)</f>
        <v>0</v>
      </c>
      <c r="BG99" s="142">
        <f>IF(N99="zákl. přenesená",J99,0)</f>
        <v>0</v>
      </c>
      <c r="BH99" s="142">
        <f>IF(N99="sníž. přenesená",J99,0)</f>
        <v>0</v>
      </c>
      <c r="BI99" s="142">
        <f>IF(N99="nulová",J99,0)</f>
        <v>0</v>
      </c>
      <c r="BJ99" s="16" t="s">
        <v>90</v>
      </c>
      <c r="BK99" s="142">
        <f>ROUND(I99*H99,2)</f>
        <v>0</v>
      </c>
      <c r="BL99" s="16" t="s">
        <v>1025</v>
      </c>
      <c r="BM99" s="141" t="s">
        <v>1280</v>
      </c>
    </row>
    <row r="100" spans="2:47" s="1" customFormat="1" ht="10">
      <c r="B100" s="32"/>
      <c r="D100" s="143" t="s">
        <v>156</v>
      </c>
      <c r="F100" s="144" t="s">
        <v>1281</v>
      </c>
      <c r="I100" s="145"/>
      <c r="L100" s="32"/>
      <c r="M100" s="146"/>
      <c r="T100" s="53"/>
      <c r="AT100" s="16" t="s">
        <v>156</v>
      </c>
      <c r="AU100" s="16" t="s">
        <v>92</v>
      </c>
    </row>
    <row r="101" spans="2:63" s="11" customFormat="1" ht="22.75" customHeight="1">
      <c r="B101" s="116"/>
      <c r="D101" s="117" t="s">
        <v>81</v>
      </c>
      <c r="E101" s="126" t="s">
        <v>1282</v>
      </c>
      <c r="F101" s="126" t="s">
        <v>1283</v>
      </c>
      <c r="I101" s="119"/>
      <c r="J101" s="127">
        <f>BK101</f>
        <v>0</v>
      </c>
      <c r="L101" s="116"/>
      <c r="M101" s="121"/>
      <c r="P101" s="122">
        <f>SUM(P102:P103)</f>
        <v>0</v>
      </c>
      <c r="R101" s="122">
        <f>SUM(R102:R103)</f>
        <v>0</v>
      </c>
      <c r="T101" s="123">
        <f>SUM(T102:T103)</f>
        <v>0</v>
      </c>
      <c r="AR101" s="117" t="s">
        <v>186</v>
      </c>
      <c r="AT101" s="124" t="s">
        <v>81</v>
      </c>
      <c r="AU101" s="124" t="s">
        <v>90</v>
      </c>
      <c r="AY101" s="117" t="s">
        <v>147</v>
      </c>
      <c r="BK101" s="125">
        <f>SUM(BK102:BK103)</f>
        <v>0</v>
      </c>
    </row>
    <row r="102" spans="2:65" s="1" customFormat="1" ht="16.5" customHeight="1">
      <c r="B102" s="128"/>
      <c r="C102" s="129" t="s">
        <v>148</v>
      </c>
      <c r="D102" s="129" t="s">
        <v>150</v>
      </c>
      <c r="E102" s="130" t="s">
        <v>1284</v>
      </c>
      <c r="F102" s="131" t="s">
        <v>1285</v>
      </c>
      <c r="G102" s="132" t="s">
        <v>442</v>
      </c>
      <c r="H102" s="133">
        <v>1</v>
      </c>
      <c r="I102" s="134"/>
      <c r="J102" s="135">
        <f>ROUND(I102*H102,2)</f>
        <v>0</v>
      </c>
      <c r="K102" s="136"/>
      <c r="L102" s="32"/>
      <c r="M102" s="137" t="s">
        <v>3</v>
      </c>
      <c r="N102" s="138" t="s">
        <v>53</v>
      </c>
      <c r="P102" s="139">
        <f>O102*H102</f>
        <v>0</v>
      </c>
      <c r="Q102" s="139">
        <v>0</v>
      </c>
      <c r="R102" s="139">
        <f>Q102*H102</f>
        <v>0</v>
      </c>
      <c r="S102" s="139">
        <v>0</v>
      </c>
      <c r="T102" s="140">
        <f>S102*H102</f>
        <v>0</v>
      </c>
      <c r="AR102" s="141" t="s">
        <v>1025</v>
      </c>
      <c r="AT102" s="141" t="s">
        <v>150</v>
      </c>
      <c r="AU102" s="141" t="s">
        <v>92</v>
      </c>
      <c r="AY102" s="16" t="s">
        <v>147</v>
      </c>
      <c r="BE102" s="142">
        <f>IF(N102="základní",J102,0)</f>
        <v>0</v>
      </c>
      <c r="BF102" s="142">
        <f>IF(N102="snížená",J102,0)</f>
        <v>0</v>
      </c>
      <c r="BG102" s="142">
        <f>IF(N102="zákl. přenesená",J102,0)</f>
        <v>0</v>
      </c>
      <c r="BH102" s="142">
        <f>IF(N102="sníž. přenesená",J102,0)</f>
        <v>0</v>
      </c>
      <c r="BI102" s="142">
        <f>IF(N102="nulová",J102,0)</f>
        <v>0</v>
      </c>
      <c r="BJ102" s="16" t="s">
        <v>90</v>
      </c>
      <c r="BK102" s="142">
        <f>ROUND(I102*H102,2)</f>
        <v>0</v>
      </c>
      <c r="BL102" s="16" t="s">
        <v>1025</v>
      </c>
      <c r="BM102" s="141" t="s">
        <v>1286</v>
      </c>
    </row>
    <row r="103" spans="2:47" s="1" customFormat="1" ht="10">
      <c r="B103" s="32"/>
      <c r="D103" s="143" t="s">
        <v>156</v>
      </c>
      <c r="F103" s="144" t="s">
        <v>1287</v>
      </c>
      <c r="I103" s="145"/>
      <c r="L103" s="32"/>
      <c r="M103" s="185"/>
      <c r="N103" s="186"/>
      <c r="O103" s="186"/>
      <c r="P103" s="186"/>
      <c r="Q103" s="186"/>
      <c r="R103" s="186"/>
      <c r="S103" s="186"/>
      <c r="T103" s="187"/>
      <c r="AT103" s="16" t="s">
        <v>156</v>
      </c>
      <c r="AU103" s="16" t="s">
        <v>92</v>
      </c>
    </row>
    <row r="104" spans="2:12" s="1" customFormat="1" ht="7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32"/>
    </row>
  </sheetData>
  <autoFilter ref="C84:K103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3_02/011002000"/>
    <hyperlink ref="F91" r:id="rId2" display="https://podminky.urs.cz/item/CS_URS_2023_02/013254000"/>
    <hyperlink ref="F94" r:id="rId3" display="https://podminky.urs.cz/item/CS_URS_2023_02/030001000"/>
    <hyperlink ref="F97" r:id="rId4" display="https://podminky.urs.cz/item/CS_URS_2023_02/045002000"/>
    <hyperlink ref="F100" r:id="rId5" display="https://podminky.urs.cz/item/CS_URS_2023_02/065002000"/>
    <hyperlink ref="F103" r:id="rId6" display="https://podminky.urs.cz/item/CS_URS_2023_02/071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Linda</dc:creator>
  <cp:keywords/>
  <dc:description/>
  <cp:lastModifiedBy>Tomáš Linda</cp:lastModifiedBy>
  <dcterms:created xsi:type="dcterms:W3CDTF">2024-06-24T05:29:32Z</dcterms:created>
  <dcterms:modified xsi:type="dcterms:W3CDTF">2024-06-24T08:37:17Z</dcterms:modified>
  <cp:category/>
  <cp:version/>
  <cp:contentType/>
  <cp:contentStatus/>
</cp:coreProperties>
</file>