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USERS\tlinda\Dokument\1Výkresy, projekty\1KKS_reko 1NP\1KKS_ERDF_VŘ\KKS_VŘ_průběh\KKS_dotaz 1\"/>
    </mc:Choice>
  </mc:AlternateContent>
  <xr:revisionPtr revIDLastSave="0" documentId="8_{8FE85BBC-F029-41C9-94BF-096EA827F8DE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Rekapitulace stavby" sheetId="1" r:id="rId1"/>
    <sheet name="a - Stavební část" sheetId="2" r:id="rId2"/>
    <sheet name="b - Silnoproud" sheetId="3" r:id="rId3"/>
    <sheet name="c - Slaboproud" sheetId="4" r:id="rId4"/>
    <sheet name="x - VRN" sheetId="5" r:id="rId5"/>
  </sheets>
  <definedNames>
    <definedName name="_xlnm._FilterDatabase" localSheetId="1" hidden="1">'a - Stavební část'!$C$94:$K$334</definedName>
    <definedName name="_xlnm._FilterDatabase" localSheetId="2" hidden="1">'b - Silnoproud'!$C$83:$K$134</definedName>
    <definedName name="_xlnm._FilterDatabase" localSheetId="3" hidden="1">'c - Slaboproud'!$C$83:$K$134</definedName>
    <definedName name="_xlnm._FilterDatabase" localSheetId="4" hidden="1">'x - VRN'!$C$84:$K$103</definedName>
    <definedName name="_xlnm.Print_Titles" localSheetId="1">'a - Stavební část'!$94:$94</definedName>
    <definedName name="_xlnm.Print_Titles" localSheetId="2">'b - Silnoproud'!$83:$83</definedName>
    <definedName name="_xlnm.Print_Titles" localSheetId="3">'c - Slaboproud'!$83:$83</definedName>
    <definedName name="_xlnm.Print_Titles" localSheetId="0">'Rekapitulace stavby'!$52:$52</definedName>
    <definedName name="_xlnm.Print_Titles" localSheetId="4">'x - VRN'!$84:$84</definedName>
    <definedName name="_xlnm.Print_Area" localSheetId="1">'a - Stavební část'!$C$4:$J$39,'a - Stavební část'!$C$82:$J$334</definedName>
    <definedName name="_xlnm.Print_Area" localSheetId="2">'b - Silnoproud'!$C$4:$J$39,'b - Silnoproud'!$C$71:$J$134</definedName>
    <definedName name="_xlnm.Print_Area" localSheetId="3">'c - Slaboproud'!$C$4:$J$39,'c - Slaboproud'!$C$71:$J$134</definedName>
    <definedName name="_xlnm.Print_Area" localSheetId="0">'Rekapitulace stavby'!$D$4:$AO$36,'Rekapitulace stavby'!$C$42:$AQ$59</definedName>
    <definedName name="_xlnm.Print_Area" localSheetId="4">'x - VRN'!$C$4:$J$39,'x - VRN'!$C$72:$J$103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/>
  <c r="J35" i="5"/>
  <c r="AX58" i="1" s="1"/>
  <c r="BI102" i="5"/>
  <c r="BH102" i="5"/>
  <c r="BG102" i="5"/>
  <c r="BF102" i="5"/>
  <c r="T102" i="5"/>
  <c r="T101" i="5"/>
  <c r="R102" i="5"/>
  <c r="R101" i="5"/>
  <c r="P102" i="5"/>
  <c r="P101" i="5"/>
  <c r="BI99" i="5"/>
  <c r="BH99" i="5"/>
  <c r="BG99" i="5"/>
  <c r="BF99" i="5"/>
  <c r="T99" i="5"/>
  <c r="T98" i="5"/>
  <c r="R99" i="5"/>
  <c r="R98" i="5"/>
  <c r="P99" i="5"/>
  <c r="P98" i="5"/>
  <c r="BI96" i="5"/>
  <c r="BH96" i="5"/>
  <c r="BG96" i="5"/>
  <c r="BF96" i="5"/>
  <c r="T96" i="5"/>
  <c r="T95" i="5"/>
  <c r="R96" i="5"/>
  <c r="R95" i="5"/>
  <c r="P96" i="5"/>
  <c r="P95" i="5"/>
  <c r="BI93" i="5"/>
  <c r="BH93" i="5"/>
  <c r="BG93" i="5"/>
  <c r="BF93" i="5"/>
  <c r="T93" i="5"/>
  <c r="T92" i="5" s="1"/>
  <c r="R93" i="5"/>
  <c r="R92" i="5"/>
  <c r="P93" i="5"/>
  <c r="P92" i="5"/>
  <c r="BI90" i="5"/>
  <c r="BH90" i="5"/>
  <c r="BG90" i="5"/>
  <c r="BF90" i="5"/>
  <c r="T90" i="5"/>
  <c r="R90" i="5"/>
  <c r="P90" i="5"/>
  <c r="BI88" i="5"/>
  <c r="BH88" i="5"/>
  <c r="BG88" i="5"/>
  <c r="BF88" i="5"/>
  <c r="T88" i="5"/>
  <c r="R88" i="5"/>
  <c r="P88" i="5"/>
  <c r="J81" i="5"/>
  <c r="F81" i="5"/>
  <c r="F79" i="5"/>
  <c r="E77" i="5"/>
  <c r="J54" i="5"/>
  <c r="F54" i="5"/>
  <c r="F52" i="5"/>
  <c r="E50" i="5"/>
  <c r="J24" i="5"/>
  <c r="E24" i="5"/>
  <c r="J55" i="5" s="1"/>
  <c r="J23" i="5"/>
  <c r="J18" i="5"/>
  <c r="E18" i="5"/>
  <c r="F82" i="5" s="1"/>
  <c r="J17" i="5"/>
  <c r="J12" i="5"/>
  <c r="J79" i="5" s="1"/>
  <c r="E7" i="5"/>
  <c r="E75" i="5" s="1"/>
  <c r="J37" i="4"/>
  <c r="J36" i="4"/>
  <c r="AY57" i="1" s="1"/>
  <c r="J35" i="4"/>
  <c r="AX57" i="1" s="1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J80" i="4"/>
  <c r="F80" i="4"/>
  <c r="F78" i="4"/>
  <c r="E76" i="4"/>
  <c r="J54" i="4"/>
  <c r="F54" i="4"/>
  <c r="F52" i="4"/>
  <c r="E50" i="4"/>
  <c r="J24" i="4"/>
  <c r="E24" i="4"/>
  <c r="J55" i="4"/>
  <c r="J23" i="4"/>
  <c r="J18" i="4"/>
  <c r="E18" i="4"/>
  <c r="F81" i="4" s="1"/>
  <c r="J17" i="4"/>
  <c r="J12" i="4"/>
  <c r="J52" i="4"/>
  <c r="E7" i="4"/>
  <c r="E48" i="4" s="1"/>
  <c r="J37" i="3"/>
  <c r="J36" i="3"/>
  <c r="AY56" i="1"/>
  <c r="J35" i="3"/>
  <c r="AX56" i="1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BI87" i="3"/>
  <c r="BH87" i="3"/>
  <c r="BG87" i="3"/>
  <c r="BF87" i="3"/>
  <c r="T87" i="3"/>
  <c r="R87" i="3"/>
  <c r="P87" i="3"/>
  <c r="J80" i="3"/>
  <c r="F80" i="3"/>
  <c r="F78" i="3"/>
  <c r="E76" i="3"/>
  <c r="J54" i="3"/>
  <c r="F54" i="3"/>
  <c r="F52" i="3"/>
  <c r="E50" i="3"/>
  <c r="J24" i="3"/>
  <c r="E24" i="3"/>
  <c r="J55" i="3"/>
  <c r="J23" i="3"/>
  <c r="J18" i="3"/>
  <c r="E18" i="3"/>
  <c r="F55" i="3" s="1"/>
  <c r="J17" i="3"/>
  <c r="J12" i="3"/>
  <c r="J52" i="3"/>
  <c r="E7" i="3"/>
  <c r="E48" i="3" s="1"/>
  <c r="J37" i="2"/>
  <c r="J36" i="2"/>
  <c r="AY55" i="1"/>
  <c r="J35" i="2"/>
  <c r="AX55" i="1"/>
  <c r="BI326" i="2"/>
  <c r="BH326" i="2"/>
  <c r="BG326" i="2"/>
  <c r="BF326" i="2"/>
  <c r="T326" i="2"/>
  <c r="T325" i="2"/>
  <c r="R326" i="2"/>
  <c r="R325" i="2"/>
  <c r="P326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T159" i="2"/>
  <c r="R160" i="2"/>
  <c r="R159" i="2"/>
  <c r="P160" i="2"/>
  <c r="P159" i="2" s="1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T97" i="2" s="1"/>
  <c r="R98" i="2"/>
  <c r="R97" i="2"/>
  <c r="P98" i="2"/>
  <c r="P97" i="2"/>
  <c r="J91" i="2"/>
  <c r="F91" i="2"/>
  <c r="F89" i="2"/>
  <c r="E87" i="2"/>
  <c r="J54" i="2"/>
  <c r="F54" i="2"/>
  <c r="F52" i="2"/>
  <c r="E50" i="2"/>
  <c r="J24" i="2"/>
  <c r="E24" i="2"/>
  <c r="J92" i="2"/>
  <c r="J23" i="2"/>
  <c r="J18" i="2"/>
  <c r="E18" i="2"/>
  <c r="F92" i="2" s="1"/>
  <c r="J17" i="2"/>
  <c r="J12" i="2"/>
  <c r="J89" i="2"/>
  <c r="E7" i="2"/>
  <c r="E48" i="2" s="1"/>
  <c r="L50" i="1"/>
  <c r="AM50" i="1"/>
  <c r="AM49" i="1"/>
  <c r="L49" i="1"/>
  <c r="AM47" i="1"/>
  <c r="L47" i="1"/>
  <c r="L45" i="1"/>
  <c r="L44" i="1"/>
  <c r="BK293" i="2"/>
  <c r="BK228" i="2"/>
  <c r="BK195" i="2"/>
  <c r="J313" i="2"/>
  <c r="J245" i="2"/>
  <c r="BK190" i="2"/>
  <c r="J118" i="2"/>
  <c r="J241" i="2"/>
  <c r="J157" i="2"/>
  <c r="J289" i="2"/>
  <c r="BK221" i="2"/>
  <c r="J160" i="2"/>
  <c r="BK287" i="2"/>
  <c r="BK227" i="2"/>
  <c r="BK138" i="2"/>
  <c r="BK319" i="2"/>
  <c r="J315" i="2"/>
  <c r="BK236" i="2"/>
  <c r="J175" i="2"/>
  <c r="J233" i="2"/>
  <c r="BK136" i="2"/>
  <c r="J256" i="2"/>
  <c r="J221" i="2"/>
  <c r="BK127" i="2"/>
  <c r="BK119" i="3"/>
  <c r="J131" i="3"/>
  <c r="J95" i="3"/>
  <c r="J122" i="3"/>
  <c r="BK92" i="3"/>
  <c r="BK120" i="3"/>
  <c r="J134" i="4"/>
  <c r="BK121" i="4"/>
  <c r="BK107" i="4"/>
  <c r="BK86" i="4"/>
  <c r="BK117" i="4"/>
  <c r="J95" i="4"/>
  <c r="J124" i="4"/>
  <c r="J106" i="4"/>
  <c r="J92" i="4"/>
  <c r="BK94" i="4"/>
  <c r="J128" i="4"/>
  <c r="BK100" i="4"/>
  <c r="J91" i="4"/>
  <c r="J123" i="4"/>
  <c r="J111" i="4"/>
  <c r="J88" i="5"/>
  <c r="J102" i="5"/>
  <c r="BK309" i="2"/>
  <c r="J218" i="2"/>
  <c r="J134" i="2"/>
  <c r="BK283" i="2"/>
  <c r="BK210" i="2"/>
  <c r="J152" i="2"/>
  <c r="BK313" i="2"/>
  <c r="BK197" i="2"/>
  <c r="J138" i="2"/>
  <c r="J277" i="2"/>
  <c r="J217" i="2"/>
  <c r="J173" i="2"/>
  <c r="J275" i="2"/>
  <c r="J223" i="2"/>
  <c r="BK132" i="2"/>
  <c r="J323" i="2"/>
  <c r="BK273" i="2"/>
  <c r="BK215" i="2"/>
  <c r="BK147" i="2"/>
  <c r="J182" i="2"/>
  <c r="BK134" i="2"/>
  <c r="BK241" i="2"/>
  <c r="J186" i="2"/>
  <c r="BK131" i="3"/>
  <c r="J112" i="3"/>
  <c r="J127" i="3"/>
  <c r="J105" i="3"/>
  <c r="BK117" i="3"/>
  <c r="J114" i="3"/>
  <c r="BK109" i="3"/>
  <c r="BK129" i="4"/>
  <c r="J109" i="4"/>
  <c r="J94" i="4"/>
  <c r="BK133" i="4"/>
  <c r="BK113" i="4"/>
  <c r="J132" i="4"/>
  <c r="J112" i="4"/>
  <c r="J88" i="4"/>
  <c r="BK91" i="4"/>
  <c r="J113" i="4"/>
  <c r="J96" i="4"/>
  <c r="BK124" i="4"/>
  <c r="BK110" i="4"/>
  <c r="BK96" i="5"/>
  <c r="BK99" i="5"/>
  <c r="J254" i="2"/>
  <c r="J206" i="2"/>
  <c r="BK142" i="2"/>
  <c r="J296" i="2"/>
  <c r="J267" i="2"/>
  <c r="J199" i="2"/>
  <c r="J149" i="2"/>
  <c r="J291" i="2"/>
  <c r="J229" i="2"/>
  <c r="BK160" i="2"/>
  <c r="BK118" i="2"/>
  <c r="BK240" i="2"/>
  <c r="BK214" i="2"/>
  <c r="J293" i="2"/>
  <c r="BK277" i="2"/>
  <c r="BK251" i="2"/>
  <c r="BK326" i="2"/>
  <c r="BK321" i="2"/>
  <c r="BK305" i="2"/>
  <c r="BK263" i="2"/>
  <c r="BK199" i="2"/>
  <c r="BK149" i="2"/>
  <c r="BK218" i="2"/>
  <c r="J142" i="2"/>
  <c r="BK267" i="2"/>
  <c r="J222" i="2"/>
  <c r="J117" i="3"/>
  <c r="J109" i="3"/>
  <c r="J120" i="3"/>
  <c r="J97" i="3"/>
  <c r="J101" i="3"/>
  <c r="J119" i="3"/>
  <c r="BK123" i="4"/>
  <c r="J98" i="4"/>
  <c r="J131" i="4"/>
  <c r="BK112" i="4"/>
  <c r="BK128" i="4"/>
  <c r="BK108" i="4"/>
  <c r="BK88" i="4"/>
  <c r="BK93" i="4"/>
  <c r="BK125" i="4"/>
  <c r="BK102" i="4"/>
  <c r="BK89" i="4"/>
  <c r="BK118" i="4"/>
  <c r="J108" i="4"/>
  <c r="J287" i="2"/>
  <c r="J210" i="2"/>
  <c r="J131" i="2"/>
  <c r="J281" i="2"/>
  <c r="J194" i="2"/>
  <c r="J132" i="2"/>
  <c r="BK269" i="2"/>
  <c r="BK175" i="2"/>
  <c r="J303" i="2"/>
  <c r="BK252" i="2"/>
  <c r="BK206" i="2"/>
  <c r="J103" i="2"/>
  <c r="BK281" i="2"/>
  <c r="J190" i="2"/>
  <c r="BK114" i="2"/>
  <c r="J321" i="2"/>
  <c r="J317" i="2"/>
  <c r="J265" i="2"/>
  <c r="J195" i="2"/>
  <c r="BK103" i="2"/>
  <c r="J171" i="2"/>
  <c r="J114" i="2"/>
  <c r="BK247" i="2"/>
  <c r="BK182" i="2"/>
  <c r="BK120" i="2"/>
  <c r="BK95" i="3"/>
  <c r="J107" i="3"/>
  <c r="J87" i="3"/>
  <c r="BK107" i="3"/>
  <c r="BK127" i="3"/>
  <c r="BK89" i="3"/>
  <c r="BK115" i="4"/>
  <c r="BK96" i="4"/>
  <c r="J118" i="4"/>
  <c r="J104" i="4"/>
  <c r="BK127" i="4"/>
  <c r="J107" i="4"/>
  <c r="BK105" i="4"/>
  <c r="BK87" i="4"/>
  <c r="BK109" i="4"/>
  <c r="BK97" i="4"/>
  <c r="J129" i="4"/>
  <c r="BK114" i="4"/>
  <c r="BK93" i="5"/>
  <c r="BK88" i="5"/>
  <c r="J247" i="2"/>
  <c r="J202" i="2"/>
  <c r="J98" i="2"/>
  <c r="BK217" i="2"/>
  <c r="J179" i="2"/>
  <c r="BK110" i="2"/>
  <c r="BK259" i="2"/>
  <c r="BK173" i="2"/>
  <c r="BK315" i="2"/>
  <c r="BK233" i="2"/>
  <c r="J177" i="2"/>
  <c r="BK296" i="2"/>
  <c r="J259" i="2"/>
  <c r="BK186" i="2"/>
  <c r="J326" i="2"/>
  <c r="BK317" i="2"/>
  <c r="J269" i="2"/>
  <c r="J231" i="2"/>
  <c r="BK245" i="2"/>
  <c r="J164" i="2"/>
  <c r="J273" i="2"/>
  <c r="BK223" i="2"/>
  <c r="BK155" i="2"/>
  <c r="BK103" i="3"/>
  <c r="J103" i="3"/>
  <c r="BK112" i="3"/>
  <c r="BK111" i="3"/>
  <c r="J111" i="3"/>
  <c r="J89" i="3"/>
  <c r="BK87" i="3"/>
  <c r="J120" i="4"/>
  <c r="J89" i="4"/>
  <c r="J122" i="4"/>
  <c r="J103" i="4"/>
  <c r="BK122" i="4"/>
  <c r="J100" i="4"/>
  <c r="J101" i="4"/>
  <c r="BK131" i="4"/>
  <c r="BK106" i="4"/>
  <c r="BK95" i="4"/>
  <c r="J121" i="4"/>
  <c r="J105" i="4"/>
  <c r="BK102" i="5"/>
  <c r="J93" i="5"/>
  <c r="J305" i="2"/>
  <c r="BK222" i="2"/>
  <c r="BK157" i="2"/>
  <c r="BK303" i="2"/>
  <c r="BK231" i="2"/>
  <c r="J136" i="2"/>
  <c r="J283" i="2"/>
  <c r="J214" i="2"/>
  <c r="J155" i="2"/>
  <c r="BK265" i="2"/>
  <c r="J127" i="2"/>
  <c r="BK291" i="2"/>
  <c r="J228" i="2"/>
  <c r="BK164" i="2"/>
  <c r="J319" i="2"/>
  <c r="J252" i="2"/>
  <c r="BK194" i="2"/>
  <c r="J240" i="2"/>
  <c r="BK152" i="2"/>
  <c r="J110" i="2"/>
  <c r="J236" i="2"/>
  <c r="BK131" i="2"/>
  <c r="BK97" i="3"/>
  <c r="BK99" i="3"/>
  <c r="BK116" i="3"/>
  <c r="BK101" i="3"/>
  <c r="BK114" i="3"/>
  <c r="J99" i="3"/>
  <c r="BK132" i="4"/>
  <c r="J116" i="4"/>
  <c r="BK90" i="4"/>
  <c r="J125" i="4"/>
  <c r="BK111" i="4"/>
  <c r="BK120" i="4"/>
  <c r="J97" i="4"/>
  <c r="BK104" i="4"/>
  <c r="J86" i="4"/>
  <c r="J110" i="4"/>
  <c r="J90" i="4"/>
  <c r="J117" i="4"/>
  <c r="BK92" i="4"/>
  <c r="J90" i="5"/>
  <c r="J96" i="5"/>
  <c r="J116" i="3"/>
  <c r="BK124" i="3"/>
  <c r="BK105" i="3"/>
  <c r="BK103" i="4"/>
  <c r="BK134" i="4"/>
  <c r="J115" i="4"/>
  <c r="J133" i="4"/>
  <c r="J114" i="4"/>
  <c r="J93" i="4"/>
  <c r="BK98" i="4"/>
  <c r="J127" i="4"/>
  <c r="BK101" i="4"/>
  <c r="J87" i="4"/>
  <c r="BK116" i="4"/>
  <c r="J102" i="4"/>
  <c r="J99" i="5"/>
  <c r="BK90" i="5"/>
  <c r="BK229" i="2"/>
  <c r="BK177" i="2"/>
  <c r="J309" i="2"/>
  <c r="BK275" i="2"/>
  <c r="BK202" i="2"/>
  <c r="BK98" i="2"/>
  <c r="J251" i="2"/>
  <c r="J120" i="2"/>
  <c r="J263" i="2"/>
  <c r="J215" i="2"/>
  <c r="AS54" i="1"/>
  <c r="BK179" i="2"/>
  <c r="BK323" i="2"/>
  <c r="BK289" i="2"/>
  <c r="BK256" i="2"/>
  <c r="BK171" i="2"/>
  <c r="J227" i="2"/>
  <c r="J147" i="2"/>
  <c r="BK254" i="2"/>
  <c r="J197" i="2"/>
  <c r="BK122" i="3"/>
  <c r="J92" i="3"/>
  <c r="J124" i="3"/>
  <c r="BK133" i="2" l="1"/>
  <c r="J133" i="2" s="1"/>
  <c r="J63" i="2" s="1"/>
  <c r="T146" i="2"/>
  <c r="R163" i="2"/>
  <c r="P181" i="2"/>
  <c r="T235" i="2"/>
  <c r="T246" i="2"/>
  <c r="BK295" i="2"/>
  <c r="J295" i="2"/>
  <c r="J73" i="2"/>
  <c r="P91" i="3"/>
  <c r="P90" i="3" s="1"/>
  <c r="P126" i="3"/>
  <c r="P99" i="4"/>
  <c r="P119" i="4"/>
  <c r="R126" i="4"/>
  <c r="P87" i="5"/>
  <c r="P86" i="5"/>
  <c r="P85" i="5"/>
  <c r="AU58" i="1"/>
  <c r="BK102" i="2"/>
  <c r="J102" i="2"/>
  <c r="J62" i="2"/>
  <c r="BK201" i="2"/>
  <c r="J201" i="2" s="1"/>
  <c r="J69" i="2" s="1"/>
  <c r="BK258" i="2"/>
  <c r="J258" i="2"/>
  <c r="J72" i="2" s="1"/>
  <c r="P308" i="2"/>
  <c r="P85" i="4"/>
  <c r="R133" i="2"/>
  <c r="BK163" i="2"/>
  <c r="J163" i="2" s="1"/>
  <c r="J67" i="2" s="1"/>
  <c r="BK181" i="2"/>
  <c r="J181" i="2"/>
  <c r="J68" i="2" s="1"/>
  <c r="BK235" i="2"/>
  <c r="J235" i="2"/>
  <c r="J70" i="2"/>
  <c r="P246" i="2"/>
  <c r="T295" i="2"/>
  <c r="BK91" i="3"/>
  <c r="J91" i="3" s="1"/>
  <c r="J63" i="3" s="1"/>
  <c r="T126" i="3"/>
  <c r="T85" i="4"/>
  <c r="T119" i="4"/>
  <c r="P130" i="4"/>
  <c r="T87" i="5"/>
  <c r="T86" i="5"/>
  <c r="T85" i="5"/>
  <c r="R102" i="2"/>
  <c r="R96" i="2" s="1"/>
  <c r="R146" i="2"/>
  <c r="R201" i="2"/>
  <c r="BK246" i="2"/>
  <c r="J246" i="2"/>
  <c r="J71" i="2"/>
  <c r="P295" i="2"/>
  <c r="BK86" i="3"/>
  <c r="J86" i="3" s="1"/>
  <c r="J61" i="3" s="1"/>
  <c r="T86" i="3"/>
  <c r="T85" i="3"/>
  <c r="T84" i="3" s="1"/>
  <c r="BK126" i="3"/>
  <c r="J126" i="3"/>
  <c r="J64" i="3" s="1"/>
  <c r="R85" i="4"/>
  <c r="BK119" i="4"/>
  <c r="J119" i="4"/>
  <c r="J62" i="4"/>
  <c r="T130" i="4"/>
  <c r="T133" i="2"/>
  <c r="T201" i="2"/>
  <c r="T258" i="2"/>
  <c r="T308" i="2"/>
  <c r="T91" i="3"/>
  <c r="T90" i="3"/>
  <c r="R99" i="4"/>
  <c r="BK126" i="4"/>
  <c r="J126" i="4"/>
  <c r="J63" i="4"/>
  <c r="T126" i="4"/>
  <c r="T102" i="2"/>
  <c r="T96" i="2" s="1"/>
  <c r="P146" i="2"/>
  <c r="P201" i="2"/>
  <c r="P258" i="2"/>
  <c r="BK308" i="2"/>
  <c r="J308" i="2" s="1"/>
  <c r="J74" i="2" s="1"/>
  <c r="P86" i="3"/>
  <c r="P85" i="3"/>
  <c r="BK85" i="4"/>
  <c r="J85" i="4" s="1"/>
  <c r="J60" i="4" s="1"/>
  <c r="P133" i="2"/>
  <c r="T163" i="2"/>
  <c r="R181" i="2"/>
  <c r="R235" i="2"/>
  <c r="R246" i="2"/>
  <c r="R295" i="2"/>
  <c r="R91" i="3"/>
  <c r="R90" i="3"/>
  <c r="BK99" i="4"/>
  <c r="J99" i="4"/>
  <c r="J61" i="4" s="1"/>
  <c r="R119" i="4"/>
  <c r="BK130" i="4"/>
  <c r="J130" i="4"/>
  <c r="J64" i="4"/>
  <c r="BK87" i="5"/>
  <c r="J87" i="5"/>
  <c r="J61" i="5" s="1"/>
  <c r="P102" i="2"/>
  <c r="P96" i="2"/>
  <c r="BK146" i="2"/>
  <c r="BK96" i="2" s="1"/>
  <c r="J146" i="2"/>
  <c r="J64" i="2" s="1"/>
  <c r="P163" i="2"/>
  <c r="P162" i="2" s="1"/>
  <c r="T181" i="2"/>
  <c r="P235" i="2"/>
  <c r="R258" i="2"/>
  <c r="R308" i="2"/>
  <c r="R86" i="3"/>
  <c r="R85" i="3"/>
  <c r="R126" i="3"/>
  <c r="T99" i="4"/>
  <c r="P126" i="4"/>
  <c r="R130" i="4"/>
  <c r="R87" i="5"/>
  <c r="R86" i="5" s="1"/>
  <c r="R85" i="5" s="1"/>
  <c r="BK325" i="2"/>
  <c r="J325" i="2" s="1"/>
  <c r="J75" i="2" s="1"/>
  <c r="BK98" i="5"/>
  <c r="J98" i="5"/>
  <c r="J64" i="5"/>
  <c r="BK101" i="5"/>
  <c r="J101" i="5"/>
  <c r="J65" i="5" s="1"/>
  <c r="BK97" i="2"/>
  <c r="J97" i="2" s="1"/>
  <c r="J61" i="2" s="1"/>
  <c r="BK92" i="5"/>
  <c r="J92" i="5" s="1"/>
  <c r="J62" i="5" s="1"/>
  <c r="BK159" i="2"/>
  <c r="J159" i="2"/>
  <c r="J65" i="2"/>
  <c r="BK95" i="5"/>
  <c r="J95" i="5"/>
  <c r="J63" i="5" s="1"/>
  <c r="E48" i="5"/>
  <c r="F55" i="5"/>
  <c r="BE88" i="5"/>
  <c r="J52" i="5"/>
  <c r="J82" i="5"/>
  <c r="BE93" i="5"/>
  <c r="BE96" i="5"/>
  <c r="BE102" i="5"/>
  <c r="BE90" i="5"/>
  <c r="BE99" i="5"/>
  <c r="F55" i="4"/>
  <c r="BE87" i="4"/>
  <c r="BE96" i="4"/>
  <c r="BE100" i="4"/>
  <c r="BE101" i="4"/>
  <c r="BE103" i="4"/>
  <c r="BE104" i="4"/>
  <c r="BE115" i="4"/>
  <c r="BE120" i="4"/>
  <c r="BE128" i="4"/>
  <c r="BE132" i="4"/>
  <c r="J81" i="4"/>
  <c r="BE88" i="4"/>
  <c r="BE92" i="4"/>
  <c r="BE93" i="4"/>
  <c r="BE94" i="4"/>
  <c r="BE105" i="4"/>
  <c r="BE131" i="4"/>
  <c r="BE113" i="4"/>
  <c r="BK90" i="3"/>
  <c r="J90" i="3"/>
  <c r="J62" i="3"/>
  <c r="J78" i="4"/>
  <c r="BE89" i="4"/>
  <c r="BE97" i="4"/>
  <c r="BE106" i="4"/>
  <c r="BE90" i="4"/>
  <c r="BE95" i="4"/>
  <c r="E74" i="4"/>
  <c r="BE98" i="4"/>
  <c r="BE111" i="4"/>
  <c r="BE117" i="4"/>
  <c r="BE123" i="4"/>
  <c r="BE129" i="4"/>
  <c r="BE134" i="4"/>
  <c r="BE86" i="4"/>
  <c r="BE107" i="4"/>
  <c r="BE108" i="4"/>
  <c r="BE109" i="4"/>
  <c r="BE110" i="4"/>
  <c r="BE114" i="4"/>
  <c r="BE116" i="4"/>
  <c r="BE121" i="4"/>
  <c r="BE124" i="4"/>
  <c r="BE127" i="4"/>
  <c r="BE91" i="4"/>
  <c r="BE102" i="4"/>
  <c r="BE112" i="4"/>
  <c r="BE118" i="4"/>
  <c r="BE122" i="4"/>
  <c r="BE125" i="4"/>
  <c r="BE133" i="4"/>
  <c r="J78" i="3"/>
  <c r="BE89" i="3"/>
  <c r="BE99" i="3"/>
  <c r="BE101" i="3"/>
  <c r="BE103" i="3"/>
  <c r="BE111" i="3"/>
  <c r="BE122" i="3"/>
  <c r="F81" i="3"/>
  <c r="BE105" i="3"/>
  <c r="BE107" i="3"/>
  <c r="BE109" i="3"/>
  <c r="E74" i="3"/>
  <c r="BE97" i="3"/>
  <c r="BE131" i="3"/>
  <c r="BE119" i="3"/>
  <c r="BE127" i="3"/>
  <c r="J81" i="3"/>
  <c r="BE87" i="3"/>
  <c r="BE114" i="3"/>
  <c r="BE116" i="3"/>
  <c r="BE117" i="3"/>
  <c r="BE124" i="3"/>
  <c r="BE92" i="3"/>
  <c r="BE95" i="3"/>
  <c r="BE112" i="3"/>
  <c r="BE120" i="3"/>
  <c r="J55" i="2"/>
  <c r="BE132" i="2"/>
  <c r="BE152" i="2"/>
  <c r="BE190" i="2"/>
  <c r="BE194" i="2"/>
  <c r="BE214" i="2"/>
  <c r="BE231" i="2"/>
  <c r="BE251" i="2"/>
  <c r="E85" i="2"/>
  <c r="BE157" i="2"/>
  <c r="BE177" i="2"/>
  <c r="BE197" i="2"/>
  <c r="BE202" i="2"/>
  <c r="BE210" i="2"/>
  <c r="BE222" i="2"/>
  <c r="BE229" i="2"/>
  <c r="BE247" i="2"/>
  <c r="BE98" i="2"/>
  <c r="BE134" i="2"/>
  <c r="BE138" i="2"/>
  <c r="BE155" i="2"/>
  <c r="BE179" i="2"/>
  <c r="BE186" i="2"/>
  <c r="BE218" i="2"/>
  <c r="BE221" i="2"/>
  <c r="BE227" i="2"/>
  <c r="BE245" i="2"/>
  <c r="BE287" i="2"/>
  <c r="BE303" i="2"/>
  <c r="BE309" i="2"/>
  <c r="BE315" i="2"/>
  <c r="BE317" i="2"/>
  <c r="BE319" i="2"/>
  <c r="BE321" i="2"/>
  <c r="BE323" i="2"/>
  <c r="BE326" i="2"/>
  <c r="BE149" i="2"/>
  <c r="BE173" i="2"/>
  <c r="BE175" i="2"/>
  <c r="BE263" i="2"/>
  <c r="BE265" i="2"/>
  <c r="BE267" i="2"/>
  <c r="BE283" i="2"/>
  <c r="BE289" i="2"/>
  <c r="BE313" i="2"/>
  <c r="J52" i="2"/>
  <c r="BE142" i="2"/>
  <c r="BE147" i="2"/>
  <c r="BE164" i="2"/>
  <c r="BE182" i="2"/>
  <c r="BE254" i="2"/>
  <c r="BE256" i="2"/>
  <c r="BE293" i="2"/>
  <c r="F55" i="2"/>
  <c r="BE103" i="2"/>
  <c r="BE127" i="2"/>
  <c r="BE131" i="2"/>
  <c r="BE199" i="2"/>
  <c r="BE206" i="2"/>
  <c r="BE215" i="2"/>
  <c r="BE217" i="2"/>
  <c r="BE275" i="2"/>
  <c r="BE281" i="2"/>
  <c r="BE296" i="2"/>
  <c r="BE136" i="2"/>
  <c r="BE160" i="2"/>
  <c r="BE171" i="2"/>
  <c r="BE195" i="2"/>
  <c r="BE223" i="2"/>
  <c r="BE228" i="2"/>
  <c r="BE233" i="2"/>
  <c r="BE240" i="2"/>
  <c r="BE252" i="2"/>
  <c r="BE259" i="2"/>
  <c r="BE269" i="2"/>
  <c r="BE273" i="2"/>
  <c r="BE305" i="2"/>
  <c r="BE110" i="2"/>
  <c r="BE114" i="2"/>
  <c r="BE118" i="2"/>
  <c r="BE120" i="2"/>
  <c r="BE236" i="2"/>
  <c r="BE241" i="2"/>
  <c r="BE277" i="2"/>
  <c r="BE291" i="2"/>
  <c r="J34" i="3"/>
  <c r="AW56" i="1" s="1"/>
  <c r="F35" i="3"/>
  <c r="BB56" i="1" s="1"/>
  <c r="F35" i="4"/>
  <c r="BB57" i="1"/>
  <c r="F37" i="4"/>
  <c r="BD57" i="1" s="1"/>
  <c r="F35" i="5"/>
  <c r="BB58" i="1"/>
  <c r="F37" i="2"/>
  <c r="BD55" i="1"/>
  <c r="J34" i="5"/>
  <c r="AW58" i="1" s="1"/>
  <c r="F36" i="2"/>
  <c r="BC55" i="1" s="1"/>
  <c r="F34" i="3"/>
  <c r="BA56" i="1" s="1"/>
  <c r="F36" i="4"/>
  <c r="BC57" i="1" s="1"/>
  <c r="J34" i="2"/>
  <c r="AW55" i="1"/>
  <c r="F37" i="5"/>
  <c r="BD58" i="1"/>
  <c r="F36" i="3"/>
  <c r="BC56" i="1" s="1"/>
  <c r="F37" i="3"/>
  <c r="BD56" i="1"/>
  <c r="F34" i="4"/>
  <c r="BA57" i="1" s="1"/>
  <c r="J34" i="4"/>
  <c r="AW57" i="1" s="1"/>
  <c r="F34" i="5"/>
  <c r="BA58" i="1"/>
  <c r="F36" i="5"/>
  <c r="BC58" i="1"/>
  <c r="F34" i="2"/>
  <c r="BA55" i="1" s="1"/>
  <c r="F35" i="2"/>
  <c r="BB55" i="1"/>
  <c r="BK84" i="4" l="1"/>
  <c r="J84" i="4" s="1"/>
  <c r="J30" i="4" s="1"/>
  <c r="P84" i="4"/>
  <c r="AU57" i="1"/>
  <c r="P95" i="2"/>
  <c r="AU55" i="1" s="1"/>
  <c r="T162" i="2"/>
  <c r="T95" i="2"/>
  <c r="BK162" i="2"/>
  <c r="J162" i="2"/>
  <c r="J66" i="2"/>
  <c r="R84" i="4"/>
  <c r="P84" i="3"/>
  <c r="AU56" i="1" s="1"/>
  <c r="R162" i="2"/>
  <c r="R95" i="2" s="1"/>
  <c r="R84" i="3"/>
  <c r="T84" i="4"/>
  <c r="BK86" i="5"/>
  <c r="J86" i="5"/>
  <c r="J60" i="5" s="1"/>
  <c r="BK85" i="3"/>
  <c r="J85" i="3"/>
  <c r="J60" i="3" s="1"/>
  <c r="AG57" i="1"/>
  <c r="AN57" i="1" s="1"/>
  <c r="J59" i="4"/>
  <c r="BK84" i="3"/>
  <c r="J84" i="3" s="1"/>
  <c r="J30" i="3" s="1"/>
  <c r="AG56" i="1" s="1"/>
  <c r="J96" i="2"/>
  <c r="J60" i="2" s="1"/>
  <c r="J33" i="2"/>
  <c r="AV55" i="1"/>
  <c r="AT55" i="1"/>
  <c r="F33" i="3"/>
  <c r="AZ56" i="1" s="1"/>
  <c r="BA54" i="1"/>
  <c r="W30" i="1"/>
  <c r="BD54" i="1"/>
  <c r="W33" i="1"/>
  <c r="J33" i="5"/>
  <c r="AV58" i="1"/>
  <c r="AT58" i="1"/>
  <c r="BC54" i="1"/>
  <c r="W32" i="1"/>
  <c r="F33" i="5"/>
  <c r="AZ58" i="1" s="1"/>
  <c r="F33" i="2"/>
  <c r="AZ55" i="1" s="1"/>
  <c r="J33" i="4"/>
  <c r="AV57" i="1" s="1"/>
  <c r="AT57" i="1" s="1"/>
  <c r="J33" i="3"/>
  <c r="AV56" i="1"/>
  <c r="AT56" i="1"/>
  <c r="BB54" i="1"/>
  <c r="W31" i="1"/>
  <c r="F33" i="4"/>
  <c r="AZ57" i="1" s="1"/>
  <c r="BK85" i="5" l="1"/>
  <c r="J85" i="5"/>
  <c r="BK95" i="2"/>
  <c r="J95" i="2"/>
  <c r="J59" i="2"/>
  <c r="AN56" i="1"/>
  <c r="J59" i="3"/>
  <c r="J39" i="4"/>
  <c r="J39" i="3"/>
  <c r="J30" i="5"/>
  <c r="AG58" i="1" s="1"/>
  <c r="AU54" i="1"/>
  <c r="AY54" i="1"/>
  <c r="AX54" i="1"/>
  <c r="AZ54" i="1"/>
  <c r="AV54" i="1" s="1"/>
  <c r="AK29" i="1" s="1"/>
  <c r="AW54" i="1"/>
  <c r="AK30" i="1"/>
  <c r="J39" i="5" l="1"/>
  <c r="J59" i="5"/>
  <c r="AN58" i="1"/>
  <c r="J30" i="2"/>
  <c r="AG55" i="1"/>
  <c r="AN55" i="1"/>
  <c r="AT54" i="1"/>
  <c r="W29" i="1"/>
  <c r="J39" i="2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<sst xmlns="http://schemas.openxmlformats.org/spreadsheetml/2006/main" count="4098" uniqueCount="827">
  <si>
    <t>Export Komplet</t>
  </si>
  <si>
    <t>VZ</t>
  </si>
  <si>
    <t>2.0</t>
  </si>
  <si>
    <t/>
  </si>
  <si>
    <t>False</t>
  </si>
  <si>
    <t>{fd087d23-6220-4559-a585-a9c9a349572d}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</si>
  <si>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</si>
  <si>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</si>
  <si>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</si>
  <si>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</si>
  <si>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</si>
  <si>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</si>
  <si>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</si>
  <si>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</si>
  <si>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</si>
  <si>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</si>
  <si>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</si>
  <si>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</si>
  <si>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místností UK 122 a UK 124 – výukové prostory pro studenzy se SP</t>
  </si>
  <si>
    <t>KSO:</t>
  </si>
  <si>
    <t>CC-CZ:</t>
  </si>
  <si>
    <t>Místo:</t>
  </si>
  <si>
    <t>Univerzitní 22</t>
  </si>
  <si>
    <t>Datum:</t>
  </si>
  <si>
    <t>7. 1. 2024</t>
  </si>
  <si>
    <t>Zadavatel:</t>
  </si>
  <si>
    <t>IČ:</t>
  </si>
  <si>
    <t>49777513</t>
  </si>
  <si>
    <t>Západočeský univerzita v Plzni</t>
  </si>
  <si>
    <t>DIČ:</t>
  </si>
  <si>
    <t>CZ49777513</t>
  </si>
  <si>
    <t>Uchazeč:</t>
  </si>
  <si>
    <t>Vyplň údaj</t>
  </si>
  <si>
    <t>Projektant:</t>
  </si>
  <si>
    <t>64360938</t>
  </si>
  <si>
    <t>HBH atelier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</si>
  <si>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</si>
  <si>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</si>
  <si>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</si>
  <si>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</si>
  <si>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</si>
  <si>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</si>
  <si>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</si>
  <si>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</si>
  <si>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</si>
  <si>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</si>
  <si>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</si>
  <si>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</si>
  <si>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</si>
  <si>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</si>
  <si>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</si>
  <si>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</si>
  <si>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</si>
  <si>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</si>
  <si>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</si>
  <si>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</si>
  <si>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</si>
  <si>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</si>
  <si>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</si>
  <si>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</si>
  <si>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</si>
  <si>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</si>
  <si>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</si>
  <si>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</si>
  <si>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</si>
  <si>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</si>
  <si>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</si>
  <si>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</si>
  <si>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</si>
  <si>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</si>
  <si>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</si>
  <si>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</si>
  <si>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</si>
  <si>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</si>
  <si>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</si>
  <si>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</si>
  <si>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</si>
  <si>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</si>
  <si>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</si>
  <si>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</si>
  <si>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</si>
  <si>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Stavební část</t>
  </si>
  <si>
    <t>STA</t>
  </si>
  <si>
    <t>1</t>
  </si>
  <si>
    <t>{2939c269-b77b-4375-a2d4-f1c940c7ce16}</t>
  </si>
  <si>
    <t>2</t>
  </si>
  <si>
    <t>b</t>
  </si>
  <si>
    <t>Silnoproud</t>
  </si>
  <si>
    <t>{fdd524c8-df89-4f14-b587-8afd680a2423}</t>
  </si>
  <si>
    <t>c</t>
  </si>
  <si>
    <t>Slaboproud</t>
  </si>
  <si>
    <t>{0b783b59-9935-4744-b875-c540ffb9c4fb}</t>
  </si>
  <si>
    <t>x</t>
  </si>
  <si>
    <t>VRN</t>
  </si>
  <si>
    <t>{0f0695d0-12f6-4596-a548-c20b9af3011a}</t>
  </si>
  <si>
    <t>KRYCÍ LIST SOUPISU PRACÍ</t>
  </si>
  <si>
    <t>Objekt:</t>
  </si>
  <si>
    <t>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</si>
  <si>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</si>
  <si>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</si>
  <si>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</si>
  <si>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</si>
  <si>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</si>
  <si>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</si>
  <si>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</si>
  <si>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</si>
  <si>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</si>
  <si>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</si>
  <si>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</si>
  <si>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</si>
  <si>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</si>
  <si>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</si>
  <si>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</si>
  <si>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</si>
  <si>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</si>
  <si>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</si>
  <si>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</si>
  <si>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</si>
  <si>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</si>
  <si>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</si>
  <si>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</si>
  <si>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</si>
  <si>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</si>
  <si>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</si>
  <si>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</si>
  <si>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</si>
  <si>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</si>
  <si>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</si>
  <si>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</si>
  <si>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</si>
  <si>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</si>
  <si>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</si>
  <si>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</si>
  <si>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</si>
  <si>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</si>
  <si>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</si>
  <si>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61</t>
  </si>
  <si>
    <t>K</t>
  </si>
  <si>
    <t>340238211</t>
  </si>
  <si>
    <t>Zazdívka otvorů v příčkách nebo stěnách cihlami plnými pálenými plochy přes 0,25 m2 do 1 m2, tloušťky do 100 mm</t>
  </si>
  <si>
    <t>m2</t>
  </si>
  <si>
    <t>4</t>
  </si>
  <si>
    <t>-1715985300</t>
  </si>
  <si>
    <t>Online PSC</t>
  </si>
  <si>
    <t>https://podminky.urs.cz/item/CS_URS_2023_02/340238211</t>
  </si>
  <si>
    <t>VV</t>
  </si>
  <si>
    <t>Kn10</t>
  </si>
  <si>
    <t>2,4</t>
  </si>
  <si>
    <t>6</t>
  </si>
  <si>
    <t>Úpravy povrchů, podlahy a osazování výplní</t>
  </si>
  <si>
    <t>611325422</t>
  </si>
  <si>
    <t>Oprava vápenocementové omítky vnitřních ploch štukové dvouvrstvé, tloušťky do 20 mm a tloušťky štuku do 3 mm stropů, v rozsahu opravované plochy přes 10 do 30%</t>
  </si>
  <si>
    <t>1308204984</t>
  </si>
  <si>
    <t>https://podminky.urs.cz/item/CS_URS_2023_02/611325422</t>
  </si>
  <si>
    <t>KD02</t>
  </si>
  <si>
    <t>50</t>
  </si>
  <si>
    <t>KD04</t>
  </si>
  <si>
    <t>Součet</t>
  </si>
  <si>
    <t>62</t>
  </si>
  <si>
    <t>612131121</t>
  </si>
  <si>
    <t>Podkladní a spojovací vrstva vnitřních omítaných ploch penetrace disperzní nanášená ručně stěn</t>
  </si>
  <si>
    <t>16</t>
  </si>
  <si>
    <t>-1149397618</t>
  </si>
  <si>
    <t>https://podminky.urs.cz/item/CS_URS_2023_02/612131121</t>
  </si>
  <si>
    <t>5</t>
  </si>
  <si>
    <t>51</t>
  </si>
  <si>
    <t>612311131</t>
  </si>
  <si>
    <t>Potažení vnitřních ploch vápenným štukem tloušťky do 3 mm svislých konstrukcí stěn</t>
  </si>
  <si>
    <t>421161682</t>
  </si>
  <si>
    <t>https://podminky.urs.cz/item/CS_URS_2023_02/612311131</t>
  </si>
  <si>
    <t>KN09</t>
  </si>
  <si>
    <t>24</t>
  </si>
  <si>
    <t>63</t>
  </si>
  <si>
    <t>612321141</t>
  </si>
  <si>
    <t>Omítka vápenocementová vnitřních ploch nanášená ručně dvouvrstvá, tloušťky jádrové omítky do 10 mm a tloušťky štuku do 3 mm štuková svislých konstrukcí stěn</t>
  </si>
  <si>
    <t>1281808422</t>
  </si>
  <si>
    <t>https://podminky.urs.cz/item/CS_URS_2023_02/612321141</t>
  </si>
  <si>
    <t>612325422</t>
  </si>
  <si>
    <t>Oprava vápenocementové omítky vnitřních ploch štukové dvouvrstvé, tloušťky do 20 mm a tloušťky štuku do 3 mm stěn, v rozsahu opravované plochy přes 10 do 30%</t>
  </si>
  <si>
    <t>-2121136675</t>
  </si>
  <si>
    <t>https://podminky.urs.cz/item/CS_URS_2023_02/612325422</t>
  </si>
  <si>
    <t>KD01</t>
  </si>
  <si>
    <t>30</t>
  </si>
  <si>
    <t>KD03</t>
  </si>
  <si>
    <t>10</t>
  </si>
  <si>
    <t>64</t>
  </si>
  <si>
    <t>642944121</t>
  </si>
  <si>
    <t>Osazení ocelových dveřních zárubní lisovaných nebo z úhelníků dodatečně s vybetonováním prahu, plochy do 2,5 m2</t>
  </si>
  <si>
    <t>kus</t>
  </si>
  <si>
    <t>-393998689</t>
  </si>
  <si>
    <t>https://podminky.urs.cz/item/CS_URS_2023_02/642944121</t>
  </si>
  <si>
    <t>65</t>
  </si>
  <si>
    <t>M</t>
  </si>
  <si>
    <t>55331433</t>
  </si>
  <si>
    <t>zárubeň jednokřídlá ocelová pro dodatečnou montáž tl stěny 75-100mm rozměru 900/1970, 2100mm</t>
  </si>
  <si>
    <t>8</t>
  </si>
  <si>
    <t>-822533645</t>
  </si>
  <si>
    <t>66</t>
  </si>
  <si>
    <t>RMAT0003</t>
  </si>
  <si>
    <t>nátěr zárubně</t>
  </si>
  <si>
    <t>-1322531225</t>
  </si>
  <si>
    <t>9</t>
  </si>
  <si>
    <t>Ostatní konstrukce a práce, bourání</t>
  </si>
  <si>
    <t>84</t>
  </si>
  <si>
    <t>949101111</t>
  </si>
  <si>
    <t>Lešení pomocné pracovní pro objekty pozemních staveb pro zatížení do 150 kg/m2, o výšce lešeňové podlahy do 1,9 m</t>
  </si>
  <si>
    <t>-1366132033</t>
  </si>
  <si>
    <t>https://podminky.urs.cz/item/CS_URS_2023_02/949101111</t>
  </si>
  <si>
    <t>85</t>
  </si>
  <si>
    <t>952901111</t>
  </si>
  <si>
    <t>Vyčištění budov nebo objektů před předáním do užívání budov bytové nebo občanské výstavby, světlé výšky podlaží do 4 m</t>
  </si>
  <si>
    <t>-1719134047</t>
  </si>
  <si>
    <t>https://podminky.urs.cz/item/CS_URS_2023_02/952901111</t>
  </si>
  <si>
    <t>59</t>
  </si>
  <si>
    <t>968072456</t>
  </si>
  <si>
    <t>Vybourání kovových rámů oken s křídly, dveřních zárubní, vrat, stěn, ostění nebo obkladů dveřních zárubní, plochy přes 2 m2</t>
  </si>
  <si>
    <t>441631521</t>
  </si>
  <si>
    <t>https://podminky.urs.cz/item/CS_URS_2023_02/968072456</t>
  </si>
  <si>
    <t>(1,4*2,05)*2</t>
  </si>
  <si>
    <t>60</t>
  </si>
  <si>
    <t>977211121</t>
  </si>
  <si>
    <t>Řezání konstrukcí stěnovou pilou z cihel nebo tvárnic hloubka řezu do 200 mm</t>
  </si>
  <si>
    <t>m</t>
  </si>
  <si>
    <t>1544666224</t>
  </si>
  <si>
    <t>https://podminky.urs.cz/item/CS_URS_2023_02/977211121</t>
  </si>
  <si>
    <t>1,05*2</t>
  </si>
  <si>
    <t>997</t>
  </si>
  <si>
    <t>Přesun sutě</t>
  </si>
  <si>
    <t>997013211</t>
  </si>
  <si>
    <t>Vnitrostaveništní doprava suti a vybouraných hmot vodorovně do 50 m svisle ručně pro budovy a haly výšky do 6 m</t>
  </si>
  <si>
    <t>t</t>
  </si>
  <si>
    <t>-169252206</t>
  </si>
  <si>
    <t>https://podminky.urs.cz/item/CS_URS_2023_02/997013211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</si>
  <si>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</si>
  <si>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</si>
  <si>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409087534</t>
  </si>
  <si>
    <t>https://podminky.urs.cz/item/CS_URS_2023_02/997013219</t>
  </si>
  <si>
    <t>0,856*5</t>
  </si>
  <si>
    <t>997013509</t>
  </si>
  <si>
    <t>Odvoz suti a vybouraných hmot na skládku nebo meziskládku se složením, na vzdálenost Příplatek k ceně za každý další i započatý 1 km přes 1 km</t>
  </si>
  <si>
    <t>-1108321020</t>
  </si>
  <si>
    <t>https://podminky.urs.cz/item/CS_URS_2023_02/997013509</t>
  </si>
  <si>
    <t>0,856*14</t>
  </si>
  <si>
    <t>11</t>
  </si>
  <si>
    <t>997013511</t>
  </si>
  <si>
    <t>Odvoz suti a vybouraných hmot z meziskládky na skládku s naložením a se složením, na vzdálenost do 1 km</t>
  </si>
  <si>
    <t>1609926014</t>
  </si>
  <si>
    <t>https://podminky.urs.cz/item/CS_URS_2023_02/997013511</t>
  </si>
  <si>
    <t>13</t>
  </si>
  <si>
    <t>997013631</t>
  </si>
  <si>
    <t>Poplatek za uložení stavebního odpadu na skládce (skládkovné) směsného stavebního a demoličního zatříděného do Katalogu odpadů pod kódem 17 09 04</t>
  </si>
  <si>
    <t>1196385296</t>
  </si>
  <si>
    <t>https://podminky.urs.cz/item/CS_URS_2023_02/997013631</t>
  </si>
  <si>
    <t>998</t>
  </si>
  <si>
    <t>Přesun hmot</t>
  </si>
  <si>
    <t>86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</si>
  <si>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</si>
  <si>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</si>
  <si>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1519410590</t>
  </si>
  <si>
    <t>https://podminky.urs.cz/item/CS_URS_2023_02/998018001</t>
  </si>
  <si>
    <t>PSV</t>
  </si>
  <si>
    <t>Práce a dodávky PSV</t>
  </si>
  <si>
    <t>713</t>
  </si>
  <si>
    <t>Izolace tepelné</t>
  </si>
  <si>
    <t>44</t>
  </si>
  <si>
    <t>713311121</t>
  </si>
  <si>
    <t>Montáž izolace tepelné těles pásy nebo rohožemi bez povrchové úpravy (izolační materiál ve specifikaci) připevněnými ocelovým drátem nebo na trny z tyčové oceli kruhové (bez přivaření trnů) pomocí příchytek nebo ohnutím trnů ploch tvarových jednovrstvá</t>
  </si>
  <si>
    <t>2133226424</t>
  </si>
  <si>
    <t>https://podminky.urs.cz/item/CS_URS_2023_02/713311121</t>
  </si>
  <si>
    <t>KN06</t>
  </si>
  <si>
    <t>0,5</t>
  </si>
  <si>
    <t>KN07</t>
  </si>
  <si>
    <t>2*2,16</t>
  </si>
  <si>
    <t>45</t>
  </si>
  <si>
    <t>63150986</t>
  </si>
  <si>
    <t>rohož izolační z minerální vlny lamelová s Al fólií 25-40kg/m3 tl 100mm</t>
  </si>
  <si>
    <t>32</t>
  </si>
  <si>
    <t>2011601781</t>
  </si>
  <si>
    <t>0,5*1,05 'Přepočtené koeficientem množství</t>
  </si>
  <si>
    <t>46</t>
  </si>
  <si>
    <t>63150985</t>
  </si>
  <si>
    <t>rohož izolační z minerální vlny lamelová s Al fólií 25-40kg/m3 tl 80mm</t>
  </si>
  <si>
    <t>811667173</t>
  </si>
  <si>
    <t>4,32*1,05 'Přepočtené koeficientem množství</t>
  </si>
  <si>
    <t>47</t>
  </si>
  <si>
    <t>998713101</t>
  </si>
  <si>
    <t>Přesun hmot pro izolace tepelné stanovený z hmotnosti přesunovaného materiálu vodorovná dopravní vzdálenost do 50 m v objektech výšky do 6 m</t>
  </si>
  <si>
    <t>1286097719</t>
  </si>
  <si>
    <t>https://podminky.urs.cz/item/CS_URS_2023_02/998713101</t>
  </si>
  <si>
    <t>48</t>
  </si>
  <si>
    <t>998713181</t>
  </si>
  <si>
    <t>Přesun hmot pro izolace tepelné stanovený z hmotnosti přesunovaného materiálu Příplatek k cenám za přesun prováděný bez použití mechanizace pro jakoukoliv výšku objektu</t>
  </si>
  <si>
    <t>-934348378</t>
  </si>
  <si>
    <t>https://podminky.urs.cz/item/CS_URS_2023_02/998713181</t>
  </si>
  <si>
    <t>49</t>
  </si>
  <si>
    <t>998713192</t>
  </si>
  <si>
    <t>Přesun hmot pro izolace tepelné stanovený z hmotnosti přesunovaného materiálu Příplatek k cenám za zvětšený přesun přes vymezenou největší dopravní vzdálenost do 100 m</t>
  </si>
  <si>
    <t>2060024001</t>
  </si>
  <si>
    <t>https://podminky.urs.cz/item/CS_URS_2023_02/998713192</t>
  </si>
  <si>
    <t>763</t>
  </si>
  <si>
    <t>Konstrukce suché výstavby</t>
  </si>
  <si>
    <t>38</t>
  </si>
  <si>
    <t>763164551</t>
  </si>
  <si>
    <t>Obklad konstrukcí sádrokartonovými deskami včetně ochranných úhelníků ve tvaru L rozvinuté šíře přes 0,8 m, opláštěný deskou standardní A, tl. 12,5 mm</t>
  </si>
  <si>
    <t>295890246</t>
  </si>
  <si>
    <t>https://podminky.urs.cz/item/CS_URS_2023_02/763164551</t>
  </si>
  <si>
    <t>KN05</t>
  </si>
  <si>
    <t>7*(0,8+0,6)</t>
  </si>
  <si>
    <t>763164564</t>
  </si>
  <si>
    <t>Obklad konstrukcí sádrokartonovými deskami včetně ochranných úhelníků ve tvaru L rozvinuté šíře přes 0,8 m, opláštěný deskou vysokopevnostní protipožární impregnovanou DFRIEH2, tl. 2 x 12,5 mm</t>
  </si>
  <si>
    <t>-401601385</t>
  </si>
  <si>
    <t>https://podminky.urs.cz/item/CS_URS_2023_02/763164564</t>
  </si>
  <si>
    <t>39</t>
  </si>
  <si>
    <t>763172383</t>
  </si>
  <si>
    <t>Montáž dvířek pro konstrukce ze sádrokartonových desek revizních dvouplášťových pro příčky a předsazené stěny velikost (šxv) 400 x 400 mm</t>
  </si>
  <si>
    <t>-1095909025</t>
  </si>
  <si>
    <t>https://podminky.urs.cz/item/CS_URS_2023_02/763172383</t>
  </si>
  <si>
    <t>40</t>
  </si>
  <si>
    <t>59030756</t>
  </si>
  <si>
    <t>dvířka revizní jednokřídlá dvouplášťová s automatickým zámkem 400x400mm</t>
  </si>
  <si>
    <t>-2094948611</t>
  </si>
  <si>
    <t>41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</si>
  <si>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</si>
  <si>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</si>
  <si>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490264653</t>
  </si>
  <si>
    <t>https://podminky.urs.cz/item/CS_URS_2023_02/998763301</t>
  </si>
  <si>
    <t>42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</si>
  <si>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</si>
  <si>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</si>
  <si>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463480255</t>
  </si>
  <si>
    <t>https://podminky.urs.cz/item/CS_URS_2023_02/998763381</t>
  </si>
  <si>
    <t>43</t>
  </si>
  <si>
    <t>998763391</t>
  </si>
  <si>
    <t>Přesun hmot pro konstrukce montované z desek sádrokartonových, sádrovláknitých, cementovláknitých nebo cementových Příplatek k cenám za zvětšený přesun přes vymezenou dopravní vzdálenost do 100 m</t>
  </si>
  <si>
    <t>-1788260654</t>
  </si>
  <si>
    <t>https://podminky.urs.cz/item/CS_URS_2023_02/998763391</t>
  </si>
  <si>
    <t>766</t>
  </si>
  <si>
    <t>Konstrukce truhlářské</t>
  </si>
  <si>
    <t>7</t>
  </si>
  <si>
    <t>766411811</t>
  </si>
  <si>
    <t>Demontáž obložení stěn panely, plochy do 1,5 m2</t>
  </si>
  <si>
    <t>-2085966989</t>
  </si>
  <si>
    <t>https://podminky.urs.cz/item/CS_URS_2023_02/766411811</t>
  </si>
  <si>
    <t>7*0,6</t>
  </si>
  <si>
    <t>766421811</t>
  </si>
  <si>
    <t>Demontáž obložení podhledů panely, plochy do 1,5 m2</t>
  </si>
  <si>
    <t>1221879428</t>
  </si>
  <si>
    <t>https://podminky.urs.cz/item/CS_URS_2023_02/766421811</t>
  </si>
  <si>
    <t>KD05</t>
  </si>
  <si>
    <t>7*1,5</t>
  </si>
  <si>
    <t>70</t>
  </si>
  <si>
    <t>766660002</t>
  </si>
  <si>
    <t>Montáž dveřních křídel dřevěných nebo plastových otevíravých do ocelové zárubně povrchově upravených jednokřídlových, šířky přes 800 mm</t>
  </si>
  <si>
    <t>-1109209727</t>
  </si>
  <si>
    <t>https://podminky.urs.cz/item/CS_URS_2023_02/766660002</t>
  </si>
  <si>
    <t>71</t>
  </si>
  <si>
    <t>61162087</t>
  </si>
  <si>
    <t>dveře jednokřídlé dřevotřískové povrch laminátový plné 900x1970-2100mm</t>
  </si>
  <si>
    <t>522218541</t>
  </si>
  <si>
    <t>72</t>
  </si>
  <si>
    <t>766660729</t>
  </si>
  <si>
    <t>Montáž dveřních doplňků dveřního kování interiérového štítku s klikou</t>
  </si>
  <si>
    <t>-826446496</t>
  </si>
  <si>
    <t>https://podminky.urs.cz/item/CS_URS_2023_02/766660729</t>
  </si>
  <si>
    <t>73</t>
  </si>
  <si>
    <t>54914123</t>
  </si>
  <si>
    <t>kování rozetové klika/klika</t>
  </si>
  <si>
    <t>-117044579</t>
  </si>
  <si>
    <t>67</t>
  </si>
  <si>
    <t>766.1R</t>
  </si>
  <si>
    <t>D+M příprava JIS</t>
  </si>
  <si>
    <t>-204230829</t>
  </si>
  <si>
    <t>KN02</t>
  </si>
  <si>
    <t>68</t>
  </si>
  <si>
    <t>766.2R</t>
  </si>
  <si>
    <t>Příplatek za protihlukové provedení dveřního otvoru</t>
  </si>
  <si>
    <t>ks</t>
  </si>
  <si>
    <t>-599184566</t>
  </si>
  <si>
    <t>69</t>
  </si>
  <si>
    <t>766.3R</t>
  </si>
  <si>
    <t>D+M system generálního klíče</t>
  </si>
  <si>
    <t>kpl</t>
  </si>
  <si>
    <t>2144226613</t>
  </si>
  <si>
    <t>766694126</t>
  </si>
  <si>
    <t>Montáž ostatních truhlářských konstrukcí parapetních desek dřevěných nebo plastových šířky přes 300 mm</t>
  </si>
  <si>
    <t>153941642</t>
  </si>
  <si>
    <t>https://podminky.urs.cz/item/CS_URS_2023_02/766694126</t>
  </si>
  <si>
    <t>KN04</t>
  </si>
  <si>
    <t>31</t>
  </si>
  <si>
    <t>60794106</t>
  </si>
  <si>
    <t>parapet dřevotřískový vnitřní povrch laminátový š 450mm</t>
  </si>
  <si>
    <t>2134565156</t>
  </si>
  <si>
    <t>60794121</t>
  </si>
  <si>
    <t>koncovka PVC k parapetním dřevotřískovým deskám 600mm</t>
  </si>
  <si>
    <t>-737505028</t>
  </si>
  <si>
    <t>33</t>
  </si>
  <si>
    <t>998766101</t>
  </si>
  <si>
    <t>Přesun hmot pro konstrukce truhlářské stanovený z hmotnosti přesunovaného materiálu vodorovná dopravní vzdálenost do 50 m v objektech výšky do 6 m</t>
  </si>
  <si>
    <t>703889079</t>
  </si>
  <si>
    <t>https://podminky.urs.cz/item/CS_URS_2023_02/998766101</t>
  </si>
  <si>
    <t>34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</si>
  <si>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</si>
  <si>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</si>
  <si>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-1780528937</t>
  </si>
  <si>
    <t>https://podminky.urs.cz/item/CS_URS_2023_02/998766181</t>
  </si>
  <si>
    <t>35</t>
  </si>
  <si>
    <t>998766192</t>
  </si>
  <si>
    <t>Přesun hmot pro konstrukce truhlářské stanovený z hmotnosti přesunovaného materiálu Příplatek k ceně za zvětšený přesun přes vymezenou největší dopravní vzdálenost do 100 m</t>
  </si>
  <si>
    <t>-1069738626</t>
  </si>
  <si>
    <t>https://podminky.urs.cz/item/CS_URS_2023_02/998766192</t>
  </si>
  <si>
    <t>767</t>
  </si>
  <si>
    <t>Konstrukce zámečnické</t>
  </si>
  <si>
    <t>74</t>
  </si>
  <si>
    <t>767649194</t>
  </si>
  <si>
    <t>Montáž dveří ocelových nebo hliníkových doplňků dveří madel</t>
  </si>
  <si>
    <t>1268101852</t>
  </si>
  <si>
    <t>https://podminky.urs.cz/item/CS_URS_2023_02/767649194</t>
  </si>
  <si>
    <t>75</t>
  </si>
  <si>
    <t>54914113</t>
  </si>
  <si>
    <t>kování bezpečnostní madlo/klika R1</t>
  </si>
  <si>
    <t>680778139</t>
  </si>
  <si>
    <t>36</t>
  </si>
  <si>
    <t>767810113</t>
  </si>
  <si>
    <t>Montáž větracích mřížek ocelových čtyřhranných, průřezu přes 0,04 do 0,09 m2</t>
  </si>
  <si>
    <t>-2022286330</t>
  </si>
  <si>
    <t>https://podminky.urs.cz/item/CS_URS_2023_02/767810113</t>
  </si>
  <si>
    <t>37</t>
  </si>
  <si>
    <t>RMAT0002</t>
  </si>
  <si>
    <t>větrací mřížka 500x100</t>
  </si>
  <si>
    <t>-727420480</t>
  </si>
  <si>
    <t>771</t>
  </si>
  <si>
    <t>Podlahy z dlaždic</t>
  </si>
  <si>
    <t>79</t>
  </si>
  <si>
    <t>771573913</t>
  </si>
  <si>
    <t>Výměna keramické dlaždice lepené velikosti přes 9 do 12 ks/m2</t>
  </si>
  <si>
    <t>-1934146221</t>
  </si>
  <si>
    <t>https://podminky.urs.cz/item/CS_URS_2023_02/771573913</t>
  </si>
  <si>
    <t>KN11</t>
  </si>
  <si>
    <t>1,5*12</t>
  </si>
  <si>
    <t>80</t>
  </si>
  <si>
    <t>59761132</t>
  </si>
  <si>
    <t>dlažba keramická slinutá mrazuvzdorná do interiéru i exteriéru R10/A povrch reliéfní/matný tl do 10mm přes 9 do 12ks/m2</t>
  </si>
  <si>
    <t>2064435643</t>
  </si>
  <si>
    <t>81</t>
  </si>
  <si>
    <t>998771101</t>
  </si>
  <si>
    <t>Přesun hmot pro podlahy z dlaždic stanovený z hmotnosti přesunovaného materiálu vodorovná dopravní vzdálenost do 50 m v objektech výšky do 6 m</t>
  </si>
  <si>
    <t>-1399180491</t>
  </si>
  <si>
    <t>https://podminky.urs.cz/item/CS_URS_2023_02/998771101</t>
  </si>
  <si>
    <t>82</t>
  </si>
  <si>
    <t>998771181</t>
  </si>
  <si>
    <t>Přesun hmot pro podlahy z dlaždic stanovený z hmotnosti přesunovaného materiálu Příplatek k ceně za přesun prováděný bez použití mechanizace pro jakoukoliv výšku objektu</t>
  </si>
  <si>
    <t>704282197</t>
  </si>
  <si>
    <t>https://podminky.urs.cz/item/CS_URS_2023_02/998771181</t>
  </si>
  <si>
    <t>83</t>
  </si>
  <si>
    <t>998771192</t>
  </si>
  <si>
    <t>Přesun hmot pro podlahy z dlaždic stanovený z hmotnosti přesunovaného materiálu Příplatek k ceně za zvětšený přesun přes vymezenou největší dopravní vzdálenost do 100 m</t>
  </si>
  <si>
    <t>1384074653</t>
  </si>
  <si>
    <t>https://podminky.urs.cz/item/CS_URS_2023_02/998771192</t>
  </si>
  <si>
    <t>776</t>
  </si>
  <si>
    <t>Podlahy povlakové</t>
  </si>
  <si>
    <t>14</t>
  </si>
  <si>
    <t>776111116</t>
  </si>
  <si>
    <t>Příprava podkladu broušení podlah stávajícího podkladu pro odstranění lepidla (po starých krytinách)</t>
  </si>
  <si>
    <t>-294424986</t>
  </si>
  <si>
    <t>https://podminky.urs.cz/item/CS_URS_2023_02/776111116</t>
  </si>
  <si>
    <t>KN03</t>
  </si>
  <si>
    <t>15</t>
  </si>
  <si>
    <t>776111311</t>
  </si>
  <si>
    <t>Příprava podkladu vysátí podlah</t>
  </si>
  <si>
    <t>899642231</t>
  </si>
  <si>
    <t>https://podminky.urs.cz/item/CS_URS_2023_02/776111311</t>
  </si>
  <si>
    <t>776121112</t>
  </si>
  <si>
    <t>Příprava podkladu penetrace vodou ředitelná podlah</t>
  </si>
  <si>
    <t>-496802772</t>
  </si>
  <si>
    <t>https://podminky.urs.cz/item/CS_URS_2023_02/776121112</t>
  </si>
  <si>
    <t>17</t>
  </si>
  <si>
    <t>776141121</t>
  </si>
  <si>
    <t>Příprava podkladu vyrovnání samonivelační stěrkou podlah min.pevnosti 30 MPa, tloušťky do 3 mm</t>
  </si>
  <si>
    <t>-1895230320</t>
  </si>
  <si>
    <t>https://podminky.urs.cz/item/CS_URS_2023_02/776141121</t>
  </si>
  <si>
    <t>18</t>
  </si>
  <si>
    <t>776201811</t>
  </si>
  <si>
    <t>Demontáž povlakových podlahovin lepených ručně bez podložky</t>
  </si>
  <si>
    <t>1183130916</t>
  </si>
  <si>
    <t>https://podminky.urs.cz/item/CS_URS_2023_02/776201811</t>
  </si>
  <si>
    <t>19</t>
  </si>
  <si>
    <t>776221111</t>
  </si>
  <si>
    <t>Montáž podlahovin z PVC lepením standardním lepidlem z pásů</t>
  </si>
  <si>
    <t>492329750</t>
  </si>
  <si>
    <t>https://podminky.urs.cz/item/CS_URS_2023_02/776221111</t>
  </si>
  <si>
    <t>20</t>
  </si>
  <si>
    <t>28411153</t>
  </si>
  <si>
    <t>PVC vinyl heterogenní akustická tl 3,90mm nášlapná vrstva 0,70mm, hořlavost Bfl-s1, třída zátěže 34/43, útlum 19dB, bodová zátěž ≤ 0,10mm, protiskluznost R10</t>
  </si>
  <si>
    <t>1731917227</t>
  </si>
  <si>
    <t>34*1,1 'Přepočtené koeficientem množství</t>
  </si>
  <si>
    <t>776411112</t>
  </si>
  <si>
    <t>Montáž soklíků lepením obvodových, výšky přes 80 do 100 mm</t>
  </si>
  <si>
    <t>-1390374264</t>
  </si>
  <si>
    <t>https://podminky.urs.cz/item/CS_URS_2023_02/776411112</t>
  </si>
  <si>
    <t>34*1,4</t>
  </si>
  <si>
    <t>22</t>
  </si>
  <si>
    <t>28411009</t>
  </si>
  <si>
    <t>lišta soklová PVC 18x80mm</t>
  </si>
  <si>
    <t>1604441891</t>
  </si>
  <si>
    <t>47,6*1,02 'Přepočtené koeficientem množství</t>
  </si>
  <si>
    <t>76</t>
  </si>
  <si>
    <t>776421312</t>
  </si>
  <si>
    <t>Montáž lišt přechodových šroubovaných</t>
  </si>
  <si>
    <t>-1964964499</t>
  </si>
  <si>
    <t>https://podminky.urs.cz/item/CS_URS_2023_02/776421312</t>
  </si>
  <si>
    <t>KN10</t>
  </si>
  <si>
    <t>2*1</t>
  </si>
  <si>
    <t>78</t>
  </si>
  <si>
    <t>59054105</t>
  </si>
  <si>
    <t>profil přechodový Al s pohyblivým ramenem 20x40mm</t>
  </si>
  <si>
    <t>-387178686</t>
  </si>
  <si>
    <t>2*1,05 'Přepočtené koeficientem množství</t>
  </si>
  <si>
    <t>25</t>
  </si>
  <si>
    <t>998776101</t>
  </si>
  <si>
    <t>Přesun hmot pro podlahy povlakové stanovený z hmotnosti přesunovaného materiálu vodorovná dopravní vzdálenost do 50 m v objektech výšky do 6 m</t>
  </si>
  <si>
    <t>-750414593</t>
  </si>
  <si>
    <t>https://podminky.urs.cz/item/CS_URS_2023_02/998776101</t>
  </si>
  <si>
    <t>26</t>
  </si>
  <si>
    <t>998776181</t>
  </si>
  <si>
    <t>Přesun hmot pro podlahy povlakové stanovený z hmotnosti přesunovaného materiálu Příplatek k cenám za přesun prováděný bez použití mechanizace pro jakoukoliv výšku objektu</t>
  </si>
  <si>
    <t>-1489044862</t>
  </si>
  <si>
    <t>https://podminky.urs.cz/item/CS_URS_2023_02/998776181</t>
  </si>
  <si>
    <t>27</t>
  </si>
  <si>
    <t>998776192</t>
  </si>
  <si>
    <t>Přesun hmot pro podlahy povlakové stanovený z hmotnosti přesunovaného materiálu Příplatek k cenám za zvětšený přesun přes vymezenou největší dopravní vzdálenost do 100 m</t>
  </si>
  <si>
    <t>1791467961</t>
  </si>
  <si>
    <t>https://podminky.urs.cz/item/CS_URS_2023_02/998776192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</si>
  <si>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</si>
  <si>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</si>
  <si>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</si>
  <si>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</si>
  <si>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813845067</t>
  </si>
  <si>
    <t>https://podminky.urs.cz/item/CS_URS_2023_02/783301313</t>
  </si>
  <si>
    <t>783314101</t>
  </si>
  <si>
    <t>Základní nátěr zámečnických konstrukcí jednonásobný syntetický</t>
  </si>
  <si>
    <t>-461889195</t>
  </si>
  <si>
    <t>https://podminky.urs.cz/item/CS_URS_2023_02/783314101</t>
  </si>
  <si>
    <t>783317101</t>
  </si>
  <si>
    <t>Krycí nátěr (email) zámečnických konstrukcí jednonásobný syntetický standardní</t>
  </si>
  <si>
    <t>-318790640</t>
  </si>
  <si>
    <t>https://podminky.urs.cz/item/CS_URS_2023_02/783317101</t>
  </si>
  <si>
    <t>3*2</t>
  </si>
  <si>
    <t>784</t>
  </si>
  <si>
    <t>Dokončovací práce - malby a tapety</t>
  </si>
  <si>
    <t>52</t>
  </si>
  <si>
    <t>784111001</t>
  </si>
  <si>
    <t>Oprášení (ometení) podkladu v místnostech výšky do 3,80 m</t>
  </si>
  <si>
    <t>1735609075</t>
  </si>
  <si>
    <t>https://podminky.urs.cz/item/CS_URS_2023_02/784111001</t>
  </si>
  <si>
    <t>120</t>
  </si>
  <si>
    <t>53</t>
  </si>
  <si>
    <t>784171101</t>
  </si>
  <si>
    <t>Zakrytí nemalovaných ploch (materiál ve specifikaci) včetně pozdějšího odkrytí podlah</t>
  </si>
  <si>
    <t>-63035636</t>
  </si>
  <si>
    <t>https://podminky.urs.cz/item/CS_URS_2023_02/784171101</t>
  </si>
  <si>
    <t>54</t>
  </si>
  <si>
    <t>58124844</t>
  </si>
  <si>
    <t>fólie pro malířské potřeby zakrývací tl 25µ 4x5m</t>
  </si>
  <si>
    <t>378705647</t>
  </si>
  <si>
    <t>50*1,05 'Přepočtené koeficientem množství</t>
  </si>
  <si>
    <t>55</t>
  </si>
  <si>
    <t>784171111</t>
  </si>
  <si>
    <t>Zakrytí nemalovaných ploch (materiál ve specifikaci) včetně pozdějšího odkrytí svislých ploch např. stěn, oken, dveří v místnostech výšky do 3,80</t>
  </si>
  <si>
    <t>-1801245575</t>
  </si>
  <si>
    <t>https://podminky.urs.cz/item/CS_URS_2023_02/784171111</t>
  </si>
  <si>
    <t>56</t>
  </si>
  <si>
    <t>2063001513</t>
  </si>
  <si>
    <t>30*1,05 'Přepočtené koeficientem množství</t>
  </si>
  <si>
    <t>57</t>
  </si>
  <si>
    <t>784181101</t>
  </si>
  <si>
    <t>Penetrace podkladu jednonásobná základní akrylátová bezbarvá v místnostech výšky do 3,80 m</t>
  </si>
  <si>
    <t>1234109794</t>
  </si>
  <si>
    <t>https://podminky.urs.cz/item/CS_URS_2023_02/784181101</t>
  </si>
  <si>
    <t>58</t>
  </si>
  <si>
    <t>784221101</t>
  </si>
  <si>
    <t>Malby z malířských směsí otěruvzdorných za sucha dvojnásobné, bílé za sucha otěruvzdorné dobře v místnostech výšky do 3,80 m</t>
  </si>
  <si>
    <t>235231626</t>
  </si>
  <si>
    <t>https://podminky.urs.cz/item/CS_URS_2023_02/784221101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</si>
  <si>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</si>
  <si>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</si>
  <si>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</si>
  <si>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</si>
  <si>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</si>
  <si>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512</t>
  </si>
  <si>
    <t>739469307</t>
  </si>
  <si>
    <t>https://podminky.urs.cz/item/CS_URS_2023_02/HZS1292</t>
  </si>
  <si>
    <t>KD01 - demontáž nábytkových sestav</t>
  </si>
  <si>
    <t>14*0,5</t>
  </si>
  <si>
    <t>KD02 - demontáž stropních zákrytů</t>
  </si>
  <si>
    <t>9*0,5</t>
  </si>
  <si>
    <t>nezměřitelné práce</t>
  </si>
  <si>
    <t>b - Silnoproud</t>
  </si>
  <si>
    <t xml:space="preserve">    741 - Elektroinstalace - silnoproud</t>
  </si>
  <si>
    <t>953993311</t>
  </si>
  <si>
    <t>Osazení bezpečnostní, orientační nebo informační tabulky samolepicí</t>
  </si>
  <si>
    <t>911430848</t>
  </si>
  <si>
    <t>https://podminky.urs.cz/item/CS_URS_2023_02/953993311</t>
  </si>
  <si>
    <t>73534560</t>
  </si>
  <si>
    <t>tabulka bezpečnostní fotoluminiscenční 100x100mm samolepící</t>
  </si>
  <si>
    <t>-528318661</t>
  </si>
  <si>
    <t>741</t>
  </si>
  <si>
    <t>Elektroinstalace - silnoproud</t>
  </si>
  <si>
    <t>741110511</t>
  </si>
  <si>
    <t>Montáž lišt a kanálků elektroinstalačních se spojkami, ohyby a rohy a s nasunutím do krabic vkládacích s víčkem, šířky do 60 mm</t>
  </si>
  <si>
    <t>1792353436</t>
  </si>
  <si>
    <t>https://podminky.urs.cz/item/CS_URS_2023_02/741110511</t>
  </si>
  <si>
    <t>10+15+15</t>
  </si>
  <si>
    <t>34571002</t>
  </si>
  <si>
    <t>lišta elektroinstalační hranatá PVC 60x40mm</t>
  </si>
  <si>
    <t>653585093</t>
  </si>
  <si>
    <t>10*1,05 'Přepočtené koeficientem množství</t>
  </si>
  <si>
    <t>34571007</t>
  </si>
  <si>
    <t>lišta elektroinstalační hranatá PVC 40x20mm</t>
  </si>
  <si>
    <t>1879358698</t>
  </si>
  <si>
    <t>15*1,05 'Přepočtené koeficientem množství</t>
  </si>
  <si>
    <t>34571004</t>
  </si>
  <si>
    <t>lišta elektroinstalační hranatá PVC 20x20mm</t>
  </si>
  <si>
    <t>658396258</t>
  </si>
  <si>
    <t>741122015</t>
  </si>
  <si>
    <t>Montáž kabelů měděných bez ukončení uložených pod omítku plných kulatých (např. CYKY), počtu a průřezu žil 3x1,5 mm2</t>
  </si>
  <si>
    <t>2120511924</t>
  </si>
  <si>
    <t>https://podminky.urs.cz/item/CS_URS_2023_02/741122015</t>
  </si>
  <si>
    <t>34111030</t>
  </si>
  <si>
    <t>kabel instalační jádro Cu plné izolace PVC plášť PVC 450/750V (CYKY) 3x1,5mm2</t>
  </si>
  <si>
    <t>-2077947649</t>
  </si>
  <si>
    <t>40*1,15 'Přepočtené koeficientem množství</t>
  </si>
  <si>
    <t>741122016</t>
  </si>
  <si>
    <t>Montáž kabelů měděných bez ukončení uložených pod omítku plných kulatých (např. CYKY), počtu a průřezu žil 3x2,5 až 6 mm2</t>
  </si>
  <si>
    <t>487612719</t>
  </si>
  <si>
    <t>https://podminky.urs.cz/item/CS_URS_2023_02/741122016</t>
  </si>
  <si>
    <t>34111036</t>
  </si>
  <si>
    <t>kabel instalační jádro Cu plné izolace PVC plášť PVC 450/750V (CYKY) 3x2,5mm2</t>
  </si>
  <si>
    <t>-498859997</t>
  </si>
  <si>
    <t>8*1,15 'Přepočtené koeficientem množství</t>
  </si>
  <si>
    <t>741310021</t>
  </si>
  <si>
    <t>Montáž spínačů jedno nebo dvoupólových nástěnných se zapojením vodičů, pro prostředí normální přepínačů, řazení 5-sériových</t>
  </si>
  <si>
    <t>-517883995</t>
  </si>
  <si>
    <t>https://podminky.urs.cz/item/CS_URS_2023_02/741310021</t>
  </si>
  <si>
    <t>34535073</t>
  </si>
  <si>
    <t>přepínač nástěnný sériový, řazení 5, IP44, bezšroubové svorky</t>
  </si>
  <si>
    <t>-2079191967</t>
  </si>
  <si>
    <t>741371843</t>
  </si>
  <si>
    <t>Demontáž svítidel bez zachování funkčnosti (do suti) interiérových se standardní paticí (E27, T5, GU10) nebo integrovaným zdrojem LED přisazených, ploše stropních přes 0,09 do 0,36 m2</t>
  </si>
  <si>
    <t>957802488</t>
  </si>
  <si>
    <t>https://podminky.urs.cz/item/CS_URS_2023_02/741371843</t>
  </si>
  <si>
    <t>741372062</t>
  </si>
  <si>
    <t>Montáž svítidel s integrovaným zdrojem LED se zapojením vodičů interiérových přisazených stropních hranatých nebo kruhových, plochy přes 0,09 do 0,36 m2</t>
  </si>
  <si>
    <t>1140732362</t>
  </si>
  <si>
    <t>https://podminky.urs.cz/item/CS_URS_2023_02/741372062</t>
  </si>
  <si>
    <t>34835000</t>
  </si>
  <si>
    <t>svítidlo průmyslové přisazené podlouhlé kryt z PH do 3000lm</t>
  </si>
  <si>
    <t>-1961365222</t>
  </si>
  <si>
    <t>741810001</t>
  </si>
  <si>
    <t>Zkoušky a prohlídky elektrických rozvodů a zařízení celková prohlídka a vyhotovení revizní zprávy pro objem montážních prací do 100 tis. Kč</t>
  </si>
  <si>
    <t>-1756927802</t>
  </si>
  <si>
    <t>https://podminky.urs.cz/item/CS_URS_2023_02/741810001</t>
  </si>
  <si>
    <t>741.1R</t>
  </si>
  <si>
    <t>Drobný elektroinstalační materiál</t>
  </si>
  <si>
    <t>-276898789</t>
  </si>
  <si>
    <t>998741102</t>
  </si>
  <si>
    <t>Přesun hmot pro silnoproud stanovený z hmotnosti přesunovaného materiálu vodorovná dopravní vzdálenost do 50 m v objektech výšky přes 6 do 12 m</t>
  </si>
  <si>
    <t>-2137291370</t>
  </si>
  <si>
    <t>https://podminky.urs.cz/item/CS_URS_2023_02/998741102</t>
  </si>
  <si>
    <t>998741181</t>
  </si>
  <si>
    <t>Přesun hmot pro silnoproud stanovený z hmotnosti přesunovaného materiálu Příplatek k ceně za přesun prováděný bez použití mechanizace pro jakoukoliv výšku objektu</t>
  </si>
  <si>
    <t>-1469744052</t>
  </si>
  <si>
    <t>https://podminky.urs.cz/item/CS_URS_2023_02/998741181</t>
  </si>
  <si>
    <t>998741192</t>
  </si>
  <si>
    <t>Přesun hmot pro silnoproud stanovený z hmotnosti přesunovaného materiálu Příplatek k ceně za zvětšený přesun přes vymezenou největší dopravní vzdálenost do 100 m</t>
  </si>
  <si>
    <t>-1739037869</t>
  </si>
  <si>
    <t>https://podminky.urs.cz/item/CS_URS_2023_02/998741192</t>
  </si>
  <si>
    <t>HZS2231</t>
  </si>
  <si>
    <t>Hodinové zúčtovací sazby profesí PSV provádění stavebních instalací elektrikář</t>
  </si>
  <si>
    <t>807448736</t>
  </si>
  <si>
    <t>https://podminky.urs.cz/item/CS_URS_2023_02/HZS2231</t>
  </si>
  <si>
    <t>demontáž stávajích svítidel, odvoz, likvidace</t>
  </si>
  <si>
    <t>HZS2232</t>
  </si>
  <si>
    <t>Hodinové zúčtovací sazby profesí PSV provádění stavebních instalací elektrikář odborný</t>
  </si>
  <si>
    <t>942959338</t>
  </si>
  <si>
    <t>https://podminky.urs.cz/item/CS_URS_2023_02/HZS2232</t>
  </si>
  <si>
    <t>součinnost elektro při stavebních demontáží, náklady na detekci stávajících rozvodů, odpojení zařízení</t>
  </si>
  <si>
    <t>c - Slaboproud</t>
  </si>
  <si>
    <t>D1 - Zařízení systému JIS - DODÁVKA MATERIÁLU</t>
  </si>
  <si>
    <t>D2 - Zařízení systému JIS - MONTÁŽ</t>
  </si>
  <si>
    <t>D3 - Elektrická požární signalizace - MONTÁŽ</t>
  </si>
  <si>
    <t>D4 - Ostatní přípomoce při stavebních úpravách místností UK, UL - DODÁVKA MATERIÁLU</t>
  </si>
  <si>
    <t>D5 - Ostatní přípomoce při stavebních úpravách místností UK, UL - MONTÁŽ</t>
  </si>
  <si>
    <t>D1</t>
  </si>
  <si>
    <t>Zařízení systému JIS - DODÁVKA MATERIÁLU</t>
  </si>
  <si>
    <t>Pol1</t>
  </si>
  <si>
    <t>řídicí jednotka pro jedny dveře - modul AX</t>
  </si>
  <si>
    <t>Pol2</t>
  </si>
  <si>
    <t>snímač bezkontaktních karet pro vnitřní použití</t>
  </si>
  <si>
    <t>Pol3</t>
  </si>
  <si>
    <t>napájecí zdroj zálohovaný 13.8V/3A, vč. AKU 12V 18Ah</t>
  </si>
  <si>
    <t>Pol4</t>
  </si>
  <si>
    <t>elektrický otevírač dveří standardní - nízkopříkonový</t>
  </si>
  <si>
    <t>Pol5</t>
  </si>
  <si>
    <t>kabelová průchodka pro přechod kabelů z pohyblivého křídla dveří na rám dveří</t>
  </si>
  <si>
    <t>Pol6</t>
  </si>
  <si>
    <t>krabice plastová pro moduly AX (100x100x50 nad omítku)</t>
  </si>
  <si>
    <t>Pol7</t>
  </si>
  <si>
    <t>krabice pro smímač karet (na omítku/pod omítku</t>
  </si>
  <si>
    <t>Pol8</t>
  </si>
  <si>
    <t>kabel JY(St)Y 2X2X0.8</t>
  </si>
  <si>
    <t>Pol9</t>
  </si>
  <si>
    <t>kabel napájecí 2x2x0,6 pro připojení snímače</t>
  </si>
  <si>
    <t>Pol10</t>
  </si>
  <si>
    <t>kabel napájecí 2x1.5 pro el otevírač</t>
  </si>
  <si>
    <t>Pol11</t>
  </si>
  <si>
    <t>kabel napájecí 2x1.5 pro moduly AX</t>
  </si>
  <si>
    <t>Pol12</t>
  </si>
  <si>
    <t>elekltroinstalační lišta LV</t>
  </si>
  <si>
    <t>Pol13</t>
  </si>
  <si>
    <t>drobný montážní materiál</t>
  </si>
  <si>
    <t>D2</t>
  </si>
  <si>
    <t>Zařízení systému JIS - MONTÁŽ</t>
  </si>
  <si>
    <t>Pol14</t>
  </si>
  <si>
    <t>28</t>
  </si>
  <si>
    <t>Pol15</t>
  </si>
  <si>
    <t>Pol16</t>
  </si>
  <si>
    <t>Pol17</t>
  </si>
  <si>
    <t>Pol18</t>
  </si>
  <si>
    <t>Pol19</t>
  </si>
  <si>
    <t>Pol20</t>
  </si>
  <si>
    <t>Pol21</t>
  </si>
  <si>
    <t>Pol22</t>
  </si>
  <si>
    <t>23</t>
  </si>
  <si>
    <t>Pol23</t>
  </si>
  <si>
    <t>Pol24</t>
  </si>
  <si>
    <t>Pol25</t>
  </si>
  <si>
    <t>Pol26</t>
  </si>
  <si>
    <t>prostupy stěnami a příčkami včetně začištění</t>
  </si>
  <si>
    <t>Pol27</t>
  </si>
  <si>
    <t>kontrola a přepojení stávajících zařízení JIS do nové sběrnice</t>
  </si>
  <si>
    <t>Pol28</t>
  </si>
  <si>
    <t>konfigurace připojených zařízení do systému JIS</t>
  </si>
  <si>
    <t>29</t>
  </si>
  <si>
    <t>Pol29</t>
  </si>
  <si>
    <t>spolupráce s ostatními profesemi</t>
  </si>
  <si>
    <t>Pol30</t>
  </si>
  <si>
    <t>oživení</t>
  </si>
  <si>
    <t>Pol31</t>
  </si>
  <si>
    <t>drobné montážní práce</t>
  </si>
  <si>
    <t>Pol32</t>
  </si>
  <si>
    <t>dokumentace skutečného provedení</t>
  </si>
  <si>
    <t>D3</t>
  </si>
  <si>
    <t>Elektrická požární signalizace - MONTÁŽ</t>
  </si>
  <si>
    <t>Pol33</t>
  </si>
  <si>
    <t>demontáž vyčičtění aut hlásiče včetně patice a opětovná montáž na žlab nebo vedle žlabu</t>
  </si>
  <si>
    <t>Pol34</t>
  </si>
  <si>
    <t>Pol35</t>
  </si>
  <si>
    <t>měření po úsecích</t>
  </si>
  <si>
    <t>Pol36</t>
  </si>
  <si>
    <t>oživení - komplexní vyzkoušení</t>
  </si>
  <si>
    <t>Pol37</t>
  </si>
  <si>
    <t>výchozí revize</t>
  </si>
  <si>
    <t>Pol38</t>
  </si>
  <si>
    <t>D4</t>
  </si>
  <si>
    <t>Ostatní přípomoce při stavebních úpravách místností UK, UL - DODÁVKA MATERIÁLU</t>
  </si>
  <si>
    <t>115</t>
  </si>
  <si>
    <t>Pol39</t>
  </si>
  <si>
    <t>lišta elektroinstalační PVC + příslušenství + příslušenství</t>
  </si>
  <si>
    <t>116</t>
  </si>
  <si>
    <t>Pol40</t>
  </si>
  <si>
    <t>kanál elektroinstalační 210x70 D HD, včetně dělící přepážky 70/60 XX + příslušenství</t>
  </si>
  <si>
    <t>117</t>
  </si>
  <si>
    <t>Pol41</t>
  </si>
  <si>
    <t>drobný montážní, úložný + podružný materiál</t>
  </si>
  <si>
    <t>D5</t>
  </si>
  <si>
    <t>Ostatní přípomoce při stavebních úpravách místností UK, UL - MONTÁŽ</t>
  </si>
  <si>
    <t>118</t>
  </si>
  <si>
    <t>Pol42</t>
  </si>
  <si>
    <t>demontáž stávajících slaboproudých rozvodů (nefunkční telef. vedení, místní rozhlas, odpojení ovládání klimatizací)</t>
  </si>
  <si>
    <t>119</t>
  </si>
  <si>
    <t>Pol43</t>
  </si>
  <si>
    <t>Pol44</t>
  </si>
  <si>
    <t>88</t>
  </si>
  <si>
    <t>121</t>
  </si>
  <si>
    <t>90</t>
  </si>
  <si>
    <t>x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</si>
  <si>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</si>
  <si>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</si>
  <si>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</si>
  <si>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</si>
  <si>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</si>
  <si>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</si>
  <si>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</si>
  <si>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</si>
  <si>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</si>
  <si>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</si>
  <si>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</si>
  <si>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</si>
  <si>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2045669665</t>
  </si>
  <si>
    <t>https://podminky.urs.cz/item/CS_URS_2023_02/011002000</t>
  </si>
  <si>
    <t>013254000</t>
  </si>
  <si>
    <t>Dokumentace skutečného provedení stavby</t>
  </si>
  <si>
    <t>1355560951</t>
  </si>
  <si>
    <t>https://podminky.urs.cz/item/CS_URS_2023_02/013254000</t>
  </si>
  <si>
    <t>VRN3</t>
  </si>
  <si>
    <t>Zařízení staveniště</t>
  </si>
  <si>
    <t>030001000</t>
  </si>
  <si>
    <t>1380392035</t>
  </si>
  <si>
    <t>https://podminky.urs.cz/item/CS_URS_2023_02/030001000</t>
  </si>
  <si>
    <t>VRN4</t>
  </si>
  <si>
    <t>Inženýrská činnost</t>
  </si>
  <si>
    <t>045002000</t>
  </si>
  <si>
    <t>Kompletační a koordinační činnost</t>
  </si>
  <si>
    <t>-1696134215</t>
  </si>
  <si>
    <t>https://podminky.urs.cz/item/CS_URS_2023_02/045002000</t>
  </si>
  <si>
    <t>VRN6</t>
  </si>
  <si>
    <t>Územní vlivy</t>
  </si>
  <si>
    <t>065002000</t>
  </si>
  <si>
    <t>Mimostaveništní doprava materiálů</t>
  </si>
  <si>
    <t>-1134829953</t>
  </si>
  <si>
    <t>https://podminky.urs.cz/item/CS_URS_2023_02/065002000</t>
  </si>
  <si>
    <t>VRN7</t>
  </si>
  <si>
    <t>Provozní vlivy</t>
  </si>
  <si>
    <t>071002000</t>
  </si>
  <si>
    <t>Provoz investora, třetích osob</t>
  </si>
  <si>
    <t>-39655312</t>
  </si>
  <si>
    <t>https://podminky.urs.cz/item/CS_URS_2023_02/071002000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</si>
</sst>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997013219" TargetMode="External"/><Relationship Id="rId18" Type="http://schemas.openxmlformats.org/officeDocument/2006/relationships/hyperlink" Target="https://podminky.urs.cz/item/CS_URS_2023_02/713311121" TargetMode="External"/><Relationship Id="rId26" Type="http://schemas.openxmlformats.org/officeDocument/2006/relationships/hyperlink" Target="https://podminky.urs.cz/item/CS_URS_2023_02/998763381" TargetMode="External"/><Relationship Id="rId39" Type="http://schemas.openxmlformats.org/officeDocument/2006/relationships/hyperlink" Target="https://podminky.urs.cz/item/CS_URS_2023_02/998771101" TargetMode="External"/><Relationship Id="rId21" Type="http://schemas.openxmlformats.org/officeDocument/2006/relationships/hyperlink" Target="https://podminky.urs.cz/item/CS_URS_2023_02/998713192" TargetMode="External"/><Relationship Id="rId34" Type="http://schemas.openxmlformats.org/officeDocument/2006/relationships/hyperlink" Target="https://podminky.urs.cz/item/CS_URS_2023_02/998766181" TargetMode="External"/><Relationship Id="rId42" Type="http://schemas.openxmlformats.org/officeDocument/2006/relationships/hyperlink" Target="https://podminky.urs.cz/item/CS_URS_2023_02/776111116" TargetMode="External"/><Relationship Id="rId47" Type="http://schemas.openxmlformats.org/officeDocument/2006/relationships/hyperlink" Target="https://podminky.urs.cz/item/CS_URS_2023_02/776221111" TargetMode="External"/><Relationship Id="rId50" Type="http://schemas.openxmlformats.org/officeDocument/2006/relationships/hyperlink" Target="https://podminky.urs.cz/item/CS_URS_2023_02/998776101" TargetMode="External"/><Relationship Id="rId55" Type="http://schemas.openxmlformats.org/officeDocument/2006/relationships/hyperlink" Target="https://podminky.urs.cz/item/CS_URS_2023_02/783317101" TargetMode="External"/><Relationship Id="rId7" Type="http://schemas.openxmlformats.org/officeDocument/2006/relationships/hyperlink" Target="https://podminky.urs.cz/item/CS_URS_2023_02/642944121" TargetMode="External"/><Relationship Id="rId2" Type="http://schemas.openxmlformats.org/officeDocument/2006/relationships/hyperlink" Target="https://podminky.urs.cz/item/CS_URS_2023_02/611325422" TargetMode="External"/><Relationship Id="rId16" Type="http://schemas.openxmlformats.org/officeDocument/2006/relationships/hyperlink" Target="https://podminky.urs.cz/item/CS_URS_2023_02/997013631" TargetMode="External"/><Relationship Id="rId29" Type="http://schemas.openxmlformats.org/officeDocument/2006/relationships/hyperlink" Target="https://podminky.urs.cz/item/CS_URS_2023_02/766421811" TargetMode="External"/><Relationship Id="rId11" Type="http://schemas.openxmlformats.org/officeDocument/2006/relationships/hyperlink" Target="https://podminky.urs.cz/item/CS_URS_2023_02/977211121" TargetMode="External"/><Relationship Id="rId24" Type="http://schemas.openxmlformats.org/officeDocument/2006/relationships/hyperlink" Target="https://podminky.urs.cz/item/CS_URS_2023_02/763172383" TargetMode="External"/><Relationship Id="rId32" Type="http://schemas.openxmlformats.org/officeDocument/2006/relationships/hyperlink" Target="https://podminky.urs.cz/item/CS_URS_2023_02/766694126" TargetMode="External"/><Relationship Id="rId37" Type="http://schemas.openxmlformats.org/officeDocument/2006/relationships/hyperlink" Target="https://podminky.urs.cz/item/CS_URS_2023_02/767810113" TargetMode="External"/><Relationship Id="rId40" Type="http://schemas.openxmlformats.org/officeDocument/2006/relationships/hyperlink" Target="https://podminky.urs.cz/item/CS_URS_2023_02/998771181" TargetMode="External"/><Relationship Id="rId45" Type="http://schemas.openxmlformats.org/officeDocument/2006/relationships/hyperlink" Target="https://podminky.urs.cz/item/CS_URS_2023_02/776141121" TargetMode="External"/><Relationship Id="rId53" Type="http://schemas.openxmlformats.org/officeDocument/2006/relationships/hyperlink" Target="https://podminky.urs.cz/item/CS_URS_2023_02/783301313" TargetMode="External"/><Relationship Id="rId58" Type="http://schemas.openxmlformats.org/officeDocument/2006/relationships/hyperlink" Target="https://podminky.urs.cz/item/CS_URS_2023_02/784171111" TargetMode="External"/><Relationship Id="rId5" Type="http://schemas.openxmlformats.org/officeDocument/2006/relationships/hyperlink" Target="https://podminky.urs.cz/item/CS_URS_2023_02/612321141" TargetMode="External"/><Relationship Id="rId61" Type="http://schemas.openxmlformats.org/officeDocument/2006/relationships/hyperlink" Target="https://podminky.urs.cz/item/CS_URS_2023_02/HZS1292" TargetMode="External"/><Relationship Id="rId19" Type="http://schemas.openxmlformats.org/officeDocument/2006/relationships/hyperlink" Target="https://podminky.urs.cz/item/CS_URS_2023_02/998713101" TargetMode="External"/><Relationship Id="rId14" Type="http://schemas.openxmlformats.org/officeDocument/2006/relationships/hyperlink" Target="https://podminky.urs.cz/item/CS_URS_2023_02/997013509" TargetMode="External"/><Relationship Id="rId22" Type="http://schemas.openxmlformats.org/officeDocument/2006/relationships/hyperlink" Target="https://podminky.urs.cz/item/CS_URS_2023_02/763164551" TargetMode="External"/><Relationship Id="rId27" Type="http://schemas.openxmlformats.org/officeDocument/2006/relationships/hyperlink" Target="https://podminky.urs.cz/item/CS_URS_2023_02/998763391" TargetMode="External"/><Relationship Id="rId30" Type="http://schemas.openxmlformats.org/officeDocument/2006/relationships/hyperlink" Target="https://podminky.urs.cz/item/CS_URS_2023_02/766660002" TargetMode="External"/><Relationship Id="rId35" Type="http://schemas.openxmlformats.org/officeDocument/2006/relationships/hyperlink" Target="https://podminky.urs.cz/item/CS_URS_2023_02/998766192" TargetMode="External"/><Relationship Id="rId43" Type="http://schemas.openxmlformats.org/officeDocument/2006/relationships/hyperlink" Target="https://podminky.urs.cz/item/CS_URS_2023_02/776111311" TargetMode="External"/><Relationship Id="rId48" Type="http://schemas.openxmlformats.org/officeDocument/2006/relationships/hyperlink" Target="https://podminky.urs.cz/item/CS_URS_2023_02/776411112" TargetMode="External"/><Relationship Id="rId56" Type="http://schemas.openxmlformats.org/officeDocument/2006/relationships/hyperlink" Target="https://podminky.urs.cz/item/CS_URS_2023_02/784111001" TargetMode="External"/><Relationship Id="rId8" Type="http://schemas.openxmlformats.org/officeDocument/2006/relationships/hyperlink" Target="https://podminky.urs.cz/item/CS_URS_2023_02/949101111" TargetMode="External"/><Relationship Id="rId51" Type="http://schemas.openxmlformats.org/officeDocument/2006/relationships/hyperlink" Target="https://podminky.urs.cz/item/CS_URS_2023_02/998776181" TargetMode="External"/><Relationship Id="rId3" Type="http://schemas.openxmlformats.org/officeDocument/2006/relationships/hyperlink" Target="https://podminky.urs.cz/item/CS_URS_2023_02/612131121" TargetMode="External"/><Relationship Id="rId12" Type="http://schemas.openxmlformats.org/officeDocument/2006/relationships/hyperlink" Target="https://podminky.urs.cz/item/CS_URS_2023_02/997013211" TargetMode="External"/><Relationship Id="rId17" Type="http://schemas.openxmlformats.org/officeDocument/2006/relationships/hyperlink" Target="https://podminky.urs.cz/item/CS_URS_2023_02/998018001" TargetMode="External"/><Relationship Id="rId25" Type="http://schemas.openxmlformats.org/officeDocument/2006/relationships/hyperlink" Target="https://podminky.urs.cz/item/CS_URS_2023_02/998763301" TargetMode="External"/><Relationship Id="rId33" Type="http://schemas.openxmlformats.org/officeDocument/2006/relationships/hyperlink" Target="https://podminky.urs.cz/item/CS_URS_2023_02/998766101" TargetMode="External"/><Relationship Id="rId38" Type="http://schemas.openxmlformats.org/officeDocument/2006/relationships/hyperlink" Target="https://podminky.urs.cz/item/CS_URS_2023_02/771573913" TargetMode="External"/><Relationship Id="rId46" Type="http://schemas.openxmlformats.org/officeDocument/2006/relationships/hyperlink" Target="https://podminky.urs.cz/item/CS_URS_2023_02/776201811" TargetMode="External"/><Relationship Id="rId59" Type="http://schemas.openxmlformats.org/officeDocument/2006/relationships/hyperlink" Target="https://podminky.urs.cz/item/CS_URS_2023_02/784181101" TargetMode="External"/><Relationship Id="rId20" Type="http://schemas.openxmlformats.org/officeDocument/2006/relationships/hyperlink" Target="https://podminky.urs.cz/item/CS_URS_2023_02/998713181" TargetMode="External"/><Relationship Id="rId41" Type="http://schemas.openxmlformats.org/officeDocument/2006/relationships/hyperlink" Target="https://podminky.urs.cz/item/CS_URS_2023_02/998771192" TargetMode="External"/><Relationship Id="rId54" Type="http://schemas.openxmlformats.org/officeDocument/2006/relationships/hyperlink" Target="https://podminky.urs.cz/item/CS_URS_2023_02/783314101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https://podminky.urs.cz/item/CS_URS_2023_02/340238211" TargetMode="External"/><Relationship Id="rId6" Type="http://schemas.openxmlformats.org/officeDocument/2006/relationships/hyperlink" Target="https://podminky.urs.cz/item/CS_URS_2023_02/612325422" TargetMode="External"/><Relationship Id="rId15" Type="http://schemas.openxmlformats.org/officeDocument/2006/relationships/hyperlink" Target="https://podminky.urs.cz/item/CS_URS_2023_02/997013511" TargetMode="External"/><Relationship Id="rId23" Type="http://schemas.openxmlformats.org/officeDocument/2006/relationships/hyperlink" Target="https://podminky.urs.cz/item/CS_URS_2023_02/763164564" TargetMode="External"/><Relationship Id="rId28" Type="http://schemas.openxmlformats.org/officeDocument/2006/relationships/hyperlink" Target="https://podminky.urs.cz/item/CS_URS_2023_02/766411811" TargetMode="External"/><Relationship Id="rId36" Type="http://schemas.openxmlformats.org/officeDocument/2006/relationships/hyperlink" Target="https://podminky.urs.cz/item/CS_URS_2023_02/767649194" TargetMode="External"/><Relationship Id="rId49" Type="http://schemas.openxmlformats.org/officeDocument/2006/relationships/hyperlink" Target="https://podminky.urs.cz/item/CS_URS_2023_02/776421312" TargetMode="External"/><Relationship Id="rId57" Type="http://schemas.openxmlformats.org/officeDocument/2006/relationships/hyperlink" Target="https://podminky.urs.cz/item/CS_URS_2023_02/784171101" TargetMode="External"/><Relationship Id="rId10" Type="http://schemas.openxmlformats.org/officeDocument/2006/relationships/hyperlink" Target="https://podminky.urs.cz/item/CS_URS_2023_02/968072456" TargetMode="External"/><Relationship Id="rId31" Type="http://schemas.openxmlformats.org/officeDocument/2006/relationships/hyperlink" Target="https://podminky.urs.cz/item/CS_URS_2023_02/766660729" TargetMode="External"/><Relationship Id="rId44" Type="http://schemas.openxmlformats.org/officeDocument/2006/relationships/hyperlink" Target="https://podminky.urs.cz/item/CS_URS_2023_02/776121112" TargetMode="External"/><Relationship Id="rId52" Type="http://schemas.openxmlformats.org/officeDocument/2006/relationships/hyperlink" Target="https://podminky.urs.cz/item/CS_URS_2023_02/998776192" TargetMode="External"/><Relationship Id="rId60" Type="http://schemas.openxmlformats.org/officeDocument/2006/relationships/hyperlink" Target="https://podminky.urs.cz/item/CS_URS_2023_02/784221101" TargetMode="External"/><Relationship Id="rId4" Type="http://schemas.openxmlformats.org/officeDocument/2006/relationships/hyperlink" Target="https://podminky.urs.cz/item/CS_URS_2023_02/612311131" TargetMode="External"/><Relationship Id="rId9" Type="http://schemas.openxmlformats.org/officeDocument/2006/relationships/hyperlink" Target="https://podminky.urs.cz/item/CS_URS_2023_02/952901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41810001" TargetMode="External"/><Relationship Id="rId13" Type="http://schemas.openxmlformats.org/officeDocument/2006/relationships/hyperlink" Target="https://podminky.urs.cz/item/CS_URS_2023_02/HZS2232" TargetMode="External"/><Relationship Id="rId3" Type="http://schemas.openxmlformats.org/officeDocument/2006/relationships/hyperlink" Target="https://podminky.urs.cz/item/CS_URS_2023_02/741122015" TargetMode="External"/><Relationship Id="rId7" Type="http://schemas.openxmlformats.org/officeDocument/2006/relationships/hyperlink" Target="https://podminky.urs.cz/item/CS_URS_2023_02/741372062" TargetMode="External"/><Relationship Id="rId12" Type="http://schemas.openxmlformats.org/officeDocument/2006/relationships/hyperlink" Target="https://podminky.urs.cz/item/CS_URS_2023_02/HZS2231" TargetMode="External"/><Relationship Id="rId2" Type="http://schemas.openxmlformats.org/officeDocument/2006/relationships/hyperlink" Target="https://podminky.urs.cz/item/CS_URS_2023_02/741110511" TargetMode="External"/><Relationship Id="rId1" Type="http://schemas.openxmlformats.org/officeDocument/2006/relationships/hyperlink" Target="https://podminky.urs.cz/item/CS_URS_2023_02/953993311" TargetMode="External"/><Relationship Id="rId6" Type="http://schemas.openxmlformats.org/officeDocument/2006/relationships/hyperlink" Target="https://podminky.urs.cz/item/CS_URS_2023_02/741371843" TargetMode="External"/><Relationship Id="rId11" Type="http://schemas.openxmlformats.org/officeDocument/2006/relationships/hyperlink" Target="https://podminky.urs.cz/item/CS_URS_2023_02/998741192" TargetMode="External"/><Relationship Id="rId5" Type="http://schemas.openxmlformats.org/officeDocument/2006/relationships/hyperlink" Target="https://podminky.urs.cz/item/CS_URS_2023_02/741310021" TargetMode="External"/><Relationship Id="rId10" Type="http://schemas.openxmlformats.org/officeDocument/2006/relationships/hyperlink" Target="https://podminky.urs.cz/item/CS_URS_2023_02/998741181" TargetMode="External"/><Relationship Id="rId4" Type="http://schemas.openxmlformats.org/officeDocument/2006/relationships/hyperlink" Target="https://podminky.urs.cz/item/CS_URS_2023_02/741122016" TargetMode="External"/><Relationship Id="rId9" Type="http://schemas.openxmlformats.org/officeDocument/2006/relationships/hyperlink" Target="https://podminky.urs.cz/item/CS_URS_2023_02/998741102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30001000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podminky.urs.cz/item/CS_URS_2023_02/013254000" TargetMode="External"/><Relationship Id="rId1" Type="http://schemas.openxmlformats.org/officeDocument/2006/relationships/hyperlink" Target="https://podminky.urs.cz/item/CS_URS_2023_02/011002000" TargetMode="External"/><Relationship Id="rId6" Type="http://schemas.openxmlformats.org/officeDocument/2006/relationships/hyperlink" Target="https://podminky.urs.cz/item/CS_URS_2023_02/071002000" TargetMode="External"/><Relationship Id="rId5" Type="http://schemas.openxmlformats.org/officeDocument/2006/relationships/hyperlink" Target="https://podminky.urs.cz/item/CS_URS_2023_02/065002000" TargetMode="External"/><Relationship Id="rId4" Type="http://schemas.openxmlformats.org/officeDocument/2006/relationships/hyperlink" Target="https://podminky.urs.cz/item/CS_URS_2023_02/04500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228" t="s">
        <v>6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6" t="s">
        <v>7</v>
      </c>
      <c r="BT2" s="16" t="s">
        <v>8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12" t="s">
        <v>15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19"/>
      <c r="BE5" s="209" t="s">
        <v>16</v>
      </c>
      <c r="BS5" s="16" t="s">
        <v>7</v>
      </c>
    </row>
    <row r="6" spans="1:74" ht="37" customHeight="1">
      <c r="B6" s="19"/>
      <c r="D6" s="25" t="s">
        <v>17</v>
      </c>
      <c r="K6" s="214" t="s">
        <v>18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19"/>
      <c r="BE6" s="210"/>
      <c r="BS6" s="16" t="s">
        <v>7</v>
      </c>
    </row>
    <row r="7" spans="1:74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10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10"/>
      <c r="BS8" s="16" t="s">
        <v>7</v>
      </c>
    </row>
    <row r="9" spans="1:74" ht="14.4" customHeight="1">
      <c r="B9" s="19"/>
      <c r="AR9" s="19"/>
      <c r="BE9" s="210"/>
      <c r="BS9" s="16" t="s">
        <v>7</v>
      </c>
    </row>
    <row r="10" spans="1:74" ht="12" customHeight="1">
      <c r="B10" s="19"/>
      <c r="D10" s="26" t="s">
        <v>25</v>
      </c>
      <c r="AK10" s="26" t="s">
        <v>26</v>
      </c>
      <c r="AN10" s="24" t="s">
        <v>27</v>
      </c>
      <c r="AR10" s="19"/>
      <c r="BE10" s="210"/>
      <c r="BS10" s="16" t="s">
        <v>7</v>
      </c>
    </row>
    <row r="11" spans="1:74" ht="18.5" customHeight="1">
      <c r="B11" s="19"/>
      <c r="E11" s="24" t="s">
        <v>28</v>
      </c>
      <c r="AK11" s="26" t="s">
        <v>29</v>
      </c>
      <c r="AN11" s="24" t="s">
        <v>30</v>
      </c>
      <c r="AR11" s="19"/>
      <c r="BE11" s="210"/>
      <c r="BS11" s="16" t="s">
        <v>7</v>
      </c>
    </row>
    <row r="12" spans="1:74" ht="7" customHeight="1">
      <c r="B12" s="19"/>
      <c r="AR12" s="19"/>
      <c r="BE12" s="210"/>
      <c r="BS12" s="16" t="s">
        <v>7</v>
      </c>
    </row>
    <row r="13" spans="1:74" ht="12" customHeight="1">
      <c r="B13" s="19"/>
      <c r="D13" s="26" t="s">
        <v>31</v>
      </c>
      <c r="AK13" s="26" t="s">
        <v>26</v>
      </c>
      <c r="AN13" s="28" t="s">
        <v>32</v>
      </c>
      <c r="AR13" s="19"/>
      <c r="BE13" s="210"/>
      <c r="BS13" s="16" t="s">
        <v>7</v>
      </c>
    </row>
    <row r="14" spans="1:74" ht="12.5">
      <c r="B14" s="19"/>
      <c r="E14" s="215" t="s">
        <v>32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6" t="s">
        <v>29</v>
      </c>
      <c r="AN14" s="28" t="s">
        <v>32</v>
      </c>
      <c r="AR14" s="19"/>
      <c r="BE14" s="210"/>
      <c r="BS14" s="16" t="s">
        <v>7</v>
      </c>
    </row>
    <row r="15" spans="1:74" ht="7" customHeight="1">
      <c r="B15" s="19"/>
      <c r="AR15" s="19"/>
      <c r="BE15" s="210"/>
      <c r="BS15" s="16" t="s">
        <v>4</v>
      </c>
    </row>
    <row r="16" spans="1:74" ht="12" customHeight="1">
      <c r="B16" s="19"/>
      <c r="D16" s="26" t="s">
        <v>33</v>
      </c>
      <c r="AK16" s="26" t="s">
        <v>26</v>
      </c>
      <c r="AN16" s="24" t="s">
        <v>34</v>
      </c>
      <c r="AR16" s="19"/>
      <c r="BE16" s="210"/>
      <c r="BS16" s="16" t="s">
        <v>4</v>
      </c>
    </row>
    <row r="17" spans="2:71" ht="18.5" customHeight="1">
      <c r="B17" s="19"/>
      <c r="E17" s="24" t="s">
        <v>35</v>
      </c>
      <c r="AK17" s="26" t="s">
        <v>29</v>
      </c>
      <c r="AN17" s="24" t="s">
        <v>3</v>
      </c>
      <c r="AR17" s="19"/>
      <c r="BE17" s="210"/>
      <c r="BS17" s="16" t="s">
        <v>36</v>
      </c>
    </row>
    <row r="18" spans="2:71" ht="7" customHeight="1">
      <c r="B18" s="19"/>
      <c r="AR18" s="19"/>
      <c r="BE18" s="210"/>
      <c r="BS18" s="16" t="s">
        <v>7</v>
      </c>
    </row>
    <row r="19" spans="2:71" ht="12" customHeight="1">
      <c r="B19" s="19"/>
      <c r="D19" s="26" t="s">
        <v>37</v>
      </c>
      <c r="AK19" s="26" t="s">
        <v>26</v>
      </c>
      <c r="AN19" s="24" t="s">
        <v>3</v>
      </c>
      <c r="AR19" s="19"/>
      <c r="BE19" s="210"/>
      <c r="BS19" s="16" t="s">
        <v>7</v>
      </c>
    </row>
    <row r="20" spans="2:71" ht="18.5" customHeight="1">
      <c r="B20" s="19"/>
      <c r="E20" s="24" t="s">
        <v>38</v>
      </c>
      <c r="AK20" s="26" t="s">
        <v>29</v>
      </c>
      <c r="AN20" s="24" t="s">
        <v>3</v>
      </c>
      <c r="AR20" s="19"/>
      <c r="BE20" s="210"/>
      <c r="BS20" s="16" t="s">
        <v>4</v>
      </c>
    </row>
    <row r="21" spans="2:71" ht="7" customHeight="1">
      <c r="B21" s="19"/>
      <c r="AR21" s="19"/>
      <c r="BE21" s="210"/>
    </row>
    <row r="22" spans="2:71" ht="12" customHeight="1">
      <c r="B22" s="19"/>
      <c r="D22" s="26" t="s">
        <v>39</v>
      </c>
      <c r="AR22" s="19"/>
      <c r="BE22" s="210"/>
    </row>
    <row r="23" spans="2:71" ht="47.25" customHeight="1">
      <c r="B23" s="19"/>
      <c r="E23" s="217" t="s">
        <v>40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19"/>
      <c r="BE23" s="210"/>
    </row>
    <row r="24" spans="2:71" ht="7" customHeight="1">
      <c r="B24" s="19"/>
      <c r="AR24" s="19"/>
      <c r="BE24" s="210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0"/>
    </row>
    <row r="26" spans="2:71" s="1" customFormat="1" ht="25.9" customHeight="1">
      <c r="B26" s="31"/>
      <c r="D26" s="32" t="s">
        <v>41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8">
        <f>ROUND(AG54,2)</f>
        <v>0</v>
      </c>
      <c r="AL26" s="219"/>
      <c r="AM26" s="219"/>
      <c r="AN26" s="219"/>
      <c r="AO26" s="219"/>
      <c r="AR26" s="31"/>
      <c r="BE26" s="210"/>
    </row>
    <row r="27" spans="2:71" s="1" customFormat="1" ht="7" customHeight="1">
      <c r="B27" s="31"/>
      <c r="AR27" s="31"/>
      <c r="BE27" s="210"/>
    </row>
    <row r="28" spans="2:71" s="1" customFormat="1" ht="12.5">
      <c r="B28" s="31"/>
      <c r="L28" s="220" t="s">
        <v>42</v>
      </c>
      <c r="M28" s="220"/>
      <c r="N28" s="220"/>
      <c r="O28" s="220"/>
      <c r="P28" s="220"/>
      <c r="W28" s="220" t="s">
        <v>43</v>
      </c>
      <c r="X28" s="220"/>
      <c r="Y28" s="220"/>
      <c r="Z28" s="220"/>
      <c r="AA28" s="220"/>
      <c r="AB28" s="220"/>
      <c r="AC28" s="220"/>
      <c r="AD28" s="220"/>
      <c r="AE28" s="220"/>
      <c r="AK28" s="220" t="s">
        <v>44</v>
      </c>
      <c r="AL28" s="220"/>
      <c r="AM28" s="220"/>
      <c r="AN28" s="220"/>
      <c r="AO28" s="220"/>
      <c r="AR28" s="31"/>
      <c r="BE28" s="210"/>
    </row>
    <row r="29" spans="2:71" s="2" customFormat="1" ht="14.4" customHeight="1">
      <c r="B29" s="35"/>
      <c r="D29" s="26" t="s">
        <v>45</v>
      </c>
      <c r="F29" s="26" t="s">
        <v>46</v>
      </c>
      <c r="L29" s="223">
        <v>0.21</v>
      </c>
      <c r="M29" s="222"/>
      <c r="N29" s="222"/>
      <c r="O29" s="222"/>
      <c r="P29" s="222"/>
      <c r="W29" s="221">
        <f>ROUND(AZ54, 2)</f>
        <v>0</v>
      </c>
      <c r="X29" s="222"/>
      <c r="Y29" s="222"/>
      <c r="Z29" s="222"/>
      <c r="AA29" s="222"/>
      <c r="AB29" s="222"/>
      <c r="AC29" s="222"/>
      <c r="AD29" s="222"/>
      <c r="AE29" s="222"/>
      <c r="AK29" s="221">
        <f>ROUND(AV54, 2)</f>
        <v>0</v>
      </c>
      <c r="AL29" s="222"/>
      <c r="AM29" s="222"/>
      <c r="AN29" s="222"/>
      <c r="AO29" s="222"/>
      <c r="AR29" s="35"/>
      <c r="BE29" s="211"/>
    </row>
    <row r="30" spans="2:71" s="2" customFormat="1" ht="14.4" customHeight="1">
      <c r="B30" s="35"/>
      <c r="F30" s="26" t="s">
        <v>47</v>
      </c>
      <c r="L30" s="223">
        <v>0.12</v>
      </c>
      <c r="M30" s="222"/>
      <c r="N30" s="222"/>
      <c r="O30" s="222"/>
      <c r="P30" s="222"/>
      <c r="W30" s="221">
        <f>ROUND(BA54, 2)</f>
        <v>0</v>
      </c>
      <c r="X30" s="222"/>
      <c r="Y30" s="222"/>
      <c r="Z30" s="222"/>
      <c r="AA30" s="222"/>
      <c r="AB30" s="222"/>
      <c r="AC30" s="222"/>
      <c r="AD30" s="222"/>
      <c r="AE30" s="222"/>
      <c r="AK30" s="221">
        <f>ROUND(AW54, 2)</f>
        <v>0</v>
      </c>
      <c r="AL30" s="222"/>
      <c r="AM30" s="222"/>
      <c r="AN30" s="222"/>
      <c r="AO30" s="222"/>
      <c r="AR30" s="35"/>
      <c r="BE30" s="211"/>
    </row>
    <row r="31" spans="2:71" s="2" customFormat="1" ht="14.4" hidden="1" customHeight="1">
      <c r="B31" s="35"/>
      <c r="F31" s="26" t="s">
        <v>48</v>
      </c>
      <c r="L31" s="223">
        <v>0.21</v>
      </c>
      <c r="M31" s="222"/>
      <c r="N31" s="222"/>
      <c r="O31" s="222"/>
      <c r="P31" s="222"/>
      <c r="W31" s="221">
        <f>ROUND(BB54,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1">
        <v>0</v>
      </c>
      <c r="AL31" s="222"/>
      <c r="AM31" s="222"/>
      <c r="AN31" s="222"/>
      <c r="AO31" s="222"/>
      <c r="AR31" s="35"/>
      <c r="BE31" s="211"/>
    </row>
    <row r="32" spans="2:71" s="2" customFormat="1" ht="14.4" hidden="1" customHeight="1">
      <c r="B32" s="35"/>
      <c r="F32" s="26" t="s">
        <v>49</v>
      </c>
      <c r="L32" s="223">
        <v>0.12</v>
      </c>
      <c r="M32" s="222"/>
      <c r="N32" s="222"/>
      <c r="O32" s="222"/>
      <c r="P32" s="222"/>
      <c r="W32" s="221">
        <f>ROUND(BC54,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1">
        <v>0</v>
      </c>
      <c r="AL32" s="222"/>
      <c r="AM32" s="222"/>
      <c r="AN32" s="222"/>
      <c r="AO32" s="222"/>
      <c r="AR32" s="35"/>
      <c r="BE32" s="211"/>
    </row>
    <row r="33" spans="2:44" s="2" customFormat="1" ht="14.4" hidden="1" customHeight="1">
      <c r="B33" s="35"/>
      <c r="F33" s="26" t="s">
        <v>50</v>
      </c>
      <c r="L33" s="223">
        <v>0</v>
      </c>
      <c r="M33" s="222"/>
      <c r="N33" s="222"/>
      <c r="O33" s="222"/>
      <c r="P33" s="222"/>
      <c r="W33" s="221">
        <f>ROUND(BD54, 2)</f>
        <v>0</v>
      </c>
      <c r="X33" s="222"/>
      <c r="Y33" s="222"/>
      <c r="Z33" s="222"/>
      <c r="AA33" s="222"/>
      <c r="AB33" s="222"/>
      <c r="AC33" s="222"/>
      <c r="AD33" s="222"/>
      <c r="AE33" s="222"/>
      <c r="AK33" s="221">
        <v>0</v>
      </c>
      <c r="AL33" s="222"/>
      <c r="AM33" s="222"/>
      <c r="AN33" s="222"/>
      <c r="AO33" s="222"/>
      <c r="AR33" s="35"/>
    </row>
    <row r="34" spans="2:44" s="1" customFormat="1" ht="7" customHeight="1">
      <c r="B34" s="31"/>
      <c r="AR34" s="31"/>
    </row>
    <row r="35" spans="2:44" s="1" customFormat="1" ht="25.9" customHeight="1">
      <c r="B35" s="31"/>
      <c r="C35" s="36"/>
      <c r="D35" s="37" t="s">
        <v>51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52</v>
      </c>
      <c r="U35" s="38"/>
      <c r="V35" s="38"/>
      <c r="W35" s="38"/>
      <c r="X35" s="227" t="s">
        <v>53</v>
      </c>
      <c r="Y35" s="225"/>
      <c r="Z35" s="225"/>
      <c r="AA35" s="225"/>
      <c r="AB35" s="225"/>
      <c r="AC35" s="38"/>
      <c r="AD35" s="38"/>
      <c r="AE35" s="38"/>
      <c r="AF35" s="38"/>
      <c r="AG35" s="38"/>
      <c r="AH35" s="38"/>
      <c r="AI35" s="38"/>
      <c r="AJ35" s="38"/>
      <c r="AK35" s="224">
        <f>SUM(AK26:AK33)</f>
        <v>0</v>
      </c>
      <c r="AL35" s="225"/>
      <c r="AM35" s="225"/>
      <c r="AN35" s="225"/>
      <c r="AO35" s="226"/>
      <c r="AP35" s="36"/>
      <c r="AQ35" s="36"/>
      <c r="AR35" s="31"/>
    </row>
    <row r="36" spans="2:44" s="1" customFormat="1" ht="7" customHeight="1">
      <c r="B36" s="31"/>
      <c r="AR36" s="31"/>
    </row>
    <row r="37" spans="2:44" s="1" customFormat="1" ht="7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7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5" customHeight="1">
      <c r="B42" s="31"/>
      <c r="C42" s="20" t="s">
        <v>54</v>
      </c>
      <c r="AR42" s="31"/>
    </row>
    <row r="43" spans="2:44" s="1" customFormat="1" ht="7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006</v>
      </c>
      <c r="AR44" s="44"/>
    </row>
    <row r="45" spans="2:44" s="4" customFormat="1" ht="37" customHeight="1">
      <c r="B45" s="45"/>
      <c r="C45" s="46" t="s">
        <v>17</v>
      </c>
      <c r="L45" s="191" t="str">
        <f>K6</f>
        <v>Stavební úpravy místností UK 122 a UK 124 – výukové prostory pro studenzy se SP</v>
      </c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R45" s="45"/>
    </row>
    <row r="46" spans="2:44" s="1" customFormat="1" ht="7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Univerzitní 22</v>
      </c>
      <c r="AI47" s="26" t="s">
        <v>23</v>
      </c>
      <c r="AM47" s="193" t="str">
        <f>IF(AN8= "","",AN8)</f>
        <v>7. 1. 2024</v>
      </c>
      <c r="AN47" s="193"/>
      <c r="AR47" s="31"/>
    </row>
    <row r="48" spans="2:44" s="1" customFormat="1" ht="7" customHeight="1">
      <c r="B48" s="31"/>
      <c r="AR48" s="31"/>
    </row>
    <row r="49" spans="1:91" s="1" customFormat="1" ht="15.15" customHeight="1">
      <c r="B49" s="31"/>
      <c r="C49" s="26" t="s">
        <v>25</v>
      </c>
      <c r="L49" s="3" t="str">
        <f>IF(E11= "","",E11)</f>
        <v>Západočeský univerzita v Plzni</v>
      </c>
      <c r="AI49" s="26" t="s">
        <v>33</v>
      </c>
      <c r="AM49" s="194" t="str">
        <f>IF(E17="","",E17)</f>
        <v>HBH atelier s.r.o.</v>
      </c>
      <c r="AN49" s="195"/>
      <c r="AO49" s="195"/>
      <c r="AP49" s="195"/>
      <c r="AR49" s="31"/>
      <c r="AS49" s="196" t="s">
        <v>55</v>
      </c>
      <c r="AT49" s="197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15" customHeight="1">
      <c r="B50" s="31"/>
      <c r="C50" s="26" t="s">
        <v>31</v>
      </c>
      <c r="L50" s="3" t="str">
        <f>IF(E14= "Vyplň údaj","",E14)</f>
        <v/>
      </c>
      <c r="AI50" s="26" t="s">
        <v>37</v>
      </c>
      <c r="AM50" s="194" t="str">
        <f>IF(E20="","",E20)</f>
        <v xml:space="preserve"> </v>
      </c>
      <c r="AN50" s="195"/>
      <c r="AO50" s="195"/>
      <c r="AP50" s="195"/>
      <c r="AR50" s="31"/>
      <c r="AS50" s="198"/>
      <c r="AT50" s="199"/>
      <c r="BD50" s="52"/>
    </row>
    <row r="51" spans="1:91" s="1" customFormat="1" ht="10.75" customHeight="1">
      <c r="B51" s="31"/>
      <c r="AR51" s="31"/>
      <c r="AS51" s="198"/>
      <c r="AT51" s="199"/>
      <c r="BD51" s="52"/>
    </row>
    <row r="52" spans="1:91" s="1" customFormat="1" ht="29.25" customHeight="1">
      <c r="B52" s="31"/>
      <c r="C52" s="200" t="s">
        <v>56</v>
      </c>
      <c r="D52" s="201"/>
      <c r="E52" s="201"/>
      <c r="F52" s="201"/>
      <c r="G52" s="201"/>
      <c r="H52" s="53"/>
      <c r="I52" s="203" t="s">
        <v>57</v>
      </c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2" t="s">
        <v>58</v>
      </c>
      <c r="AH52" s="201"/>
      <c r="AI52" s="201"/>
      <c r="AJ52" s="201"/>
      <c r="AK52" s="201"/>
      <c r="AL52" s="201"/>
      <c r="AM52" s="201"/>
      <c r="AN52" s="203" t="s">
        <v>59</v>
      </c>
      <c r="AO52" s="201"/>
      <c r="AP52" s="201"/>
      <c r="AQ52" s="54" t="s">
        <v>60</v>
      </c>
      <c r="AR52" s="31"/>
      <c r="AS52" s="55" t="s">
        <v>61</v>
      </c>
      <c r="AT52" s="56" t="s">
        <v>62</v>
      </c>
      <c r="AU52" s="56" t="s">
        <v>63</v>
      </c>
      <c r="AV52" s="56" t="s">
        <v>64</v>
      </c>
      <c r="AW52" s="56" t="s">
        <v>65</v>
      </c>
      <c r="AX52" s="56" t="s">
        <v>66</v>
      </c>
      <c r="AY52" s="56" t="s">
        <v>67</v>
      </c>
      <c r="AZ52" s="56" t="s">
        <v>68</v>
      </c>
      <c r="BA52" s="56" t="s">
        <v>69</v>
      </c>
      <c r="BB52" s="56" t="s">
        <v>70</v>
      </c>
      <c r="BC52" s="56" t="s">
        <v>71</v>
      </c>
      <c r="BD52" s="57" t="s">
        <v>72</v>
      </c>
    </row>
    <row r="53" spans="1:91" s="1" customFormat="1" ht="10.75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" customHeight="1">
      <c r="B54" s="59"/>
      <c r="C54" s="60" t="s">
        <v>73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07">
        <f>ROUND(SUM(AG55:AG58),2)</f>
        <v>0</v>
      </c>
      <c r="AH54" s="207"/>
      <c r="AI54" s="207"/>
      <c r="AJ54" s="207"/>
      <c r="AK54" s="207"/>
      <c r="AL54" s="207"/>
      <c r="AM54" s="207"/>
      <c r="AN54" s="208">
        <f>SUM(AG54,AT54)</f>
        <v>0</v>
      </c>
      <c r="AO54" s="208"/>
      <c r="AP54" s="208"/>
      <c r="AQ54" s="63" t="s">
        <v>3</v>
      </c>
      <c r="AR54" s="59"/>
      <c r="AS54" s="64">
        <f>ROUND(SUM(AS55:AS58),2)</f>
        <v>0</v>
      </c>
      <c r="AT54" s="65">
        <f>ROUND(SUM(AV54:AW54),2)</f>
        <v>0</v>
      </c>
      <c r="AU54" s="66">
        <f>ROUND(SUM(AU55:AU58),5)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ROUND(SUM(AZ55:AZ58),2)</f>
        <v>0</v>
      </c>
      <c r="BA54" s="65">
        <f>ROUND(SUM(BA55:BA58),2)</f>
        <v>0</v>
      </c>
      <c r="BB54" s="65">
        <f>ROUND(SUM(BB55:BB58),2)</f>
        <v>0</v>
      </c>
      <c r="BC54" s="65">
        <f>ROUND(SUM(BC55:BC58),2)</f>
        <v>0</v>
      </c>
      <c r="BD54" s="67">
        <f>ROUND(SUM(BD55:BD58),2)</f>
        <v>0</v>
      </c>
      <c r="BS54" s="68" t="s">
        <v>74</v>
      </c>
      <c r="BT54" s="68" t="s">
        <v>75</v>
      </c>
      <c r="BU54" s="69" t="s">
        <v>76</v>
      </c>
      <c r="BV54" s="68" t="s">
        <v>77</v>
      </c>
      <c r="BW54" s="68" t="s">
        <v>5</v>
      </c>
      <c r="BX54" s="68" t="s">
        <v>78</v>
      </c>
      <c r="CL54" s="68" t="s">
        <v>3</v>
      </c>
    </row>
    <row r="55" spans="1:91" s="6" customFormat="1" ht="16.5" customHeight="1">
      <c r="A55" s="70" t="s">
        <v>79</v>
      </c>
      <c r="B55" s="71"/>
      <c r="C55" s="72"/>
      <c r="D55" s="204" t="s">
        <v>80</v>
      </c>
      <c r="E55" s="204"/>
      <c r="F55" s="204"/>
      <c r="G55" s="204"/>
      <c r="H55" s="204"/>
      <c r="I55" s="73"/>
      <c r="J55" s="204" t="s">
        <v>81</v>
      </c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5">
        <f>'a - Stavební část'!J30</f>
        <v>0</v>
      </c>
      <c r="AH55" s="206"/>
      <c r="AI55" s="206"/>
      <c r="AJ55" s="206"/>
      <c r="AK55" s="206"/>
      <c r="AL55" s="206"/>
      <c r="AM55" s="206"/>
      <c r="AN55" s="205">
        <f>SUM(AG55,AT55)</f>
        <v>0</v>
      </c>
      <c r="AO55" s="206"/>
      <c r="AP55" s="206"/>
      <c r="AQ55" s="74" t="s">
        <v>82</v>
      </c>
      <c r="AR55" s="71"/>
      <c r="AS55" s="75">
        <v>0</v>
      </c>
      <c r="AT55" s="76">
        <f>ROUND(SUM(AV55:AW55),2)</f>
        <v>0</v>
      </c>
      <c r="AU55" s="77">
        <f>'a - Stavební část'!P95</f>
        <v>0</v>
      </c>
      <c r="AV55" s="76">
        <f>'a - Stavební část'!J33</f>
        <v>0</v>
      </c>
      <c r="AW55" s="76">
        <f>'a - Stavební část'!J34</f>
        <v>0</v>
      </c>
      <c r="AX55" s="76">
        <f>'a - Stavební část'!J35</f>
        <v>0</v>
      </c>
      <c r="AY55" s="76">
        <f>'a - Stavební část'!J36</f>
        <v>0</v>
      </c>
      <c r="AZ55" s="76">
        <f>'a - Stavební část'!F33</f>
        <v>0</v>
      </c>
      <c r="BA55" s="76">
        <f>'a - Stavební část'!F34</f>
        <v>0</v>
      </c>
      <c r="BB55" s="76">
        <f>'a - Stavební část'!F35</f>
        <v>0</v>
      </c>
      <c r="BC55" s="76">
        <f>'a - Stavební část'!F36</f>
        <v>0</v>
      </c>
      <c r="BD55" s="78">
        <f>'a - Stavební část'!F37</f>
        <v>0</v>
      </c>
      <c r="BT55" s="79" t="s">
        <v>83</v>
      </c>
      <c r="BV55" s="79" t="s">
        <v>77</v>
      </c>
      <c r="BW55" s="79" t="s">
        <v>84</v>
      </c>
      <c r="BX55" s="79" t="s">
        <v>5</v>
      </c>
      <c r="CL55" s="79" t="s">
        <v>3</v>
      </c>
      <c r="CM55" s="79" t="s">
        <v>85</v>
      </c>
    </row>
    <row r="56" spans="1:91" s="6" customFormat="1" ht="16.5" customHeight="1">
      <c r="A56" s="70" t="s">
        <v>79</v>
      </c>
      <c r="B56" s="71"/>
      <c r="C56" s="72"/>
      <c r="D56" s="204" t="s">
        <v>86</v>
      </c>
      <c r="E56" s="204"/>
      <c r="F56" s="204"/>
      <c r="G56" s="204"/>
      <c r="H56" s="204"/>
      <c r="I56" s="73"/>
      <c r="J56" s="204" t="s">
        <v>87</v>
      </c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5">
        <f>'b - Silnoproud'!J30</f>
        <v>0</v>
      </c>
      <c r="AH56" s="206"/>
      <c r="AI56" s="206"/>
      <c r="AJ56" s="206"/>
      <c r="AK56" s="206"/>
      <c r="AL56" s="206"/>
      <c r="AM56" s="206"/>
      <c r="AN56" s="205">
        <f>SUM(AG56,AT56)</f>
        <v>0</v>
      </c>
      <c r="AO56" s="206"/>
      <c r="AP56" s="206"/>
      <c r="AQ56" s="74" t="s">
        <v>82</v>
      </c>
      <c r="AR56" s="71"/>
      <c r="AS56" s="75">
        <v>0</v>
      </c>
      <c r="AT56" s="76">
        <f>ROUND(SUM(AV56:AW56),2)</f>
        <v>0</v>
      </c>
      <c r="AU56" s="77">
        <f>'b - Silnoproud'!P84</f>
        <v>0</v>
      </c>
      <c r="AV56" s="76">
        <f>'b - Silnoproud'!J33</f>
        <v>0</v>
      </c>
      <c r="AW56" s="76">
        <f>'b - Silnoproud'!J34</f>
        <v>0</v>
      </c>
      <c r="AX56" s="76">
        <f>'b - Silnoproud'!J35</f>
        <v>0</v>
      </c>
      <c r="AY56" s="76">
        <f>'b - Silnoproud'!J36</f>
        <v>0</v>
      </c>
      <c r="AZ56" s="76">
        <f>'b - Silnoproud'!F33</f>
        <v>0</v>
      </c>
      <c r="BA56" s="76">
        <f>'b - Silnoproud'!F34</f>
        <v>0</v>
      </c>
      <c r="BB56" s="76">
        <f>'b - Silnoproud'!F35</f>
        <v>0</v>
      </c>
      <c r="BC56" s="76">
        <f>'b - Silnoproud'!F36</f>
        <v>0</v>
      </c>
      <c r="BD56" s="78">
        <f>'b - Silnoproud'!F37</f>
        <v>0</v>
      </c>
      <c r="BT56" s="79" t="s">
        <v>83</v>
      </c>
      <c r="BV56" s="79" t="s">
        <v>77</v>
      </c>
      <c r="BW56" s="79" t="s">
        <v>88</v>
      </c>
      <c r="BX56" s="79" t="s">
        <v>5</v>
      </c>
      <c r="CL56" s="79" t="s">
        <v>3</v>
      </c>
      <c r="CM56" s="79" t="s">
        <v>85</v>
      </c>
    </row>
    <row r="57" spans="1:91" s="6" customFormat="1" ht="16.5" customHeight="1">
      <c r="A57" s="70" t="s">
        <v>79</v>
      </c>
      <c r="B57" s="71"/>
      <c r="C57" s="72"/>
      <c r="D57" s="204" t="s">
        <v>89</v>
      </c>
      <c r="E57" s="204"/>
      <c r="F57" s="204"/>
      <c r="G57" s="204"/>
      <c r="H57" s="204"/>
      <c r="I57" s="73"/>
      <c r="J57" s="204" t="s">
        <v>90</v>
      </c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5">
        <f>'c - Slaboproud'!J30</f>
        <v>0</v>
      </c>
      <c r="AH57" s="206"/>
      <c r="AI57" s="206"/>
      <c r="AJ57" s="206"/>
      <c r="AK57" s="206"/>
      <c r="AL57" s="206"/>
      <c r="AM57" s="206"/>
      <c r="AN57" s="205">
        <f>SUM(AG57,AT57)</f>
        <v>0</v>
      </c>
      <c r="AO57" s="206"/>
      <c r="AP57" s="206"/>
      <c r="AQ57" s="74" t="s">
        <v>82</v>
      </c>
      <c r="AR57" s="71"/>
      <c r="AS57" s="75">
        <v>0</v>
      </c>
      <c r="AT57" s="76">
        <f>ROUND(SUM(AV57:AW57),2)</f>
        <v>0</v>
      </c>
      <c r="AU57" s="77">
        <f>'c - Slaboproud'!P84</f>
        <v>0</v>
      </c>
      <c r="AV57" s="76">
        <f>'c - Slaboproud'!J33</f>
        <v>0</v>
      </c>
      <c r="AW57" s="76">
        <f>'c - Slaboproud'!J34</f>
        <v>0</v>
      </c>
      <c r="AX57" s="76">
        <f>'c - Slaboproud'!J35</f>
        <v>0</v>
      </c>
      <c r="AY57" s="76">
        <f>'c - Slaboproud'!J36</f>
        <v>0</v>
      </c>
      <c r="AZ57" s="76">
        <f>'c - Slaboproud'!F33</f>
        <v>0</v>
      </c>
      <c r="BA57" s="76">
        <f>'c - Slaboproud'!F34</f>
        <v>0</v>
      </c>
      <c r="BB57" s="76">
        <f>'c - Slaboproud'!F35</f>
        <v>0</v>
      </c>
      <c r="BC57" s="76">
        <f>'c - Slaboproud'!F36</f>
        <v>0</v>
      </c>
      <c r="BD57" s="78">
        <f>'c - Slaboproud'!F37</f>
        <v>0</v>
      </c>
      <c r="BT57" s="79" t="s">
        <v>83</v>
      </c>
      <c r="BV57" s="79" t="s">
        <v>77</v>
      </c>
      <c r="BW57" s="79" t="s">
        <v>91</v>
      </c>
      <c r="BX57" s="79" t="s">
        <v>5</v>
      </c>
      <c r="CL57" s="79" t="s">
        <v>3</v>
      </c>
      <c r="CM57" s="79" t="s">
        <v>85</v>
      </c>
    </row>
    <row r="58" spans="1:91" s="6" customFormat="1" ht="16.5" customHeight="1">
      <c r="A58" s="70" t="s">
        <v>79</v>
      </c>
      <c r="B58" s="71"/>
      <c r="C58" s="72"/>
      <c r="D58" s="204" t="s">
        <v>92</v>
      </c>
      <c r="E58" s="204"/>
      <c r="F58" s="204"/>
      <c r="G58" s="204"/>
      <c r="H58" s="204"/>
      <c r="I58" s="73"/>
      <c r="J58" s="204" t="s">
        <v>93</v>
      </c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5">
        <f>'x - VRN'!J30</f>
        <v>0</v>
      </c>
      <c r="AH58" s="206"/>
      <c r="AI58" s="206"/>
      <c r="AJ58" s="206"/>
      <c r="AK58" s="206"/>
      <c r="AL58" s="206"/>
      <c r="AM58" s="206"/>
      <c r="AN58" s="205">
        <f>SUM(AG58,AT58)</f>
        <v>0</v>
      </c>
      <c r="AO58" s="206"/>
      <c r="AP58" s="206"/>
      <c r="AQ58" s="74" t="s">
        <v>82</v>
      </c>
      <c r="AR58" s="71"/>
      <c r="AS58" s="80">
        <v>0</v>
      </c>
      <c r="AT58" s="81">
        <f>ROUND(SUM(AV58:AW58),2)</f>
        <v>0</v>
      </c>
      <c r="AU58" s="82">
        <f>'x - VRN'!P85</f>
        <v>0</v>
      </c>
      <c r="AV58" s="81">
        <f>'x - VRN'!J33</f>
        <v>0</v>
      </c>
      <c r="AW58" s="81">
        <f>'x - VRN'!J34</f>
        <v>0</v>
      </c>
      <c r="AX58" s="81">
        <f>'x - VRN'!J35</f>
        <v>0</v>
      </c>
      <c r="AY58" s="81">
        <f>'x - VRN'!J36</f>
        <v>0</v>
      </c>
      <c r="AZ58" s="81">
        <f>'x - VRN'!F33</f>
        <v>0</v>
      </c>
      <c r="BA58" s="81">
        <f>'x - VRN'!F34</f>
        <v>0</v>
      </c>
      <c r="BB58" s="81">
        <f>'x - VRN'!F35</f>
        <v>0</v>
      </c>
      <c r="BC58" s="81">
        <f>'x - VRN'!F36</f>
        <v>0</v>
      </c>
      <c r="BD58" s="83">
        <f>'x - VRN'!F37</f>
        <v>0</v>
      </c>
      <c r="BT58" s="79" t="s">
        <v>83</v>
      </c>
      <c r="BV58" s="79" t="s">
        <v>77</v>
      </c>
      <c r="BW58" s="79" t="s">
        <v>94</v>
      </c>
      <c r="BX58" s="79" t="s">
        <v>5</v>
      </c>
      <c r="CL58" s="79" t="s">
        <v>3</v>
      </c>
      <c r="CM58" s="79" t="s">
        <v>85</v>
      </c>
    </row>
    <row r="59" spans="1:91" s="1" customFormat="1" ht="30" customHeight="1">
      <c r="B59" s="31"/>
      <c r="AR59" s="31"/>
    </row>
    <row r="60" spans="1:91" s="1" customFormat="1" ht="7" customHeight="1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31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a - Stavební část'!C2" display="/" xr:uid="{00000000-0004-0000-0000-000000000000}"/>
    <hyperlink ref="A56" location="'b - Silnoproud'!C2" display="/" xr:uid="{00000000-0004-0000-0000-000001000000}"/>
    <hyperlink ref="A57" location="'c - Slaboproud'!C2" display="/" xr:uid="{00000000-0004-0000-0000-000002000000}"/>
    <hyperlink ref="A58" location="'x - 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35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8" t="s">
        <v>6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84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95</v>
      </c>
      <c r="L4" s="19"/>
      <c r="M4" s="84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26.25" customHeight="1">
      <c r="B7" s="19"/>
      <c r="E7" s="229" t="str">
        <f>'Rekapitulace stavby'!K6</f>
        <v>Stavební úpravy místností UK 122 a UK 124 – výukové prostory pro studenzy se SP</v>
      </c>
      <c r="F7" s="230"/>
      <c r="G7" s="230"/>
      <c r="H7" s="230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91" t="s">
        <v>97</v>
      </c>
      <c r="F9" s="231"/>
      <c r="G9" s="231"/>
      <c r="H9" s="231"/>
      <c r="L9" s="31"/>
    </row>
    <row r="10" spans="2:46" s="1" customFormat="1" ht="10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7. 1. 2024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2" t="str">
        <f>'Rekapitulace stavby'!E14</f>
        <v>Vyplň údaj</v>
      </c>
      <c r="F18" s="212"/>
      <c r="G18" s="212"/>
      <c r="H18" s="212"/>
      <c r="I18" s="26" t="s">
        <v>29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3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5"/>
      <c r="E27" s="217" t="s">
        <v>3</v>
      </c>
      <c r="F27" s="217"/>
      <c r="G27" s="217"/>
      <c r="H27" s="217"/>
      <c r="L27" s="85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4" customHeight="1">
      <c r="B30" s="31"/>
      <c r="D30" s="86" t="s">
        <v>41</v>
      </c>
      <c r="J30" s="62">
        <f>ROUND(J95,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43</v>
      </c>
      <c r="I32" s="34" t="s">
        <v>42</v>
      </c>
      <c r="J32" s="34" t="s">
        <v>44</v>
      </c>
      <c r="L32" s="31"/>
    </row>
    <row r="33" spans="2:12" s="1" customFormat="1" ht="14.4" customHeight="1">
      <c r="B33" s="31"/>
      <c r="D33" s="51" t="s">
        <v>45</v>
      </c>
      <c r="E33" s="26" t="s">
        <v>46</v>
      </c>
      <c r="F33" s="87">
        <f>ROUND((SUM(BE95:BE334)),  2)</f>
        <v>0</v>
      </c>
      <c r="I33" s="88">
        <v>0.21</v>
      </c>
      <c r="J33" s="87">
        <f>ROUND(((SUM(BE95:BE334))*I33),  2)</f>
        <v>0</v>
      </c>
      <c r="L33" s="31"/>
    </row>
    <row r="34" spans="2:12" s="1" customFormat="1" ht="14.4" customHeight="1">
      <c r="B34" s="31"/>
      <c r="E34" s="26" t="s">
        <v>47</v>
      </c>
      <c r="F34" s="87">
        <f>ROUND((SUM(BF95:BF334)),  2)</f>
        <v>0</v>
      </c>
      <c r="I34" s="88">
        <v>0.12</v>
      </c>
      <c r="J34" s="87">
        <f>ROUND(((SUM(BF95:BF334))*I34),  2)</f>
        <v>0</v>
      </c>
      <c r="L34" s="31"/>
    </row>
    <row r="35" spans="2:12" s="1" customFormat="1" ht="14.4" hidden="1" customHeight="1">
      <c r="B35" s="31"/>
      <c r="E35" s="26" t="s">
        <v>48</v>
      </c>
      <c r="F35" s="87">
        <f>ROUND((SUM(BG95:BG334)),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49</v>
      </c>
      <c r="F36" s="87">
        <f>ROUND((SUM(BH95:BH334)),  2)</f>
        <v>0</v>
      </c>
      <c r="I36" s="88">
        <v>0.12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50</v>
      </c>
      <c r="F37" s="87">
        <f>ROUND((SUM(BI95:BI334)),  2)</f>
        <v>0</v>
      </c>
      <c r="I37" s="88">
        <v>0</v>
      </c>
      <c r="J37" s="87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89"/>
      <c r="D39" s="90" t="s">
        <v>51</v>
      </c>
      <c r="E39" s="53"/>
      <c r="F39" s="53"/>
      <c r="G39" s="91" t="s">
        <v>52</v>
      </c>
      <c r="H39" s="92" t="s">
        <v>53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hidden="1" customHeight="1">
      <c r="B45" s="31"/>
      <c r="C45" s="20" t="s">
        <v>98</v>
      </c>
      <c r="L45" s="31"/>
    </row>
    <row r="46" spans="2:12" s="1" customFormat="1" ht="7" hidden="1" customHeight="1">
      <c r="B46" s="31"/>
      <c r="L46" s="31"/>
    </row>
    <row r="47" spans="2:12" s="1" customFormat="1" ht="12" hidden="1" customHeight="1">
      <c r="B47" s="31"/>
      <c r="C47" s="26" t="s">
        <v>17</v>
      </c>
      <c r="L47" s="31"/>
    </row>
    <row r="48" spans="2:12" s="1" customFormat="1" ht="26.25" hidden="1" customHeight="1">
      <c r="B48" s="31"/>
      <c r="E48" s="229" t="str">
        <f>E7</f>
        <v>Stavební úpravy místností UK 122 a UK 124 – výukové prostory pro studenzy se SP</v>
      </c>
      <c r="F48" s="230"/>
      <c r="G48" s="230"/>
      <c r="H48" s="230"/>
      <c r="L48" s="31"/>
    </row>
    <row r="49" spans="2:47" s="1" customFormat="1" ht="12" hidden="1" customHeight="1">
      <c r="B49" s="31"/>
      <c r="C49" s="26" t="s">
        <v>96</v>
      </c>
      <c r="L49" s="31"/>
    </row>
    <row r="50" spans="2:47" s="1" customFormat="1" ht="16.5" hidden="1" customHeight="1">
      <c r="B50" s="31"/>
      <c r="E50" s="191" t="str">
        <f>E9</f>
        <v>a - Stavební část</v>
      </c>
      <c r="F50" s="231"/>
      <c r="G50" s="231"/>
      <c r="H50" s="231"/>
      <c r="L50" s="31"/>
    </row>
    <row r="51" spans="2:47" s="1" customFormat="1" ht="7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Univerzitní 22</v>
      </c>
      <c r="I52" s="26" t="s">
        <v>23</v>
      </c>
      <c r="J52" s="48" t="str">
        <f>IF(J12="","",J12)</f>
        <v>7. 1. 2024</v>
      </c>
      <c r="L52" s="31"/>
    </row>
    <row r="53" spans="2:47" s="1" customFormat="1" ht="7" hidden="1" customHeight="1">
      <c r="B53" s="31"/>
      <c r="L53" s="31"/>
    </row>
    <row r="54" spans="2:47" s="1" customFormat="1" ht="15.15" hidden="1" customHeight="1">
      <c r="B54" s="31"/>
      <c r="C54" s="26" t="s">
        <v>25</v>
      </c>
      <c r="F54" s="24" t="str">
        <f>E15</f>
        <v>Západočeský univerzita v Plzni</v>
      </c>
      <c r="I54" s="26" t="s">
        <v>33</v>
      </c>
      <c r="J54" s="29" t="str">
        <f>E21</f>
        <v>HBH atelier s.r.o.</v>
      </c>
      <c r="L54" s="31"/>
    </row>
    <row r="55" spans="2:47" s="1" customFormat="1" ht="15.15" hidden="1" customHeight="1">
      <c r="B55" s="31"/>
      <c r="C55" s="26" t="s">
        <v>31</v>
      </c>
      <c r="F55" s="24" t="str">
        <f>IF(E18="","",E18)</f>
        <v>Vyplň údaj</v>
      </c>
      <c r="I55" s="26" t="s">
        <v>37</v>
      </c>
      <c r="J55" s="29" t="str">
        <f>E24</f>
        <v xml:space="preserve"> </v>
      </c>
      <c r="L55" s="31"/>
    </row>
    <row r="56" spans="2:47" s="1" customFormat="1" ht="10.25" hidden="1" customHeight="1">
      <c r="B56" s="31"/>
      <c r="L56" s="31"/>
    </row>
    <row r="57" spans="2:47" s="1" customFormat="1" ht="29.25" hidden="1" customHeight="1">
      <c r="B57" s="31"/>
      <c r="C57" s="95" t="s">
        <v>99</v>
      </c>
      <c r="D57" s="89"/>
      <c r="E57" s="89"/>
      <c r="F57" s="89"/>
      <c r="G57" s="89"/>
      <c r="H57" s="89"/>
      <c r="I57" s="89"/>
      <c r="J57" s="96" t="s">
        <v>100</v>
      </c>
      <c r="K57" s="89"/>
      <c r="L57" s="31"/>
    </row>
    <row r="58" spans="2:47" s="1" customFormat="1" ht="10.25" hidden="1" customHeight="1">
      <c r="B58" s="31"/>
      <c r="L58" s="31"/>
    </row>
    <row r="59" spans="2:47" s="1" customFormat="1" ht="22.75" hidden="1" customHeight="1">
      <c r="B59" s="31"/>
      <c r="C59" s="97" t="s">
        <v>73</v>
      </c>
      <c r="J59" s="62">
        <f>J95</f>
        <v>0</v>
      </c>
      <c r="L59" s="31"/>
      <c r="AU59" s="16" t="s">
        <v>101</v>
      </c>
    </row>
    <row r="60" spans="2:47" s="8" customFormat="1" ht="25" hidden="1" customHeight="1">
      <c r="B60" s="98"/>
      <c r="D60" s="99" t="s">
        <v>102</v>
      </c>
      <c r="E60" s="100"/>
      <c r="F60" s="100"/>
      <c r="G60" s="100"/>
      <c r="H60" s="100"/>
      <c r="I60" s="100"/>
      <c r="J60" s="101">
        <f>J96</f>
        <v>0</v>
      </c>
      <c r="L60" s="98"/>
    </row>
    <row r="61" spans="2:47" s="9" customFormat="1" ht="19.899999999999999" hidden="1" customHeight="1">
      <c r="B61" s="102"/>
      <c r="D61" s="103" t="s">
        <v>103</v>
      </c>
      <c r="E61" s="104"/>
      <c r="F61" s="104"/>
      <c r="G61" s="104"/>
      <c r="H61" s="104"/>
      <c r="I61" s="104"/>
      <c r="J61" s="105">
        <f>J97</f>
        <v>0</v>
      </c>
      <c r="L61" s="102"/>
    </row>
    <row r="62" spans="2:47" s="9" customFormat="1" ht="19.899999999999999" hidden="1" customHeight="1">
      <c r="B62" s="102"/>
      <c r="D62" s="103" t="s">
        <v>104</v>
      </c>
      <c r="E62" s="104"/>
      <c r="F62" s="104"/>
      <c r="G62" s="104"/>
      <c r="H62" s="104"/>
      <c r="I62" s="104"/>
      <c r="J62" s="105">
        <f>J102</f>
        <v>0</v>
      </c>
      <c r="L62" s="102"/>
    </row>
    <row r="63" spans="2:47" s="9" customFormat="1" ht="19.899999999999999" hidden="1" customHeight="1">
      <c r="B63" s="102"/>
      <c r="D63" s="103" t="s">
        <v>105</v>
      </c>
      <c r="E63" s="104"/>
      <c r="F63" s="104"/>
      <c r="G63" s="104"/>
      <c r="H63" s="104"/>
      <c r="I63" s="104"/>
      <c r="J63" s="105">
        <f>J133</f>
        <v>0</v>
      </c>
      <c r="L63" s="102"/>
    </row>
    <row r="64" spans="2:47" s="9" customFormat="1" ht="19.899999999999999" hidden="1" customHeight="1">
      <c r="B64" s="102"/>
      <c r="D64" s="103" t="s">
        <v>106</v>
      </c>
      <c r="E64" s="104"/>
      <c r="F64" s="104"/>
      <c r="G64" s="104"/>
      <c r="H64" s="104"/>
      <c r="I64" s="104"/>
      <c r="J64" s="105">
        <f>J146</f>
        <v>0</v>
      </c>
      <c r="L64" s="102"/>
    </row>
    <row r="65" spans="2:12" s="9" customFormat="1" ht="19.899999999999999" hidden="1" customHeight="1">
      <c r="B65" s="102"/>
      <c r="D65" s="103" t="s">
        <v>107</v>
      </c>
      <c r="E65" s="104"/>
      <c r="F65" s="104"/>
      <c r="G65" s="104"/>
      <c r="H65" s="104"/>
      <c r="I65" s="104"/>
      <c r="J65" s="105">
        <f>J159</f>
        <v>0</v>
      </c>
      <c r="L65" s="102"/>
    </row>
    <row r="66" spans="2:12" s="8" customFormat="1" ht="25" hidden="1" customHeight="1">
      <c r="B66" s="98"/>
      <c r="D66" s="99" t="s">
        <v>108</v>
      </c>
      <c r="E66" s="100"/>
      <c r="F66" s="100"/>
      <c r="G66" s="100"/>
      <c r="H66" s="100"/>
      <c r="I66" s="100"/>
      <c r="J66" s="101">
        <f>J162</f>
        <v>0</v>
      </c>
      <c r="L66" s="98"/>
    </row>
    <row r="67" spans="2:12" s="9" customFormat="1" ht="19.899999999999999" hidden="1" customHeight="1">
      <c r="B67" s="102"/>
      <c r="D67" s="103" t="s">
        <v>109</v>
      </c>
      <c r="E67" s="104"/>
      <c r="F67" s="104"/>
      <c r="G67" s="104"/>
      <c r="H67" s="104"/>
      <c r="I67" s="104"/>
      <c r="J67" s="105">
        <f>J163</f>
        <v>0</v>
      </c>
      <c r="L67" s="102"/>
    </row>
    <row r="68" spans="2:12" s="9" customFormat="1" ht="19.899999999999999" hidden="1" customHeight="1">
      <c r="B68" s="102"/>
      <c r="D68" s="103" t="s">
        <v>110</v>
      </c>
      <c r="E68" s="104"/>
      <c r="F68" s="104"/>
      <c r="G68" s="104"/>
      <c r="H68" s="104"/>
      <c r="I68" s="104"/>
      <c r="J68" s="105">
        <f>J181</f>
        <v>0</v>
      </c>
      <c r="L68" s="102"/>
    </row>
    <row r="69" spans="2:12" s="9" customFormat="1" ht="19.899999999999999" hidden="1" customHeight="1">
      <c r="B69" s="102"/>
      <c r="D69" s="103" t="s">
        <v>111</v>
      </c>
      <c r="E69" s="104"/>
      <c r="F69" s="104"/>
      <c r="G69" s="104"/>
      <c r="H69" s="104"/>
      <c r="I69" s="104"/>
      <c r="J69" s="105">
        <f>J201</f>
        <v>0</v>
      </c>
      <c r="L69" s="102"/>
    </row>
    <row r="70" spans="2:12" s="9" customFormat="1" ht="19.899999999999999" hidden="1" customHeight="1">
      <c r="B70" s="102"/>
      <c r="D70" s="103" t="s">
        <v>112</v>
      </c>
      <c r="E70" s="104"/>
      <c r="F70" s="104"/>
      <c r="G70" s="104"/>
      <c r="H70" s="104"/>
      <c r="I70" s="104"/>
      <c r="J70" s="105">
        <f>J235</f>
        <v>0</v>
      </c>
      <c r="L70" s="102"/>
    </row>
    <row r="71" spans="2:12" s="9" customFormat="1" ht="19.899999999999999" hidden="1" customHeight="1">
      <c r="B71" s="102"/>
      <c r="D71" s="103" t="s">
        <v>113</v>
      </c>
      <c r="E71" s="104"/>
      <c r="F71" s="104"/>
      <c r="G71" s="104"/>
      <c r="H71" s="104"/>
      <c r="I71" s="104"/>
      <c r="J71" s="105">
        <f>J246</f>
        <v>0</v>
      </c>
      <c r="L71" s="102"/>
    </row>
    <row r="72" spans="2:12" s="9" customFormat="1" ht="19.899999999999999" hidden="1" customHeight="1">
      <c r="B72" s="102"/>
      <c r="D72" s="103" t="s">
        <v>114</v>
      </c>
      <c r="E72" s="104"/>
      <c r="F72" s="104"/>
      <c r="G72" s="104"/>
      <c r="H72" s="104"/>
      <c r="I72" s="104"/>
      <c r="J72" s="105">
        <f>J258</f>
        <v>0</v>
      </c>
      <c r="L72" s="102"/>
    </row>
    <row r="73" spans="2:12" s="9" customFormat="1" ht="19.899999999999999" hidden="1" customHeight="1">
      <c r="B73" s="102"/>
      <c r="D73" s="103" t="s">
        <v>115</v>
      </c>
      <c r="E73" s="104"/>
      <c r="F73" s="104"/>
      <c r="G73" s="104"/>
      <c r="H73" s="104"/>
      <c r="I73" s="104"/>
      <c r="J73" s="105">
        <f>J295</f>
        <v>0</v>
      </c>
      <c r="L73" s="102"/>
    </row>
    <row r="74" spans="2:12" s="9" customFormat="1" ht="19.899999999999999" hidden="1" customHeight="1">
      <c r="B74" s="102"/>
      <c r="D74" s="103" t="s">
        <v>116</v>
      </c>
      <c r="E74" s="104"/>
      <c r="F74" s="104"/>
      <c r="G74" s="104"/>
      <c r="H74" s="104"/>
      <c r="I74" s="104"/>
      <c r="J74" s="105">
        <f>J308</f>
        <v>0</v>
      </c>
      <c r="L74" s="102"/>
    </row>
    <row r="75" spans="2:12" s="8" customFormat="1" ht="25" hidden="1" customHeight="1">
      <c r="B75" s="98"/>
      <c r="D75" s="99" t="s">
        <v>117</v>
      </c>
      <c r="E75" s="100"/>
      <c r="F75" s="100"/>
      <c r="G75" s="100"/>
      <c r="H75" s="100"/>
      <c r="I75" s="100"/>
      <c r="J75" s="101">
        <f>J325</f>
        <v>0</v>
      </c>
      <c r="L75" s="98"/>
    </row>
    <row r="76" spans="2:12" s="1" customFormat="1" ht="21.75" hidden="1" customHeight="1">
      <c r="B76" s="31"/>
      <c r="L76" s="31"/>
    </row>
    <row r="77" spans="2:12" s="1" customFormat="1" ht="7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31"/>
    </row>
    <row r="78" spans="2:12" ht="10" hidden="1"/>
    <row r="79" spans="2:12" ht="10" hidden="1"/>
    <row r="80" spans="2:12" ht="10" hidden="1"/>
    <row r="81" spans="2:63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1"/>
    </row>
    <row r="82" spans="2:63" s="1" customFormat="1" ht="25" customHeight="1">
      <c r="B82" s="31"/>
      <c r="C82" s="20" t="s">
        <v>118</v>
      </c>
      <c r="L82" s="31"/>
    </row>
    <row r="83" spans="2:63" s="1" customFormat="1" ht="7" customHeight="1">
      <c r="B83" s="31"/>
      <c r="L83" s="31"/>
    </row>
    <row r="84" spans="2:63" s="1" customFormat="1" ht="12" customHeight="1">
      <c r="B84" s="31"/>
      <c r="C84" s="26" t="s">
        <v>17</v>
      </c>
      <c r="L84" s="31"/>
    </row>
    <row r="85" spans="2:63" s="1" customFormat="1" ht="26.25" customHeight="1">
      <c r="B85" s="31"/>
      <c r="E85" s="229" t="str">
        <f>E7</f>
        <v>Stavební úpravy místností UK 122 a UK 124 – výukové prostory pro studenzy se SP</v>
      </c>
      <c r="F85" s="230"/>
      <c r="G85" s="230"/>
      <c r="H85" s="230"/>
      <c r="L85" s="31"/>
    </row>
    <row r="86" spans="2:63" s="1" customFormat="1" ht="12" customHeight="1">
      <c r="B86" s="31"/>
      <c r="C86" s="26" t="s">
        <v>96</v>
      </c>
      <c r="L86" s="31"/>
    </row>
    <row r="87" spans="2:63" s="1" customFormat="1" ht="16.5" customHeight="1">
      <c r="B87" s="31"/>
      <c r="E87" s="191" t="str">
        <f>E9</f>
        <v>a - Stavební část</v>
      </c>
      <c r="F87" s="231"/>
      <c r="G87" s="231"/>
      <c r="H87" s="231"/>
      <c r="L87" s="31"/>
    </row>
    <row r="88" spans="2:63" s="1" customFormat="1" ht="7" customHeight="1">
      <c r="B88" s="31"/>
      <c r="L88" s="31"/>
    </row>
    <row r="89" spans="2:63" s="1" customFormat="1" ht="12" customHeight="1">
      <c r="B89" s="31"/>
      <c r="C89" s="26" t="s">
        <v>21</v>
      </c>
      <c r="F89" s="24" t="str">
        <f>F12</f>
        <v>Univerzitní 22</v>
      </c>
      <c r="I89" s="26" t="s">
        <v>23</v>
      </c>
      <c r="J89" s="48" t="str">
        <f>IF(J12="","",J12)</f>
        <v>7. 1. 2024</v>
      </c>
      <c r="L89" s="31"/>
    </row>
    <row r="90" spans="2:63" s="1" customFormat="1" ht="7" customHeight="1">
      <c r="B90" s="31"/>
      <c r="L90" s="31"/>
    </row>
    <row r="91" spans="2:63" s="1" customFormat="1" ht="15.15" customHeight="1">
      <c r="B91" s="31"/>
      <c r="C91" s="26" t="s">
        <v>25</v>
      </c>
      <c r="F91" s="24" t="str">
        <f>E15</f>
        <v>Západočeský univerzita v Plzni</v>
      </c>
      <c r="I91" s="26" t="s">
        <v>33</v>
      </c>
      <c r="J91" s="29" t="str">
        <f>E21</f>
        <v>HBH atelier s.r.o.</v>
      </c>
      <c r="L91" s="31"/>
    </row>
    <row r="92" spans="2:63" s="1" customFormat="1" ht="15.15" customHeight="1">
      <c r="B92" s="31"/>
      <c r="C92" s="26" t="s">
        <v>31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63" s="1" customFormat="1" ht="10.25" customHeight="1">
      <c r="B93" s="31"/>
      <c r="L93" s="31"/>
    </row>
    <row r="94" spans="2:63" s="10" customFormat="1" ht="29.25" customHeight="1">
      <c r="B94" s="106"/>
      <c r="C94" s="107" t="s">
        <v>119</v>
      </c>
      <c r="D94" s="108" t="s">
        <v>60</v>
      </c>
      <c r="E94" s="108" t="s">
        <v>56</v>
      </c>
      <c r="F94" s="108" t="s">
        <v>57</v>
      </c>
      <c r="G94" s="108" t="s">
        <v>120</v>
      </c>
      <c r="H94" s="108" t="s">
        <v>121</v>
      </c>
      <c r="I94" s="108" t="s">
        <v>122</v>
      </c>
      <c r="J94" s="109" t="s">
        <v>100</v>
      </c>
      <c r="K94" s="110" t="s">
        <v>123</v>
      </c>
      <c r="L94" s="106"/>
      <c r="M94" s="55" t="s">
        <v>3</v>
      </c>
      <c r="N94" s="56" t="s">
        <v>45</v>
      </c>
      <c r="O94" s="56" t="s">
        <v>124</v>
      </c>
      <c r="P94" s="56" t="s">
        <v>125</v>
      </c>
      <c r="Q94" s="56" t="s">
        <v>126</v>
      </c>
      <c r="R94" s="56" t="s">
        <v>127</v>
      </c>
      <c r="S94" s="56" t="s">
        <v>128</v>
      </c>
      <c r="T94" s="57" t="s">
        <v>129</v>
      </c>
    </row>
    <row r="95" spans="2:63" s="1" customFormat="1" ht="22.75" customHeight="1">
      <c r="B95" s="31"/>
      <c r="C95" s="60" t="s">
        <v>130</v>
      </c>
      <c r="J95" s="111">
        <f>BK95</f>
        <v>0</v>
      </c>
      <c r="L95" s="31"/>
      <c r="M95" s="58"/>
      <c r="N95" s="49"/>
      <c r="O95" s="49"/>
      <c r="P95" s="112">
        <f>P96+P162+P325</f>
        <v>0</v>
      </c>
      <c r="Q95" s="49"/>
      <c r="R95" s="112">
        <f>R96+R162+R325</f>
        <v>3.0046679999999997</v>
      </c>
      <c r="S95" s="49"/>
      <c r="T95" s="113">
        <f>T96+T162+T325</f>
        <v>0.85613499999999998</v>
      </c>
      <c r="AT95" s="16" t="s">
        <v>74</v>
      </c>
      <c r="AU95" s="16" t="s">
        <v>101</v>
      </c>
      <c r="BK95" s="114">
        <f>BK96+BK162+BK325</f>
        <v>0</v>
      </c>
    </row>
    <row r="96" spans="2:63" s="11" customFormat="1" ht="25.9" customHeight="1">
      <c r="B96" s="115"/>
      <c r="D96" s="116" t="s">
        <v>74</v>
      </c>
      <c r="E96" s="117" t="s">
        <v>131</v>
      </c>
      <c r="F96" s="117" t="s">
        <v>132</v>
      </c>
      <c r="I96" s="118"/>
      <c r="J96" s="119">
        <f>BK96</f>
        <v>0</v>
      </c>
      <c r="L96" s="115"/>
      <c r="M96" s="120"/>
      <c r="P96" s="121">
        <f>P97+P102+P133+P146+P159</f>
        <v>0</v>
      </c>
      <c r="R96" s="121">
        <f>R97+R102+R133+R146+R159</f>
        <v>2.2469779999999999</v>
      </c>
      <c r="T96" s="122">
        <f>T97+T102+T133+T146+T159</f>
        <v>0.36162</v>
      </c>
      <c r="AR96" s="116" t="s">
        <v>83</v>
      </c>
      <c r="AT96" s="123" t="s">
        <v>74</v>
      </c>
      <c r="AU96" s="123" t="s">
        <v>75</v>
      </c>
      <c r="AY96" s="116" t="s">
        <v>133</v>
      </c>
      <c r="BK96" s="124">
        <f>BK97+BK102+BK133+BK146+BK159</f>
        <v>0</v>
      </c>
    </row>
    <row r="97" spans="2:65" s="11" customFormat="1" ht="22.75" customHeight="1">
      <c r="B97" s="115"/>
      <c r="D97" s="116" t="s">
        <v>74</v>
      </c>
      <c r="E97" s="125" t="s">
        <v>134</v>
      </c>
      <c r="F97" s="125" t="s">
        <v>135</v>
      </c>
      <c r="I97" s="118"/>
      <c r="J97" s="126">
        <f>BK97</f>
        <v>0</v>
      </c>
      <c r="L97" s="115"/>
      <c r="M97" s="120"/>
      <c r="P97" s="121">
        <f>SUM(P98:P101)</f>
        <v>0</v>
      </c>
      <c r="R97" s="121">
        <f>SUM(R98:R101)</f>
        <v>0.29603999999999997</v>
      </c>
      <c r="T97" s="122">
        <f>SUM(T98:T101)</f>
        <v>0</v>
      </c>
      <c r="AR97" s="116" t="s">
        <v>83</v>
      </c>
      <c r="AT97" s="123" t="s">
        <v>74</v>
      </c>
      <c r="AU97" s="123" t="s">
        <v>83</v>
      </c>
      <c r="AY97" s="116" t="s">
        <v>133</v>
      </c>
      <c r="BK97" s="124">
        <f>SUM(BK98:BK101)</f>
        <v>0</v>
      </c>
    </row>
    <row r="98" spans="2:65" s="1" customFormat="1" ht="37.75" customHeight="1">
      <c r="B98" s="127"/>
      <c r="C98" s="128" t="s">
        <v>136</v>
      </c>
      <c r="D98" s="128" t="s">
        <v>137</v>
      </c>
      <c r="E98" s="129" t="s">
        <v>138</v>
      </c>
      <c r="F98" s="130" t="s">
        <v>139</v>
      </c>
      <c r="G98" s="131" t="s">
        <v>140</v>
      </c>
      <c r="H98" s="132">
        <v>2.4</v>
      </c>
      <c r="I98" s="133"/>
      <c r="J98" s="134">
        <f>ROUND(I98*H98,2)</f>
        <v>0</v>
      </c>
      <c r="K98" s="135"/>
      <c r="L98" s="31"/>
      <c r="M98" s="136" t="s">
        <v>3</v>
      </c>
      <c r="N98" s="137" t="s">
        <v>46</v>
      </c>
      <c r="P98" s="138">
        <f>O98*H98</f>
        <v>0</v>
      </c>
      <c r="Q98" s="138">
        <v>0.12335</v>
      </c>
      <c r="R98" s="138">
        <f>Q98*H98</f>
        <v>0.29603999999999997</v>
      </c>
      <c r="S98" s="138">
        <v>0</v>
      </c>
      <c r="T98" s="139">
        <f>S98*H98</f>
        <v>0</v>
      </c>
      <c r="AR98" s="140" t="s">
        <v>141</v>
      </c>
      <c r="AT98" s="140" t="s">
        <v>137</v>
      </c>
      <c r="AU98" s="140" t="s">
        <v>85</v>
      </c>
      <c r="AY98" s="16" t="s">
        <v>133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6" t="s">
        <v>83</v>
      </c>
      <c r="BK98" s="141">
        <f>ROUND(I98*H98,2)</f>
        <v>0</v>
      </c>
      <c r="BL98" s="16" t="s">
        <v>141</v>
      </c>
      <c r="BM98" s="140" t="s">
        <v>142</v>
      </c>
    </row>
    <row r="99" spans="2:65" s="1" customFormat="1" ht="10">
      <c r="B99" s="31"/>
      <c r="D99" s="142" t="s">
        <v>143</v>
      </c>
      <c r="F99" s="143" t="s">
        <v>144</v>
      </c>
      <c r="I99" s="144"/>
      <c r="L99" s="31"/>
      <c r="M99" s="145"/>
      <c r="T99" s="52"/>
      <c r="AT99" s="16" t="s">
        <v>143</v>
      </c>
      <c r="AU99" s="16" t="s">
        <v>85</v>
      </c>
    </row>
    <row r="100" spans="2:65" s="12" customFormat="1" ht="10">
      <c r="B100" s="146"/>
      <c r="D100" s="147" t="s">
        <v>145</v>
      </c>
      <c r="E100" s="148" t="s">
        <v>3</v>
      </c>
      <c r="F100" s="149" t="s">
        <v>146</v>
      </c>
      <c r="H100" s="148" t="s">
        <v>3</v>
      </c>
      <c r="I100" s="150"/>
      <c r="L100" s="146"/>
      <c r="M100" s="151"/>
      <c r="T100" s="152"/>
      <c r="AT100" s="148" t="s">
        <v>145</v>
      </c>
      <c r="AU100" s="148" t="s">
        <v>85</v>
      </c>
      <c r="AV100" s="12" t="s">
        <v>83</v>
      </c>
      <c r="AW100" s="12" t="s">
        <v>36</v>
      </c>
      <c r="AX100" s="12" t="s">
        <v>75</v>
      </c>
      <c r="AY100" s="148" t="s">
        <v>133</v>
      </c>
    </row>
    <row r="101" spans="2:65" s="13" customFormat="1" ht="10">
      <c r="B101" s="153"/>
      <c r="D101" s="147" t="s">
        <v>145</v>
      </c>
      <c r="E101" s="154" t="s">
        <v>3</v>
      </c>
      <c r="F101" s="155" t="s">
        <v>147</v>
      </c>
      <c r="H101" s="156">
        <v>2.4</v>
      </c>
      <c r="I101" s="157"/>
      <c r="L101" s="153"/>
      <c r="M101" s="158"/>
      <c r="T101" s="159"/>
      <c r="AT101" s="154" t="s">
        <v>145</v>
      </c>
      <c r="AU101" s="154" t="s">
        <v>85</v>
      </c>
      <c r="AV101" s="13" t="s">
        <v>85</v>
      </c>
      <c r="AW101" s="13" t="s">
        <v>36</v>
      </c>
      <c r="AX101" s="13" t="s">
        <v>83</v>
      </c>
      <c r="AY101" s="154" t="s">
        <v>133</v>
      </c>
    </row>
    <row r="102" spans="2:65" s="11" customFormat="1" ht="22.75" customHeight="1">
      <c r="B102" s="115"/>
      <c r="D102" s="116" t="s">
        <v>74</v>
      </c>
      <c r="E102" s="125" t="s">
        <v>148</v>
      </c>
      <c r="F102" s="125" t="s">
        <v>149</v>
      </c>
      <c r="I102" s="118"/>
      <c r="J102" s="126">
        <f>BK102</f>
        <v>0</v>
      </c>
      <c r="L102" s="115"/>
      <c r="M102" s="120"/>
      <c r="P102" s="121">
        <f>SUM(P103:P132)</f>
        <v>0</v>
      </c>
      <c r="R102" s="121">
        <f>SUM(R103:R132)</f>
        <v>1.94032</v>
      </c>
      <c r="T102" s="122">
        <f>SUM(T103:T132)</f>
        <v>0</v>
      </c>
      <c r="AR102" s="116" t="s">
        <v>83</v>
      </c>
      <c r="AT102" s="123" t="s">
        <v>74</v>
      </c>
      <c r="AU102" s="123" t="s">
        <v>83</v>
      </c>
      <c r="AY102" s="116" t="s">
        <v>133</v>
      </c>
      <c r="BK102" s="124">
        <f>SUM(BK103:BK132)</f>
        <v>0</v>
      </c>
    </row>
    <row r="103" spans="2:65" s="1" customFormat="1" ht="49" customHeight="1">
      <c r="B103" s="127"/>
      <c r="C103" s="128" t="s">
        <v>148</v>
      </c>
      <c r="D103" s="128" t="s">
        <v>137</v>
      </c>
      <c r="E103" s="129" t="s">
        <v>150</v>
      </c>
      <c r="F103" s="130" t="s">
        <v>151</v>
      </c>
      <c r="G103" s="131" t="s">
        <v>140</v>
      </c>
      <c r="H103" s="132">
        <v>56</v>
      </c>
      <c r="I103" s="133"/>
      <c r="J103" s="134">
        <f>ROUND(I103*H103,2)</f>
        <v>0</v>
      </c>
      <c r="K103" s="135"/>
      <c r="L103" s="31"/>
      <c r="M103" s="136" t="s">
        <v>3</v>
      </c>
      <c r="N103" s="137" t="s">
        <v>46</v>
      </c>
      <c r="P103" s="138">
        <f>O103*H103</f>
        <v>0</v>
      </c>
      <c r="Q103" s="138">
        <v>1.7000000000000001E-2</v>
      </c>
      <c r="R103" s="138">
        <f>Q103*H103</f>
        <v>0.95200000000000007</v>
      </c>
      <c r="S103" s="138">
        <v>0</v>
      </c>
      <c r="T103" s="139">
        <f>S103*H103</f>
        <v>0</v>
      </c>
      <c r="AR103" s="140" t="s">
        <v>141</v>
      </c>
      <c r="AT103" s="140" t="s">
        <v>137</v>
      </c>
      <c r="AU103" s="140" t="s">
        <v>85</v>
      </c>
      <c r="AY103" s="16" t="s">
        <v>133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6" t="s">
        <v>83</v>
      </c>
      <c r="BK103" s="141">
        <f>ROUND(I103*H103,2)</f>
        <v>0</v>
      </c>
      <c r="BL103" s="16" t="s">
        <v>141</v>
      </c>
      <c r="BM103" s="140" t="s">
        <v>152</v>
      </c>
    </row>
    <row r="104" spans="2:65" s="1" customFormat="1" ht="10">
      <c r="B104" s="31"/>
      <c r="D104" s="142" t="s">
        <v>143</v>
      </c>
      <c r="F104" s="143" t="s">
        <v>153</v>
      </c>
      <c r="I104" s="144"/>
      <c r="L104" s="31"/>
      <c r="M104" s="145"/>
      <c r="T104" s="52"/>
      <c r="AT104" s="16" t="s">
        <v>143</v>
      </c>
      <c r="AU104" s="16" t="s">
        <v>85</v>
      </c>
    </row>
    <row r="105" spans="2:65" s="12" customFormat="1" ht="10">
      <c r="B105" s="146"/>
      <c r="D105" s="147" t="s">
        <v>145</v>
      </c>
      <c r="E105" s="148" t="s">
        <v>3</v>
      </c>
      <c r="F105" s="149" t="s">
        <v>154</v>
      </c>
      <c r="H105" s="148" t="s">
        <v>3</v>
      </c>
      <c r="I105" s="150"/>
      <c r="L105" s="146"/>
      <c r="M105" s="151"/>
      <c r="T105" s="152"/>
      <c r="AT105" s="148" t="s">
        <v>145</v>
      </c>
      <c r="AU105" s="148" t="s">
        <v>85</v>
      </c>
      <c r="AV105" s="12" t="s">
        <v>83</v>
      </c>
      <c r="AW105" s="12" t="s">
        <v>36</v>
      </c>
      <c r="AX105" s="12" t="s">
        <v>75</v>
      </c>
      <c r="AY105" s="148" t="s">
        <v>133</v>
      </c>
    </row>
    <row r="106" spans="2:65" s="13" customFormat="1" ht="10">
      <c r="B106" s="153"/>
      <c r="D106" s="147" t="s">
        <v>145</v>
      </c>
      <c r="E106" s="154" t="s">
        <v>3</v>
      </c>
      <c r="F106" s="155" t="s">
        <v>155</v>
      </c>
      <c r="H106" s="156">
        <v>50</v>
      </c>
      <c r="I106" s="157"/>
      <c r="L106" s="153"/>
      <c r="M106" s="158"/>
      <c r="T106" s="159"/>
      <c r="AT106" s="154" t="s">
        <v>145</v>
      </c>
      <c r="AU106" s="154" t="s">
        <v>85</v>
      </c>
      <c r="AV106" s="13" t="s">
        <v>85</v>
      </c>
      <c r="AW106" s="13" t="s">
        <v>36</v>
      </c>
      <c r="AX106" s="13" t="s">
        <v>75</v>
      </c>
      <c r="AY106" s="154" t="s">
        <v>133</v>
      </c>
    </row>
    <row r="107" spans="2:65" s="12" customFormat="1" ht="10">
      <c r="B107" s="146"/>
      <c r="D107" s="147" t="s">
        <v>145</v>
      </c>
      <c r="E107" s="148" t="s">
        <v>3</v>
      </c>
      <c r="F107" s="149" t="s">
        <v>156</v>
      </c>
      <c r="H107" s="148" t="s">
        <v>3</v>
      </c>
      <c r="I107" s="150"/>
      <c r="L107" s="146"/>
      <c r="M107" s="151"/>
      <c r="T107" s="152"/>
      <c r="AT107" s="148" t="s">
        <v>145</v>
      </c>
      <c r="AU107" s="148" t="s">
        <v>85</v>
      </c>
      <c r="AV107" s="12" t="s">
        <v>83</v>
      </c>
      <c r="AW107" s="12" t="s">
        <v>36</v>
      </c>
      <c r="AX107" s="12" t="s">
        <v>75</v>
      </c>
      <c r="AY107" s="148" t="s">
        <v>133</v>
      </c>
    </row>
    <row r="108" spans="2:65" s="13" customFormat="1" ht="10">
      <c r="B108" s="153"/>
      <c r="D108" s="147" t="s">
        <v>145</v>
      </c>
      <c r="E108" s="154" t="s">
        <v>3</v>
      </c>
      <c r="F108" s="155" t="s">
        <v>148</v>
      </c>
      <c r="H108" s="156">
        <v>6</v>
      </c>
      <c r="I108" s="157"/>
      <c r="L108" s="153"/>
      <c r="M108" s="158"/>
      <c r="T108" s="159"/>
      <c r="AT108" s="154" t="s">
        <v>145</v>
      </c>
      <c r="AU108" s="154" t="s">
        <v>85</v>
      </c>
      <c r="AV108" s="13" t="s">
        <v>85</v>
      </c>
      <c r="AW108" s="13" t="s">
        <v>36</v>
      </c>
      <c r="AX108" s="13" t="s">
        <v>75</v>
      </c>
      <c r="AY108" s="154" t="s">
        <v>133</v>
      </c>
    </row>
    <row r="109" spans="2:65" s="14" customFormat="1" ht="10">
      <c r="B109" s="160"/>
      <c r="D109" s="147" t="s">
        <v>145</v>
      </c>
      <c r="E109" s="161" t="s">
        <v>3</v>
      </c>
      <c r="F109" s="162" t="s">
        <v>157</v>
      </c>
      <c r="H109" s="163">
        <v>56</v>
      </c>
      <c r="I109" s="164"/>
      <c r="L109" s="160"/>
      <c r="M109" s="165"/>
      <c r="T109" s="166"/>
      <c r="AT109" s="161" t="s">
        <v>145</v>
      </c>
      <c r="AU109" s="161" t="s">
        <v>85</v>
      </c>
      <c r="AV109" s="14" t="s">
        <v>141</v>
      </c>
      <c r="AW109" s="14" t="s">
        <v>36</v>
      </c>
      <c r="AX109" s="14" t="s">
        <v>83</v>
      </c>
      <c r="AY109" s="161" t="s">
        <v>133</v>
      </c>
    </row>
    <row r="110" spans="2:65" s="1" customFormat="1" ht="24.15" customHeight="1">
      <c r="B110" s="127"/>
      <c r="C110" s="128" t="s">
        <v>158</v>
      </c>
      <c r="D110" s="128" t="s">
        <v>137</v>
      </c>
      <c r="E110" s="129" t="s">
        <v>159</v>
      </c>
      <c r="F110" s="130" t="s">
        <v>160</v>
      </c>
      <c r="G110" s="131" t="s">
        <v>140</v>
      </c>
      <c r="H110" s="132">
        <v>5</v>
      </c>
      <c r="I110" s="133"/>
      <c r="J110" s="134">
        <f>ROUND(I110*H110,2)</f>
        <v>0</v>
      </c>
      <c r="K110" s="135"/>
      <c r="L110" s="31"/>
      <c r="M110" s="136" t="s">
        <v>3</v>
      </c>
      <c r="N110" s="137" t="s">
        <v>46</v>
      </c>
      <c r="P110" s="138">
        <f>O110*H110</f>
        <v>0</v>
      </c>
      <c r="Q110" s="138">
        <v>2.5999999999999998E-4</v>
      </c>
      <c r="R110" s="138">
        <f>Q110*H110</f>
        <v>1.2999999999999999E-3</v>
      </c>
      <c r="S110" s="138">
        <v>0</v>
      </c>
      <c r="T110" s="139">
        <f>S110*H110</f>
        <v>0</v>
      </c>
      <c r="AR110" s="140" t="s">
        <v>161</v>
      </c>
      <c r="AT110" s="140" t="s">
        <v>137</v>
      </c>
      <c r="AU110" s="140" t="s">
        <v>85</v>
      </c>
      <c r="AY110" s="16" t="s">
        <v>133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6" t="s">
        <v>83</v>
      </c>
      <c r="BK110" s="141">
        <f>ROUND(I110*H110,2)</f>
        <v>0</v>
      </c>
      <c r="BL110" s="16" t="s">
        <v>161</v>
      </c>
      <c r="BM110" s="140" t="s">
        <v>162</v>
      </c>
    </row>
    <row r="111" spans="2:65" s="1" customFormat="1" ht="10">
      <c r="B111" s="31"/>
      <c r="D111" s="142" t="s">
        <v>143</v>
      </c>
      <c r="F111" s="143" t="s">
        <v>163</v>
      </c>
      <c r="I111" s="144"/>
      <c r="L111" s="31"/>
      <c r="M111" s="145"/>
      <c r="T111" s="52"/>
      <c r="AT111" s="16" t="s">
        <v>143</v>
      </c>
      <c r="AU111" s="16" t="s">
        <v>85</v>
      </c>
    </row>
    <row r="112" spans="2:65" s="12" customFormat="1" ht="10">
      <c r="B112" s="146"/>
      <c r="D112" s="147" t="s">
        <v>145</v>
      </c>
      <c r="E112" s="148" t="s">
        <v>3</v>
      </c>
      <c r="F112" s="149" t="s">
        <v>146</v>
      </c>
      <c r="H112" s="148" t="s">
        <v>3</v>
      </c>
      <c r="I112" s="150"/>
      <c r="L112" s="146"/>
      <c r="M112" s="151"/>
      <c r="T112" s="152"/>
      <c r="AT112" s="148" t="s">
        <v>145</v>
      </c>
      <c r="AU112" s="148" t="s">
        <v>85</v>
      </c>
      <c r="AV112" s="12" t="s">
        <v>83</v>
      </c>
      <c r="AW112" s="12" t="s">
        <v>36</v>
      </c>
      <c r="AX112" s="12" t="s">
        <v>75</v>
      </c>
      <c r="AY112" s="148" t="s">
        <v>133</v>
      </c>
    </row>
    <row r="113" spans="2:65" s="13" customFormat="1" ht="10">
      <c r="B113" s="153"/>
      <c r="D113" s="147" t="s">
        <v>145</v>
      </c>
      <c r="E113" s="154" t="s">
        <v>3</v>
      </c>
      <c r="F113" s="155" t="s">
        <v>164</v>
      </c>
      <c r="H113" s="156">
        <v>5</v>
      </c>
      <c r="I113" s="157"/>
      <c r="L113" s="153"/>
      <c r="M113" s="158"/>
      <c r="T113" s="159"/>
      <c r="AT113" s="154" t="s">
        <v>145</v>
      </c>
      <c r="AU113" s="154" t="s">
        <v>85</v>
      </c>
      <c r="AV113" s="13" t="s">
        <v>85</v>
      </c>
      <c r="AW113" s="13" t="s">
        <v>36</v>
      </c>
      <c r="AX113" s="13" t="s">
        <v>83</v>
      </c>
      <c r="AY113" s="154" t="s">
        <v>133</v>
      </c>
    </row>
    <row r="114" spans="2:65" s="1" customFormat="1" ht="24.15" customHeight="1">
      <c r="B114" s="127"/>
      <c r="C114" s="128" t="s">
        <v>165</v>
      </c>
      <c r="D114" s="128" t="s">
        <v>137</v>
      </c>
      <c r="E114" s="129" t="s">
        <v>166</v>
      </c>
      <c r="F114" s="130" t="s">
        <v>167</v>
      </c>
      <c r="G114" s="131" t="s">
        <v>140</v>
      </c>
      <c r="H114" s="132">
        <v>24</v>
      </c>
      <c r="I114" s="133"/>
      <c r="J114" s="134">
        <f>ROUND(I114*H114,2)</f>
        <v>0</v>
      </c>
      <c r="K114" s="135"/>
      <c r="L114" s="31"/>
      <c r="M114" s="136" t="s">
        <v>3</v>
      </c>
      <c r="N114" s="137" t="s">
        <v>46</v>
      </c>
      <c r="P114" s="138">
        <f>O114*H114</f>
        <v>0</v>
      </c>
      <c r="Q114" s="138">
        <v>4.0000000000000001E-3</v>
      </c>
      <c r="R114" s="138">
        <f>Q114*H114</f>
        <v>9.6000000000000002E-2</v>
      </c>
      <c r="S114" s="138">
        <v>0</v>
      </c>
      <c r="T114" s="139">
        <f>S114*H114</f>
        <v>0</v>
      </c>
      <c r="AR114" s="140" t="s">
        <v>141</v>
      </c>
      <c r="AT114" s="140" t="s">
        <v>137</v>
      </c>
      <c r="AU114" s="140" t="s">
        <v>85</v>
      </c>
      <c r="AY114" s="16" t="s">
        <v>133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6" t="s">
        <v>83</v>
      </c>
      <c r="BK114" s="141">
        <f>ROUND(I114*H114,2)</f>
        <v>0</v>
      </c>
      <c r="BL114" s="16" t="s">
        <v>141</v>
      </c>
      <c r="BM114" s="140" t="s">
        <v>168</v>
      </c>
    </row>
    <row r="115" spans="2:65" s="1" customFormat="1" ht="10">
      <c r="B115" s="31"/>
      <c r="D115" s="142" t="s">
        <v>143</v>
      </c>
      <c r="F115" s="143" t="s">
        <v>169</v>
      </c>
      <c r="I115" s="144"/>
      <c r="L115" s="31"/>
      <c r="M115" s="145"/>
      <c r="T115" s="52"/>
      <c r="AT115" s="16" t="s">
        <v>143</v>
      </c>
      <c r="AU115" s="16" t="s">
        <v>85</v>
      </c>
    </row>
    <row r="116" spans="2:65" s="12" customFormat="1" ht="10">
      <c r="B116" s="146"/>
      <c r="D116" s="147" t="s">
        <v>145</v>
      </c>
      <c r="E116" s="148" t="s">
        <v>3</v>
      </c>
      <c r="F116" s="149" t="s">
        <v>170</v>
      </c>
      <c r="H116" s="148" t="s">
        <v>3</v>
      </c>
      <c r="I116" s="150"/>
      <c r="L116" s="146"/>
      <c r="M116" s="151"/>
      <c r="T116" s="152"/>
      <c r="AT116" s="148" t="s">
        <v>145</v>
      </c>
      <c r="AU116" s="148" t="s">
        <v>85</v>
      </c>
      <c r="AV116" s="12" t="s">
        <v>83</v>
      </c>
      <c r="AW116" s="12" t="s">
        <v>36</v>
      </c>
      <c r="AX116" s="12" t="s">
        <v>75</v>
      </c>
      <c r="AY116" s="148" t="s">
        <v>133</v>
      </c>
    </row>
    <row r="117" spans="2:65" s="13" customFormat="1" ht="10">
      <c r="B117" s="153"/>
      <c r="D117" s="147" t="s">
        <v>145</v>
      </c>
      <c r="E117" s="154" t="s">
        <v>3</v>
      </c>
      <c r="F117" s="155" t="s">
        <v>171</v>
      </c>
      <c r="H117" s="156">
        <v>24</v>
      </c>
      <c r="I117" s="157"/>
      <c r="L117" s="153"/>
      <c r="M117" s="158"/>
      <c r="T117" s="159"/>
      <c r="AT117" s="154" t="s">
        <v>145</v>
      </c>
      <c r="AU117" s="154" t="s">
        <v>85</v>
      </c>
      <c r="AV117" s="13" t="s">
        <v>85</v>
      </c>
      <c r="AW117" s="13" t="s">
        <v>36</v>
      </c>
      <c r="AX117" s="13" t="s">
        <v>83</v>
      </c>
      <c r="AY117" s="154" t="s">
        <v>133</v>
      </c>
    </row>
    <row r="118" spans="2:65" s="1" customFormat="1" ht="44.25" customHeight="1">
      <c r="B118" s="127"/>
      <c r="C118" s="128" t="s">
        <v>172</v>
      </c>
      <c r="D118" s="128" t="s">
        <v>137</v>
      </c>
      <c r="E118" s="129" t="s">
        <v>173</v>
      </c>
      <c r="F118" s="130" t="s">
        <v>174</v>
      </c>
      <c r="G118" s="131" t="s">
        <v>140</v>
      </c>
      <c r="H118" s="132">
        <v>5</v>
      </c>
      <c r="I118" s="133"/>
      <c r="J118" s="134">
        <f>ROUND(I118*H118,2)</f>
        <v>0</v>
      </c>
      <c r="K118" s="135"/>
      <c r="L118" s="31"/>
      <c r="M118" s="136" t="s">
        <v>3</v>
      </c>
      <c r="N118" s="137" t="s">
        <v>46</v>
      </c>
      <c r="P118" s="138">
        <f>O118*H118</f>
        <v>0</v>
      </c>
      <c r="Q118" s="138">
        <v>1.8380000000000001E-2</v>
      </c>
      <c r="R118" s="138">
        <f>Q118*H118</f>
        <v>9.1900000000000009E-2</v>
      </c>
      <c r="S118" s="138">
        <v>0</v>
      </c>
      <c r="T118" s="139">
        <f>S118*H118</f>
        <v>0</v>
      </c>
      <c r="AR118" s="140" t="s">
        <v>141</v>
      </c>
      <c r="AT118" s="140" t="s">
        <v>137</v>
      </c>
      <c r="AU118" s="140" t="s">
        <v>85</v>
      </c>
      <c r="AY118" s="16" t="s">
        <v>133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6" t="s">
        <v>83</v>
      </c>
      <c r="BK118" s="141">
        <f>ROUND(I118*H118,2)</f>
        <v>0</v>
      </c>
      <c r="BL118" s="16" t="s">
        <v>141</v>
      </c>
      <c r="BM118" s="140" t="s">
        <v>175</v>
      </c>
    </row>
    <row r="119" spans="2:65" s="1" customFormat="1" ht="10">
      <c r="B119" s="31"/>
      <c r="D119" s="142" t="s">
        <v>143</v>
      </c>
      <c r="F119" s="143" t="s">
        <v>176</v>
      </c>
      <c r="I119" s="144"/>
      <c r="L119" s="31"/>
      <c r="M119" s="145"/>
      <c r="T119" s="52"/>
      <c r="AT119" s="16" t="s">
        <v>143</v>
      </c>
      <c r="AU119" s="16" t="s">
        <v>85</v>
      </c>
    </row>
    <row r="120" spans="2:65" s="1" customFormat="1" ht="49" customHeight="1">
      <c r="B120" s="127"/>
      <c r="C120" s="128" t="s">
        <v>83</v>
      </c>
      <c r="D120" s="128" t="s">
        <v>137</v>
      </c>
      <c r="E120" s="129" t="s">
        <v>177</v>
      </c>
      <c r="F120" s="130" t="s">
        <v>178</v>
      </c>
      <c r="G120" s="131" t="s">
        <v>140</v>
      </c>
      <c r="H120" s="132">
        <v>40</v>
      </c>
      <c r="I120" s="133"/>
      <c r="J120" s="134">
        <f>ROUND(I120*H120,2)</f>
        <v>0</v>
      </c>
      <c r="K120" s="135"/>
      <c r="L120" s="31"/>
      <c r="M120" s="136" t="s">
        <v>3</v>
      </c>
      <c r="N120" s="137" t="s">
        <v>46</v>
      </c>
      <c r="P120" s="138">
        <f>O120*H120</f>
        <v>0</v>
      </c>
      <c r="Q120" s="138">
        <v>1.7000000000000001E-2</v>
      </c>
      <c r="R120" s="138">
        <f>Q120*H120</f>
        <v>0.68</v>
      </c>
      <c r="S120" s="138">
        <v>0</v>
      </c>
      <c r="T120" s="139">
        <f>S120*H120</f>
        <v>0</v>
      </c>
      <c r="AR120" s="140" t="s">
        <v>141</v>
      </c>
      <c r="AT120" s="140" t="s">
        <v>137</v>
      </c>
      <c r="AU120" s="140" t="s">
        <v>85</v>
      </c>
      <c r="AY120" s="16" t="s">
        <v>133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6" t="s">
        <v>83</v>
      </c>
      <c r="BK120" s="141">
        <f>ROUND(I120*H120,2)</f>
        <v>0</v>
      </c>
      <c r="BL120" s="16" t="s">
        <v>141</v>
      </c>
      <c r="BM120" s="140" t="s">
        <v>179</v>
      </c>
    </row>
    <row r="121" spans="2:65" s="1" customFormat="1" ht="10">
      <c r="B121" s="31"/>
      <c r="D121" s="142" t="s">
        <v>143</v>
      </c>
      <c r="F121" s="143" t="s">
        <v>180</v>
      </c>
      <c r="I121" s="144"/>
      <c r="L121" s="31"/>
      <c r="M121" s="145"/>
      <c r="T121" s="52"/>
      <c r="AT121" s="16" t="s">
        <v>143</v>
      </c>
      <c r="AU121" s="16" t="s">
        <v>85</v>
      </c>
    </row>
    <row r="122" spans="2:65" s="12" customFormat="1" ht="10">
      <c r="B122" s="146"/>
      <c r="D122" s="147" t="s">
        <v>145</v>
      </c>
      <c r="E122" s="148" t="s">
        <v>3</v>
      </c>
      <c r="F122" s="149" t="s">
        <v>181</v>
      </c>
      <c r="H122" s="148" t="s">
        <v>3</v>
      </c>
      <c r="I122" s="150"/>
      <c r="L122" s="146"/>
      <c r="M122" s="151"/>
      <c r="T122" s="152"/>
      <c r="AT122" s="148" t="s">
        <v>145</v>
      </c>
      <c r="AU122" s="148" t="s">
        <v>85</v>
      </c>
      <c r="AV122" s="12" t="s">
        <v>83</v>
      </c>
      <c r="AW122" s="12" t="s">
        <v>36</v>
      </c>
      <c r="AX122" s="12" t="s">
        <v>75</v>
      </c>
      <c r="AY122" s="148" t="s">
        <v>133</v>
      </c>
    </row>
    <row r="123" spans="2:65" s="13" customFormat="1" ht="10">
      <c r="B123" s="153"/>
      <c r="D123" s="147" t="s">
        <v>145</v>
      </c>
      <c r="E123" s="154" t="s">
        <v>3</v>
      </c>
      <c r="F123" s="155" t="s">
        <v>182</v>
      </c>
      <c r="H123" s="156">
        <v>30</v>
      </c>
      <c r="I123" s="157"/>
      <c r="L123" s="153"/>
      <c r="M123" s="158"/>
      <c r="T123" s="159"/>
      <c r="AT123" s="154" t="s">
        <v>145</v>
      </c>
      <c r="AU123" s="154" t="s">
        <v>85</v>
      </c>
      <c r="AV123" s="13" t="s">
        <v>85</v>
      </c>
      <c r="AW123" s="13" t="s">
        <v>36</v>
      </c>
      <c r="AX123" s="13" t="s">
        <v>75</v>
      </c>
      <c r="AY123" s="154" t="s">
        <v>133</v>
      </c>
    </row>
    <row r="124" spans="2:65" s="12" customFormat="1" ht="10">
      <c r="B124" s="146"/>
      <c r="D124" s="147" t="s">
        <v>145</v>
      </c>
      <c r="E124" s="148" t="s">
        <v>3</v>
      </c>
      <c r="F124" s="149" t="s">
        <v>183</v>
      </c>
      <c r="H124" s="148" t="s">
        <v>3</v>
      </c>
      <c r="I124" s="150"/>
      <c r="L124" s="146"/>
      <c r="M124" s="151"/>
      <c r="T124" s="152"/>
      <c r="AT124" s="148" t="s">
        <v>145</v>
      </c>
      <c r="AU124" s="148" t="s">
        <v>85</v>
      </c>
      <c r="AV124" s="12" t="s">
        <v>83</v>
      </c>
      <c r="AW124" s="12" t="s">
        <v>36</v>
      </c>
      <c r="AX124" s="12" t="s">
        <v>75</v>
      </c>
      <c r="AY124" s="148" t="s">
        <v>133</v>
      </c>
    </row>
    <row r="125" spans="2:65" s="13" customFormat="1" ht="10">
      <c r="B125" s="153"/>
      <c r="D125" s="147" t="s">
        <v>145</v>
      </c>
      <c r="E125" s="154" t="s">
        <v>3</v>
      </c>
      <c r="F125" s="155" t="s">
        <v>184</v>
      </c>
      <c r="H125" s="156">
        <v>10</v>
      </c>
      <c r="I125" s="157"/>
      <c r="L125" s="153"/>
      <c r="M125" s="158"/>
      <c r="T125" s="159"/>
      <c r="AT125" s="154" t="s">
        <v>145</v>
      </c>
      <c r="AU125" s="154" t="s">
        <v>85</v>
      </c>
      <c r="AV125" s="13" t="s">
        <v>85</v>
      </c>
      <c r="AW125" s="13" t="s">
        <v>36</v>
      </c>
      <c r="AX125" s="13" t="s">
        <v>75</v>
      </c>
      <c r="AY125" s="154" t="s">
        <v>133</v>
      </c>
    </row>
    <row r="126" spans="2:65" s="14" customFormat="1" ht="10">
      <c r="B126" s="160"/>
      <c r="D126" s="147" t="s">
        <v>145</v>
      </c>
      <c r="E126" s="161" t="s">
        <v>3</v>
      </c>
      <c r="F126" s="162" t="s">
        <v>157</v>
      </c>
      <c r="H126" s="163">
        <v>40</v>
      </c>
      <c r="I126" s="164"/>
      <c r="L126" s="160"/>
      <c r="M126" s="165"/>
      <c r="T126" s="166"/>
      <c r="AT126" s="161" t="s">
        <v>145</v>
      </c>
      <c r="AU126" s="161" t="s">
        <v>85</v>
      </c>
      <c r="AV126" s="14" t="s">
        <v>141</v>
      </c>
      <c r="AW126" s="14" t="s">
        <v>36</v>
      </c>
      <c r="AX126" s="14" t="s">
        <v>83</v>
      </c>
      <c r="AY126" s="161" t="s">
        <v>133</v>
      </c>
    </row>
    <row r="127" spans="2:65" s="1" customFormat="1" ht="37.75" customHeight="1">
      <c r="B127" s="127"/>
      <c r="C127" s="128" t="s">
        <v>185</v>
      </c>
      <c r="D127" s="128" t="s">
        <v>137</v>
      </c>
      <c r="E127" s="129" t="s">
        <v>186</v>
      </c>
      <c r="F127" s="130" t="s">
        <v>187</v>
      </c>
      <c r="G127" s="131" t="s">
        <v>188</v>
      </c>
      <c r="H127" s="132">
        <v>2</v>
      </c>
      <c r="I127" s="133"/>
      <c r="J127" s="134">
        <f>ROUND(I127*H127,2)</f>
        <v>0</v>
      </c>
      <c r="K127" s="135"/>
      <c r="L127" s="31"/>
      <c r="M127" s="136" t="s">
        <v>3</v>
      </c>
      <c r="N127" s="137" t="s">
        <v>46</v>
      </c>
      <c r="P127" s="138">
        <f>O127*H127</f>
        <v>0</v>
      </c>
      <c r="Q127" s="138">
        <v>4.684E-2</v>
      </c>
      <c r="R127" s="138">
        <f>Q127*H127</f>
        <v>9.3679999999999999E-2</v>
      </c>
      <c r="S127" s="138">
        <v>0</v>
      </c>
      <c r="T127" s="139">
        <f>S127*H127</f>
        <v>0</v>
      </c>
      <c r="AR127" s="140" t="s">
        <v>141</v>
      </c>
      <c r="AT127" s="140" t="s">
        <v>137</v>
      </c>
      <c r="AU127" s="140" t="s">
        <v>85</v>
      </c>
      <c r="AY127" s="16" t="s">
        <v>133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6" t="s">
        <v>83</v>
      </c>
      <c r="BK127" s="141">
        <f>ROUND(I127*H127,2)</f>
        <v>0</v>
      </c>
      <c r="BL127" s="16" t="s">
        <v>141</v>
      </c>
      <c r="BM127" s="140" t="s">
        <v>189</v>
      </c>
    </row>
    <row r="128" spans="2:65" s="1" customFormat="1" ht="10">
      <c r="B128" s="31"/>
      <c r="D128" s="142" t="s">
        <v>143</v>
      </c>
      <c r="F128" s="143" t="s">
        <v>190</v>
      </c>
      <c r="I128" s="144"/>
      <c r="L128" s="31"/>
      <c r="M128" s="145"/>
      <c r="T128" s="52"/>
      <c r="AT128" s="16" t="s">
        <v>143</v>
      </c>
      <c r="AU128" s="16" t="s">
        <v>85</v>
      </c>
    </row>
    <row r="129" spans="2:65" s="12" customFormat="1" ht="10">
      <c r="B129" s="146"/>
      <c r="D129" s="147" t="s">
        <v>145</v>
      </c>
      <c r="E129" s="148" t="s">
        <v>3</v>
      </c>
      <c r="F129" s="149" t="s">
        <v>146</v>
      </c>
      <c r="H129" s="148" t="s">
        <v>3</v>
      </c>
      <c r="I129" s="150"/>
      <c r="L129" s="146"/>
      <c r="M129" s="151"/>
      <c r="T129" s="152"/>
      <c r="AT129" s="148" t="s">
        <v>145</v>
      </c>
      <c r="AU129" s="148" t="s">
        <v>85</v>
      </c>
      <c r="AV129" s="12" t="s">
        <v>83</v>
      </c>
      <c r="AW129" s="12" t="s">
        <v>36</v>
      </c>
      <c r="AX129" s="12" t="s">
        <v>75</v>
      </c>
      <c r="AY129" s="148" t="s">
        <v>133</v>
      </c>
    </row>
    <row r="130" spans="2:65" s="13" customFormat="1" ht="10">
      <c r="B130" s="153"/>
      <c r="D130" s="147" t="s">
        <v>145</v>
      </c>
      <c r="E130" s="154" t="s">
        <v>3</v>
      </c>
      <c r="F130" s="155" t="s">
        <v>85</v>
      </c>
      <c r="H130" s="156">
        <v>2</v>
      </c>
      <c r="I130" s="157"/>
      <c r="L130" s="153"/>
      <c r="M130" s="158"/>
      <c r="T130" s="159"/>
      <c r="AT130" s="154" t="s">
        <v>145</v>
      </c>
      <c r="AU130" s="154" t="s">
        <v>85</v>
      </c>
      <c r="AV130" s="13" t="s">
        <v>85</v>
      </c>
      <c r="AW130" s="13" t="s">
        <v>36</v>
      </c>
      <c r="AX130" s="13" t="s">
        <v>83</v>
      </c>
      <c r="AY130" s="154" t="s">
        <v>133</v>
      </c>
    </row>
    <row r="131" spans="2:65" s="1" customFormat="1" ht="33" customHeight="1">
      <c r="B131" s="127"/>
      <c r="C131" s="167" t="s">
        <v>191</v>
      </c>
      <c r="D131" s="167" t="s">
        <v>192</v>
      </c>
      <c r="E131" s="168" t="s">
        <v>193</v>
      </c>
      <c r="F131" s="169" t="s">
        <v>194</v>
      </c>
      <c r="G131" s="170" t="s">
        <v>188</v>
      </c>
      <c r="H131" s="171">
        <v>2</v>
      </c>
      <c r="I131" s="172"/>
      <c r="J131" s="173">
        <f>ROUND(I131*H131,2)</f>
        <v>0</v>
      </c>
      <c r="K131" s="174"/>
      <c r="L131" s="175"/>
      <c r="M131" s="176" t="s">
        <v>3</v>
      </c>
      <c r="N131" s="177" t="s">
        <v>46</v>
      </c>
      <c r="P131" s="138">
        <f>O131*H131</f>
        <v>0</v>
      </c>
      <c r="Q131" s="138">
        <v>1.272E-2</v>
      </c>
      <c r="R131" s="138">
        <f>Q131*H131</f>
        <v>2.5440000000000001E-2</v>
      </c>
      <c r="S131" s="138">
        <v>0</v>
      </c>
      <c r="T131" s="139">
        <f>S131*H131</f>
        <v>0</v>
      </c>
      <c r="AR131" s="140" t="s">
        <v>195</v>
      </c>
      <c r="AT131" s="140" t="s">
        <v>192</v>
      </c>
      <c r="AU131" s="140" t="s">
        <v>85</v>
      </c>
      <c r="AY131" s="16" t="s">
        <v>133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83</v>
      </c>
      <c r="BK131" s="141">
        <f>ROUND(I131*H131,2)</f>
        <v>0</v>
      </c>
      <c r="BL131" s="16" t="s">
        <v>141</v>
      </c>
      <c r="BM131" s="140" t="s">
        <v>196</v>
      </c>
    </row>
    <row r="132" spans="2:65" s="1" customFormat="1" ht="16.5" customHeight="1">
      <c r="B132" s="127"/>
      <c r="C132" s="167" t="s">
        <v>197</v>
      </c>
      <c r="D132" s="167" t="s">
        <v>192</v>
      </c>
      <c r="E132" s="168" t="s">
        <v>198</v>
      </c>
      <c r="F132" s="169" t="s">
        <v>199</v>
      </c>
      <c r="G132" s="170" t="s">
        <v>188</v>
      </c>
      <c r="H132" s="171">
        <v>2</v>
      </c>
      <c r="I132" s="172"/>
      <c r="J132" s="173">
        <f>ROUND(I132*H132,2)</f>
        <v>0</v>
      </c>
      <c r="K132" s="174"/>
      <c r="L132" s="175"/>
      <c r="M132" s="176" t="s">
        <v>3</v>
      </c>
      <c r="N132" s="177" t="s">
        <v>46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195</v>
      </c>
      <c r="AT132" s="140" t="s">
        <v>192</v>
      </c>
      <c r="AU132" s="140" t="s">
        <v>85</v>
      </c>
      <c r="AY132" s="16" t="s">
        <v>133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83</v>
      </c>
      <c r="BK132" s="141">
        <f>ROUND(I132*H132,2)</f>
        <v>0</v>
      </c>
      <c r="BL132" s="16" t="s">
        <v>141</v>
      </c>
      <c r="BM132" s="140" t="s">
        <v>200</v>
      </c>
    </row>
    <row r="133" spans="2:65" s="11" customFormat="1" ht="22.75" customHeight="1">
      <c r="B133" s="115"/>
      <c r="D133" s="116" t="s">
        <v>74</v>
      </c>
      <c r="E133" s="125" t="s">
        <v>201</v>
      </c>
      <c r="F133" s="125" t="s">
        <v>202</v>
      </c>
      <c r="I133" s="118"/>
      <c r="J133" s="126">
        <f>BK133</f>
        <v>0</v>
      </c>
      <c r="L133" s="115"/>
      <c r="M133" s="120"/>
      <c r="P133" s="121">
        <f>SUM(P134:P145)</f>
        <v>0</v>
      </c>
      <c r="R133" s="121">
        <f>SUM(R134:R145)</f>
        <v>1.0617999999999999E-2</v>
      </c>
      <c r="T133" s="122">
        <f>SUM(T134:T145)</f>
        <v>0.36162</v>
      </c>
      <c r="AR133" s="116" t="s">
        <v>83</v>
      </c>
      <c r="AT133" s="123" t="s">
        <v>74</v>
      </c>
      <c r="AU133" s="123" t="s">
        <v>83</v>
      </c>
      <c r="AY133" s="116" t="s">
        <v>133</v>
      </c>
      <c r="BK133" s="124">
        <f>SUM(BK134:BK145)</f>
        <v>0</v>
      </c>
    </row>
    <row r="134" spans="2:65" s="1" customFormat="1" ht="37.75" customHeight="1">
      <c r="B134" s="127"/>
      <c r="C134" s="128" t="s">
        <v>203</v>
      </c>
      <c r="D134" s="128" t="s">
        <v>137</v>
      </c>
      <c r="E134" s="129" t="s">
        <v>204</v>
      </c>
      <c r="F134" s="130" t="s">
        <v>205</v>
      </c>
      <c r="G134" s="131" t="s">
        <v>140</v>
      </c>
      <c r="H134" s="132">
        <v>65</v>
      </c>
      <c r="I134" s="133"/>
      <c r="J134" s="134">
        <f>ROUND(I134*H134,2)</f>
        <v>0</v>
      </c>
      <c r="K134" s="135"/>
      <c r="L134" s="31"/>
      <c r="M134" s="136" t="s">
        <v>3</v>
      </c>
      <c r="N134" s="137" t="s">
        <v>46</v>
      </c>
      <c r="P134" s="138">
        <f>O134*H134</f>
        <v>0</v>
      </c>
      <c r="Q134" s="138">
        <v>1.2999999999999999E-4</v>
      </c>
      <c r="R134" s="138">
        <f>Q134*H134</f>
        <v>8.4499999999999992E-3</v>
      </c>
      <c r="S134" s="138">
        <v>0</v>
      </c>
      <c r="T134" s="139">
        <f>S134*H134</f>
        <v>0</v>
      </c>
      <c r="AR134" s="140" t="s">
        <v>141</v>
      </c>
      <c r="AT134" s="140" t="s">
        <v>137</v>
      </c>
      <c r="AU134" s="140" t="s">
        <v>85</v>
      </c>
      <c r="AY134" s="16" t="s">
        <v>133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6" t="s">
        <v>83</v>
      </c>
      <c r="BK134" s="141">
        <f>ROUND(I134*H134,2)</f>
        <v>0</v>
      </c>
      <c r="BL134" s="16" t="s">
        <v>141</v>
      </c>
      <c r="BM134" s="140" t="s">
        <v>206</v>
      </c>
    </row>
    <row r="135" spans="2:65" s="1" customFormat="1" ht="10">
      <c r="B135" s="31"/>
      <c r="D135" s="142" t="s">
        <v>143</v>
      </c>
      <c r="F135" s="143" t="s">
        <v>207</v>
      </c>
      <c r="I135" s="144"/>
      <c r="L135" s="31"/>
      <c r="M135" s="145"/>
      <c r="T135" s="52"/>
      <c r="AT135" s="16" t="s">
        <v>143</v>
      </c>
      <c r="AU135" s="16" t="s">
        <v>85</v>
      </c>
    </row>
    <row r="136" spans="2:65" s="1" customFormat="1" ht="37.75" customHeight="1">
      <c r="B136" s="127"/>
      <c r="C136" s="128" t="s">
        <v>208</v>
      </c>
      <c r="D136" s="128" t="s">
        <v>137</v>
      </c>
      <c r="E136" s="129" t="s">
        <v>209</v>
      </c>
      <c r="F136" s="130" t="s">
        <v>210</v>
      </c>
      <c r="G136" s="131" t="s">
        <v>140</v>
      </c>
      <c r="H136" s="132">
        <v>50</v>
      </c>
      <c r="I136" s="133"/>
      <c r="J136" s="134">
        <f>ROUND(I136*H136,2)</f>
        <v>0</v>
      </c>
      <c r="K136" s="135"/>
      <c r="L136" s="31"/>
      <c r="M136" s="136" t="s">
        <v>3</v>
      </c>
      <c r="N136" s="137" t="s">
        <v>46</v>
      </c>
      <c r="P136" s="138">
        <f>O136*H136</f>
        <v>0</v>
      </c>
      <c r="Q136" s="138">
        <v>4.0000000000000003E-5</v>
      </c>
      <c r="R136" s="138">
        <f>Q136*H136</f>
        <v>2E-3</v>
      </c>
      <c r="S136" s="138">
        <v>0</v>
      </c>
      <c r="T136" s="139">
        <f>S136*H136</f>
        <v>0</v>
      </c>
      <c r="AR136" s="140" t="s">
        <v>141</v>
      </c>
      <c r="AT136" s="140" t="s">
        <v>137</v>
      </c>
      <c r="AU136" s="140" t="s">
        <v>85</v>
      </c>
      <c r="AY136" s="16" t="s">
        <v>133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6" t="s">
        <v>83</v>
      </c>
      <c r="BK136" s="141">
        <f>ROUND(I136*H136,2)</f>
        <v>0</v>
      </c>
      <c r="BL136" s="16" t="s">
        <v>141</v>
      </c>
      <c r="BM136" s="140" t="s">
        <v>211</v>
      </c>
    </row>
    <row r="137" spans="2:65" s="1" customFormat="1" ht="10">
      <c r="B137" s="31"/>
      <c r="D137" s="142" t="s">
        <v>143</v>
      </c>
      <c r="F137" s="143" t="s">
        <v>212</v>
      </c>
      <c r="I137" s="144"/>
      <c r="L137" s="31"/>
      <c r="M137" s="145"/>
      <c r="T137" s="52"/>
      <c r="AT137" s="16" t="s">
        <v>143</v>
      </c>
      <c r="AU137" s="16" t="s">
        <v>85</v>
      </c>
    </row>
    <row r="138" spans="2:65" s="1" customFormat="1" ht="37.75" customHeight="1">
      <c r="B138" s="127"/>
      <c r="C138" s="128" t="s">
        <v>213</v>
      </c>
      <c r="D138" s="128" t="s">
        <v>137</v>
      </c>
      <c r="E138" s="129" t="s">
        <v>214</v>
      </c>
      <c r="F138" s="130" t="s">
        <v>215</v>
      </c>
      <c r="G138" s="131" t="s">
        <v>140</v>
      </c>
      <c r="H138" s="132">
        <v>5.74</v>
      </c>
      <c r="I138" s="133"/>
      <c r="J138" s="134">
        <f>ROUND(I138*H138,2)</f>
        <v>0</v>
      </c>
      <c r="K138" s="135"/>
      <c r="L138" s="31"/>
      <c r="M138" s="136" t="s">
        <v>3</v>
      </c>
      <c r="N138" s="137" t="s">
        <v>46</v>
      </c>
      <c r="P138" s="138">
        <f>O138*H138</f>
        <v>0</v>
      </c>
      <c r="Q138" s="138">
        <v>0</v>
      </c>
      <c r="R138" s="138">
        <f>Q138*H138</f>
        <v>0</v>
      </c>
      <c r="S138" s="138">
        <v>6.3E-2</v>
      </c>
      <c r="T138" s="139">
        <f>S138*H138</f>
        <v>0.36162</v>
      </c>
      <c r="AR138" s="140" t="s">
        <v>141</v>
      </c>
      <c r="AT138" s="140" t="s">
        <v>137</v>
      </c>
      <c r="AU138" s="140" t="s">
        <v>85</v>
      </c>
      <c r="AY138" s="16" t="s">
        <v>133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83</v>
      </c>
      <c r="BK138" s="141">
        <f>ROUND(I138*H138,2)</f>
        <v>0</v>
      </c>
      <c r="BL138" s="16" t="s">
        <v>141</v>
      </c>
      <c r="BM138" s="140" t="s">
        <v>216</v>
      </c>
    </row>
    <row r="139" spans="2:65" s="1" customFormat="1" ht="10">
      <c r="B139" s="31"/>
      <c r="D139" s="142" t="s">
        <v>143</v>
      </c>
      <c r="F139" s="143" t="s">
        <v>217</v>
      </c>
      <c r="I139" s="144"/>
      <c r="L139" s="31"/>
      <c r="M139" s="145"/>
      <c r="T139" s="52"/>
      <c r="AT139" s="16" t="s">
        <v>143</v>
      </c>
      <c r="AU139" s="16" t="s">
        <v>85</v>
      </c>
    </row>
    <row r="140" spans="2:65" s="12" customFormat="1" ht="10">
      <c r="B140" s="146"/>
      <c r="D140" s="147" t="s">
        <v>145</v>
      </c>
      <c r="E140" s="148" t="s">
        <v>3</v>
      </c>
      <c r="F140" s="149" t="s">
        <v>146</v>
      </c>
      <c r="H140" s="148" t="s">
        <v>3</v>
      </c>
      <c r="I140" s="150"/>
      <c r="L140" s="146"/>
      <c r="M140" s="151"/>
      <c r="T140" s="152"/>
      <c r="AT140" s="148" t="s">
        <v>145</v>
      </c>
      <c r="AU140" s="148" t="s">
        <v>85</v>
      </c>
      <c r="AV140" s="12" t="s">
        <v>83</v>
      </c>
      <c r="AW140" s="12" t="s">
        <v>36</v>
      </c>
      <c r="AX140" s="12" t="s">
        <v>75</v>
      </c>
      <c r="AY140" s="148" t="s">
        <v>133</v>
      </c>
    </row>
    <row r="141" spans="2:65" s="13" customFormat="1" ht="10">
      <c r="B141" s="153"/>
      <c r="D141" s="147" t="s">
        <v>145</v>
      </c>
      <c r="E141" s="154" t="s">
        <v>3</v>
      </c>
      <c r="F141" s="155" t="s">
        <v>218</v>
      </c>
      <c r="H141" s="156">
        <v>5.74</v>
      </c>
      <c r="I141" s="157"/>
      <c r="L141" s="153"/>
      <c r="M141" s="158"/>
      <c r="T141" s="159"/>
      <c r="AT141" s="154" t="s">
        <v>145</v>
      </c>
      <c r="AU141" s="154" t="s">
        <v>85</v>
      </c>
      <c r="AV141" s="13" t="s">
        <v>85</v>
      </c>
      <c r="AW141" s="13" t="s">
        <v>36</v>
      </c>
      <c r="AX141" s="13" t="s">
        <v>83</v>
      </c>
      <c r="AY141" s="154" t="s">
        <v>133</v>
      </c>
    </row>
    <row r="142" spans="2:65" s="1" customFormat="1" ht="24.15" customHeight="1">
      <c r="B142" s="127"/>
      <c r="C142" s="128" t="s">
        <v>219</v>
      </c>
      <c r="D142" s="128" t="s">
        <v>137</v>
      </c>
      <c r="E142" s="129" t="s">
        <v>220</v>
      </c>
      <c r="F142" s="130" t="s">
        <v>221</v>
      </c>
      <c r="G142" s="131" t="s">
        <v>222</v>
      </c>
      <c r="H142" s="132">
        <v>2.1</v>
      </c>
      <c r="I142" s="133"/>
      <c r="J142" s="134">
        <f>ROUND(I142*H142,2)</f>
        <v>0</v>
      </c>
      <c r="K142" s="135"/>
      <c r="L142" s="31"/>
      <c r="M142" s="136" t="s">
        <v>3</v>
      </c>
      <c r="N142" s="137" t="s">
        <v>46</v>
      </c>
      <c r="P142" s="138">
        <f>O142*H142</f>
        <v>0</v>
      </c>
      <c r="Q142" s="138">
        <v>8.0000000000000007E-5</v>
      </c>
      <c r="R142" s="138">
        <f>Q142*H142</f>
        <v>1.6800000000000002E-4</v>
      </c>
      <c r="S142" s="138">
        <v>0</v>
      </c>
      <c r="T142" s="139">
        <f>S142*H142</f>
        <v>0</v>
      </c>
      <c r="AR142" s="140" t="s">
        <v>141</v>
      </c>
      <c r="AT142" s="140" t="s">
        <v>137</v>
      </c>
      <c r="AU142" s="140" t="s">
        <v>85</v>
      </c>
      <c r="AY142" s="16" t="s">
        <v>133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83</v>
      </c>
      <c r="BK142" s="141">
        <f>ROUND(I142*H142,2)</f>
        <v>0</v>
      </c>
      <c r="BL142" s="16" t="s">
        <v>141</v>
      </c>
      <c r="BM142" s="140" t="s">
        <v>223</v>
      </c>
    </row>
    <row r="143" spans="2:65" s="1" customFormat="1" ht="10">
      <c r="B143" s="31"/>
      <c r="D143" s="142" t="s">
        <v>143</v>
      </c>
      <c r="F143" s="143" t="s">
        <v>224</v>
      </c>
      <c r="I143" s="144"/>
      <c r="L143" s="31"/>
      <c r="M143" s="145"/>
      <c r="T143" s="52"/>
      <c r="AT143" s="16" t="s">
        <v>143</v>
      </c>
      <c r="AU143" s="16" t="s">
        <v>85</v>
      </c>
    </row>
    <row r="144" spans="2:65" s="12" customFormat="1" ht="10">
      <c r="B144" s="146"/>
      <c r="D144" s="147" t="s">
        <v>145</v>
      </c>
      <c r="E144" s="148" t="s">
        <v>3</v>
      </c>
      <c r="F144" s="149" t="s">
        <v>146</v>
      </c>
      <c r="H144" s="148" t="s">
        <v>3</v>
      </c>
      <c r="I144" s="150"/>
      <c r="L144" s="146"/>
      <c r="M144" s="151"/>
      <c r="T144" s="152"/>
      <c r="AT144" s="148" t="s">
        <v>145</v>
      </c>
      <c r="AU144" s="148" t="s">
        <v>85</v>
      </c>
      <c r="AV144" s="12" t="s">
        <v>83</v>
      </c>
      <c r="AW144" s="12" t="s">
        <v>36</v>
      </c>
      <c r="AX144" s="12" t="s">
        <v>75</v>
      </c>
      <c r="AY144" s="148" t="s">
        <v>133</v>
      </c>
    </row>
    <row r="145" spans="2:65" s="13" customFormat="1" ht="10">
      <c r="B145" s="153"/>
      <c r="D145" s="147" t="s">
        <v>145</v>
      </c>
      <c r="E145" s="154" t="s">
        <v>3</v>
      </c>
      <c r="F145" s="155" t="s">
        <v>225</v>
      </c>
      <c r="H145" s="156">
        <v>2.1</v>
      </c>
      <c r="I145" s="157"/>
      <c r="L145" s="153"/>
      <c r="M145" s="158"/>
      <c r="T145" s="159"/>
      <c r="AT145" s="154" t="s">
        <v>145</v>
      </c>
      <c r="AU145" s="154" t="s">
        <v>85</v>
      </c>
      <c r="AV145" s="13" t="s">
        <v>85</v>
      </c>
      <c r="AW145" s="13" t="s">
        <v>36</v>
      </c>
      <c r="AX145" s="13" t="s">
        <v>83</v>
      </c>
      <c r="AY145" s="154" t="s">
        <v>133</v>
      </c>
    </row>
    <row r="146" spans="2:65" s="11" customFormat="1" ht="22.75" customHeight="1">
      <c r="B146" s="115"/>
      <c r="D146" s="116" t="s">
        <v>74</v>
      </c>
      <c r="E146" s="125" t="s">
        <v>226</v>
      </c>
      <c r="F146" s="125" t="s">
        <v>227</v>
      </c>
      <c r="I146" s="118"/>
      <c r="J146" s="126">
        <f>BK146</f>
        <v>0</v>
      </c>
      <c r="L146" s="115"/>
      <c r="M146" s="120"/>
      <c r="P146" s="121">
        <f>SUM(P147:P158)</f>
        <v>0</v>
      </c>
      <c r="R146" s="121">
        <f>SUM(R147:R158)</f>
        <v>0</v>
      </c>
      <c r="T146" s="122">
        <f>SUM(T147:T158)</f>
        <v>0</v>
      </c>
      <c r="AR146" s="116" t="s">
        <v>83</v>
      </c>
      <c r="AT146" s="123" t="s">
        <v>74</v>
      </c>
      <c r="AU146" s="123" t="s">
        <v>83</v>
      </c>
      <c r="AY146" s="116" t="s">
        <v>133</v>
      </c>
      <c r="BK146" s="124">
        <f>SUM(BK147:BK158)</f>
        <v>0</v>
      </c>
    </row>
    <row r="147" spans="2:65" s="1" customFormat="1" ht="37.75" customHeight="1">
      <c r="B147" s="127"/>
      <c r="C147" s="128" t="s">
        <v>201</v>
      </c>
      <c r="D147" s="128" t="s">
        <v>137</v>
      </c>
      <c r="E147" s="129" t="s">
        <v>228</v>
      </c>
      <c r="F147" s="130" t="s">
        <v>229</v>
      </c>
      <c r="G147" s="131" t="s">
        <v>230</v>
      </c>
      <c r="H147" s="132">
        <v>0.85599999999999998</v>
      </c>
      <c r="I147" s="133"/>
      <c r="J147" s="134">
        <f>ROUND(I147*H147,2)</f>
        <v>0</v>
      </c>
      <c r="K147" s="135"/>
      <c r="L147" s="31"/>
      <c r="M147" s="136" t="s">
        <v>3</v>
      </c>
      <c r="N147" s="137" t="s">
        <v>46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141</v>
      </c>
      <c r="AT147" s="140" t="s">
        <v>137</v>
      </c>
      <c r="AU147" s="140" t="s">
        <v>85</v>
      </c>
      <c r="AY147" s="16" t="s">
        <v>133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83</v>
      </c>
      <c r="BK147" s="141">
        <f>ROUND(I147*H147,2)</f>
        <v>0</v>
      </c>
      <c r="BL147" s="16" t="s">
        <v>141</v>
      </c>
      <c r="BM147" s="140" t="s">
        <v>231</v>
      </c>
    </row>
    <row r="148" spans="2:65" s="1" customFormat="1" ht="10">
      <c r="B148" s="31"/>
      <c r="D148" s="142" t="s">
        <v>143</v>
      </c>
      <c r="F148" s="143" t="s">
        <v>232</v>
      </c>
      <c r="I148" s="144"/>
      <c r="L148" s="31"/>
      <c r="M148" s="145"/>
      <c r="T148" s="52"/>
      <c r="AT148" s="16" t="s">
        <v>143</v>
      </c>
      <c r="AU148" s="16" t="s">
        <v>85</v>
      </c>
    </row>
    <row r="149" spans="2:65" s="1" customFormat="1" ht="62.75" customHeight="1">
      <c r="B149" s="127"/>
      <c r="C149" s="128" t="s">
        <v>184</v>
      </c>
      <c r="D149" s="128" t="s">
        <v>137</v>
      </c>
      <c r="E149" s="129" t="s">
        <v>233</v>
      </c>
      <c r="F149" s="130" t="s">
        <v>234</v>
      </c>
      <c r="G149" s="131" t="s">
        <v>230</v>
      </c>
      <c r="H149" s="132">
        <v>4.28</v>
      </c>
      <c r="I149" s="133"/>
      <c r="J149" s="134">
        <f>ROUND(I149*H149,2)</f>
        <v>0</v>
      </c>
      <c r="K149" s="135"/>
      <c r="L149" s="31"/>
      <c r="M149" s="136" t="s">
        <v>3</v>
      </c>
      <c r="N149" s="137" t="s">
        <v>46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141</v>
      </c>
      <c r="AT149" s="140" t="s">
        <v>137</v>
      </c>
      <c r="AU149" s="140" t="s">
        <v>85</v>
      </c>
      <c r="AY149" s="16" t="s">
        <v>133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83</v>
      </c>
      <c r="BK149" s="141">
        <f>ROUND(I149*H149,2)</f>
        <v>0</v>
      </c>
      <c r="BL149" s="16" t="s">
        <v>141</v>
      </c>
      <c r="BM149" s="140" t="s">
        <v>235</v>
      </c>
    </row>
    <row r="150" spans="2:65" s="1" customFormat="1" ht="10">
      <c r="B150" s="31"/>
      <c r="D150" s="142" t="s">
        <v>143</v>
      </c>
      <c r="F150" s="143" t="s">
        <v>236</v>
      </c>
      <c r="I150" s="144"/>
      <c r="L150" s="31"/>
      <c r="M150" s="145"/>
      <c r="T150" s="52"/>
      <c r="AT150" s="16" t="s">
        <v>143</v>
      </c>
      <c r="AU150" s="16" t="s">
        <v>85</v>
      </c>
    </row>
    <row r="151" spans="2:65" s="13" customFormat="1" ht="10">
      <c r="B151" s="153"/>
      <c r="D151" s="147" t="s">
        <v>145</v>
      </c>
      <c r="E151" s="154" t="s">
        <v>3</v>
      </c>
      <c r="F151" s="155" t="s">
        <v>237</v>
      </c>
      <c r="H151" s="156">
        <v>4.28</v>
      </c>
      <c r="I151" s="157"/>
      <c r="L151" s="153"/>
      <c r="M151" s="158"/>
      <c r="T151" s="159"/>
      <c r="AT151" s="154" t="s">
        <v>145</v>
      </c>
      <c r="AU151" s="154" t="s">
        <v>85</v>
      </c>
      <c r="AV151" s="13" t="s">
        <v>85</v>
      </c>
      <c r="AW151" s="13" t="s">
        <v>36</v>
      </c>
      <c r="AX151" s="13" t="s">
        <v>83</v>
      </c>
      <c r="AY151" s="154" t="s">
        <v>133</v>
      </c>
    </row>
    <row r="152" spans="2:65" s="1" customFormat="1" ht="44.25" customHeight="1">
      <c r="B152" s="127"/>
      <c r="C152" s="128" t="s">
        <v>9</v>
      </c>
      <c r="D152" s="128" t="s">
        <v>137</v>
      </c>
      <c r="E152" s="129" t="s">
        <v>238</v>
      </c>
      <c r="F152" s="130" t="s">
        <v>239</v>
      </c>
      <c r="G152" s="131" t="s">
        <v>230</v>
      </c>
      <c r="H152" s="132">
        <v>11.984</v>
      </c>
      <c r="I152" s="133"/>
      <c r="J152" s="134">
        <f>ROUND(I152*H152,2)</f>
        <v>0</v>
      </c>
      <c r="K152" s="135"/>
      <c r="L152" s="31"/>
      <c r="M152" s="136" t="s">
        <v>3</v>
      </c>
      <c r="N152" s="137" t="s">
        <v>46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141</v>
      </c>
      <c r="AT152" s="140" t="s">
        <v>137</v>
      </c>
      <c r="AU152" s="140" t="s">
        <v>85</v>
      </c>
      <c r="AY152" s="16" t="s">
        <v>133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83</v>
      </c>
      <c r="BK152" s="141">
        <f>ROUND(I152*H152,2)</f>
        <v>0</v>
      </c>
      <c r="BL152" s="16" t="s">
        <v>141</v>
      </c>
      <c r="BM152" s="140" t="s">
        <v>240</v>
      </c>
    </row>
    <row r="153" spans="2:65" s="1" customFormat="1" ht="10">
      <c r="B153" s="31"/>
      <c r="D153" s="142" t="s">
        <v>143</v>
      </c>
      <c r="F153" s="143" t="s">
        <v>241</v>
      </c>
      <c r="I153" s="144"/>
      <c r="L153" s="31"/>
      <c r="M153" s="145"/>
      <c r="T153" s="52"/>
      <c r="AT153" s="16" t="s">
        <v>143</v>
      </c>
      <c r="AU153" s="16" t="s">
        <v>85</v>
      </c>
    </row>
    <row r="154" spans="2:65" s="13" customFormat="1" ht="10">
      <c r="B154" s="153"/>
      <c r="D154" s="147" t="s">
        <v>145</v>
      </c>
      <c r="E154" s="154" t="s">
        <v>3</v>
      </c>
      <c r="F154" s="155" t="s">
        <v>242</v>
      </c>
      <c r="H154" s="156">
        <v>11.984</v>
      </c>
      <c r="I154" s="157"/>
      <c r="L154" s="153"/>
      <c r="M154" s="158"/>
      <c r="T154" s="159"/>
      <c r="AT154" s="154" t="s">
        <v>145</v>
      </c>
      <c r="AU154" s="154" t="s">
        <v>85</v>
      </c>
      <c r="AV154" s="13" t="s">
        <v>85</v>
      </c>
      <c r="AW154" s="13" t="s">
        <v>36</v>
      </c>
      <c r="AX154" s="13" t="s">
        <v>83</v>
      </c>
      <c r="AY154" s="154" t="s">
        <v>133</v>
      </c>
    </row>
    <row r="155" spans="2:65" s="1" customFormat="1" ht="37.75" customHeight="1">
      <c r="B155" s="127"/>
      <c r="C155" s="128" t="s">
        <v>243</v>
      </c>
      <c r="D155" s="128" t="s">
        <v>137</v>
      </c>
      <c r="E155" s="129" t="s">
        <v>244</v>
      </c>
      <c r="F155" s="130" t="s">
        <v>245</v>
      </c>
      <c r="G155" s="131" t="s">
        <v>230</v>
      </c>
      <c r="H155" s="132">
        <v>0.85599999999999998</v>
      </c>
      <c r="I155" s="133"/>
      <c r="J155" s="134">
        <f>ROUND(I155*H155,2)</f>
        <v>0</v>
      </c>
      <c r="K155" s="135"/>
      <c r="L155" s="31"/>
      <c r="M155" s="136" t="s">
        <v>3</v>
      </c>
      <c r="N155" s="137" t="s">
        <v>46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141</v>
      </c>
      <c r="AT155" s="140" t="s">
        <v>137</v>
      </c>
      <c r="AU155" s="140" t="s">
        <v>85</v>
      </c>
      <c r="AY155" s="16" t="s">
        <v>133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83</v>
      </c>
      <c r="BK155" s="141">
        <f>ROUND(I155*H155,2)</f>
        <v>0</v>
      </c>
      <c r="BL155" s="16" t="s">
        <v>141</v>
      </c>
      <c r="BM155" s="140" t="s">
        <v>246</v>
      </c>
    </row>
    <row r="156" spans="2:65" s="1" customFormat="1" ht="10">
      <c r="B156" s="31"/>
      <c r="D156" s="142" t="s">
        <v>143</v>
      </c>
      <c r="F156" s="143" t="s">
        <v>247</v>
      </c>
      <c r="I156" s="144"/>
      <c r="L156" s="31"/>
      <c r="M156" s="145"/>
      <c r="T156" s="52"/>
      <c r="AT156" s="16" t="s">
        <v>143</v>
      </c>
      <c r="AU156" s="16" t="s">
        <v>85</v>
      </c>
    </row>
    <row r="157" spans="2:65" s="1" customFormat="1" ht="44.25" customHeight="1">
      <c r="B157" s="127"/>
      <c r="C157" s="128" t="s">
        <v>248</v>
      </c>
      <c r="D157" s="128" t="s">
        <v>137</v>
      </c>
      <c r="E157" s="129" t="s">
        <v>249</v>
      </c>
      <c r="F157" s="130" t="s">
        <v>250</v>
      </c>
      <c r="G157" s="131" t="s">
        <v>230</v>
      </c>
      <c r="H157" s="132">
        <v>0.85599999999999998</v>
      </c>
      <c r="I157" s="133"/>
      <c r="J157" s="134">
        <f>ROUND(I157*H157,2)</f>
        <v>0</v>
      </c>
      <c r="K157" s="135"/>
      <c r="L157" s="31"/>
      <c r="M157" s="136" t="s">
        <v>3</v>
      </c>
      <c r="N157" s="137" t="s">
        <v>46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141</v>
      </c>
      <c r="AT157" s="140" t="s">
        <v>137</v>
      </c>
      <c r="AU157" s="140" t="s">
        <v>85</v>
      </c>
      <c r="AY157" s="16" t="s">
        <v>133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83</v>
      </c>
      <c r="BK157" s="141">
        <f>ROUND(I157*H157,2)</f>
        <v>0</v>
      </c>
      <c r="BL157" s="16" t="s">
        <v>141</v>
      </c>
      <c r="BM157" s="140" t="s">
        <v>251</v>
      </c>
    </row>
    <row r="158" spans="2:65" s="1" customFormat="1" ht="10">
      <c r="B158" s="31"/>
      <c r="D158" s="142" t="s">
        <v>143</v>
      </c>
      <c r="F158" s="143" t="s">
        <v>252</v>
      </c>
      <c r="I158" s="144"/>
      <c r="L158" s="31"/>
      <c r="M158" s="145"/>
      <c r="T158" s="52"/>
      <c r="AT158" s="16" t="s">
        <v>143</v>
      </c>
      <c r="AU158" s="16" t="s">
        <v>85</v>
      </c>
    </row>
    <row r="159" spans="2:65" s="11" customFormat="1" ht="22.75" customHeight="1">
      <c r="B159" s="115"/>
      <c r="D159" s="116" t="s">
        <v>74</v>
      </c>
      <c r="E159" s="125" t="s">
        <v>253</v>
      </c>
      <c r="F159" s="125" t="s">
        <v>254</v>
      </c>
      <c r="I159" s="118"/>
      <c r="J159" s="126">
        <f>BK159</f>
        <v>0</v>
      </c>
      <c r="L159" s="115"/>
      <c r="M159" s="120"/>
      <c r="P159" s="121">
        <f>SUM(P160:P161)</f>
        <v>0</v>
      </c>
      <c r="R159" s="121">
        <f>SUM(R160:R161)</f>
        <v>0</v>
      </c>
      <c r="T159" s="122">
        <f>SUM(T160:T161)</f>
        <v>0</v>
      </c>
      <c r="AR159" s="116" t="s">
        <v>83</v>
      </c>
      <c r="AT159" s="123" t="s">
        <v>74</v>
      </c>
      <c r="AU159" s="123" t="s">
        <v>83</v>
      </c>
      <c r="AY159" s="116" t="s">
        <v>133</v>
      </c>
      <c r="BK159" s="124">
        <f>SUM(BK160:BK161)</f>
        <v>0</v>
      </c>
    </row>
    <row r="160" spans="2:65" s="1" customFormat="1" ht="55.5" customHeight="1">
      <c r="B160" s="127"/>
      <c r="C160" s="128" t="s">
        <v>255</v>
      </c>
      <c r="D160" s="128" t="s">
        <v>137</v>
      </c>
      <c r="E160" s="129" t="s">
        <v>256</v>
      </c>
      <c r="F160" s="130" t="s">
        <v>257</v>
      </c>
      <c r="G160" s="131" t="s">
        <v>230</v>
      </c>
      <c r="H160" s="132">
        <v>2.246</v>
      </c>
      <c r="I160" s="133"/>
      <c r="J160" s="134">
        <f>ROUND(I160*H160,2)</f>
        <v>0</v>
      </c>
      <c r="K160" s="135"/>
      <c r="L160" s="31"/>
      <c r="M160" s="136" t="s">
        <v>3</v>
      </c>
      <c r="N160" s="137" t="s">
        <v>46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141</v>
      </c>
      <c r="AT160" s="140" t="s">
        <v>137</v>
      </c>
      <c r="AU160" s="140" t="s">
        <v>85</v>
      </c>
      <c r="AY160" s="16" t="s">
        <v>133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6" t="s">
        <v>83</v>
      </c>
      <c r="BK160" s="141">
        <f>ROUND(I160*H160,2)</f>
        <v>0</v>
      </c>
      <c r="BL160" s="16" t="s">
        <v>141</v>
      </c>
      <c r="BM160" s="140" t="s">
        <v>258</v>
      </c>
    </row>
    <row r="161" spans="2:65" s="1" customFormat="1" ht="10">
      <c r="B161" s="31"/>
      <c r="D161" s="142" t="s">
        <v>143</v>
      </c>
      <c r="F161" s="143" t="s">
        <v>259</v>
      </c>
      <c r="I161" s="144"/>
      <c r="L161" s="31"/>
      <c r="M161" s="145"/>
      <c r="T161" s="52"/>
      <c r="AT161" s="16" t="s">
        <v>143</v>
      </c>
      <c r="AU161" s="16" t="s">
        <v>85</v>
      </c>
    </row>
    <row r="162" spans="2:65" s="11" customFormat="1" ht="25.9" customHeight="1">
      <c r="B162" s="115"/>
      <c r="D162" s="116" t="s">
        <v>74</v>
      </c>
      <c r="E162" s="117" t="s">
        <v>260</v>
      </c>
      <c r="F162" s="117" t="s">
        <v>261</v>
      </c>
      <c r="I162" s="118"/>
      <c r="J162" s="119">
        <f>BK162</f>
        <v>0</v>
      </c>
      <c r="L162" s="115"/>
      <c r="M162" s="120"/>
      <c r="P162" s="121">
        <f>P163+P181+P201+P235+P246+P258+P295+P308</f>
        <v>0</v>
      </c>
      <c r="R162" s="121">
        <f>R163+R181+R201+R235+R246+R258+R295+R308</f>
        <v>0.75768999999999997</v>
      </c>
      <c r="T162" s="122">
        <f>T163+T181+T201+T235+T246+T258+T295+T308</f>
        <v>0.49451499999999998</v>
      </c>
      <c r="AR162" s="116" t="s">
        <v>85</v>
      </c>
      <c r="AT162" s="123" t="s">
        <v>74</v>
      </c>
      <c r="AU162" s="123" t="s">
        <v>75</v>
      </c>
      <c r="AY162" s="116" t="s">
        <v>133</v>
      </c>
      <c r="BK162" s="124">
        <f>BK163+BK181+BK201+BK235+BK246+BK258+BK295+BK308</f>
        <v>0</v>
      </c>
    </row>
    <row r="163" spans="2:65" s="11" customFormat="1" ht="22.75" customHeight="1">
      <c r="B163" s="115"/>
      <c r="D163" s="116" t="s">
        <v>74</v>
      </c>
      <c r="E163" s="125" t="s">
        <v>262</v>
      </c>
      <c r="F163" s="125" t="s">
        <v>263</v>
      </c>
      <c r="I163" s="118"/>
      <c r="J163" s="126">
        <f>BK163</f>
        <v>0</v>
      </c>
      <c r="L163" s="115"/>
      <c r="M163" s="120"/>
      <c r="P163" s="121">
        <f>SUM(P164:P180)</f>
        <v>0</v>
      </c>
      <c r="R163" s="121">
        <f>SUM(R164:R180)</f>
        <v>2.6311999999999999E-2</v>
      </c>
      <c r="T163" s="122">
        <f>SUM(T164:T180)</f>
        <v>0</v>
      </c>
      <c r="AR163" s="116" t="s">
        <v>85</v>
      </c>
      <c r="AT163" s="123" t="s">
        <v>74</v>
      </c>
      <c r="AU163" s="123" t="s">
        <v>83</v>
      </c>
      <c r="AY163" s="116" t="s">
        <v>133</v>
      </c>
      <c r="BK163" s="124">
        <f>SUM(BK164:BK180)</f>
        <v>0</v>
      </c>
    </row>
    <row r="164" spans="2:65" s="1" customFormat="1" ht="66.75" customHeight="1">
      <c r="B164" s="127"/>
      <c r="C164" s="128" t="s">
        <v>264</v>
      </c>
      <c r="D164" s="128" t="s">
        <v>137</v>
      </c>
      <c r="E164" s="129" t="s">
        <v>265</v>
      </c>
      <c r="F164" s="130" t="s">
        <v>266</v>
      </c>
      <c r="G164" s="131" t="s">
        <v>140</v>
      </c>
      <c r="H164" s="132">
        <v>4.82</v>
      </c>
      <c r="I164" s="133"/>
      <c r="J164" s="134">
        <f>ROUND(I164*H164,2)</f>
        <v>0</v>
      </c>
      <c r="K164" s="135"/>
      <c r="L164" s="31"/>
      <c r="M164" s="136" t="s">
        <v>3</v>
      </c>
      <c r="N164" s="137" t="s">
        <v>46</v>
      </c>
      <c r="P164" s="138">
        <f>O164*H164</f>
        <v>0</v>
      </c>
      <c r="Q164" s="138">
        <v>1E-4</v>
      </c>
      <c r="R164" s="138">
        <f>Q164*H164</f>
        <v>4.8200000000000006E-4</v>
      </c>
      <c r="S164" s="138">
        <v>0</v>
      </c>
      <c r="T164" s="139">
        <f>S164*H164</f>
        <v>0</v>
      </c>
      <c r="AR164" s="140" t="s">
        <v>161</v>
      </c>
      <c r="AT164" s="140" t="s">
        <v>137</v>
      </c>
      <c r="AU164" s="140" t="s">
        <v>85</v>
      </c>
      <c r="AY164" s="16" t="s">
        <v>133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83</v>
      </c>
      <c r="BK164" s="141">
        <f>ROUND(I164*H164,2)</f>
        <v>0</v>
      </c>
      <c r="BL164" s="16" t="s">
        <v>161</v>
      </c>
      <c r="BM164" s="140" t="s">
        <v>267</v>
      </c>
    </row>
    <row r="165" spans="2:65" s="1" customFormat="1" ht="10">
      <c r="B165" s="31"/>
      <c r="D165" s="142" t="s">
        <v>143</v>
      </c>
      <c r="F165" s="143" t="s">
        <v>268</v>
      </c>
      <c r="I165" s="144"/>
      <c r="L165" s="31"/>
      <c r="M165" s="145"/>
      <c r="T165" s="52"/>
      <c r="AT165" s="16" t="s">
        <v>143</v>
      </c>
      <c r="AU165" s="16" t="s">
        <v>85</v>
      </c>
    </row>
    <row r="166" spans="2:65" s="12" customFormat="1" ht="10">
      <c r="B166" s="146"/>
      <c r="D166" s="147" t="s">
        <v>145</v>
      </c>
      <c r="E166" s="148" t="s">
        <v>3</v>
      </c>
      <c r="F166" s="149" t="s">
        <v>269</v>
      </c>
      <c r="H166" s="148" t="s">
        <v>3</v>
      </c>
      <c r="I166" s="150"/>
      <c r="L166" s="146"/>
      <c r="M166" s="151"/>
      <c r="T166" s="152"/>
      <c r="AT166" s="148" t="s">
        <v>145</v>
      </c>
      <c r="AU166" s="148" t="s">
        <v>85</v>
      </c>
      <c r="AV166" s="12" t="s">
        <v>83</v>
      </c>
      <c r="AW166" s="12" t="s">
        <v>36</v>
      </c>
      <c r="AX166" s="12" t="s">
        <v>75</v>
      </c>
      <c r="AY166" s="148" t="s">
        <v>133</v>
      </c>
    </row>
    <row r="167" spans="2:65" s="13" customFormat="1" ht="10">
      <c r="B167" s="153"/>
      <c r="D167" s="147" t="s">
        <v>145</v>
      </c>
      <c r="E167" s="154" t="s">
        <v>3</v>
      </c>
      <c r="F167" s="155" t="s">
        <v>270</v>
      </c>
      <c r="H167" s="156">
        <v>0.5</v>
      </c>
      <c r="I167" s="157"/>
      <c r="L167" s="153"/>
      <c r="M167" s="158"/>
      <c r="T167" s="159"/>
      <c r="AT167" s="154" t="s">
        <v>145</v>
      </c>
      <c r="AU167" s="154" t="s">
        <v>85</v>
      </c>
      <c r="AV167" s="13" t="s">
        <v>85</v>
      </c>
      <c r="AW167" s="13" t="s">
        <v>36</v>
      </c>
      <c r="AX167" s="13" t="s">
        <v>75</v>
      </c>
      <c r="AY167" s="154" t="s">
        <v>133</v>
      </c>
    </row>
    <row r="168" spans="2:65" s="12" customFormat="1" ht="10">
      <c r="B168" s="146"/>
      <c r="D168" s="147" t="s">
        <v>145</v>
      </c>
      <c r="E168" s="148" t="s">
        <v>3</v>
      </c>
      <c r="F168" s="149" t="s">
        <v>271</v>
      </c>
      <c r="H168" s="148" t="s">
        <v>3</v>
      </c>
      <c r="I168" s="150"/>
      <c r="L168" s="146"/>
      <c r="M168" s="151"/>
      <c r="T168" s="152"/>
      <c r="AT168" s="148" t="s">
        <v>145</v>
      </c>
      <c r="AU168" s="148" t="s">
        <v>85</v>
      </c>
      <c r="AV168" s="12" t="s">
        <v>83</v>
      </c>
      <c r="AW168" s="12" t="s">
        <v>36</v>
      </c>
      <c r="AX168" s="12" t="s">
        <v>75</v>
      </c>
      <c r="AY168" s="148" t="s">
        <v>133</v>
      </c>
    </row>
    <row r="169" spans="2:65" s="13" customFormat="1" ht="10">
      <c r="B169" s="153"/>
      <c r="D169" s="147" t="s">
        <v>145</v>
      </c>
      <c r="E169" s="154" t="s">
        <v>3</v>
      </c>
      <c r="F169" s="155" t="s">
        <v>272</v>
      </c>
      <c r="H169" s="156">
        <v>4.32</v>
      </c>
      <c r="I169" s="157"/>
      <c r="L169" s="153"/>
      <c r="M169" s="158"/>
      <c r="T169" s="159"/>
      <c r="AT169" s="154" t="s">
        <v>145</v>
      </c>
      <c r="AU169" s="154" t="s">
        <v>85</v>
      </c>
      <c r="AV169" s="13" t="s">
        <v>85</v>
      </c>
      <c r="AW169" s="13" t="s">
        <v>36</v>
      </c>
      <c r="AX169" s="13" t="s">
        <v>75</v>
      </c>
      <c r="AY169" s="154" t="s">
        <v>133</v>
      </c>
    </row>
    <row r="170" spans="2:65" s="14" customFormat="1" ht="10">
      <c r="B170" s="160"/>
      <c r="D170" s="147" t="s">
        <v>145</v>
      </c>
      <c r="E170" s="161" t="s">
        <v>3</v>
      </c>
      <c r="F170" s="162" t="s">
        <v>157</v>
      </c>
      <c r="H170" s="163">
        <v>4.82</v>
      </c>
      <c r="I170" s="164"/>
      <c r="L170" s="160"/>
      <c r="M170" s="165"/>
      <c r="T170" s="166"/>
      <c r="AT170" s="161" t="s">
        <v>145</v>
      </c>
      <c r="AU170" s="161" t="s">
        <v>85</v>
      </c>
      <c r="AV170" s="14" t="s">
        <v>141</v>
      </c>
      <c r="AW170" s="14" t="s">
        <v>36</v>
      </c>
      <c r="AX170" s="14" t="s">
        <v>83</v>
      </c>
      <c r="AY170" s="161" t="s">
        <v>133</v>
      </c>
    </row>
    <row r="171" spans="2:65" s="1" customFormat="1" ht="24.15" customHeight="1">
      <c r="B171" s="127"/>
      <c r="C171" s="167" t="s">
        <v>273</v>
      </c>
      <c r="D171" s="167" t="s">
        <v>192</v>
      </c>
      <c r="E171" s="168" t="s">
        <v>274</v>
      </c>
      <c r="F171" s="169" t="s">
        <v>275</v>
      </c>
      <c r="G171" s="170" t="s">
        <v>140</v>
      </c>
      <c r="H171" s="171">
        <v>0.52500000000000002</v>
      </c>
      <c r="I171" s="172"/>
      <c r="J171" s="173">
        <f>ROUND(I171*H171,2)</f>
        <v>0</v>
      </c>
      <c r="K171" s="174"/>
      <c r="L171" s="175"/>
      <c r="M171" s="176" t="s">
        <v>3</v>
      </c>
      <c r="N171" s="177" t="s">
        <v>46</v>
      </c>
      <c r="P171" s="138">
        <f>O171*H171</f>
        <v>0</v>
      </c>
      <c r="Q171" s="138">
        <v>6.0000000000000001E-3</v>
      </c>
      <c r="R171" s="138">
        <f>Q171*H171</f>
        <v>3.15E-3</v>
      </c>
      <c r="S171" s="138">
        <v>0</v>
      </c>
      <c r="T171" s="139">
        <f>S171*H171</f>
        <v>0</v>
      </c>
      <c r="AR171" s="140" t="s">
        <v>276</v>
      </c>
      <c r="AT171" s="140" t="s">
        <v>192</v>
      </c>
      <c r="AU171" s="140" t="s">
        <v>85</v>
      </c>
      <c r="AY171" s="16" t="s">
        <v>133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6" t="s">
        <v>83</v>
      </c>
      <c r="BK171" s="141">
        <f>ROUND(I171*H171,2)</f>
        <v>0</v>
      </c>
      <c r="BL171" s="16" t="s">
        <v>161</v>
      </c>
      <c r="BM171" s="140" t="s">
        <v>277</v>
      </c>
    </row>
    <row r="172" spans="2:65" s="13" customFormat="1" ht="10">
      <c r="B172" s="153"/>
      <c r="D172" s="147" t="s">
        <v>145</v>
      </c>
      <c r="F172" s="155" t="s">
        <v>278</v>
      </c>
      <c r="H172" s="156">
        <v>0.52500000000000002</v>
      </c>
      <c r="I172" s="157"/>
      <c r="L172" s="153"/>
      <c r="M172" s="158"/>
      <c r="T172" s="159"/>
      <c r="AT172" s="154" t="s">
        <v>145</v>
      </c>
      <c r="AU172" s="154" t="s">
        <v>85</v>
      </c>
      <c r="AV172" s="13" t="s">
        <v>85</v>
      </c>
      <c r="AW172" s="13" t="s">
        <v>4</v>
      </c>
      <c r="AX172" s="13" t="s">
        <v>83</v>
      </c>
      <c r="AY172" s="154" t="s">
        <v>133</v>
      </c>
    </row>
    <row r="173" spans="2:65" s="1" customFormat="1" ht="24.15" customHeight="1">
      <c r="B173" s="127"/>
      <c r="C173" s="167" t="s">
        <v>279</v>
      </c>
      <c r="D173" s="167" t="s">
        <v>192</v>
      </c>
      <c r="E173" s="168" t="s">
        <v>280</v>
      </c>
      <c r="F173" s="169" t="s">
        <v>281</v>
      </c>
      <c r="G173" s="170" t="s">
        <v>140</v>
      </c>
      <c r="H173" s="171">
        <v>4.5359999999999996</v>
      </c>
      <c r="I173" s="172"/>
      <c r="J173" s="173">
        <f>ROUND(I173*H173,2)</f>
        <v>0</v>
      </c>
      <c r="K173" s="174"/>
      <c r="L173" s="175"/>
      <c r="M173" s="176" t="s">
        <v>3</v>
      </c>
      <c r="N173" s="177" t="s">
        <v>46</v>
      </c>
      <c r="P173" s="138">
        <f>O173*H173</f>
        <v>0</v>
      </c>
      <c r="Q173" s="138">
        <v>5.0000000000000001E-3</v>
      </c>
      <c r="R173" s="138">
        <f>Q173*H173</f>
        <v>2.2679999999999999E-2</v>
      </c>
      <c r="S173" s="138">
        <v>0</v>
      </c>
      <c r="T173" s="139">
        <f>S173*H173</f>
        <v>0</v>
      </c>
      <c r="AR173" s="140" t="s">
        <v>276</v>
      </c>
      <c r="AT173" s="140" t="s">
        <v>192</v>
      </c>
      <c r="AU173" s="140" t="s">
        <v>85</v>
      </c>
      <c r="AY173" s="16" t="s">
        <v>133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83</v>
      </c>
      <c r="BK173" s="141">
        <f>ROUND(I173*H173,2)</f>
        <v>0</v>
      </c>
      <c r="BL173" s="16" t="s">
        <v>161</v>
      </c>
      <c r="BM173" s="140" t="s">
        <v>282</v>
      </c>
    </row>
    <row r="174" spans="2:65" s="13" customFormat="1" ht="10">
      <c r="B174" s="153"/>
      <c r="D174" s="147" t="s">
        <v>145</v>
      </c>
      <c r="F174" s="155" t="s">
        <v>283</v>
      </c>
      <c r="H174" s="156">
        <v>4.5359999999999996</v>
      </c>
      <c r="I174" s="157"/>
      <c r="L174" s="153"/>
      <c r="M174" s="158"/>
      <c r="T174" s="159"/>
      <c r="AT174" s="154" t="s">
        <v>145</v>
      </c>
      <c r="AU174" s="154" t="s">
        <v>85</v>
      </c>
      <c r="AV174" s="13" t="s">
        <v>85</v>
      </c>
      <c r="AW174" s="13" t="s">
        <v>4</v>
      </c>
      <c r="AX174" s="13" t="s">
        <v>83</v>
      </c>
      <c r="AY174" s="154" t="s">
        <v>133</v>
      </c>
    </row>
    <row r="175" spans="2:65" s="1" customFormat="1" ht="44.25" customHeight="1">
      <c r="B175" s="127"/>
      <c r="C175" s="128" t="s">
        <v>284</v>
      </c>
      <c r="D175" s="128" t="s">
        <v>137</v>
      </c>
      <c r="E175" s="129" t="s">
        <v>285</v>
      </c>
      <c r="F175" s="130" t="s">
        <v>286</v>
      </c>
      <c r="G175" s="131" t="s">
        <v>230</v>
      </c>
      <c r="H175" s="132">
        <v>2.5999999999999999E-2</v>
      </c>
      <c r="I175" s="133"/>
      <c r="J175" s="134">
        <f>ROUND(I175*H175,2)</f>
        <v>0</v>
      </c>
      <c r="K175" s="135"/>
      <c r="L175" s="31"/>
      <c r="M175" s="136" t="s">
        <v>3</v>
      </c>
      <c r="N175" s="137" t="s">
        <v>46</v>
      </c>
      <c r="P175" s="138">
        <f>O175*H175</f>
        <v>0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161</v>
      </c>
      <c r="AT175" s="140" t="s">
        <v>137</v>
      </c>
      <c r="AU175" s="140" t="s">
        <v>85</v>
      </c>
      <c r="AY175" s="16" t="s">
        <v>133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6" t="s">
        <v>83</v>
      </c>
      <c r="BK175" s="141">
        <f>ROUND(I175*H175,2)</f>
        <v>0</v>
      </c>
      <c r="BL175" s="16" t="s">
        <v>161</v>
      </c>
      <c r="BM175" s="140" t="s">
        <v>287</v>
      </c>
    </row>
    <row r="176" spans="2:65" s="1" customFormat="1" ht="10">
      <c r="B176" s="31"/>
      <c r="D176" s="142" t="s">
        <v>143</v>
      </c>
      <c r="F176" s="143" t="s">
        <v>288</v>
      </c>
      <c r="I176" s="144"/>
      <c r="L176" s="31"/>
      <c r="M176" s="145"/>
      <c r="T176" s="52"/>
      <c r="AT176" s="16" t="s">
        <v>143</v>
      </c>
      <c r="AU176" s="16" t="s">
        <v>85</v>
      </c>
    </row>
    <row r="177" spans="2:65" s="1" customFormat="1" ht="49" customHeight="1">
      <c r="B177" s="127"/>
      <c r="C177" s="128" t="s">
        <v>289</v>
      </c>
      <c r="D177" s="128" t="s">
        <v>137</v>
      </c>
      <c r="E177" s="129" t="s">
        <v>290</v>
      </c>
      <c r="F177" s="130" t="s">
        <v>291</v>
      </c>
      <c r="G177" s="131" t="s">
        <v>230</v>
      </c>
      <c r="H177" s="132">
        <v>2.5999999999999999E-2</v>
      </c>
      <c r="I177" s="133"/>
      <c r="J177" s="134">
        <f>ROUND(I177*H177,2)</f>
        <v>0</v>
      </c>
      <c r="K177" s="135"/>
      <c r="L177" s="31"/>
      <c r="M177" s="136" t="s">
        <v>3</v>
      </c>
      <c r="N177" s="137" t="s">
        <v>46</v>
      </c>
      <c r="P177" s="138">
        <f>O177*H177</f>
        <v>0</v>
      </c>
      <c r="Q177" s="138">
        <v>0</v>
      </c>
      <c r="R177" s="138">
        <f>Q177*H177</f>
        <v>0</v>
      </c>
      <c r="S177" s="138">
        <v>0</v>
      </c>
      <c r="T177" s="139">
        <f>S177*H177</f>
        <v>0</v>
      </c>
      <c r="AR177" s="140" t="s">
        <v>161</v>
      </c>
      <c r="AT177" s="140" t="s">
        <v>137</v>
      </c>
      <c r="AU177" s="140" t="s">
        <v>85</v>
      </c>
      <c r="AY177" s="16" t="s">
        <v>133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6" t="s">
        <v>83</v>
      </c>
      <c r="BK177" s="141">
        <f>ROUND(I177*H177,2)</f>
        <v>0</v>
      </c>
      <c r="BL177" s="16" t="s">
        <v>161</v>
      </c>
      <c r="BM177" s="140" t="s">
        <v>292</v>
      </c>
    </row>
    <row r="178" spans="2:65" s="1" customFormat="1" ht="10">
      <c r="B178" s="31"/>
      <c r="D178" s="142" t="s">
        <v>143</v>
      </c>
      <c r="F178" s="143" t="s">
        <v>293</v>
      </c>
      <c r="I178" s="144"/>
      <c r="L178" s="31"/>
      <c r="M178" s="145"/>
      <c r="T178" s="52"/>
      <c r="AT178" s="16" t="s">
        <v>143</v>
      </c>
      <c r="AU178" s="16" t="s">
        <v>85</v>
      </c>
    </row>
    <row r="179" spans="2:65" s="1" customFormat="1" ht="49" customHeight="1">
      <c r="B179" s="127"/>
      <c r="C179" s="128" t="s">
        <v>294</v>
      </c>
      <c r="D179" s="128" t="s">
        <v>137</v>
      </c>
      <c r="E179" s="129" t="s">
        <v>295</v>
      </c>
      <c r="F179" s="130" t="s">
        <v>296</v>
      </c>
      <c r="G179" s="131" t="s">
        <v>230</v>
      </c>
      <c r="H179" s="132">
        <v>2.5999999999999999E-2</v>
      </c>
      <c r="I179" s="133"/>
      <c r="J179" s="134">
        <f>ROUND(I179*H179,2)</f>
        <v>0</v>
      </c>
      <c r="K179" s="135"/>
      <c r="L179" s="31"/>
      <c r="M179" s="136" t="s">
        <v>3</v>
      </c>
      <c r="N179" s="137" t="s">
        <v>46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161</v>
      </c>
      <c r="AT179" s="140" t="s">
        <v>137</v>
      </c>
      <c r="AU179" s="140" t="s">
        <v>85</v>
      </c>
      <c r="AY179" s="16" t="s">
        <v>133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6" t="s">
        <v>83</v>
      </c>
      <c r="BK179" s="141">
        <f>ROUND(I179*H179,2)</f>
        <v>0</v>
      </c>
      <c r="BL179" s="16" t="s">
        <v>161</v>
      </c>
      <c r="BM179" s="140" t="s">
        <v>297</v>
      </c>
    </row>
    <row r="180" spans="2:65" s="1" customFormat="1" ht="10">
      <c r="B180" s="31"/>
      <c r="D180" s="142" t="s">
        <v>143</v>
      </c>
      <c r="F180" s="143" t="s">
        <v>298</v>
      </c>
      <c r="I180" s="144"/>
      <c r="L180" s="31"/>
      <c r="M180" s="145"/>
      <c r="T180" s="52"/>
      <c r="AT180" s="16" t="s">
        <v>143</v>
      </c>
      <c r="AU180" s="16" t="s">
        <v>85</v>
      </c>
    </row>
    <row r="181" spans="2:65" s="11" customFormat="1" ht="22.75" customHeight="1">
      <c r="B181" s="115"/>
      <c r="D181" s="116" t="s">
        <v>74</v>
      </c>
      <c r="E181" s="125" t="s">
        <v>299</v>
      </c>
      <c r="F181" s="125" t="s">
        <v>300</v>
      </c>
      <c r="I181" s="118"/>
      <c r="J181" s="126">
        <f>BK181</f>
        <v>0</v>
      </c>
      <c r="L181" s="115"/>
      <c r="M181" s="120"/>
      <c r="P181" s="121">
        <f>SUM(P182:P200)</f>
        <v>0</v>
      </c>
      <c r="R181" s="121">
        <f>SUM(R182:R200)</f>
        <v>0.23230680000000004</v>
      </c>
      <c r="T181" s="122">
        <f>SUM(T182:T200)</f>
        <v>0</v>
      </c>
      <c r="AR181" s="116" t="s">
        <v>85</v>
      </c>
      <c r="AT181" s="123" t="s">
        <v>74</v>
      </c>
      <c r="AU181" s="123" t="s">
        <v>83</v>
      </c>
      <c r="AY181" s="116" t="s">
        <v>133</v>
      </c>
      <c r="BK181" s="124">
        <f>SUM(BK182:BK200)</f>
        <v>0</v>
      </c>
    </row>
    <row r="182" spans="2:65" s="1" customFormat="1" ht="44.25" customHeight="1">
      <c r="B182" s="127"/>
      <c r="C182" s="128" t="s">
        <v>301</v>
      </c>
      <c r="D182" s="128" t="s">
        <v>137</v>
      </c>
      <c r="E182" s="129" t="s">
        <v>302</v>
      </c>
      <c r="F182" s="130" t="s">
        <v>303</v>
      </c>
      <c r="G182" s="131" t="s">
        <v>140</v>
      </c>
      <c r="H182" s="132">
        <v>9.8000000000000007</v>
      </c>
      <c r="I182" s="133"/>
      <c r="J182" s="134">
        <f>ROUND(I182*H182,2)</f>
        <v>0</v>
      </c>
      <c r="K182" s="135"/>
      <c r="L182" s="31"/>
      <c r="M182" s="136" t="s">
        <v>3</v>
      </c>
      <c r="N182" s="137" t="s">
        <v>46</v>
      </c>
      <c r="P182" s="138">
        <f>O182*H182</f>
        <v>0</v>
      </c>
      <c r="Q182" s="138">
        <v>1.221E-2</v>
      </c>
      <c r="R182" s="138">
        <f>Q182*H182</f>
        <v>0.11965800000000001</v>
      </c>
      <c r="S182" s="138">
        <v>0</v>
      </c>
      <c r="T182" s="139">
        <f>S182*H182</f>
        <v>0</v>
      </c>
      <c r="AR182" s="140" t="s">
        <v>161</v>
      </c>
      <c r="AT182" s="140" t="s">
        <v>137</v>
      </c>
      <c r="AU182" s="140" t="s">
        <v>85</v>
      </c>
      <c r="AY182" s="16" t="s">
        <v>133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6" t="s">
        <v>83</v>
      </c>
      <c r="BK182" s="141">
        <f>ROUND(I182*H182,2)</f>
        <v>0</v>
      </c>
      <c r="BL182" s="16" t="s">
        <v>161</v>
      </c>
      <c r="BM182" s="140" t="s">
        <v>304</v>
      </c>
    </row>
    <row r="183" spans="2:65" s="1" customFormat="1" ht="10">
      <c r="B183" s="31"/>
      <c r="D183" s="142" t="s">
        <v>143</v>
      </c>
      <c r="F183" s="143" t="s">
        <v>305</v>
      </c>
      <c r="I183" s="144"/>
      <c r="L183" s="31"/>
      <c r="M183" s="145"/>
      <c r="T183" s="52"/>
      <c r="AT183" s="16" t="s">
        <v>143</v>
      </c>
      <c r="AU183" s="16" t="s">
        <v>85</v>
      </c>
    </row>
    <row r="184" spans="2:65" s="12" customFormat="1" ht="10">
      <c r="B184" s="146"/>
      <c r="D184" s="147" t="s">
        <v>145</v>
      </c>
      <c r="E184" s="148" t="s">
        <v>3</v>
      </c>
      <c r="F184" s="149" t="s">
        <v>306</v>
      </c>
      <c r="H184" s="148" t="s">
        <v>3</v>
      </c>
      <c r="I184" s="150"/>
      <c r="L184" s="146"/>
      <c r="M184" s="151"/>
      <c r="T184" s="152"/>
      <c r="AT184" s="148" t="s">
        <v>145</v>
      </c>
      <c r="AU184" s="148" t="s">
        <v>85</v>
      </c>
      <c r="AV184" s="12" t="s">
        <v>83</v>
      </c>
      <c r="AW184" s="12" t="s">
        <v>36</v>
      </c>
      <c r="AX184" s="12" t="s">
        <v>75</v>
      </c>
      <c r="AY184" s="148" t="s">
        <v>133</v>
      </c>
    </row>
    <row r="185" spans="2:65" s="13" customFormat="1" ht="10">
      <c r="B185" s="153"/>
      <c r="D185" s="147" t="s">
        <v>145</v>
      </c>
      <c r="E185" s="154" t="s">
        <v>3</v>
      </c>
      <c r="F185" s="155" t="s">
        <v>307</v>
      </c>
      <c r="H185" s="156">
        <v>9.8000000000000007</v>
      </c>
      <c r="I185" s="157"/>
      <c r="L185" s="153"/>
      <c r="M185" s="158"/>
      <c r="T185" s="159"/>
      <c r="AT185" s="154" t="s">
        <v>145</v>
      </c>
      <c r="AU185" s="154" t="s">
        <v>85</v>
      </c>
      <c r="AV185" s="13" t="s">
        <v>85</v>
      </c>
      <c r="AW185" s="13" t="s">
        <v>36</v>
      </c>
      <c r="AX185" s="13" t="s">
        <v>83</v>
      </c>
      <c r="AY185" s="154" t="s">
        <v>133</v>
      </c>
    </row>
    <row r="186" spans="2:65" s="1" customFormat="1" ht="55.5" customHeight="1">
      <c r="B186" s="127"/>
      <c r="C186" s="128" t="s">
        <v>155</v>
      </c>
      <c r="D186" s="128" t="s">
        <v>137</v>
      </c>
      <c r="E186" s="129" t="s">
        <v>308</v>
      </c>
      <c r="F186" s="130" t="s">
        <v>309</v>
      </c>
      <c r="G186" s="131" t="s">
        <v>140</v>
      </c>
      <c r="H186" s="132">
        <v>4.32</v>
      </c>
      <c r="I186" s="133"/>
      <c r="J186" s="134">
        <f>ROUND(I186*H186,2)</f>
        <v>0</v>
      </c>
      <c r="K186" s="135"/>
      <c r="L186" s="31"/>
      <c r="M186" s="136" t="s">
        <v>3</v>
      </c>
      <c r="N186" s="137" t="s">
        <v>46</v>
      </c>
      <c r="P186" s="138">
        <f>O186*H186</f>
        <v>0</v>
      </c>
      <c r="Q186" s="138">
        <v>2.034E-2</v>
      </c>
      <c r="R186" s="138">
        <f>Q186*H186</f>
        <v>8.7868800000000011E-2</v>
      </c>
      <c r="S186" s="138">
        <v>0</v>
      </c>
      <c r="T186" s="139">
        <f>S186*H186</f>
        <v>0</v>
      </c>
      <c r="AR186" s="140" t="s">
        <v>161</v>
      </c>
      <c r="AT186" s="140" t="s">
        <v>137</v>
      </c>
      <c r="AU186" s="140" t="s">
        <v>85</v>
      </c>
      <c r="AY186" s="16" t="s">
        <v>133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6" t="s">
        <v>83</v>
      </c>
      <c r="BK186" s="141">
        <f>ROUND(I186*H186,2)</f>
        <v>0</v>
      </c>
      <c r="BL186" s="16" t="s">
        <v>161</v>
      </c>
      <c r="BM186" s="140" t="s">
        <v>310</v>
      </c>
    </row>
    <row r="187" spans="2:65" s="1" customFormat="1" ht="10">
      <c r="B187" s="31"/>
      <c r="D187" s="142" t="s">
        <v>143</v>
      </c>
      <c r="F187" s="143" t="s">
        <v>311</v>
      </c>
      <c r="I187" s="144"/>
      <c r="L187" s="31"/>
      <c r="M187" s="145"/>
      <c r="T187" s="52"/>
      <c r="AT187" s="16" t="s">
        <v>143</v>
      </c>
      <c r="AU187" s="16" t="s">
        <v>85</v>
      </c>
    </row>
    <row r="188" spans="2:65" s="12" customFormat="1" ht="10">
      <c r="B188" s="146"/>
      <c r="D188" s="147" t="s">
        <v>145</v>
      </c>
      <c r="E188" s="148" t="s">
        <v>3</v>
      </c>
      <c r="F188" s="149" t="s">
        <v>271</v>
      </c>
      <c r="H188" s="148" t="s">
        <v>3</v>
      </c>
      <c r="I188" s="150"/>
      <c r="L188" s="146"/>
      <c r="M188" s="151"/>
      <c r="T188" s="152"/>
      <c r="AT188" s="148" t="s">
        <v>145</v>
      </c>
      <c r="AU188" s="148" t="s">
        <v>85</v>
      </c>
      <c r="AV188" s="12" t="s">
        <v>83</v>
      </c>
      <c r="AW188" s="12" t="s">
        <v>36</v>
      </c>
      <c r="AX188" s="12" t="s">
        <v>75</v>
      </c>
      <c r="AY188" s="148" t="s">
        <v>133</v>
      </c>
    </row>
    <row r="189" spans="2:65" s="13" customFormat="1" ht="10">
      <c r="B189" s="153"/>
      <c r="D189" s="147" t="s">
        <v>145</v>
      </c>
      <c r="E189" s="154" t="s">
        <v>3</v>
      </c>
      <c r="F189" s="155" t="s">
        <v>272</v>
      </c>
      <c r="H189" s="156">
        <v>4.32</v>
      </c>
      <c r="I189" s="157"/>
      <c r="L189" s="153"/>
      <c r="M189" s="158"/>
      <c r="T189" s="159"/>
      <c r="AT189" s="154" t="s">
        <v>145</v>
      </c>
      <c r="AU189" s="154" t="s">
        <v>85</v>
      </c>
      <c r="AV189" s="13" t="s">
        <v>85</v>
      </c>
      <c r="AW189" s="13" t="s">
        <v>36</v>
      </c>
      <c r="AX189" s="13" t="s">
        <v>83</v>
      </c>
      <c r="AY189" s="154" t="s">
        <v>133</v>
      </c>
    </row>
    <row r="190" spans="2:65" s="1" customFormat="1" ht="37.75" customHeight="1">
      <c r="B190" s="127"/>
      <c r="C190" s="128" t="s">
        <v>312</v>
      </c>
      <c r="D190" s="128" t="s">
        <v>137</v>
      </c>
      <c r="E190" s="129" t="s">
        <v>313</v>
      </c>
      <c r="F190" s="130" t="s">
        <v>314</v>
      </c>
      <c r="G190" s="131" t="s">
        <v>188</v>
      </c>
      <c r="H190" s="132">
        <v>6</v>
      </c>
      <c r="I190" s="133"/>
      <c r="J190" s="134">
        <f>ROUND(I190*H190,2)</f>
        <v>0</v>
      </c>
      <c r="K190" s="135"/>
      <c r="L190" s="31"/>
      <c r="M190" s="136" t="s">
        <v>3</v>
      </c>
      <c r="N190" s="137" t="s">
        <v>46</v>
      </c>
      <c r="P190" s="138">
        <f>O190*H190</f>
        <v>0</v>
      </c>
      <c r="Q190" s="138">
        <v>3.0000000000000001E-5</v>
      </c>
      <c r="R190" s="138">
        <f>Q190*H190</f>
        <v>1.8000000000000001E-4</v>
      </c>
      <c r="S190" s="138">
        <v>0</v>
      </c>
      <c r="T190" s="139">
        <f>S190*H190</f>
        <v>0</v>
      </c>
      <c r="AR190" s="140" t="s">
        <v>161</v>
      </c>
      <c r="AT190" s="140" t="s">
        <v>137</v>
      </c>
      <c r="AU190" s="140" t="s">
        <v>85</v>
      </c>
      <c r="AY190" s="16" t="s">
        <v>133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6" t="s">
        <v>83</v>
      </c>
      <c r="BK190" s="141">
        <f>ROUND(I190*H190,2)</f>
        <v>0</v>
      </c>
      <c r="BL190" s="16" t="s">
        <v>161</v>
      </c>
      <c r="BM190" s="140" t="s">
        <v>315</v>
      </c>
    </row>
    <row r="191" spans="2:65" s="1" customFormat="1" ht="10">
      <c r="B191" s="31"/>
      <c r="D191" s="142" t="s">
        <v>143</v>
      </c>
      <c r="F191" s="143" t="s">
        <v>316</v>
      </c>
      <c r="I191" s="144"/>
      <c r="L191" s="31"/>
      <c r="M191" s="145"/>
      <c r="T191" s="52"/>
      <c r="AT191" s="16" t="s">
        <v>143</v>
      </c>
      <c r="AU191" s="16" t="s">
        <v>85</v>
      </c>
    </row>
    <row r="192" spans="2:65" s="12" customFormat="1" ht="10">
      <c r="B192" s="146"/>
      <c r="D192" s="147" t="s">
        <v>145</v>
      </c>
      <c r="E192" s="148" t="s">
        <v>3</v>
      </c>
      <c r="F192" s="149" t="s">
        <v>306</v>
      </c>
      <c r="H192" s="148" t="s">
        <v>3</v>
      </c>
      <c r="I192" s="150"/>
      <c r="L192" s="146"/>
      <c r="M192" s="151"/>
      <c r="T192" s="152"/>
      <c r="AT192" s="148" t="s">
        <v>145</v>
      </c>
      <c r="AU192" s="148" t="s">
        <v>85</v>
      </c>
      <c r="AV192" s="12" t="s">
        <v>83</v>
      </c>
      <c r="AW192" s="12" t="s">
        <v>36</v>
      </c>
      <c r="AX192" s="12" t="s">
        <v>75</v>
      </c>
      <c r="AY192" s="148" t="s">
        <v>133</v>
      </c>
    </row>
    <row r="193" spans="2:65" s="13" customFormat="1" ht="10">
      <c r="B193" s="153"/>
      <c r="D193" s="147" t="s">
        <v>145</v>
      </c>
      <c r="E193" s="154" t="s">
        <v>3</v>
      </c>
      <c r="F193" s="155" t="s">
        <v>148</v>
      </c>
      <c r="H193" s="156">
        <v>6</v>
      </c>
      <c r="I193" s="157"/>
      <c r="L193" s="153"/>
      <c r="M193" s="158"/>
      <c r="T193" s="159"/>
      <c r="AT193" s="154" t="s">
        <v>145</v>
      </c>
      <c r="AU193" s="154" t="s">
        <v>85</v>
      </c>
      <c r="AV193" s="13" t="s">
        <v>85</v>
      </c>
      <c r="AW193" s="13" t="s">
        <v>36</v>
      </c>
      <c r="AX193" s="13" t="s">
        <v>83</v>
      </c>
      <c r="AY193" s="154" t="s">
        <v>133</v>
      </c>
    </row>
    <row r="194" spans="2:65" s="1" customFormat="1" ht="24.15" customHeight="1">
      <c r="B194" s="127"/>
      <c r="C194" s="167" t="s">
        <v>317</v>
      </c>
      <c r="D194" s="167" t="s">
        <v>192</v>
      </c>
      <c r="E194" s="168" t="s">
        <v>318</v>
      </c>
      <c r="F194" s="169" t="s">
        <v>319</v>
      </c>
      <c r="G194" s="170" t="s">
        <v>188</v>
      </c>
      <c r="H194" s="171">
        <v>6</v>
      </c>
      <c r="I194" s="172"/>
      <c r="J194" s="173">
        <f>ROUND(I194*H194,2)</f>
        <v>0</v>
      </c>
      <c r="K194" s="174"/>
      <c r="L194" s="175"/>
      <c r="M194" s="176" t="s">
        <v>3</v>
      </c>
      <c r="N194" s="177" t="s">
        <v>46</v>
      </c>
      <c r="P194" s="138">
        <f>O194*H194</f>
        <v>0</v>
      </c>
      <c r="Q194" s="138">
        <v>4.1000000000000003E-3</v>
      </c>
      <c r="R194" s="138">
        <f>Q194*H194</f>
        <v>2.4600000000000004E-2</v>
      </c>
      <c r="S194" s="138">
        <v>0</v>
      </c>
      <c r="T194" s="139">
        <f>S194*H194</f>
        <v>0</v>
      </c>
      <c r="AR194" s="140" t="s">
        <v>276</v>
      </c>
      <c r="AT194" s="140" t="s">
        <v>192</v>
      </c>
      <c r="AU194" s="140" t="s">
        <v>85</v>
      </c>
      <c r="AY194" s="16" t="s">
        <v>133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6" t="s">
        <v>83</v>
      </c>
      <c r="BK194" s="141">
        <f>ROUND(I194*H194,2)</f>
        <v>0</v>
      </c>
      <c r="BL194" s="16" t="s">
        <v>161</v>
      </c>
      <c r="BM194" s="140" t="s">
        <v>320</v>
      </c>
    </row>
    <row r="195" spans="2:65" s="1" customFormat="1" ht="66.75" customHeight="1">
      <c r="B195" s="127"/>
      <c r="C195" s="128" t="s">
        <v>321</v>
      </c>
      <c r="D195" s="128" t="s">
        <v>137</v>
      </c>
      <c r="E195" s="129" t="s">
        <v>322</v>
      </c>
      <c r="F195" s="130" t="s">
        <v>323</v>
      </c>
      <c r="G195" s="131" t="s">
        <v>230</v>
      </c>
      <c r="H195" s="132">
        <v>0.23200000000000001</v>
      </c>
      <c r="I195" s="133"/>
      <c r="J195" s="134">
        <f>ROUND(I195*H195,2)</f>
        <v>0</v>
      </c>
      <c r="K195" s="135"/>
      <c r="L195" s="31"/>
      <c r="M195" s="136" t="s">
        <v>3</v>
      </c>
      <c r="N195" s="137" t="s">
        <v>46</v>
      </c>
      <c r="P195" s="138">
        <f>O195*H195</f>
        <v>0</v>
      </c>
      <c r="Q195" s="138">
        <v>0</v>
      </c>
      <c r="R195" s="138">
        <f>Q195*H195</f>
        <v>0</v>
      </c>
      <c r="S195" s="138">
        <v>0</v>
      </c>
      <c r="T195" s="139">
        <f>S195*H195</f>
        <v>0</v>
      </c>
      <c r="AR195" s="140" t="s">
        <v>161</v>
      </c>
      <c r="AT195" s="140" t="s">
        <v>137</v>
      </c>
      <c r="AU195" s="140" t="s">
        <v>85</v>
      </c>
      <c r="AY195" s="16" t="s">
        <v>133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6" t="s">
        <v>83</v>
      </c>
      <c r="BK195" s="141">
        <f>ROUND(I195*H195,2)</f>
        <v>0</v>
      </c>
      <c r="BL195" s="16" t="s">
        <v>161</v>
      </c>
      <c r="BM195" s="140" t="s">
        <v>324</v>
      </c>
    </row>
    <row r="196" spans="2:65" s="1" customFormat="1" ht="10">
      <c r="B196" s="31"/>
      <c r="D196" s="142" t="s">
        <v>143</v>
      </c>
      <c r="F196" s="143" t="s">
        <v>325</v>
      </c>
      <c r="I196" s="144"/>
      <c r="L196" s="31"/>
      <c r="M196" s="145"/>
      <c r="T196" s="52"/>
      <c r="AT196" s="16" t="s">
        <v>143</v>
      </c>
      <c r="AU196" s="16" t="s">
        <v>85</v>
      </c>
    </row>
    <row r="197" spans="2:65" s="1" customFormat="1" ht="62.75" customHeight="1">
      <c r="B197" s="127"/>
      <c r="C197" s="128" t="s">
        <v>326</v>
      </c>
      <c r="D197" s="128" t="s">
        <v>137</v>
      </c>
      <c r="E197" s="129" t="s">
        <v>327</v>
      </c>
      <c r="F197" s="130" t="s">
        <v>328</v>
      </c>
      <c r="G197" s="131" t="s">
        <v>230</v>
      </c>
      <c r="H197" s="132">
        <v>0.23200000000000001</v>
      </c>
      <c r="I197" s="133"/>
      <c r="J197" s="134">
        <f>ROUND(I197*H197,2)</f>
        <v>0</v>
      </c>
      <c r="K197" s="135"/>
      <c r="L197" s="31"/>
      <c r="M197" s="136" t="s">
        <v>3</v>
      </c>
      <c r="N197" s="137" t="s">
        <v>46</v>
      </c>
      <c r="P197" s="138">
        <f>O197*H197</f>
        <v>0</v>
      </c>
      <c r="Q197" s="138">
        <v>0</v>
      </c>
      <c r="R197" s="138">
        <f>Q197*H197</f>
        <v>0</v>
      </c>
      <c r="S197" s="138">
        <v>0</v>
      </c>
      <c r="T197" s="139">
        <f>S197*H197</f>
        <v>0</v>
      </c>
      <c r="AR197" s="140" t="s">
        <v>161</v>
      </c>
      <c r="AT197" s="140" t="s">
        <v>137</v>
      </c>
      <c r="AU197" s="140" t="s">
        <v>85</v>
      </c>
      <c r="AY197" s="16" t="s">
        <v>133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6" t="s">
        <v>83</v>
      </c>
      <c r="BK197" s="141">
        <f>ROUND(I197*H197,2)</f>
        <v>0</v>
      </c>
      <c r="BL197" s="16" t="s">
        <v>161</v>
      </c>
      <c r="BM197" s="140" t="s">
        <v>329</v>
      </c>
    </row>
    <row r="198" spans="2:65" s="1" customFormat="1" ht="10">
      <c r="B198" s="31"/>
      <c r="D198" s="142" t="s">
        <v>143</v>
      </c>
      <c r="F198" s="143" t="s">
        <v>330</v>
      </c>
      <c r="I198" s="144"/>
      <c r="L198" s="31"/>
      <c r="M198" s="145"/>
      <c r="T198" s="52"/>
      <c r="AT198" s="16" t="s">
        <v>143</v>
      </c>
      <c r="AU198" s="16" t="s">
        <v>85</v>
      </c>
    </row>
    <row r="199" spans="2:65" s="1" customFormat="1" ht="55.5" customHeight="1">
      <c r="B199" s="127"/>
      <c r="C199" s="128" t="s">
        <v>331</v>
      </c>
      <c r="D199" s="128" t="s">
        <v>137</v>
      </c>
      <c r="E199" s="129" t="s">
        <v>332</v>
      </c>
      <c r="F199" s="130" t="s">
        <v>333</v>
      </c>
      <c r="G199" s="131" t="s">
        <v>230</v>
      </c>
      <c r="H199" s="132">
        <v>0.23200000000000001</v>
      </c>
      <c r="I199" s="133"/>
      <c r="J199" s="134">
        <f>ROUND(I199*H199,2)</f>
        <v>0</v>
      </c>
      <c r="K199" s="135"/>
      <c r="L199" s="31"/>
      <c r="M199" s="136" t="s">
        <v>3</v>
      </c>
      <c r="N199" s="137" t="s">
        <v>46</v>
      </c>
      <c r="P199" s="138">
        <f>O199*H199</f>
        <v>0</v>
      </c>
      <c r="Q199" s="138">
        <v>0</v>
      </c>
      <c r="R199" s="138">
        <f>Q199*H199</f>
        <v>0</v>
      </c>
      <c r="S199" s="138">
        <v>0</v>
      </c>
      <c r="T199" s="139">
        <f>S199*H199</f>
        <v>0</v>
      </c>
      <c r="AR199" s="140" t="s">
        <v>161</v>
      </c>
      <c r="AT199" s="140" t="s">
        <v>137</v>
      </c>
      <c r="AU199" s="140" t="s">
        <v>85</v>
      </c>
      <c r="AY199" s="16" t="s">
        <v>133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6" t="s">
        <v>83</v>
      </c>
      <c r="BK199" s="141">
        <f>ROUND(I199*H199,2)</f>
        <v>0</v>
      </c>
      <c r="BL199" s="16" t="s">
        <v>161</v>
      </c>
      <c r="BM199" s="140" t="s">
        <v>334</v>
      </c>
    </row>
    <row r="200" spans="2:65" s="1" customFormat="1" ht="10">
      <c r="B200" s="31"/>
      <c r="D200" s="142" t="s">
        <v>143</v>
      </c>
      <c r="F200" s="143" t="s">
        <v>335</v>
      </c>
      <c r="I200" s="144"/>
      <c r="L200" s="31"/>
      <c r="M200" s="145"/>
      <c r="T200" s="52"/>
      <c r="AT200" s="16" t="s">
        <v>143</v>
      </c>
      <c r="AU200" s="16" t="s">
        <v>85</v>
      </c>
    </row>
    <row r="201" spans="2:65" s="11" customFormat="1" ht="22.75" customHeight="1">
      <c r="B201" s="115"/>
      <c r="D201" s="116" t="s">
        <v>74</v>
      </c>
      <c r="E201" s="125" t="s">
        <v>336</v>
      </c>
      <c r="F201" s="125" t="s">
        <v>337</v>
      </c>
      <c r="I201" s="118"/>
      <c r="J201" s="126">
        <f>BK201</f>
        <v>0</v>
      </c>
      <c r="L201" s="115"/>
      <c r="M201" s="120"/>
      <c r="P201" s="121">
        <f>SUM(P202:P234)</f>
        <v>0</v>
      </c>
      <c r="R201" s="121">
        <f>SUM(R202:R234)</f>
        <v>9.4640000000000016E-2</v>
      </c>
      <c r="T201" s="122">
        <f>SUM(T202:T234)</f>
        <v>0.36235499999999998</v>
      </c>
      <c r="AR201" s="116" t="s">
        <v>85</v>
      </c>
      <c r="AT201" s="123" t="s">
        <v>74</v>
      </c>
      <c r="AU201" s="123" t="s">
        <v>83</v>
      </c>
      <c r="AY201" s="116" t="s">
        <v>133</v>
      </c>
      <c r="BK201" s="124">
        <f>SUM(BK202:BK234)</f>
        <v>0</v>
      </c>
    </row>
    <row r="202" spans="2:65" s="1" customFormat="1" ht="21.75" customHeight="1">
      <c r="B202" s="127"/>
      <c r="C202" s="128" t="s">
        <v>338</v>
      </c>
      <c r="D202" s="128" t="s">
        <v>137</v>
      </c>
      <c r="E202" s="129" t="s">
        <v>339</v>
      </c>
      <c r="F202" s="130" t="s">
        <v>340</v>
      </c>
      <c r="G202" s="131" t="s">
        <v>140</v>
      </c>
      <c r="H202" s="132">
        <v>4.2</v>
      </c>
      <c r="I202" s="133"/>
      <c r="J202" s="134">
        <f>ROUND(I202*H202,2)</f>
        <v>0</v>
      </c>
      <c r="K202" s="135"/>
      <c r="L202" s="31"/>
      <c r="M202" s="136" t="s">
        <v>3</v>
      </c>
      <c r="N202" s="137" t="s">
        <v>46</v>
      </c>
      <c r="P202" s="138">
        <f>O202*H202</f>
        <v>0</v>
      </c>
      <c r="Q202" s="138">
        <v>0</v>
      </c>
      <c r="R202" s="138">
        <f>Q202*H202</f>
        <v>0</v>
      </c>
      <c r="S202" s="138">
        <v>2.4649999999999998E-2</v>
      </c>
      <c r="T202" s="139">
        <f>S202*H202</f>
        <v>0.10353</v>
      </c>
      <c r="AR202" s="140" t="s">
        <v>161</v>
      </c>
      <c r="AT202" s="140" t="s">
        <v>137</v>
      </c>
      <c r="AU202" s="140" t="s">
        <v>85</v>
      </c>
      <c r="AY202" s="16" t="s">
        <v>133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6" t="s">
        <v>83</v>
      </c>
      <c r="BK202" s="141">
        <f>ROUND(I202*H202,2)</f>
        <v>0</v>
      </c>
      <c r="BL202" s="16" t="s">
        <v>161</v>
      </c>
      <c r="BM202" s="140" t="s">
        <v>341</v>
      </c>
    </row>
    <row r="203" spans="2:65" s="1" customFormat="1" ht="10">
      <c r="B203" s="31"/>
      <c r="D203" s="142" t="s">
        <v>143</v>
      </c>
      <c r="F203" s="143" t="s">
        <v>342</v>
      </c>
      <c r="I203" s="144"/>
      <c r="L203" s="31"/>
      <c r="M203" s="145"/>
      <c r="T203" s="52"/>
      <c r="AT203" s="16" t="s">
        <v>143</v>
      </c>
      <c r="AU203" s="16" t="s">
        <v>85</v>
      </c>
    </row>
    <row r="204" spans="2:65" s="12" customFormat="1" ht="10">
      <c r="B204" s="146"/>
      <c r="D204" s="147" t="s">
        <v>145</v>
      </c>
      <c r="E204" s="148" t="s">
        <v>3</v>
      </c>
      <c r="F204" s="149" t="s">
        <v>183</v>
      </c>
      <c r="H204" s="148" t="s">
        <v>3</v>
      </c>
      <c r="I204" s="150"/>
      <c r="L204" s="146"/>
      <c r="M204" s="151"/>
      <c r="T204" s="152"/>
      <c r="AT204" s="148" t="s">
        <v>145</v>
      </c>
      <c r="AU204" s="148" t="s">
        <v>85</v>
      </c>
      <c r="AV204" s="12" t="s">
        <v>83</v>
      </c>
      <c r="AW204" s="12" t="s">
        <v>36</v>
      </c>
      <c r="AX204" s="12" t="s">
        <v>75</v>
      </c>
      <c r="AY204" s="148" t="s">
        <v>133</v>
      </c>
    </row>
    <row r="205" spans="2:65" s="13" customFormat="1" ht="10">
      <c r="B205" s="153"/>
      <c r="D205" s="147" t="s">
        <v>145</v>
      </c>
      <c r="E205" s="154" t="s">
        <v>3</v>
      </c>
      <c r="F205" s="155" t="s">
        <v>343</v>
      </c>
      <c r="H205" s="156">
        <v>4.2</v>
      </c>
      <c r="I205" s="157"/>
      <c r="L205" s="153"/>
      <c r="M205" s="158"/>
      <c r="T205" s="159"/>
      <c r="AT205" s="154" t="s">
        <v>145</v>
      </c>
      <c r="AU205" s="154" t="s">
        <v>85</v>
      </c>
      <c r="AV205" s="13" t="s">
        <v>85</v>
      </c>
      <c r="AW205" s="13" t="s">
        <v>36</v>
      </c>
      <c r="AX205" s="13" t="s">
        <v>83</v>
      </c>
      <c r="AY205" s="154" t="s">
        <v>133</v>
      </c>
    </row>
    <row r="206" spans="2:65" s="1" customFormat="1" ht="21.75" customHeight="1">
      <c r="B206" s="127"/>
      <c r="C206" s="128" t="s">
        <v>195</v>
      </c>
      <c r="D206" s="128" t="s">
        <v>137</v>
      </c>
      <c r="E206" s="129" t="s">
        <v>344</v>
      </c>
      <c r="F206" s="130" t="s">
        <v>345</v>
      </c>
      <c r="G206" s="131" t="s">
        <v>140</v>
      </c>
      <c r="H206" s="132">
        <v>10.5</v>
      </c>
      <c r="I206" s="133"/>
      <c r="J206" s="134">
        <f>ROUND(I206*H206,2)</f>
        <v>0</v>
      </c>
      <c r="K206" s="135"/>
      <c r="L206" s="31"/>
      <c r="M206" s="136" t="s">
        <v>3</v>
      </c>
      <c r="N206" s="137" t="s">
        <v>46</v>
      </c>
      <c r="P206" s="138">
        <f>O206*H206</f>
        <v>0</v>
      </c>
      <c r="Q206" s="138">
        <v>0</v>
      </c>
      <c r="R206" s="138">
        <f>Q206*H206</f>
        <v>0</v>
      </c>
      <c r="S206" s="138">
        <v>2.4649999999999998E-2</v>
      </c>
      <c r="T206" s="139">
        <f>S206*H206</f>
        <v>0.25882499999999997</v>
      </c>
      <c r="AR206" s="140" t="s">
        <v>161</v>
      </c>
      <c r="AT206" s="140" t="s">
        <v>137</v>
      </c>
      <c r="AU206" s="140" t="s">
        <v>85</v>
      </c>
      <c r="AY206" s="16" t="s">
        <v>133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6" t="s">
        <v>83</v>
      </c>
      <c r="BK206" s="141">
        <f>ROUND(I206*H206,2)</f>
        <v>0</v>
      </c>
      <c r="BL206" s="16" t="s">
        <v>161</v>
      </c>
      <c r="BM206" s="140" t="s">
        <v>346</v>
      </c>
    </row>
    <row r="207" spans="2:65" s="1" customFormat="1" ht="10">
      <c r="B207" s="31"/>
      <c r="D207" s="142" t="s">
        <v>143</v>
      </c>
      <c r="F207" s="143" t="s">
        <v>347</v>
      </c>
      <c r="I207" s="144"/>
      <c r="L207" s="31"/>
      <c r="M207" s="145"/>
      <c r="T207" s="52"/>
      <c r="AT207" s="16" t="s">
        <v>143</v>
      </c>
      <c r="AU207" s="16" t="s">
        <v>85</v>
      </c>
    </row>
    <row r="208" spans="2:65" s="12" customFormat="1" ht="10">
      <c r="B208" s="146"/>
      <c r="D208" s="147" t="s">
        <v>145</v>
      </c>
      <c r="E208" s="148" t="s">
        <v>3</v>
      </c>
      <c r="F208" s="149" t="s">
        <v>348</v>
      </c>
      <c r="H208" s="148" t="s">
        <v>3</v>
      </c>
      <c r="I208" s="150"/>
      <c r="L208" s="146"/>
      <c r="M208" s="151"/>
      <c r="T208" s="152"/>
      <c r="AT208" s="148" t="s">
        <v>145</v>
      </c>
      <c r="AU208" s="148" t="s">
        <v>85</v>
      </c>
      <c r="AV208" s="12" t="s">
        <v>83</v>
      </c>
      <c r="AW208" s="12" t="s">
        <v>36</v>
      </c>
      <c r="AX208" s="12" t="s">
        <v>75</v>
      </c>
      <c r="AY208" s="148" t="s">
        <v>133</v>
      </c>
    </row>
    <row r="209" spans="2:65" s="13" customFormat="1" ht="10">
      <c r="B209" s="153"/>
      <c r="D209" s="147" t="s">
        <v>145</v>
      </c>
      <c r="E209" s="154" t="s">
        <v>3</v>
      </c>
      <c r="F209" s="155" t="s">
        <v>349</v>
      </c>
      <c r="H209" s="156">
        <v>10.5</v>
      </c>
      <c r="I209" s="157"/>
      <c r="L209" s="153"/>
      <c r="M209" s="158"/>
      <c r="T209" s="159"/>
      <c r="AT209" s="154" t="s">
        <v>145</v>
      </c>
      <c r="AU209" s="154" t="s">
        <v>85</v>
      </c>
      <c r="AV209" s="13" t="s">
        <v>85</v>
      </c>
      <c r="AW209" s="13" t="s">
        <v>36</v>
      </c>
      <c r="AX209" s="13" t="s">
        <v>83</v>
      </c>
      <c r="AY209" s="154" t="s">
        <v>133</v>
      </c>
    </row>
    <row r="210" spans="2:65" s="1" customFormat="1" ht="37.75" customHeight="1">
      <c r="B210" s="127"/>
      <c r="C210" s="128" t="s">
        <v>350</v>
      </c>
      <c r="D210" s="128" t="s">
        <v>137</v>
      </c>
      <c r="E210" s="129" t="s">
        <v>351</v>
      </c>
      <c r="F210" s="130" t="s">
        <v>352</v>
      </c>
      <c r="G210" s="131" t="s">
        <v>188</v>
      </c>
      <c r="H210" s="132">
        <v>2</v>
      </c>
      <c r="I210" s="133"/>
      <c r="J210" s="134">
        <f>ROUND(I210*H210,2)</f>
        <v>0</v>
      </c>
      <c r="K210" s="135"/>
      <c r="L210" s="31"/>
      <c r="M210" s="136" t="s">
        <v>3</v>
      </c>
      <c r="N210" s="137" t="s">
        <v>46</v>
      </c>
      <c r="P210" s="138">
        <f>O210*H210</f>
        <v>0</v>
      </c>
      <c r="Q210" s="138">
        <v>0</v>
      </c>
      <c r="R210" s="138">
        <f>Q210*H210</f>
        <v>0</v>
      </c>
      <c r="S210" s="138">
        <v>0</v>
      </c>
      <c r="T210" s="139">
        <f>S210*H210</f>
        <v>0</v>
      </c>
      <c r="AR210" s="140" t="s">
        <v>161</v>
      </c>
      <c r="AT210" s="140" t="s">
        <v>137</v>
      </c>
      <c r="AU210" s="140" t="s">
        <v>85</v>
      </c>
      <c r="AY210" s="16" t="s">
        <v>133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6" t="s">
        <v>83</v>
      </c>
      <c r="BK210" s="141">
        <f>ROUND(I210*H210,2)</f>
        <v>0</v>
      </c>
      <c r="BL210" s="16" t="s">
        <v>161</v>
      </c>
      <c r="BM210" s="140" t="s">
        <v>353</v>
      </c>
    </row>
    <row r="211" spans="2:65" s="1" customFormat="1" ht="10">
      <c r="B211" s="31"/>
      <c r="D211" s="142" t="s">
        <v>143</v>
      </c>
      <c r="F211" s="143" t="s">
        <v>354</v>
      </c>
      <c r="I211" s="144"/>
      <c r="L211" s="31"/>
      <c r="M211" s="145"/>
      <c r="T211" s="52"/>
      <c r="AT211" s="16" t="s">
        <v>143</v>
      </c>
      <c r="AU211" s="16" t="s">
        <v>85</v>
      </c>
    </row>
    <row r="212" spans="2:65" s="12" customFormat="1" ht="10">
      <c r="B212" s="146"/>
      <c r="D212" s="147" t="s">
        <v>145</v>
      </c>
      <c r="E212" s="148" t="s">
        <v>3</v>
      </c>
      <c r="F212" s="149" t="s">
        <v>146</v>
      </c>
      <c r="H212" s="148" t="s">
        <v>3</v>
      </c>
      <c r="I212" s="150"/>
      <c r="L212" s="146"/>
      <c r="M212" s="151"/>
      <c r="T212" s="152"/>
      <c r="AT212" s="148" t="s">
        <v>145</v>
      </c>
      <c r="AU212" s="148" t="s">
        <v>85</v>
      </c>
      <c r="AV212" s="12" t="s">
        <v>83</v>
      </c>
      <c r="AW212" s="12" t="s">
        <v>36</v>
      </c>
      <c r="AX212" s="12" t="s">
        <v>75</v>
      </c>
      <c r="AY212" s="148" t="s">
        <v>133</v>
      </c>
    </row>
    <row r="213" spans="2:65" s="13" customFormat="1" ht="10">
      <c r="B213" s="153"/>
      <c r="D213" s="147" t="s">
        <v>145</v>
      </c>
      <c r="E213" s="154" t="s">
        <v>3</v>
      </c>
      <c r="F213" s="155" t="s">
        <v>85</v>
      </c>
      <c r="H213" s="156">
        <v>2</v>
      </c>
      <c r="I213" s="157"/>
      <c r="L213" s="153"/>
      <c r="M213" s="158"/>
      <c r="T213" s="159"/>
      <c r="AT213" s="154" t="s">
        <v>145</v>
      </c>
      <c r="AU213" s="154" t="s">
        <v>85</v>
      </c>
      <c r="AV213" s="13" t="s">
        <v>85</v>
      </c>
      <c r="AW213" s="13" t="s">
        <v>36</v>
      </c>
      <c r="AX213" s="13" t="s">
        <v>83</v>
      </c>
      <c r="AY213" s="154" t="s">
        <v>133</v>
      </c>
    </row>
    <row r="214" spans="2:65" s="1" customFormat="1" ht="24.15" customHeight="1">
      <c r="B214" s="127"/>
      <c r="C214" s="167" t="s">
        <v>355</v>
      </c>
      <c r="D214" s="167" t="s">
        <v>192</v>
      </c>
      <c r="E214" s="168" t="s">
        <v>356</v>
      </c>
      <c r="F214" s="169" t="s">
        <v>357</v>
      </c>
      <c r="G214" s="170" t="s">
        <v>188</v>
      </c>
      <c r="H214" s="171">
        <v>2</v>
      </c>
      <c r="I214" s="172"/>
      <c r="J214" s="173">
        <f>ROUND(I214*H214,2)</f>
        <v>0</v>
      </c>
      <c r="K214" s="174"/>
      <c r="L214" s="175"/>
      <c r="M214" s="176" t="s">
        <v>3</v>
      </c>
      <c r="N214" s="177" t="s">
        <v>46</v>
      </c>
      <c r="P214" s="138">
        <f>O214*H214</f>
        <v>0</v>
      </c>
      <c r="Q214" s="138">
        <v>2.0500000000000001E-2</v>
      </c>
      <c r="R214" s="138">
        <f>Q214*H214</f>
        <v>4.1000000000000002E-2</v>
      </c>
      <c r="S214" s="138">
        <v>0</v>
      </c>
      <c r="T214" s="139">
        <f>S214*H214</f>
        <v>0</v>
      </c>
      <c r="AR214" s="140" t="s">
        <v>276</v>
      </c>
      <c r="AT214" s="140" t="s">
        <v>192</v>
      </c>
      <c r="AU214" s="140" t="s">
        <v>85</v>
      </c>
      <c r="AY214" s="16" t="s">
        <v>133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6" t="s">
        <v>83</v>
      </c>
      <c r="BK214" s="141">
        <f>ROUND(I214*H214,2)</f>
        <v>0</v>
      </c>
      <c r="BL214" s="16" t="s">
        <v>161</v>
      </c>
      <c r="BM214" s="140" t="s">
        <v>358</v>
      </c>
    </row>
    <row r="215" spans="2:65" s="1" customFormat="1" ht="24.15" customHeight="1">
      <c r="B215" s="127"/>
      <c r="C215" s="128" t="s">
        <v>359</v>
      </c>
      <c r="D215" s="128" t="s">
        <v>137</v>
      </c>
      <c r="E215" s="129" t="s">
        <v>360</v>
      </c>
      <c r="F215" s="130" t="s">
        <v>361</v>
      </c>
      <c r="G215" s="131" t="s">
        <v>188</v>
      </c>
      <c r="H215" s="132">
        <v>2</v>
      </c>
      <c r="I215" s="133"/>
      <c r="J215" s="134">
        <f>ROUND(I215*H215,2)</f>
        <v>0</v>
      </c>
      <c r="K215" s="135"/>
      <c r="L215" s="31"/>
      <c r="M215" s="136" t="s">
        <v>3</v>
      </c>
      <c r="N215" s="137" t="s">
        <v>46</v>
      </c>
      <c r="P215" s="138">
        <f>O215*H215</f>
        <v>0</v>
      </c>
      <c r="Q215" s="138">
        <v>0</v>
      </c>
      <c r="R215" s="138">
        <f>Q215*H215</f>
        <v>0</v>
      </c>
      <c r="S215" s="138">
        <v>0</v>
      </c>
      <c r="T215" s="139">
        <f>S215*H215</f>
        <v>0</v>
      </c>
      <c r="AR215" s="140" t="s">
        <v>161</v>
      </c>
      <c r="AT215" s="140" t="s">
        <v>137</v>
      </c>
      <c r="AU215" s="140" t="s">
        <v>85</v>
      </c>
      <c r="AY215" s="16" t="s">
        <v>133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6" t="s">
        <v>83</v>
      </c>
      <c r="BK215" s="141">
        <f>ROUND(I215*H215,2)</f>
        <v>0</v>
      </c>
      <c r="BL215" s="16" t="s">
        <v>161</v>
      </c>
      <c r="BM215" s="140" t="s">
        <v>362</v>
      </c>
    </row>
    <row r="216" spans="2:65" s="1" customFormat="1" ht="10">
      <c r="B216" s="31"/>
      <c r="D216" s="142" t="s">
        <v>143</v>
      </c>
      <c r="F216" s="143" t="s">
        <v>363</v>
      </c>
      <c r="I216" s="144"/>
      <c r="L216" s="31"/>
      <c r="M216" s="145"/>
      <c r="T216" s="52"/>
      <c r="AT216" s="16" t="s">
        <v>143</v>
      </c>
      <c r="AU216" s="16" t="s">
        <v>85</v>
      </c>
    </row>
    <row r="217" spans="2:65" s="1" customFormat="1" ht="16.5" customHeight="1">
      <c r="B217" s="127"/>
      <c r="C217" s="167" t="s">
        <v>364</v>
      </c>
      <c r="D217" s="167" t="s">
        <v>192</v>
      </c>
      <c r="E217" s="168" t="s">
        <v>365</v>
      </c>
      <c r="F217" s="169" t="s">
        <v>366</v>
      </c>
      <c r="G217" s="170" t="s">
        <v>188</v>
      </c>
      <c r="H217" s="171">
        <v>2</v>
      </c>
      <c r="I217" s="172"/>
      <c r="J217" s="173">
        <f>ROUND(I217*H217,2)</f>
        <v>0</v>
      </c>
      <c r="K217" s="174"/>
      <c r="L217" s="175"/>
      <c r="M217" s="176" t="s">
        <v>3</v>
      </c>
      <c r="N217" s="177" t="s">
        <v>46</v>
      </c>
      <c r="P217" s="138">
        <f>O217*H217</f>
        <v>0</v>
      </c>
      <c r="Q217" s="138">
        <v>2.2000000000000001E-3</v>
      </c>
      <c r="R217" s="138">
        <f>Q217*H217</f>
        <v>4.4000000000000003E-3</v>
      </c>
      <c r="S217" s="138">
        <v>0</v>
      </c>
      <c r="T217" s="139">
        <f>S217*H217</f>
        <v>0</v>
      </c>
      <c r="AR217" s="140" t="s">
        <v>276</v>
      </c>
      <c r="AT217" s="140" t="s">
        <v>192</v>
      </c>
      <c r="AU217" s="140" t="s">
        <v>85</v>
      </c>
      <c r="AY217" s="16" t="s">
        <v>133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6" t="s">
        <v>83</v>
      </c>
      <c r="BK217" s="141">
        <f>ROUND(I217*H217,2)</f>
        <v>0</v>
      </c>
      <c r="BL217" s="16" t="s">
        <v>161</v>
      </c>
      <c r="BM217" s="140" t="s">
        <v>367</v>
      </c>
    </row>
    <row r="218" spans="2:65" s="1" customFormat="1" ht="16.5" customHeight="1">
      <c r="B218" s="127"/>
      <c r="C218" s="128" t="s">
        <v>368</v>
      </c>
      <c r="D218" s="128" t="s">
        <v>137</v>
      </c>
      <c r="E218" s="129" t="s">
        <v>369</v>
      </c>
      <c r="F218" s="130" t="s">
        <v>370</v>
      </c>
      <c r="G218" s="131" t="s">
        <v>188</v>
      </c>
      <c r="H218" s="132">
        <v>2</v>
      </c>
      <c r="I218" s="133"/>
      <c r="J218" s="134">
        <f>ROUND(I218*H218,2)</f>
        <v>0</v>
      </c>
      <c r="K218" s="135"/>
      <c r="L218" s="31"/>
      <c r="M218" s="136" t="s">
        <v>3</v>
      </c>
      <c r="N218" s="137" t="s">
        <v>46</v>
      </c>
      <c r="P218" s="138">
        <f>O218*H218</f>
        <v>0</v>
      </c>
      <c r="Q218" s="138">
        <v>0</v>
      </c>
      <c r="R218" s="138">
        <f>Q218*H218</f>
        <v>0</v>
      </c>
      <c r="S218" s="138">
        <v>0</v>
      </c>
      <c r="T218" s="139">
        <f>S218*H218</f>
        <v>0</v>
      </c>
      <c r="AR218" s="140" t="s">
        <v>161</v>
      </c>
      <c r="AT218" s="140" t="s">
        <v>137</v>
      </c>
      <c r="AU218" s="140" t="s">
        <v>85</v>
      </c>
      <c r="AY218" s="16" t="s">
        <v>133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6" t="s">
        <v>83</v>
      </c>
      <c r="BK218" s="141">
        <f>ROUND(I218*H218,2)</f>
        <v>0</v>
      </c>
      <c r="BL218" s="16" t="s">
        <v>161</v>
      </c>
      <c r="BM218" s="140" t="s">
        <v>371</v>
      </c>
    </row>
    <row r="219" spans="2:65" s="12" customFormat="1" ht="10">
      <c r="B219" s="146"/>
      <c r="D219" s="147" t="s">
        <v>145</v>
      </c>
      <c r="E219" s="148" t="s">
        <v>3</v>
      </c>
      <c r="F219" s="149" t="s">
        <v>372</v>
      </c>
      <c r="H219" s="148" t="s">
        <v>3</v>
      </c>
      <c r="I219" s="150"/>
      <c r="L219" s="146"/>
      <c r="M219" s="151"/>
      <c r="T219" s="152"/>
      <c r="AT219" s="148" t="s">
        <v>145</v>
      </c>
      <c r="AU219" s="148" t="s">
        <v>85</v>
      </c>
      <c r="AV219" s="12" t="s">
        <v>83</v>
      </c>
      <c r="AW219" s="12" t="s">
        <v>36</v>
      </c>
      <c r="AX219" s="12" t="s">
        <v>75</v>
      </c>
      <c r="AY219" s="148" t="s">
        <v>133</v>
      </c>
    </row>
    <row r="220" spans="2:65" s="13" customFormat="1" ht="10">
      <c r="B220" s="153"/>
      <c r="D220" s="147" t="s">
        <v>145</v>
      </c>
      <c r="E220" s="154" t="s">
        <v>3</v>
      </c>
      <c r="F220" s="155" t="s">
        <v>85</v>
      </c>
      <c r="H220" s="156">
        <v>2</v>
      </c>
      <c r="I220" s="157"/>
      <c r="L220" s="153"/>
      <c r="M220" s="158"/>
      <c r="T220" s="159"/>
      <c r="AT220" s="154" t="s">
        <v>145</v>
      </c>
      <c r="AU220" s="154" t="s">
        <v>85</v>
      </c>
      <c r="AV220" s="13" t="s">
        <v>85</v>
      </c>
      <c r="AW220" s="13" t="s">
        <v>36</v>
      </c>
      <c r="AX220" s="13" t="s">
        <v>83</v>
      </c>
      <c r="AY220" s="154" t="s">
        <v>133</v>
      </c>
    </row>
    <row r="221" spans="2:65" s="1" customFormat="1" ht="21.75" customHeight="1">
      <c r="B221" s="127"/>
      <c r="C221" s="128" t="s">
        <v>373</v>
      </c>
      <c r="D221" s="128" t="s">
        <v>137</v>
      </c>
      <c r="E221" s="129" t="s">
        <v>374</v>
      </c>
      <c r="F221" s="130" t="s">
        <v>375</v>
      </c>
      <c r="G221" s="131" t="s">
        <v>376</v>
      </c>
      <c r="H221" s="132">
        <v>2</v>
      </c>
      <c r="I221" s="133"/>
      <c r="J221" s="134">
        <f>ROUND(I221*H221,2)</f>
        <v>0</v>
      </c>
      <c r="K221" s="135"/>
      <c r="L221" s="31"/>
      <c r="M221" s="136" t="s">
        <v>3</v>
      </c>
      <c r="N221" s="137" t="s">
        <v>46</v>
      </c>
      <c r="P221" s="138">
        <f>O221*H221</f>
        <v>0</v>
      </c>
      <c r="Q221" s="138">
        <v>0</v>
      </c>
      <c r="R221" s="138">
        <f>Q221*H221</f>
        <v>0</v>
      </c>
      <c r="S221" s="138">
        <v>0</v>
      </c>
      <c r="T221" s="139">
        <f>S221*H221</f>
        <v>0</v>
      </c>
      <c r="AR221" s="140" t="s">
        <v>161</v>
      </c>
      <c r="AT221" s="140" t="s">
        <v>137</v>
      </c>
      <c r="AU221" s="140" t="s">
        <v>85</v>
      </c>
      <c r="AY221" s="16" t="s">
        <v>133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6" t="s">
        <v>83</v>
      </c>
      <c r="BK221" s="141">
        <f>ROUND(I221*H221,2)</f>
        <v>0</v>
      </c>
      <c r="BL221" s="16" t="s">
        <v>161</v>
      </c>
      <c r="BM221" s="140" t="s">
        <v>377</v>
      </c>
    </row>
    <row r="222" spans="2:65" s="1" customFormat="1" ht="16.5" customHeight="1">
      <c r="B222" s="127"/>
      <c r="C222" s="128" t="s">
        <v>378</v>
      </c>
      <c r="D222" s="128" t="s">
        <v>137</v>
      </c>
      <c r="E222" s="129" t="s">
        <v>379</v>
      </c>
      <c r="F222" s="130" t="s">
        <v>380</v>
      </c>
      <c r="G222" s="131" t="s">
        <v>381</v>
      </c>
      <c r="H222" s="132">
        <v>1</v>
      </c>
      <c r="I222" s="133"/>
      <c r="J222" s="134">
        <f>ROUND(I222*H222,2)</f>
        <v>0</v>
      </c>
      <c r="K222" s="135"/>
      <c r="L222" s="31"/>
      <c r="M222" s="136" t="s">
        <v>3</v>
      </c>
      <c r="N222" s="137" t="s">
        <v>46</v>
      </c>
      <c r="P222" s="138">
        <f>O222*H222</f>
        <v>0</v>
      </c>
      <c r="Q222" s="138">
        <v>0</v>
      </c>
      <c r="R222" s="138">
        <f>Q222*H222</f>
        <v>0</v>
      </c>
      <c r="S222" s="138">
        <v>0</v>
      </c>
      <c r="T222" s="139">
        <f>S222*H222</f>
        <v>0</v>
      </c>
      <c r="AR222" s="140" t="s">
        <v>161</v>
      </c>
      <c r="AT222" s="140" t="s">
        <v>137</v>
      </c>
      <c r="AU222" s="140" t="s">
        <v>85</v>
      </c>
      <c r="AY222" s="16" t="s">
        <v>133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6" t="s">
        <v>83</v>
      </c>
      <c r="BK222" s="141">
        <f>ROUND(I222*H222,2)</f>
        <v>0</v>
      </c>
      <c r="BL222" s="16" t="s">
        <v>161</v>
      </c>
      <c r="BM222" s="140" t="s">
        <v>382</v>
      </c>
    </row>
    <row r="223" spans="2:65" s="1" customFormat="1" ht="33" customHeight="1">
      <c r="B223" s="127"/>
      <c r="C223" s="128" t="s">
        <v>182</v>
      </c>
      <c r="D223" s="128" t="s">
        <v>137</v>
      </c>
      <c r="E223" s="129" t="s">
        <v>383</v>
      </c>
      <c r="F223" s="130" t="s">
        <v>384</v>
      </c>
      <c r="G223" s="131" t="s">
        <v>222</v>
      </c>
      <c r="H223" s="132">
        <v>7</v>
      </c>
      <c r="I223" s="133"/>
      <c r="J223" s="134">
        <f>ROUND(I223*H223,2)</f>
        <v>0</v>
      </c>
      <c r="K223" s="135"/>
      <c r="L223" s="31"/>
      <c r="M223" s="136" t="s">
        <v>3</v>
      </c>
      <c r="N223" s="137" t="s">
        <v>46</v>
      </c>
      <c r="P223" s="138">
        <f>O223*H223</f>
        <v>0</v>
      </c>
      <c r="Q223" s="138">
        <v>0</v>
      </c>
      <c r="R223" s="138">
        <f>Q223*H223</f>
        <v>0</v>
      </c>
      <c r="S223" s="138">
        <v>0</v>
      </c>
      <c r="T223" s="139">
        <f>S223*H223</f>
        <v>0</v>
      </c>
      <c r="AR223" s="140" t="s">
        <v>161</v>
      </c>
      <c r="AT223" s="140" t="s">
        <v>137</v>
      </c>
      <c r="AU223" s="140" t="s">
        <v>85</v>
      </c>
      <c r="AY223" s="16" t="s">
        <v>133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6" t="s">
        <v>83</v>
      </c>
      <c r="BK223" s="141">
        <f>ROUND(I223*H223,2)</f>
        <v>0</v>
      </c>
      <c r="BL223" s="16" t="s">
        <v>161</v>
      </c>
      <c r="BM223" s="140" t="s">
        <v>385</v>
      </c>
    </row>
    <row r="224" spans="2:65" s="1" customFormat="1" ht="10">
      <c r="B224" s="31"/>
      <c r="D224" s="142" t="s">
        <v>143</v>
      </c>
      <c r="F224" s="143" t="s">
        <v>386</v>
      </c>
      <c r="I224" s="144"/>
      <c r="L224" s="31"/>
      <c r="M224" s="145"/>
      <c r="T224" s="52"/>
      <c r="AT224" s="16" t="s">
        <v>143</v>
      </c>
      <c r="AU224" s="16" t="s">
        <v>85</v>
      </c>
    </row>
    <row r="225" spans="2:65" s="12" customFormat="1" ht="10">
      <c r="B225" s="146"/>
      <c r="D225" s="147" t="s">
        <v>145</v>
      </c>
      <c r="E225" s="148" t="s">
        <v>3</v>
      </c>
      <c r="F225" s="149" t="s">
        <v>387</v>
      </c>
      <c r="H225" s="148" t="s">
        <v>3</v>
      </c>
      <c r="I225" s="150"/>
      <c r="L225" s="146"/>
      <c r="M225" s="151"/>
      <c r="T225" s="152"/>
      <c r="AT225" s="148" t="s">
        <v>145</v>
      </c>
      <c r="AU225" s="148" t="s">
        <v>85</v>
      </c>
      <c r="AV225" s="12" t="s">
        <v>83</v>
      </c>
      <c r="AW225" s="12" t="s">
        <v>36</v>
      </c>
      <c r="AX225" s="12" t="s">
        <v>75</v>
      </c>
      <c r="AY225" s="148" t="s">
        <v>133</v>
      </c>
    </row>
    <row r="226" spans="2:65" s="13" customFormat="1" ht="10">
      <c r="B226" s="153"/>
      <c r="D226" s="147" t="s">
        <v>145</v>
      </c>
      <c r="E226" s="154" t="s">
        <v>3</v>
      </c>
      <c r="F226" s="155" t="s">
        <v>338</v>
      </c>
      <c r="H226" s="156">
        <v>7</v>
      </c>
      <c r="I226" s="157"/>
      <c r="L226" s="153"/>
      <c r="M226" s="158"/>
      <c r="T226" s="159"/>
      <c r="AT226" s="154" t="s">
        <v>145</v>
      </c>
      <c r="AU226" s="154" t="s">
        <v>85</v>
      </c>
      <c r="AV226" s="13" t="s">
        <v>85</v>
      </c>
      <c r="AW226" s="13" t="s">
        <v>36</v>
      </c>
      <c r="AX226" s="13" t="s">
        <v>83</v>
      </c>
      <c r="AY226" s="154" t="s">
        <v>133</v>
      </c>
    </row>
    <row r="227" spans="2:65" s="1" customFormat="1" ht="24.15" customHeight="1">
      <c r="B227" s="127"/>
      <c r="C227" s="167" t="s">
        <v>388</v>
      </c>
      <c r="D227" s="167" t="s">
        <v>192</v>
      </c>
      <c r="E227" s="168" t="s">
        <v>389</v>
      </c>
      <c r="F227" s="169" t="s">
        <v>390</v>
      </c>
      <c r="G227" s="170" t="s">
        <v>222</v>
      </c>
      <c r="H227" s="171">
        <v>7</v>
      </c>
      <c r="I227" s="172"/>
      <c r="J227" s="173">
        <f>ROUND(I227*H227,2)</f>
        <v>0</v>
      </c>
      <c r="K227" s="174"/>
      <c r="L227" s="175"/>
      <c r="M227" s="176" t="s">
        <v>3</v>
      </c>
      <c r="N227" s="177" t="s">
        <v>46</v>
      </c>
      <c r="P227" s="138">
        <f>O227*H227</f>
        <v>0</v>
      </c>
      <c r="Q227" s="138">
        <v>7.0000000000000001E-3</v>
      </c>
      <c r="R227" s="138">
        <f>Q227*H227</f>
        <v>4.9000000000000002E-2</v>
      </c>
      <c r="S227" s="138">
        <v>0</v>
      </c>
      <c r="T227" s="139">
        <f>S227*H227</f>
        <v>0</v>
      </c>
      <c r="AR227" s="140" t="s">
        <v>276</v>
      </c>
      <c r="AT227" s="140" t="s">
        <v>192</v>
      </c>
      <c r="AU227" s="140" t="s">
        <v>85</v>
      </c>
      <c r="AY227" s="16" t="s">
        <v>133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6" t="s">
        <v>83</v>
      </c>
      <c r="BK227" s="141">
        <f>ROUND(I227*H227,2)</f>
        <v>0</v>
      </c>
      <c r="BL227" s="16" t="s">
        <v>161</v>
      </c>
      <c r="BM227" s="140" t="s">
        <v>391</v>
      </c>
    </row>
    <row r="228" spans="2:65" s="1" customFormat="1" ht="24.15" customHeight="1">
      <c r="B228" s="127"/>
      <c r="C228" s="167" t="s">
        <v>276</v>
      </c>
      <c r="D228" s="167" t="s">
        <v>192</v>
      </c>
      <c r="E228" s="168" t="s">
        <v>392</v>
      </c>
      <c r="F228" s="169" t="s">
        <v>393</v>
      </c>
      <c r="G228" s="170" t="s">
        <v>188</v>
      </c>
      <c r="H228" s="171">
        <v>4</v>
      </c>
      <c r="I228" s="172"/>
      <c r="J228" s="173">
        <f>ROUND(I228*H228,2)</f>
        <v>0</v>
      </c>
      <c r="K228" s="174"/>
      <c r="L228" s="175"/>
      <c r="M228" s="176" t="s">
        <v>3</v>
      </c>
      <c r="N228" s="177" t="s">
        <v>46</v>
      </c>
      <c r="P228" s="138">
        <f>O228*H228</f>
        <v>0</v>
      </c>
      <c r="Q228" s="138">
        <v>6.0000000000000002E-5</v>
      </c>
      <c r="R228" s="138">
        <f>Q228*H228</f>
        <v>2.4000000000000001E-4</v>
      </c>
      <c r="S228" s="138">
        <v>0</v>
      </c>
      <c r="T228" s="139">
        <f>S228*H228</f>
        <v>0</v>
      </c>
      <c r="AR228" s="140" t="s">
        <v>276</v>
      </c>
      <c r="AT228" s="140" t="s">
        <v>192</v>
      </c>
      <c r="AU228" s="140" t="s">
        <v>85</v>
      </c>
      <c r="AY228" s="16" t="s">
        <v>133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6" t="s">
        <v>83</v>
      </c>
      <c r="BK228" s="141">
        <f>ROUND(I228*H228,2)</f>
        <v>0</v>
      </c>
      <c r="BL228" s="16" t="s">
        <v>161</v>
      </c>
      <c r="BM228" s="140" t="s">
        <v>394</v>
      </c>
    </row>
    <row r="229" spans="2:65" s="1" customFormat="1" ht="44.25" customHeight="1">
      <c r="B229" s="127"/>
      <c r="C229" s="128" t="s">
        <v>395</v>
      </c>
      <c r="D229" s="128" t="s">
        <v>137</v>
      </c>
      <c r="E229" s="129" t="s">
        <v>396</v>
      </c>
      <c r="F229" s="130" t="s">
        <v>397</v>
      </c>
      <c r="G229" s="131" t="s">
        <v>230</v>
      </c>
      <c r="H229" s="132">
        <v>9.5000000000000001E-2</v>
      </c>
      <c r="I229" s="133"/>
      <c r="J229" s="134">
        <f>ROUND(I229*H229,2)</f>
        <v>0</v>
      </c>
      <c r="K229" s="135"/>
      <c r="L229" s="31"/>
      <c r="M229" s="136" t="s">
        <v>3</v>
      </c>
      <c r="N229" s="137" t="s">
        <v>46</v>
      </c>
      <c r="P229" s="138">
        <f>O229*H229</f>
        <v>0</v>
      </c>
      <c r="Q229" s="138">
        <v>0</v>
      </c>
      <c r="R229" s="138">
        <f>Q229*H229</f>
        <v>0</v>
      </c>
      <c r="S229" s="138">
        <v>0</v>
      </c>
      <c r="T229" s="139">
        <f>S229*H229</f>
        <v>0</v>
      </c>
      <c r="AR229" s="140" t="s">
        <v>161</v>
      </c>
      <c r="AT229" s="140" t="s">
        <v>137</v>
      </c>
      <c r="AU229" s="140" t="s">
        <v>85</v>
      </c>
      <c r="AY229" s="16" t="s">
        <v>133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6" t="s">
        <v>83</v>
      </c>
      <c r="BK229" s="141">
        <f>ROUND(I229*H229,2)</f>
        <v>0</v>
      </c>
      <c r="BL229" s="16" t="s">
        <v>161</v>
      </c>
      <c r="BM229" s="140" t="s">
        <v>398</v>
      </c>
    </row>
    <row r="230" spans="2:65" s="1" customFormat="1" ht="10">
      <c r="B230" s="31"/>
      <c r="D230" s="142" t="s">
        <v>143</v>
      </c>
      <c r="F230" s="143" t="s">
        <v>399</v>
      </c>
      <c r="I230" s="144"/>
      <c r="L230" s="31"/>
      <c r="M230" s="145"/>
      <c r="T230" s="52"/>
      <c r="AT230" s="16" t="s">
        <v>143</v>
      </c>
      <c r="AU230" s="16" t="s">
        <v>85</v>
      </c>
    </row>
    <row r="231" spans="2:65" s="1" customFormat="1" ht="49" customHeight="1">
      <c r="B231" s="127"/>
      <c r="C231" s="128" t="s">
        <v>400</v>
      </c>
      <c r="D231" s="128" t="s">
        <v>137</v>
      </c>
      <c r="E231" s="129" t="s">
        <v>401</v>
      </c>
      <c r="F231" s="130" t="s">
        <v>402</v>
      </c>
      <c r="G231" s="131" t="s">
        <v>230</v>
      </c>
      <c r="H231" s="132">
        <v>9.5000000000000001E-2</v>
      </c>
      <c r="I231" s="133"/>
      <c r="J231" s="134">
        <f>ROUND(I231*H231,2)</f>
        <v>0</v>
      </c>
      <c r="K231" s="135"/>
      <c r="L231" s="31"/>
      <c r="M231" s="136" t="s">
        <v>3</v>
      </c>
      <c r="N231" s="137" t="s">
        <v>46</v>
      </c>
      <c r="P231" s="138">
        <f>O231*H231</f>
        <v>0</v>
      </c>
      <c r="Q231" s="138">
        <v>0</v>
      </c>
      <c r="R231" s="138">
        <f>Q231*H231</f>
        <v>0</v>
      </c>
      <c r="S231" s="138">
        <v>0</v>
      </c>
      <c r="T231" s="139">
        <f>S231*H231</f>
        <v>0</v>
      </c>
      <c r="AR231" s="140" t="s">
        <v>161</v>
      </c>
      <c r="AT231" s="140" t="s">
        <v>137</v>
      </c>
      <c r="AU231" s="140" t="s">
        <v>85</v>
      </c>
      <c r="AY231" s="16" t="s">
        <v>133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6" t="s">
        <v>83</v>
      </c>
      <c r="BK231" s="141">
        <f>ROUND(I231*H231,2)</f>
        <v>0</v>
      </c>
      <c r="BL231" s="16" t="s">
        <v>161</v>
      </c>
      <c r="BM231" s="140" t="s">
        <v>403</v>
      </c>
    </row>
    <row r="232" spans="2:65" s="1" customFormat="1" ht="10">
      <c r="B232" s="31"/>
      <c r="D232" s="142" t="s">
        <v>143</v>
      </c>
      <c r="F232" s="143" t="s">
        <v>404</v>
      </c>
      <c r="I232" s="144"/>
      <c r="L232" s="31"/>
      <c r="M232" s="145"/>
      <c r="T232" s="52"/>
      <c r="AT232" s="16" t="s">
        <v>143</v>
      </c>
      <c r="AU232" s="16" t="s">
        <v>85</v>
      </c>
    </row>
    <row r="233" spans="2:65" s="1" customFormat="1" ht="49" customHeight="1">
      <c r="B233" s="127"/>
      <c r="C233" s="128" t="s">
        <v>405</v>
      </c>
      <c r="D233" s="128" t="s">
        <v>137</v>
      </c>
      <c r="E233" s="129" t="s">
        <v>406</v>
      </c>
      <c r="F233" s="130" t="s">
        <v>407</v>
      </c>
      <c r="G233" s="131" t="s">
        <v>230</v>
      </c>
      <c r="H233" s="132">
        <v>9.5000000000000001E-2</v>
      </c>
      <c r="I233" s="133"/>
      <c r="J233" s="134">
        <f>ROUND(I233*H233,2)</f>
        <v>0</v>
      </c>
      <c r="K233" s="135"/>
      <c r="L233" s="31"/>
      <c r="M233" s="136" t="s">
        <v>3</v>
      </c>
      <c r="N233" s="137" t="s">
        <v>46</v>
      </c>
      <c r="P233" s="138">
        <f>O233*H233</f>
        <v>0</v>
      </c>
      <c r="Q233" s="138">
        <v>0</v>
      </c>
      <c r="R233" s="138">
        <f>Q233*H233</f>
        <v>0</v>
      </c>
      <c r="S233" s="138">
        <v>0</v>
      </c>
      <c r="T233" s="139">
        <f>S233*H233</f>
        <v>0</v>
      </c>
      <c r="AR233" s="140" t="s">
        <v>161</v>
      </c>
      <c r="AT233" s="140" t="s">
        <v>137</v>
      </c>
      <c r="AU233" s="140" t="s">
        <v>85</v>
      </c>
      <c r="AY233" s="16" t="s">
        <v>133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6" t="s">
        <v>83</v>
      </c>
      <c r="BK233" s="141">
        <f>ROUND(I233*H233,2)</f>
        <v>0</v>
      </c>
      <c r="BL233" s="16" t="s">
        <v>161</v>
      </c>
      <c r="BM233" s="140" t="s">
        <v>408</v>
      </c>
    </row>
    <row r="234" spans="2:65" s="1" customFormat="1" ht="10">
      <c r="B234" s="31"/>
      <c r="D234" s="142" t="s">
        <v>143</v>
      </c>
      <c r="F234" s="143" t="s">
        <v>409</v>
      </c>
      <c r="I234" s="144"/>
      <c r="L234" s="31"/>
      <c r="M234" s="145"/>
      <c r="T234" s="52"/>
      <c r="AT234" s="16" t="s">
        <v>143</v>
      </c>
      <c r="AU234" s="16" t="s">
        <v>85</v>
      </c>
    </row>
    <row r="235" spans="2:65" s="11" customFormat="1" ht="22.75" customHeight="1">
      <c r="B235" s="115"/>
      <c r="D235" s="116" t="s">
        <v>74</v>
      </c>
      <c r="E235" s="125" t="s">
        <v>410</v>
      </c>
      <c r="F235" s="125" t="s">
        <v>411</v>
      </c>
      <c r="I235" s="118"/>
      <c r="J235" s="126">
        <f>BK235</f>
        <v>0</v>
      </c>
      <c r="L235" s="115"/>
      <c r="M235" s="120"/>
      <c r="P235" s="121">
        <f>SUM(P236:P245)</f>
        <v>0</v>
      </c>
      <c r="R235" s="121">
        <f>SUM(R236:R245)</f>
        <v>4.4000000000000003E-3</v>
      </c>
      <c r="T235" s="122">
        <f>SUM(T236:T245)</f>
        <v>0</v>
      </c>
      <c r="AR235" s="116" t="s">
        <v>85</v>
      </c>
      <c r="AT235" s="123" t="s">
        <v>74</v>
      </c>
      <c r="AU235" s="123" t="s">
        <v>83</v>
      </c>
      <c r="AY235" s="116" t="s">
        <v>133</v>
      </c>
      <c r="BK235" s="124">
        <f>SUM(BK236:BK245)</f>
        <v>0</v>
      </c>
    </row>
    <row r="236" spans="2:65" s="1" customFormat="1" ht="24.15" customHeight="1">
      <c r="B236" s="127"/>
      <c r="C236" s="128" t="s">
        <v>412</v>
      </c>
      <c r="D236" s="128" t="s">
        <v>137</v>
      </c>
      <c r="E236" s="129" t="s">
        <v>413</v>
      </c>
      <c r="F236" s="130" t="s">
        <v>414</v>
      </c>
      <c r="G236" s="131" t="s">
        <v>188</v>
      </c>
      <c r="H236" s="132">
        <v>2</v>
      </c>
      <c r="I236" s="133"/>
      <c r="J236" s="134">
        <f>ROUND(I236*H236,2)</f>
        <v>0</v>
      </c>
      <c r="K236" s="135"/>
      <c r="L236" s="31"/>
      <c r="M236" s="136" t="s">
        <v>3</v>
      </c>
      <c r="N236" s="137" t="s">
        <v>46</v>
      </c>
      <c r="P236" s="138">
        <f>O236*H236</f>
        <v>0</v>
      </c>
      <c r="Q236" s="138">
        <v>0</v>
      </c>
      <c r="R236" s="138">
        <f>Q236*H236</f>
        <v>0</v>
      </c>
      <c r="S236" s="138">
        <v>0</v>
      </c>
      <c r="T236" s="139">
        <f>S236*H236</f>
        <v>0</v>
      </c>
      <c r="AR236" s="140" t="s">
        <v>161</v>
      </c>
      <c r="AT236" s="140" t="s">
        <v>137</v>
      </c>
      <c r="AU236" s="140" t="s">
        <v>85</v>
      </c>
      <c r="AY236" s="16" t="s">
        <v>133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6" t="s">
        <v>83</v>
      </c>
      <c r="BK236" s="141">
        <f>ROUND(I236*H236,2)</f>
        <v>0</v>
      </c>
      <c r="BL236" s="16" t="s">
        <v>161</v>
      </c>
      <c r="BM236" s="140" t="s">
        <v>415</v>
      </c>
    </row>
    <row r="237" spans="2:65" s="1" customFormat="1" ht="10">
      <c r="B237" s="31"/>
      <c r="D237" s="142" t="s">
        <v>143</v>
      </c>
      <c r="F237" s="143" t="s">
        <v>416</v>
      </c>
      <c r="I237" s="144"/>
      <c r="L237" s="31"/>
      <c r="M237" s="145"/>
      <c r="T237" s="52"/>
      <c r="AT237" s="16" t="s">
        <v>143</v>
      </c>
      <c r="AU237" s="16" t="s">
        <v>85</v>
      </c>
    </row>
    <row r="238" spans="2:65" s="12" customFormat="1" ht="10">
      <c r="B238" s="146"/>
      <c r="D238" s="147" t="s">
        <v>145</v>
      </c>
      <c r="E238" s="148" t="s">
        <v>3</v>
      </c>
      <c r="F238" s="149" t="s">
        <v>146</v>
      </c>
      <c r="H238" s="148" t="s">
        <v>3</v>
      </c>
      <c r="I238" s="150"/>
      <c r="L238" s="146"/>
      <c r="M238" s="151"/>
      <c r="T238" s="152"/>
      <c r="AT238" s="148" t="s">
        <v>145</v>
      </c>
      <c r="AU238" s="148" t="s">
        <v>85</v>
      </c>
      <c r="AV238" s="12" t="s">
        <v>83</v>
      </c>
      <c r="AW238" s="12" t="s">
        <v>36</v>
      </c>
      <c r="AX238" s="12" t="s">
        <v>75</v>
      </c>
      <c r="AY238" s="148" t="s">
        <v>133</v>
      </c>
    </row>
    <row r="239" spans="2:65" s="13" customFormat="1" ht="10">
      <c r="B239" s="153"/>
      <c r="D239" s="147" t="s">
        <v>145</v>
      </c>
      <c r="E239" s="154" t="s">
        <v>3</v>
      </c>
      <c r="F239" s="155" t="s">
        <v>85</v>
      </c>
      <c r="H239" s="156">
        <v>2</v>
      </c>
      <c r="I239" s="157"/>
      <c r="L239" s="153"/>
      <c r="M239" s="158"/>
      <c r="T239" s="159"/>
      <c r="AT239" s="154" t="s">
        <v>145</v>
      </c>
      <c r="AU239" s="154" t="s">
        <v>85</v>
      </c>
      <c r="AV239" s="13" t="s">
        <v>85</v>
      </c>
      <c r="AW239" s="13" t="s">
        <v>36</v>
      </c>
      <c r="AX239" s="13" t="s">
        <v>83</v>
      </c>
      <c r="AY239" s="154" t="s">
        <v>133</v>
      </c>
    </row>
    <row r="240" spans="2:65" s="1" customFormat="1" ht="16.5" customHeight="1">
      <c r="B240" s="127"/>
      <c r="C240" s="167" t="s">
        <v>417</v>
      </c>
      <c r="D240" s="167" t="s">
        <v>192</v>
      </c>
      <c r="E240" s="168" t="s">
        <v>418</v>
      </c>
      <c r="F240" s="169" t="s">
        <v>419</v>
      </c>
      <c r="G240" s="170" t="s">
        <v>188</v>
      </c>
      <c r="H240" s="171">
        <v>2</v>
      </c>
      <c r="I240" s="172"/>
      <c r="J240" s="173">
        <f>ROUND(I240*H240,2)</f>
        <v>0</v>
      </c>
      <c r="K240" s="174"/>
      <c r="L240" s="175"/>
      <c r="M240" s="176" t="s">
        <v>3</v>
      </c>
      <c r="N240" s="177" t="s">
        <v>46</v>
      </c>
      <c r="P240" s="138">
        <f>O240*H240</f>
        <v>0</v>
      </c>
      <c r="Q240" s="138">
        <v>2.2000000000000001E-3</v>
      </c>
      <c r="R240" s="138">
        <f>Q240*H240</f>
        <v>4.4000000000000003E-3</v>
      </c>
      <c r="S240" s="138">
        <v>0</v>
      </c>
      <c r="T240" s="139">
        <f>S240*H240</f>
        <v>0</v>
      </c>
      <c r="AR240" s="140" t="s">
        <v>276</v>
      </c>
      <c r="AT240" s="140" t="s">
        <v>192</v>
      </c>
      <c r="AU240" s="140" t="s">
        <v>85</v>
      </c>
      <c r="AY240" s="16" t="s">
        <v>133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6" t="s">
        <v>83</v>
      </c>
      <c r="BK240" s="141">
        <f>ROUND(I240*H240,2)</f>
        <v>0</v>
      </c>
      <c r="BL240" s="16" t="s">
        <v>161</v>
      </c>
      <c r="BM240" s="140" t="s">
        <v>420</v>
      </c>
    </row>
    <row r="241" spans="2:65" s="1" customFormat="1" ht="24.15" customHeight="1">
      <c r="B241" s="127"/>
      <c r="C241" s="128" t="s">
        <v>421</v>
      </c>
      <c r="D241" s="128" t="s">
        <v>137</v>
      </c>
      <c r="E241" s="129" t="s">
        <v>422</v>
      </c>
      <c r="F241" s="130" t="s">
        <v>423</v>
      </c>
      <c r="G241" s="131" t="s">
        <v>188</v>
      </c>
      <c r="H241" s="132">
        <v>4</v>
      </c>
      <c r="I241" s="133"/>
      <c r="J241" s="134">
        <f>ROUND(I241*H241,2)</f>
        <v>0</v>
      </c>
      <c r="K241" s="135"/>
      <c r="L241" s="31"/>
      <c r="M241" s="136" t="s">
        <v>3</v>
      </c>
      <c r="N241" s="137" t="s">
        <v>46</v>
      </c>
      <c r="P241" s="138">
        <f>O241*H241</f>
        <v>0</v>
      </c>
      <c r="Q241" s="138">
        <v>0</v>
      </c>
      <c r="R241" s="138">
        <f>Q241*H241</f>
        <v>0</v>
      </c>
      <c r="S241" s="138">
        <v>0</v>
      </c>
      <c r="T241" s="139">
        <f>S241*H241</f>
        <v>0</v>
      </c>
      <c r="AR241" s="140" t="s">
        <v>161</v>
      </c>
      <c r="AT241" s="140" t="s">
        <v>137</v>
      </c>
      <c r="AU241" s="140" t="s">
        <v>85</v>
      </c>
      <c r="AY241" s="16" t="s">
        <v>133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6" t="s">
        <v>83</v>
      </c>
      <c r="BK241" s="141">
        <f>ROUND(I241*H241,2)</f>
        <v>0</v>
      </c>
      <c r="BL241" s="16" t="s">
        <v>161</v>
      </c>
      <c r="BM241" s="140" t="s">
        <v>424</v>
      </c>
    </row>
    <row r="242" spans="2:65" s="1" customFormat="1" ht="10">
      <c r="B242" s="31"/>
      <c r="D242" s="142" t="s">
        <v>143</v>
      </c>
      <c r="F242" s="143" t="s">
        <v>425</v>
      </c>
      <c r="I242" s="144"/>
      <c r="L242" s="31"/>
      <c r="M242" s="145"/>
      <c r="T242" s="52"/>
      <c r="AT242" s="16" t="s">
        <v>143</v>
      </c>
      <c r="AU242" s="16" t="s">
        <v>85</v>
      </c>
    </row>
    <row r="243" spans="2:65" s="12" customFormat="1" ht="10">
      <c r="B243" s="146"/>
      <c r="D243" s="147" t="s">
        <v>145</v>
      </c>
      <c r="E243" s="148" t="s">
        <v>3</v>
      </c>
      <c r="F243" s="149" t="s">
        <v>387</v>
      </c>
      <c r="H243" s="148" t="s">
        <v>3</v>
      </c>
      <c r="I243" s="150"/>
      <c r="L243" s="146"/>
      <c r="M243" s="151"/>
      <c r="T243" s="152"/>
      <c r="AT243" s="148" t="s">
        <v>145</v>
      </c>
      <c r="AU243" s="148" t="s">
        <v>85</v>
      </c>
      <c r="AV243" s="12" t="s">
        <v>83</v>
      </c>
      <c r="AW243" s="12" t="s">
        <v>36</v>
      </c>
      <c r="AX243" s="12" t="s">
        <v>75</v>
      </c>
      <c r="AY243" s="148" t="s">
        <v>133</v>
      </c>
    </row>
    <row r="244" spans="2:65" s="13" customFormat="1" ht="10">
      <c r="B244" s="153"/>
      <c r="D244" s="147" t="s">
        <v>145</v>
      </c>
      <c r="E244" s="154" t="s">
        <v>3</v>
      </c>
      <c r="F244" s="155" t="s">
        <v>141</v>
      </c>
      <c r="H244" s="156">
        <v>4</v>
      </c>
      <c r="I244" s="157"/>
      <c r="L244" s="153"/>
      <c r="M244" s="158"/>
      <c r="T244" s="159"/>
      <c r="AT244" s="154" t="s">
        <v>145</v>
      </c>
      <c r="AU244" s="154" t="s">
        <v>85</v>
      </c>
      <c r="AV244" s="13" t="s">
        <v>85</v>
      </c>
      <c r="AW244" s="13" t="s">
        <v>36</v>
      </c>
      <c r="AX244" s="13" t="s">
        <v>83</v>
      </c>
      <c r="AY244" s="154" t="s">
        <v>133</v>
      </c>
    </row>
    <row r="245" spans="2:65" s="1" customFormat="1" ht="16.5" customHeight="1">
      <c r="B245" s="127"/>
      <c r="C245" s="167" t="s">
        <v>426</v>
      </c>
      <c r="D245" s="167" t="s">
        <v>192</v>
      </c>
      <c r="E245" s="168" t="s">
        <v>427</v>
      </c>
      <c r="F245" s="169" t="s">
        <v>428</v>
      </c>
      <c r="G245" s="170" t="s">
        <v>188</v>
      </c>
      <c r="H245" s="171">
        <v>4</v>
      </c>
      <c r="I245" s="172"/>
      <c r="J245" s="173">
        <f>ROUND(I245*H245,2)</f>
        <v>0</v>
      </c>
      <c r="K245" s="174"/>
      <c r="L245" s="175"/>
      <c r="M245" s="176" t="s">
        <v>3</v>
      </c>
      <c r="N245" s="177" t="s">
        <v>46</v>
      </c>
      <c r="P245" s="138">
        <f>O245*H245</f>
        <v>0</v>
      </c>
      <c r="Q245" s="138">
        <v>0</v>
      </c>
      <c r="R245" s="138">
        <f>Q245*H245</f>
        <v>0</v>
      </c>
      <c r="S245" s="138">
        <v>0</v>
      </c>
      <c r="T245" s="139">
        <f>S245*H245</f>
        <v>0</v>
      </c>
      <c r="AR245" s="140" t="s">
        <v>276</v>
      </c>
      <c r="AT245" s="140" t="s">
        <v>192</v>
      </c>
      <c r="AU245" s="140" t="s">
        <v>85</v>
      </c>
      <c r="AY245" s="16" t="s">
        <v>133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6" t="s">
        <v>83</v>
      </c>
      <c r="BK245" s="141">
        <f>ROUND(I245*H245,2)</f>
        <v>0</v>
      </c>
      <c r="BL245" s="16" t="s">
        <v>161</v>
      </c>
      <c r="BM245" s="140" t="s">
        <v>429</v>
      </c>
    </row>
    <row r="246" spans="2:65" s="11" customFormat="1" ht="22.75" customHeight="1">
      <c r="B246" s="115"/>
      <c r="D246" s="116" t="s">
        <v>74</v>
      </c>
      <c r="E246" s="125" t="s">
        <v>430</v>
      </c>
      <c r="F246" s="125" t="s">
        <v>431</v>
      </c>
      <c r="I246" s="118"/>
      <c r="J246" s="126">
        <f>BK246</f>
        <v>0</v>
      </c>
      <c r="L246" s="115"/>
      <c r="M246" s="120"/>
      <c r="P246" s="121">
        <f>SUM(P247:P257)</f>
        <v>0</v>
      </c>
      <c r="R246" s="121">
        <f>SUM(R247:R257)</f>
        <v>4.7940000000000003E-2</v>
      </c>
      <c r="T246" s="122">
        <f>SUM(T247:T257)</f>
        <v>4.7160000000000001E-2</v>
      </c>
      <c r="AR246" s="116" t="s">
        <v>85</v>
      </c>
      <c r="AT246" s="123" t="s">
        <v>74</v>
      </c>
      <c r="AU246" s="123" t="s">
        <v>83</v>
      </c>
      <c r="AY246" s="116" t="s">
        <v>133</v>
      </c>
      <c r="BK246" s="124">
        <f>SUM(BK247:BK257)</f>
        <v>0</v>
      </c>
    </row>
    <row r="247" spans="2:65" s="1" customFormat="1" ht="24.15" customHeight="1">
      <c r="B247" s="127"/>
      <c r="C247" s="128" t="s">
        <v>432</v>
      </c>
      <c r="D247" s="128" t="s">
        <v>137</v>
      </c>
      <c r="E247" s="129" t="s">
        <v>433</v>
      </c>
      <c r="F247" s="130" t="s">
        <v>434</v>
      </c>
      <c r="G247" s="131" t="s">
        <v>188</v>
      </c>
      <c r="H247" s="132">
        <v>18</v>
      </c>
      <c r="I247" s="133"/>
      <c r="J247" s="134">
        <f>ROUND(I247*H247,2)</f>
        <v>0</v>
      </c>
      <c r="K247" s="135"/>
      <c r="L247" s="31"/>
      <c r="M247" s="136" t="s">
        <v>3</v>
      </c>
      <c r="N247" s="137" t="s">
        <v>46</v>
      </c>
      <c r="P247" s="138">
        <f>O247*H247</f>
        <v>0</v>
      </c>
      <c r="Q247" s="138">
        <v>8.3000000000000001E-4</v>
      </c>
      <c r="R247" s="138">
        <f>Q247*H247</f>
        <v>1.494E-2</v>
      </c>
      <c r="S247" s="138">
        <v>2.6199999999999999E-3</v>
      </c>
      <c r="T247" s="139">
        <f>S247*H247</f>
        <v>4.7160000000000001E-2</v>
      </c>
      <c r="AR247" s="140" t="s">
        <v>161</v>
      </c>
      <c r="AT247" s="140" t="s">
        <v>137</v>
      </c>
      <c r="AU247" s="140" t="s">
        <v>85</v>
      </c>
      <c r="AY247" s="16" t="s">
        <v>133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6" t="s">
        <v>83</v>
      </c>
      <c r="BK247" s="141">
        <f>ROUND(I247*H247,2)</f>
        <v>0</v>
      </c>
      <c r="BL247" s="16" t="s">
        <v>161</v>
      </c>
      <c r="BM247" s="140" t="s">
        <v>435</v>
      </c>
    </row>
    <row r="248" spans="2:65" s="1" customFormat="1" ht="10">
      <c r="B248" s="31"/>
      <c r="D248" s="142" t="s">
        <v>143</v>
      </c>
      <c r="F248" s="143" t="s">
        <v>436</v>
      </c>
      <c r="I248" s="144"/>
      <c r="L248" s="31"/>
      <c r="M248" s="145"/>
      <c r="T248" s="52"/>
      <c r="AT248" s="16" t="s">
        <v>143</v>
      </c>
      <c r="AU248" s="16" t="s">
        <v>85</v>
      </c>
    </row>
    <row r="249" spans="2:65" s="12" customFormat="1" ht="10">
      <c r="B249" s="146"/>
      <c r="D249" s="147" t="s">
        <v>145</v>
      </c>
      <c r="E249" s="148" t="s">
        <v>3</v>
      </c>
      <c r="F249" s="149" t="s">
        <v>437</v>
      </c>
      <c r="H249" s="148" t="s">
        <v>3</v>
      </c>
      <c r="I249" s="150"/>
      <c r="L249" s="146"/>
      <c r="M249" s="151"/>
      <c r="T249" s="152"/>
      <c r="AT249" s="148" t="s">
        <v>145</v>
      </c>
      <c r="AU249" s="148" t="s">
        <v>85</v>
      </c>
      <c r="AV249" s="12" t="s">
        <v>83</v>
      </c>
      <c r="AW249" s="12" t="s">
        <v>36</v>
      </c>
      <c r="AX249" s="12" t="s">
        <v>75</v>
      </c>
      <c r="AY249" s="148" t="s">
        <v>133</v>
      </c>
    </row>
    <row r="250" spans="2:65" s="13" customFormat="1" ht="10">
      <c r="B250" s="153"/>
      <c r="D250" s="147" t="s">
        <v>145</v>
      </c>
      <c r="E250" s="154" t="s">
        <v>3</v>
      </c>
      <c r="F250" s="155" t="s">
        <v>438</v>
      </c>
      <c r="H250" s="156">
        <v>18</v>
      </c>
      <c r="I250" s="157"/>
      <c r="L250" s="153"/>
      <c r="M250" s="158"/>
      <c r="T250" s="159"/>
      <c r="AT250" s="154" t="s">
        <v>145</v>
      </c>
      <c r="AU250" s="154" t="s">
        <v>85</v>
      </c>
      <c r="AV250" s="13" t="s">
        <v>85</v>
      </c>
      <c r="AW250" s="13" t="s">
        <v>36</v>
      </c>
      <c r="AX250" s="13" t="s">
        <v>83</v>
      </c>
      <c r="AY250" s="154" t="s">
        <v>133</v>
      </c>
    </row>
    <row r="251" spans="2:65" s="1" customFormat="1" ht="37.75" customHeight="1">
      <c r="B251" s="127"/>
      <c r="C251" s="167" t="s">
        <v>439</v>
      </c>
      <c r="D251" s="167" t="s">
        <v>192</v>
      </c>
      <c r="E251" s="168" t="s">
        <v>440</v>
      </c>
      <c r="F251" s="169" t="s">
        <v>441</v>
      </c>
      <c r="G251" s="170" t="s">
        <v>140</v>
      </c>
      <c r="H251" s="171">
        <v>1.5</v>
      </c>
      <c r="I251" s="172"/>
      <c r="J251" s="173">
        <f>ROUND(I251*H251,2)</f>
        <v>0</v>
      </c>
      <c r="K251" s="174"/>
      <c r="L251" s="175"/>
      <c r="M251" s="176" t="s">
        <v>3</v>
      </c>
      <c r="N251" s="177" t="s">
        <v>46</v>
      </c>
      <c r="P251" s="138">
        <f>O251*H251</f>
        <v>0</v>
      </c>
      <c r="Q251" s="138">
        <v>2.1999999999999999E-2</v>
      </c>
      <c r="R251" s="138">
        <f>Q251*H251</f>
        <v>3.3000000000000002E-2</v>
      </c>
      <c r="S251" s="138">
        <v>0</v>
      </c>
      <c r="T251" s="139">
        <f>S251*H251</f>
        <v>0</v>
      </c>
      <c r="AR251" s="140" t="s">
        <v>276</v>
      </c>
      <c r="AT251" s="140" t="s">
        <v>192</v>
      </c>
      <c r="AU251" s="140" t="s">
        <v>85</v>
      </c>
      <c r="AY251" s="16" t="s">
        <v>133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6" t="s">
        <v>83</v>
      </c>
      <c r="BK251" s="141">
        <f>ROUND(I251*H251,2)</f>
        <v>0</v>
      </c>
      <c r="BL251" s="16" t="s">
        <v>161</v>
      </c>
      <c r="BM251" s="140" t="s">
        <v>442</v>
      </c>
    </row>
    <row r="252" spans="2:65" s="1" customFormat="1" ht="44.25" customHeight="1">
      <c r="B252" s="127"/>
      <c r="C252" s="128" t="s">
        <v>443</v>
      </c>
      <c r="D252" s="128" t="s">
        <v>137</v>
      </c>
      <c r="E252" s="129" t="s">
        <v>444</v>
      </c>
      <c r="F252" s="130" t="s">
        <v>445</v>
      </c>
      <c r="G252" s="131" t="s">
        <v>230</v>
      </c>
      <c r="H252" s="132">
        <v>4.8000000000000001E-2</v>
      </c>
      <c r="I252" s="133"/>
      <c r="J252" s="134">
        <f>ROUND(I252*H252,2)</f>
        <v>0</v>
      </c>
      <c r="K252" s="135"/>
      <c r="L252" s="31"/>
      <c r="M252" s="136" t="s">
        <v>3</v>
      </c>
      <c r="N252" s="137" t="s">
        <v>46</v>
      </c>
      <c r="P252" s="138">
        <f>O252*H252</f>
        <v>0</v>
      </c>
      <c r="Q252" s="138">
        <v>0</v>
      </c>
      <c r="R252" s="138">
        <f>Q252*H252</f>
        <v>0</v>
      </c>
      <c r="S252" s="138">
        <v>0</v>
      </c>
      <c r="T252" s="139">
        <f>S252*H252</f>
        <v>0</v>
      </c>
      <c r="AR252" s="140" t="s">
        <v>161</v>
      </c>
      <c r="AT252" s="140" t="s">
        <v>137</v>
      </c>
      <c r="AU252" s="140" t="s">
        <v>85</v>
      </c>
      <c r="AY252" s="16" t="s">
        <v>133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6" t="s">
        <v>83</v>
      </c>
      <c r="BK252" s="141">
        <f>ROUND(I252*H252,2)</f>
        <v>0</v>
      </c>
      <c r="BL252" s="16" t="s">
        <v>161</v>
      </c>
      <c r="BM252" s="140" t="s">
        <v>446</v>
      </c>
    </row>
    <row r="253" spans="2:65" s="1" customFormat="1" ht="10">
      <c r="B253" s="31"/>
      <c r="D253" s="142" t="s">
        <v>143</v>
      </c>
      <c r="F253" s="143" t="s">
        <v>447</v>
      </c>
      <c r="I253" s="144"/>
      <c r="L253" s="31"/>
      <c r="M253" s="145"/>
      <c r="T253" s="52"/>
      <c r="AT253" s="16" t="s">
        <v>143</v>
      </c>
      <c r="AU253" s="16" t="s">
        <v>85</v>
      </c>
    </row>
    <row r="254" spans="2:65" s="1" customFormat="1" ht="49" customHeight="1">
      <c r="B254" s="127"/>
      <c r="C254" s="128" t="s">
        <v>448</v>
      </c>
      <c r="D254" s="128" t="s">
        <v>137</v>
      </c>
      <c r="E254" s="129" t="s">
        <v>449</v>
      </c>
      <c r="F254" s="130" t="s">
        <v>450</v>
      </c>
      <c r="G254" s="131" t="s">
        <v>230</v>
      </c>
      <c r="H254" s="132">
        <v>4.8000000000000001E-2</v>
      </c>
      <c r="I254" s="133"/>
      <c r="J254" s="134">
        <f>ROUND(I254*H254,2)</f>
        <v>0</v>
      </c>
      <c r="K254" s="135"/>
      <c r="L254" s="31"/>
      <c r="M254" s="136" t="s">
        <v>3</v>
      </c>
      <c r="N254" s="137" t="s">
        <v>46</v>
      </c>
      <c r="P254" s="138">
        <f>O254*H254</f>
        <v>0</v>
      </c>
      <c r="Q254" s="138">
        <v>0</v>
      </c>
      <c r="R254" s="138">
        <f>Q254*H254</f>
        <v>0</v>
      </c>
      <c r="S254" s="138">
        <v>0</v>
      </c>
      <c r="T254" s="139">
        <f>S254*H254</f>
        <v>0</v>
      </c>
      <c r="AR254" s="140" t="s">
        <v>161</v>
      </c>
      <c r="AT254" s="140" t="s">
        <v>137</v>
      </c>
      <c r="AU254" s="140" t="s">
        <v>85</v>
      </c>
      <c r="AY254" s="16" t="s">
        <v>133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6" t="s">
        <v>83</v>
      </c>
      <c r="BK254" s="141">
        <f>ROUND(I254*H254,2)</f>
        <v>0</v>
      </c>
      <c r="BL254" s="16" t="s">
        <v>161</v>
      </c>
      <c r="BM254" s="140" t="s">
        <v>451</v>
      </c>
    </row>
    <row r="255" spans="2:65" s="1" customFormat="1" ht="10">
      <c r="B255" s="31"/>
      <c r="D255" s="142" t="s">
        <v>143</v>
      </c>
      <c r="F255" s="143" t="s">
        <v>452</v>
      </c>
      <c r="I255" s="144"/>
      <c r="L255" s="31"/>
      <c r="M255" s="145"/>
      <c r="T255" s="52"/>
      <c r="AT255" s="16" t="s">
        <v>143</v>
      </c>
      <c r="AU255" s="16" t="s">
        <v>85</v>
      </c>
    </row>
    <row r="256" spans="2:65" s="1" customFormat="1" ht="49" customHeight="1">
      <c r="B256" s="127"/>
      <c r="C256" s="128" t="s">
        <v>453</v>
      </c>
      <c r="D256" s="128" t="s">
        <v>137</v>
      </c>
      <c r="E256" s="129" t="s">
        <v>454</v>
      </c>
      <c r="F256" s="130" t="s">
        <v>455</v>
      </c>
      <c r="G256" s="131" t="s">
        <v>230</v>
      </c>
      <c r="H256" s="132">
        <v>4.8000000000000001E-2</v>
      </c>
      <c r="I256" s="133"/>
      <c r="J256" s="134">
        <f>ROUND(I256*H256,2)</f>
        <v>0</v>
      </c>
      <c r="K256" s="135"/>
      <c r="L256" s="31"/>
      <c r="M256" s="136" t="s">
        <v>3</v>
      </c>
      <c r="N256" s="137" t="s">
        <v>46</v>
      </c>
      <c r="P256" s="138">
        <f>O256*H256</f>
        <v>0</v>
      </c>
      <c r="Q256" s="138">
        <v>0</v>
      </c>
      <c r="R256" s="138">
        <f>Q256*H256</f>
        <v>0</v>
      </c>
      <c r="S256" s="138">
        <v>0</v>
      </c>
      <c r="T256" s="139">
        <f>S256*H256</f>
        <v>0</v>
      </c>
      <c r="AR256" s="140" t="s">
        <v>161</v>
      </c>
      <c r="AT256" s="140" t="s">
        <v>137</v>
      </c>
      <c r="AU256" s="140" t="s">
        <v>85</v>
      </c>
      <c r="AY256" s="16" t="s">
        <v>133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6" t="s">
        <v>83</v>
      </c>
      <c r="BK256" s="141">
        <f>ROUND(I256*H256,2)</f>
        <v>0</v>
      </c>
      <c r="BL256" s="16" t="s">
        <v>161</v>
      </c>
      <c r="BM256" s="140" t="s">
        <v>456</v>
      </c>
    </row>
    <row r="257" spans="2:65" s="1" customFormat="1" ht="10">
      <c r="B257" s="31"/>
      <c r="D257" s="142" t="s">
        <v>143</v>
      </c>
      <c r="F257" s="143" t="s">
        <v>457</v>
      </c>
      <c r="I257" s="144"/>
      <c r="L257" s="31"/>
      <c r="M257" s="145"/>
      <c r="T257" s="52"/>
      <c r="AT257" s="16" t="s">
        <v>143</v>
      </c>
      <c r="AU257" s="16" t="s">
        <v>85</v>
      </c>
    </row>
    <row r="258" spans="2:65" s="11" customFormat="1" ht="22.75" customHeight="1">
      <c r="B258" s="115"/>
      <c r="D258" s="116" t="s">
        <v>74</v>
      </c>
      <c r="E258" s="125" t="s">
        <v>458</v>
      </c>
      <c r="F258" s="125" t="s">
        <v>459</v>
      </c>
      <c r="I258" s="118"/>
      <c r="J258" s="126">
        <f>BK258</f>
        <v>0</v>
      </c>
      <c r="L258" s="115"/>
      <c r="M258" s="120"/>
      <c r="P258" s="121">
        <f>SUM(P259:P294)</f>
        <v>0</v>
      </c>
      <c r="R258" s="121">
        <f>SUM(R259:R294)</f>
        <v>0.29194119999999996</v>
      </c>
      <c r="T258" s="122">
        <f>SUM(T259:T294)</f>
        <v>8.5000000000000006E-2</v>
      </c>
      <c r="AR258" s="116" t="s">
        <v>85</v>
      </c>
      <c r="AT258" s="123" t="s">
        <v>74</v>
      </c>
      <c r="AU258" s="123" t="s">
        <v>83</v>
      </c>
      <c r="AY258" s="116" t="s">
        <v>133</v>
      </c>
      <c r="BK258" s="124">
        <f>SUM(BK259:BK294)</f>
        <v>0</v>
      </c>
    </row>
    <row r="259" spans="2:65" s="1" customFormat="1" ht="33" customHeight="1">
      <c r="B259" s="127"/>
      <c r="C259" s="128" t="s">
        <v>460</v>
      </c>
      <c r="D259" s="128" t="s">
        <v>137</v>
      </c>
      <c r="E259" s="129" t="s">
        <v>461</v>
      </c>
      <c r="F259" s="130" t="s">
        <v>462</v>
      </c>
      <c r="G259" s="131" t="s">
        <v>140</v>
      </c>
      <c r="H259" s="132">
        <v>34</v>
      </c>
      <c r="I259" s="133"/>
      <c r="J259" s="134">
        <f>ROUND(I259*H259,2)</f>
        <v>0</v>
      </c>
      <c r="K259" s="135"/>
      <c r="L259" s="31"/>
      <c r="M259" s="136" t="s">
        <v>3</v>
      </c>
      <c r="N259" s="137" t="s">
        <v>46</v>
      </c>
      <c r="P259" s="138">
        <f>O259*H259</f>
        <v>0</v>
      </c>
      <c r="Q259" s="138">
        <v>0</v>
      </c>
      <c r="R259" s="138">
        <f>Q259*H259</f>
        <v>0</v>
      </c>
      <c r="S259" s="138">
        <v>0</v>
      </c>
      <c r="T259" s="139">
        <f>S259*H259</f>
        <v>0</v>
      </c>
      <c r="AR259" s="140" t="s">
        <v>161</v>
      </c>
      <c r="AT259" s="140" t="s">
        <v>137</v>
      </c>
      <c r="AU259" s="140" t="s">
        <v>85</v>
      </c>
      <c r="AY259" s="16" t="s">
        <v>133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6" t="s">
        <v>83</v>
      </c>
      <c r="BK259" s="141">
        <f>ROUND(I259*H259,2)</f>
        <v>0</v>
      </c>
      <c r="BL259" s="16" t="s">
        <v>161</v>
      </c>
      <c r="BM259" s="140" t="s">
        <v>463</v>
      </c>
    </row>
    <row r="260" spans="2:65" s="1" customFormat="1" ht="10">
      <c r="B260" s="31"/>
      <c r="D260" s="142" t="s">
        <v>143</v>
      </c>
      <c r="F260" s="143" t="s">
        <v>464</v>
      </c>
      <c r="I260" s="144"/>
      <c r="L260" s="31"/>
      <c r="M260" s="145"/>
      <c r="T260" s="52"/>
      <c r="AT260" s="16" t="s">
        <v>143</v>
      </c>
      <c r="AU260" s="16" t="s">
        <v>85</v>
      </c>
    </row>
    <row r="261" spans="2:65" s="12" customFormat="1" ht="10">
      <c r="B261" s="146"/>
      <c r="D261" s="147" t="s">
        <v>145</v>
      </c>
      <c r="E261" s="148" t="s">
        <v>3</v>
      </c>
      <c r="F261" s="149" t="s">
        <v>465</v>
      </c>
      <c r="H261" s="148" t="s">
        <v>3</v>
      </c>
      <c r="I261" s="150"/>
      <c r="L261" s="146"/>
      <c r="M261" s="151"/>
      <c r="T261" s="152"/>
      <c r="AT261" s="148" t="s">
        <v>145</v>
      </c>
      <c r="AU261" s="148" t="s">
        <v>85</v>
      </c>
      <c r="AV261" s="12" t="s">
        <v>83</v>
      </c>
      <c r="AW261" s="12" t="s">
        <v>36</v>
      </c>
      <c r="AX261" s="12" t="s">
        <v>75</v>
      </c>
      <c r="AY261" s="148" t="s">
        <v>133</v>
      </c>
    </row>
    <row r="262" spans="2:65" s="13" customFormat="1" ht="10">
      <c r="B262" s="153"/>
      <c r="D262" s="147" t="s">
        <v>145</v>
      </c>
      <c r="E262" s="154" t="s">
        <v>3</v>
      </c>
      <c r="F262" s="155" t="s">
        <v>400</v>
      </c>
      <c r="H262" s="156">
        <v>34</v>
      </c>
      <c r="I262" s="157"/>
      <c r="L262" s="153"/>
      <c r="M262" s="158"/>
      <c r="T262" s="159"/>
      <c r="AT262" s="154" t="s">
        <v>145</v>
      </c>
      <c r="AU262" s="154" t="s">
        <v>85</v>
      </c>
      <c r="AV262" s="13" t="s">
        <v>85</v>
      </c>
      <c r="AW262" s="13" t="s">
        <v>36</v>
      </c>
      <c r="AX262" s="13" t="s">
        <v>83</v>
      </c>
      <c r="AY262" s="154" t="s">
        <v>133</v>
      </c>
    </row>
    <row r="263" spans="2:65" s="1" customFormat="1" ht="16.5" customHeight="1">
      <c r="B263" s="127"/>
      <c r="C263" s="128" t="s">
        <v>466</v>
      </c>
      <c r="D263" s="128" t="s">
        <v>137</v>
      </c>
      <c r="E263" s="129" t="s">
        <v>467</v>
      </c>
      <c r="F263" s="130" t="s">
        <v>468</v>
      </c>
      <c r="G263" s="131" t="s">
        <v>140</v>
      </c>
      <c r="H263" s="132">
        <v>34</v>
      </c>
      <c r="I263" s="133"/>
      <c r="J263" s="134">
        <f>ROUND(I263*H263,2)</f>
        <v>0</v>
      </c>
      <c r="K263" s="135"/>
      <c r="L263" s="31"/>
      <c r="M263" s="136" t="s">
        <v>3</v>
      </c>
      <c r="N263" s="137" t="s">
        <v>46</v>
      </c>
      <c r="P263" s="138">
        <f>O263*H263</f>
        <v>0</v>
      </c>
      <c r="Q263" s="138">
        <v>0</v>
      </c>
      <c r="R263" s="138">
        <f>Q263*H263</f>
        <v>0</v>
      </c>
      <c r="S263" s="138">
        <v>0</v>
      </c>
      <c r="T263" s="139">
        <f>S263*H263</f>
        <v>0</v>
      </c>
      <c r="AR263" s="140" t="s">
        <v>161</v>
      </c>
      <c r="AT263" s="140" t="s">
        <v>137</v>
      </c>
      <c r="AU263" s="140" t="s">
        <v>85</v>
      </c>
      <c r="AY263" s="16" t="s">
        <v>133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6" t="s">
        <v>83</v>
      </c>
      <c r="BK263" s="141">
        <f>ROUND(I263*H263,2)</f>
        <v>0</v>
      </c>
      <c r="BL263" s="16" t="s">
        <v>161</v>
      </c>
      <c r="BM263" s="140" t="s">
        <v>469</v>
      </c>
    </row>
    <row r="264" spans="2:65" s="1" customFormat="1" ht="10">
      <c r="B264" s="31"/>
      <c r="D264" s="142" t="s">
        <v>143</v>
      </c>
      <c r="F264" s="143" t="s">
        <v>470</v>
      </c>
      <c r="I264" s="144"/>
      <c r="L264" s="31"/>
      <c r="M264" s="145"/>
      <c r="T264" s="52"/>
      <c r="AT264" s="16" t="s">
        <v>143</v>
      </c>
      <c r="AU264" s="16" t="s">
        <v>85</v>
      </c>
    </row>
    <row r="265" spans="2:65" s="1" customFormat="1" ht="21.75" customHeight="1">
      <c r="B265" s="127"/>
      <c r="C265" s="128" t="s">
        <v>161</v>
      </c>
      <c r="D265" s="128" t="s">
        <v>137</v>
      </c>
      <c r="E265" s="129" t="s">
        <v>471</v>
      </c>
      <c r="F265" s="130" t="s">
        <v>472</v>
      </c>
      <c r="G265" s="131" t="s">
        <v>140</v>
      </c>
      <c r="H265" s="132">
        <v>34</v>
      </c>
      <c r="I265" s="133"/>
      <c r="J265" s="134">
        <f>ROUND(I265*H265,2)</f>
        <v>0</v>
      </c>
      <c r="K265" s="135"/>
      <c r="L265" s="31"/>
      <c r="M265" s="136" t="s">
        <v>3</v>
      </c>
      <c r="N265" s="137" t="s">
        <v>46</v>
      </c>
      <c r="P265" s="138">
        <f>O265*H265</f>
        <v>0</v>
      </c>
      <c r="Q265" s="138">
        <v>3.0000000000000001E-5</v>
      </c>
      <c r="R265" s="138">
        <f>Q265*H265</f>
        <v>1.0200000000000001E-3</v>
      </c>
      <c r="S265" s="138">
        <v>0</v>
      </c>
      <c r="T265" s="139">
        <f>S265*H265</f>
        <v>0</v>
      </c>
      <c r="AR265" s="140" t="s">
        <v>161</v>
      </c>
      <c r="AT265" s="140" t="s">
        <v>137</v>
      </c>
      <c r="AU265" s="140" t="s">
        <v>85</v>
      </c>
      <c r="AY265" s="16" t="s">
        <v>133</v>
      </c>
      <c r="BE265" s="141">
        <f>IF(N265="základní",J265,0)</f>
        <v>0</v>
      </c>
      <c r="BF265" s="141">
        <f>IF(N265="snížená",J265,0)</f>
        <v>0</v>
      </c>
      <c r="BG265" s="141">
        <f>IF(N265="zákl. přenesená",J265,0)</f>
        <v>0</v>
      </c>
      <c r="BH265" s="141">
        <f>IF(N265="sníž. přenesená",J265,0)</f>
        <v>0</v>
      </c>
      <c r="BI265" s="141">
        <f>IF(N265="nulová",J265,0)</f>
        <v>0</v>
      </c>
      <c r="BJ265" s="16" t="s">
        <v>83</v>
      </c>
      <c r="BK265" s="141">
        <f>ROUND(I265*H265,2)</f>
        <v>0</v>
      </c>
      <c r="BL265" s="16" t="s">
        <v>161</v>
      </c>
      <c r="BM265" s="140" t="s">
        <v>473</v>
      </c>
    </row>
    <row r="266" spans="2:65" s="1" customFormat="1" ht="10">
      <c r="B266" s="31"/>
      <c r="D266" s="142" t="s">
        <v>143</v>
      </c>
      <c r="F266" s="143" t="s">
        <v>474</v>
      </c>
      <c r="I266" s="144"/>
      <c r="L266" s="31"/>
      <c r="M266" s="145"/>
      <c r="T266" s="52"/>
      <c r="AT266" s="16" t="s">
        <v>143</v>
      </c>
      <c r="AU266" s="16" t="s">
        <v>85</v>
      </c>
    </row>
    <row r="267" spans="2:65" s="1" customFormat="1" ht="33" customHeight="1">
      <c r="B267" s="127"/>
      <c r="C267" s="128" t="s">
        <v>475</v>
      </c>
      <c r="D267" s="128" t="s">
        <v>137</v>
      </c>
      <c r="E267" s="129" t="s">
        <v>476</v>
      </c>
      <c r="F267" s="130" t="s">
        <v>477</v>
      </c>
      <c r="G267" s="131" t="s">
        <v>140</v>
      </c>
      <c r="H267" s="132">
        <v>34</v>
      </c>
      <c r="I267" s="133"/>
      <c r="J267" s="134">
        <f>ROUND(I267*H267,2)</f>
        <v>0</v>
      </c>
      <c r="K267" s="135"/>
      <c r="L267" s="31"/>
      <c r="M267" s="136" t="s">
        <v>3</v>
      </c>
      <c r="N267" s="137" t="s">
        <v>46</v>
      </c>
      <c r="P267" s="138">
        <f>O267*H267</f>
        <v>0</v>
      </c>
      <c r="Q267" s="138">
        <v>4.4999999999999997E-3</v>
      </c>
      <c r="R267" s="138">
        <f>Q267*H267</f>
        <v>0.153</v>
      </c>
      <c r="S267" s="138">
        <v>0</v>
      </c>
      <c r="T267" s="139">
        <f>S267*H267</f>
        <v>0</v>
      </c>
      <c r="AR267" s="140" t="s">
        <v>161</v>
      </c>
      <c r="AT267" s="140" t="s">
        <v>137</v>
      </c>
      <c r="AU267" s="140" t="s">
        <v>85</v>
      </c>
      <c r="AY267" s="16" t="s">
        <v>133</v>
      </c>
      <c r="BE267" s="141">
        <f>IF(N267="základní",J267,0)</f>
        <v>0</v>
      </c>
      <c r="BF267" s="141">
        <f>IF(N267="snížená",J267,0)</f>
        <v>0</v>
      </c>
      <c r="BG267" s="141">
        <f>IF(N267="zákl. přenesená",J267,0)</f>
        <v>0</v>
      </c>
      <c r="BH267" s="141">
        <f>IF(N267="sníž. přenesená",J267,0)</f>
        <v>0</v>
      </c>
      <c r="BI267" s="141">
        <f>IF(N267="nulová",J267,0)</f>
        <v>0</v>
      </c>
      <c r="BJ267" s="16" t="s">
        <v>83</v>
      </c>
      <c r="BK267" s="141">
        <f>ROUND(I267*H267,2)</f>
        <v>0</v>
      </c>
      <c r="BL267" s="16" t="s">
        <v>161</v>
      </c>
      <c r="BM267" s="140" t="s">
        <v>478</v>
      </c>
    </row>
    <row r="268" spans="2:65" s="1" customFormat="1" ht="10">
      <c r="B268" s="31"/>
      <c r="D268" s="142" t="s">
        <v>143</v>
      </c>
      <c r="F268" s="143" t="s">
        <v>479</v>
      </c>
      <c r="I268" s="144"/>
      <c r="L268" s="31"/>
      <c r="M268" s="145"/>
      <c r="T268" s="52"/>
      <c r="AT268" s="16" t="s">
        <v>143</v>
      </c>
      <c r="AU268" s="16" t="s">
        <v>85</v>
      </c>
    </row>
    <row r="269" spans="2:65" s="1" customFormat="1" ht="24.15" customHeight="1">
      <c r="B269" s="127"/>
      <c r="C269" s="128" t="s">
        <v>480</v>
      </c>
      <c r="D269" s="128" t="s">
        <v>137</v>
      </c>
      <c r="E269" s="129" t="s">
        <v>481</v>
      </c>
      <c r="F269" s="130" t="s">
        <v>482</v>
      </c>
      <c r="G269" s="131" t="s">
        <v>140</v>
      </c>
      <c r="H269" s="132">
        <v>34</v>
      </c>
      <c r="I269" s="133"/>
      <c r="J269" s="134">
        <f>ROUND(I269*H269,2)</f>
        <v>0</v>
      </c>
      <c r="K269" s="135"/>
      <c r="L269" s="31"/>
      <c r="M269" s="136" t="s">
        <v>3</v>
      </c>
      <c r="N269" s="137" t="s">
        <v>46</v>
      </c>
      <c r="P269" s="138">
        <f>O269*H269</f>
        <v>0</v>
      </c>
      <c r="Q269" s="138">
        <v>0</v>
      </c>
      <c r="R269" s="138">
        <f>Q269*H269</f>
        <v>0</v>
      </c>
      <c r="S269" s="138">
        <v>2.5000000000000001E-3</v>
      </c>
      <c r="T269" s="139">
        <f>S269*H269</f>
        <v>8.5000000000000006E-2</v>
      </c>
      <c r="AR269" s="140" t="s">
        <v>161</v>
      </c>
      <c r="AT269" s="140" t="s">
        <v>137</v>
      </c>
      <c r="AU269" s="140" t="s">
        <v>85</v>
      </c>
      <c r="AY269" s="16" t="s">
        <v>133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6" t="s">
        <v>83</v>
      </c>
      <c r="BK269" s="141">
        <f>ROUND(I269*H269,2)</f>
        <v>0</v>
      </c>
      <c r="BL269" s="16" t="s">
        <v>161</v>
      </c>
      <c r="BM269" s="140" t="s">
        <v>483</v>
      </c>
    </row>
    <row r="270" spans="2:65" s="1" customFormat="1" ht="10">
      <c r="B270" s="31"/>
      <c r="D270" s="142" t="s">
        <v>143</v>
      </c>
      <c r="F270" s="143" t="s">
        <v>484</v>
      </c>
      <c r="I270" s="144"/>
      <c r="L270" s="31"/>
      <c r="M270" s="145"/>
      <c r="T270" s="52"/>
      <c r="AT270" s="16" t="s">
        <v>143</v>
      </c>
      <c r="AU270" s="16" t="s">
        <v>85</v>
      </c>
    </row>
    <row r="271" spans="2:65" s="12" customFormat="1" ht="10">
      <c r="B271" s="146"/>
      <c r="D271" s="147" t="s">
        <v>145</v>
      </c>
      <c r="E271" s="148" t="s">
        <v>3</v>
      </c>
      <c r="F271" s="149" t="s">
        <v>465</v>
      </c>
      <c r="H271" s="148" t="s">
        <v>3</v>
      </c>
      <c r="I271" s="150"/>
      <c r="L271" s="146"/>
      <c r="M271" s="151"/>
      <c r="T271" s="152"/>
      <c r="AT271" s="148" t="s">
        <v>145</v>
      </c>
      <c r="AU271" s="148" t="s">
        <v>85</v>
      </c>
      <c r="AV271" s="12" t="s">
        <v>83</v>
      </c>
      <c r="AW271" s="12" t="s">
        <v>36</v>
      </c>
      <c r="AX271" s="12" t="s">
        <v>75</v>
      </c>
      <c r="AY271" s="148" t="s">
        <v>133</v>
      </c>
    </row>
    <row r="272" spans="2:65" s="13" customFormat="1" ht="10">
      <c r="B272" s="153"/>
      <c r="D272" s="147" t="s">
        <v>145</v>
      </c>
      <c r="E272" s="154" t="s">
        <v>3</v>
      </c>
      <c r="F272" s="155" t="s">
        <v>400</v>
      </c>
      <c r="H272" s="156">
        <v>34</v>
      </c>
      <c r="I272" s="157"/>
      <c r="L272" s="153"/>
      <c r="M272" s="158"/>
      <c r="T272" s="159"/>
      <c r="AT272" s="154" t="s">
        <v>145</v>
      </c>
      <c r="AU272" s="154" t="s">
        <v>85</v>
      </c>
      <c r="AV272" s="13" t="s">
        <v>85</v>
      </c>
      <c r="AW272" s="13" t="s">
        <v>36</v>
      </c>
      <c r="AX272" s="13" t="s">
        <v>83</v>
      </c>
      <c r="AY272" s="154" t="s">
        <v>133</v>
      </c>
    </row>
    <row r="273" spans="2:65" s="1" customFormat="1" ht="24.15" customHeight="1">
      <c r="B273" s="127"/>
      <c r="C273" s="128" t="s">
        <v>485</v>
      </c>
      <c r="D273" s="128" t="s">
        <v>137</v>
      </c>
      <c r="E273" s="129" t="s">
        <v>486</v>
      </c>
      <c r="F273" s="130" t="s">
        <v>487</v>
      </c>
      <c r="G273" s="131" t="s">
        <v>140</v>
      </c>
      <c r="H273" s="132">
        <v>34</v>
      </c>
      <c r="I273" s="133"/>
      <c r="J273" s="134">
        <f>ROUND(I273*H273,2)</f>
        <v>0</v>
      </c>
      <c r="K273" s="135"/>
      <c r="L273" s="31"/>
      <c r="M273" s="136" t="s">
        <v>3</v>
      </c>
      <c r="N273" s="137" t="s">
        <v>46</v>
      </c>
      <c r="P273" s="138">
        <f>O273*H273</f>
        <v>0</v>
      </c>
      <c r="Q273" s="138">
        <v>2.9999999999999997E-4</v>
      </c>
      <c r="R273" s="138">
        <f>Q273*H273</f>
        <v>1.0199999999999999E-2</v>
      </c>
      <c r="S273" s="138">
        <v>0</v>
      </c>
      <c r="T273" s="139">
        <f>S273*H273</f>
        <v>0</v>
      </c>
      <c r="AR273" s="140" t="s">
        <v>161</v>
      </c>
      <c r="AT273" s="140" t="s">
        <v>137</v>
      </c>
      <c r="AU273" s="140" t="s">
        <v>85</v>
      </c>
      <c r="AY273" s="16" t="s">
        <v>133</v>
      </c>
      <c r="BE273" s="141">
        <f>IF(N273="základní",J273,0)</f>
        <v>0</v>
      </c>
      <c r="BF273" s="141">
        <f>IF(N273="snížená",J273,0)</f>
        <v>0</v>
      </c>
      <c r="BG273" s="141">
        <f>IF(N273="zákl. přenesená",J273,0)</f>
        <v>0</v>
      </c>
      <c r="BH273" s="141">
        <f>IF(N273="sníž. přenesená",J273,0)</f>
        <v>0</v>
      </c>
      <c r="BI273" s="141">
        <f>IF(N273="nulová",J273,0)</f>
        <v>0</v>
      </c>
      <c r="BJ273" s="16" t="s">
        <v>83</v>
      </c>
      <c r="BK273" s="141">
        <f>ROUND(I273*H273,2)</f>
        <v>0</v>
      </c>
      <c r="BL273" s="16" t="s">
        <v>161</v>
      </c>
      <c r="BM273" s="140" t="s">
        <v>488</v>
      </c>
    </row>
    <row r="274" spans="2:65" s="1" customFormat="1" ht="10">
      <c r="B274" s="31"/>
      <c r="D274" s="142" t="s">
        <v>143</v>
      </c>
      <c r="F274" s="143" t="s">
        <v>489</v>
      </c>
      <c r="I274" s="144"/>
      <c r="L274" s="31"/>
      <c r="M274" s="145"/>
      <c r="T274" s="52"/>
      <c r="AT274" s="16" t="s">
        <v>143</v>
      </c>
      <c r="AU274" s="16" t="s">
        <v>85</v>
      </c>
    </row>
    <row r="275" spans="2:65" s="1" customFormat="1" ht="49" customHeight="1">
      <c r="B275" s="127"/>
      <c r="C275" s="167" t="s">
        <v>490</v>
      </c>
      <c r="D275" s="167" t="s">
        <v>192</v>
      </c>
      <c r="E275" s="168" t="s">
        <v>491</v>
      </c>
      <c r="F275" s="169" t="s">
        <v>492</v>
      </c>
      <c r="G275" s="170" t="s">
        <v>140</v>
      </c>
      <c r="H275" s="171">
        <v>37.4</v>
      </c>
      <c r="I275" s="172"/>
      <c r="J275" s="173">
        <f>ROUND(I275*H275,2)</f>
        <v>0</v>
      </c>
      <c r="K275" s="174"/>
      <c r="L275" s="175"/>
      <c r="M275" s="176" t="s">
        <v>3</v>
      </c>
      <c r="N275" s="177" t="s">
        <v>46</v>
      </c>
      <c r="P275" s="138">
        <f>O275*H275</f>
        <v>0</v>
      </c>
      <c r="Q275" s="138">
        <v>2.8999999999999998E-3</v>
      </c>
      <c r="R275" s="138">
        <f>Q275*H275</f>
        <v>0.10845999999999999</v>
      </c>
      <c r="S275" s="138">
        <v>0</v>
      </c>
      <c r="T275" s="139">
        <f>S275*H275</f>
        <v>0</v>
      </c>
      <c r="AR275" s="140" t="s">
        <v>276</v>
      </c>
      <c r="AT275" s="140" t="s">
        <v>192</v>
      </c>
      <c r="AU275" s="140" t="s">
        <v>85</v>
      </c>
      <c r="AY275" s="16" t="s">
        <v>133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6" t="s">
        <v>83</v>
      </c>
      <c r="BK275" s="141">
        <f>ROUND(I275*H275,2)</f>
        <v>0</v>
      </c>
      <c r="BL275" s="16" t="s">
        <v>161</v>
      </c>
      <c r="BM275" s="140" t="s">
        <v>493</v>
      </c>
    </row>
    <row r="276" spans="2:65" s="13" customFormat="1" ht="10">
      <c r="B276" s="153"/>
      <c r="D276" s="147" t="s">
        <v>145</v>
      </c>
      <c r="F276" s="155" t="s">
        <v>494</v>
      </c>
      <c r="H276" s="156">
        <v>37.4</v>
      </c>
      <c r="I276" s="157"/>
      <c r="L276" s="153"/>
      <c r="M276" s="158"/>
      <c r="T276" s="159"/>
      <c r="AT276" s="154" t="s">
        <v>145</v>
      </c>
      <c r="AU276" s="154" t="s">
        <v>85</v>
      </c>
      <c r="AV276" s="13" t="s">
        <v>85</v>
      </c>
      <c r="AW276" s="13" t="s">
        <v>4</v>
      </c>
      <c r="AX276" s="13" t="s">
        <v>83</v>
      </c>
      <c r="AY276" s="154" t="s">
        <v>133</v>
      </c>
    </row>
    <row r="277" spans="2:65" s="1" customFormat="1" ht="24.15" customHeight="1">
      <c r="B277" s="127"/>
      <c r="C277" s="128" t="s">
        <v>8</v>
      </c>
      <c r="D277" s="128" t="s">
        <v>137</v>
      </c>
      <c r="E277" s="129" t="s">
        <v>495</v>
      </c>
      <c r="F277" s="130" t="s">
        <v>496</v>
      </c>
      <c r="G277" s="131" t="s">
        <v>222</v>
      </c>
      <c r="H277" s="132">
        <v>47.6</v>
      </c>
      <c r="I277" s="133"/>
      <c r="J277" s="134">
        <f>ROUND(I277*H277,2)</f>
        <v>0</v>
      </c>
      <c r="K277" s="135"/>
      <c r="L277" s="31"/>
      <c r="M277" s="136" t="s">
        <v>3</v>
      </c>
      <c r="N277" s="137" t="s">
        <v>46</v>
      </c>
      <c r="P277" s="138">
        <f>O277*H277</f>
        <v>0</v>
      </c>
      <c r="Q277" s="138">
        <v>3.0000000000000001E-5</v>
      </c>
      <c r="R277" s="138">
        <f>Q277*H277</f>
        <v>1.428E-3</v>
      </c>
      <c r="S277" s="138">
        <v>0</v>
      </c>
      <c r="T277" s="139">
        <f>S277*H277</f>
        <v>0</v>
      </c>
      <c r="AR277" s="140" t="s">
        <v>161</v>
      </c>
      <c r="AT277" s="140" t="s">
        <v>137</v>
      </c>
      <c r="AU277" s="140" t="s">
        <v>85</v>
      </c>
      <c r="AY277" s="16" t="s">
        <v>133</v>
      </c>
      <c r="BE277" s="141">
        <f>IF(N277="základní",J277,0)</f>
        <v>0</v>
      </c>
      <c r="BF277" s="141">
        <f>IF(N277="snížená",J277,0)</f>
        <v>0</v>
      </c>
      <c r="BG277" s="141">
        <f>IF(N277="zákl. přenesená",J277,0)</f>
        <v>0</v>
      </c>
      <c r="BH277" s="141">
        <f>IF(N277="sníž. přenesená",J277,0)</f>
        <v>0</v>
      </c>
      <c r="BI277" s="141">
        <f>IF(N277="nulová",J277,0)</f>
        <v>0</v>
      </c>
      <c r="BJ277" s="16" t="s">
        <v>83</v>
      </c>
      <c r="BK277" s="141">
        <f>ROUND(I277*H277,2)</f>
        <v>0</v>
      </c>
      <c r="BL277" s="16" t="s">
        <v>161</v>
      </c>
      <c r="BM277" s="140" t="s">
        <v>497</v>
      </c>
    </row>
    <row r="278" spans="2:65" s="1" customFormat="1" ht="10">
      <c r="B278" s="31"/>
      <c r="D278" s="142" t="s">
        <v>143</v>
      </c>
      <c r="F278" s="143" t="s">
        <v>498</v>
      </c>
      <c r="I278" s="144"/>
      <c r="L278" s="31"/>
      <c r="M278" s="145"/>
      <c r="T278" s="52"/>
      <c r="AT278" s="16" t="s">
        <v>143</v>
      </c>
      <c r="AU278" s="16" t="s">
        <v>85</v>
      </c>
    </row>
    <row r="279" spans="2:65" s="12" customFormat="1" ht="10">
      <c r="B279" s="146"/>
      <c r="D279" s="147" t="s">
        <v>145</v>
      </c>
      <c r="E279" s="148" t="s">
        <v>3</v>
      </c>
      <c r="F279" s="149" t="s">
        <v>465</v>
      </c>
      <c r="H279" s="148" t="s">
        <v>3</v>
      </c>
      <c r="I279" s="150"/>
      <c r="L279" s="146"/>
      <c r="M279" s="151"/>
      <c r="T279" s="152"/>
      <c r="AT279" s="148" t="s">
        <v>145</v>
      </c>
      <c r="AU279" s="148" t="s">
        <v>85</v>
      </c>
      <c r="AV279" s="12" t="s">
        <v>83</v>
      </c>
      <c r="AW279" s="12" t="s">
        <v>36</v>
      </c>
      <c r="AX279" s="12" t="s">
        <v>75</v>
      </c>
      <c r="AY279" s="148" t="s">
        <v>133</v>
      </c>
    </row>
    <row r="280" spans="2:65" s="13" customFormat="1" ht="10">
      <c r="B280" s="153"/>
      <c r="D280" s="147" t="s">
        <v>145</v>
      </c>
      <c r="E280" s="154" t="s">
        <v>3</v>
      </c>
      <c r="F280" s="155" t="s">
        <v>499</v>
      </c>
      <c r="H280" s="156">
        <v>47.6</v>
      </c>
      <c r="I280" s="157"/>
      <c r="L280" s="153"/>
      <c r="M280" s="158"/>
      <c r="T280" s="159"/>
      <c r="AT280" s="154" t="s">
        <v>145</v>
      </c>
      <c r="AU280" s="154" t="s">
        <v>85</v>
      </c>
      <c r="AV280" s="13" t="s">
        <v>85</v>
      </c>
      <c r="AW280" s="13" t="s">
        <v>36</v>
      </c>
      <c r="AX280" s="13" t="s">
        <v>83</v>
      </c>
      <c r="AY280" s="154" t="s">
        <v>133</v>
      </c>
    </row>
    <row r="281" spans="2:65" s="1" customFormat="1" ht="16.5" customHeight="1">
      <c r="B281" s="127"/>
      <c r="C281" s="167" t="s">
        <v>500</v>
      </c>
      <c r="D281" s="167" t="s">
        <v>192</v>
      </c>
      <c r="E281" s="168" t="s">
        <v>501</v>
      </c>
      <c r="F281" s="169" t="s">
        <v>502</v>
      </c>
      <c r="G281" s="170" t="s">
        <v>222</v>
      </c>
      <c r="H281" s="171">
        <v>48.552</v>
      </c>
      <c r="I281" s="172"/>
      <c r="J281" s="173">
        <f>ROUND(I281*H281,2)</f>
        <v>0</v>
      </c>
      <c r="K281" s="174"/>
      <c r="L281" s="175"/>
      <c r="M281" s="176" t="s">
        <v>3</v>
      </c>
      <c r="N281" s="177" t="s">
        <v>46</v>
      </c>
      <c r="P281" s="138">
        <f>O281*H281</f>
        <v>0</v>
      </c>
      <c r="Q281" s="138">
        <v>3.5E-4</v>
      </c>
      <c r="R281" s="138">
        <f>Q281*H281</f>
        <v>1.69932E-2</v>
      </c>
      <c r="S281" s="138">
        <v>0</v>
      </c>
      <c r="T281" s="139">
        <f>S281*H281</f>
        <v>0</v>
      </c>
      <c r="AR281" s="140" t="s">
        <v>276</v>
      </c>
      <c r="AT281" s="140" t="s">
        <v>192</v>
      </c>
      <c r="AU281" s="140" t="s">
        <v>85</v>
      </c>
      <c r="AY281" s="16" t="s">
        <v>133</v>
      </c>
      <c r="BE281" s="141">
        <f>IF(N281="základní",J281,0)</f>
        <v>0</v>
      </c>
      <c r="BF281" s="141">
        <f>IF(N281="snížená",J281,0)</f>
        <v>0</v>
      </c>
      <c r="BG281" s="141">
        <f>IF(N281="zákl. přenesená",J281,0)</f>
        <v>0</v>
      </c>
      <c r="BH281" s="141">
        <f>IF(N281="sníž. přenesená",J281,0)</f>
        <v>0</v>
      </c>
      <c r="BI281" s="141">
        <f>IF(N281="nulová",J281,0)</f>
        <v>0</v>
      </c>
      <c r="BJ281" s="16" t="s">
        <v>83</v>
      </c>
      <c r="BK281" s="141">
        <f>ROUND(I281*H281,2)</f>
        <v>0</v>
      </c>
      <c r="BL281" s="16" t="s">
        <v>161</v>
      </c>
      <c r="BM281" s="140" t="s">
        <v>503</v>
      </c>
    </row>
    <row r="282" spans="2:65" s="13" customFormat="1" ht="10">
      <c r="B282" s="153"/>
      <c r="D282" s="147" t="s">
        <v>145</v>
      </c>
      <c r="F282" s="155" t="s">
        <v>504</v>
      </c>
      <c r="H282" s="156">
        <v>48.552</v>
      </c>
      <c r="I282" s="157"/>
      <c r="L282" s="153"/>
      <c r="M282" s="158"/>
      <c r="T282" s="159"/>
      <c r="AT282" s="154" t="s">
        <v>145</v>
      </c>
      <c r="AU282" s="154" t="s">
        <v>85</v>
      </c>
      <c r="AV282" s="13" t="s">
        <v>85</v>
      </c>
      <c r="AW282" s="13" t="s">
        <v>4</v>
      </c>
      <c r="AX282" s="13" t="s">
        <v>83</v>
      </c>
      <c r="AY282" s="154" t="s">
        <v>133</v>
      </c>
    </row>
    <row r="283" spans="2:65" s="1" customFormat="1" ht="16.5" customHeight="1">
      <c r="B283" s="127"/>
      <c r="C283" s="128" t="s">
        <v>505</v>
      </c>
      <c r="D283" s="128" t="s">
        <v>137</v>
      </c>
      <c r="E283" s="129" t="s">
        <v>506</v>
      </c>
      <c r="F283" s="130" t="s">
        <v>507</v>
      </c>
      <c r="G283" s="131" t="s">
        <v>222</v>
      </c>
      <c r="H283" s="132">
        <v>2</v>
      </c>
      <c r="I283" s="133"/>
      <c r="J283" s="134">
        <f>ROUND(I283*H283,2)</f>
        <v>0</v>
      </c>
      <c r="K283" s="135"/>
      <c r="L283" s="31"/>
      <c r="M283" s="136" t="s">
        <v>3</v>
      </c>
      <c r="N283" s="137" t="s">
        <v>46</v>
      </c>
      <c r="P283" s="138">
        <f>O283*H283</f>
        <v>0</v>
      </c>
      <c r="Q283" s="138">
        <v>0</v>
      </c>
      <c r="R283" s="138">
        <f>Q283*H283</f>
        <v>0</v>
      </c>
      <c r="S283" s="138">
        <v>0</v>
      </c>
      <c r="T283" s="139">
        <f>S283*H283</f>
        <v>0</v>
      </c>
      <c r="AR283" s="140" t="s">
        <v>161</v>
      </c>
      <c r="AT283" s="140" t="s">
        <v>137</v>
      </c>
      <c r="AU283" s="140" t="s">
        <v>85</v>
      </c>
      <c r="AY283" s="16" t="s">
        <v>133</v>
      </c>
      <c r="BE283" s="141">
        <f>IF(N283="základní",J283,0)</f>
        <v>0</v>
      </c>
      <c r="BF283" s="141">
        <f>IF(N283="snížená",J283,0)</f>
        <v>0</v>
      </c>
      <c r="BG283" s="141">
        <f>IF(N283="zákl. přenesená",J283,0)</f>
        <v>0</v>
      </c>
      <c r="BH283" s="141">
        <f>IF(N283="sníž. přenesená",J283,0)</f>
        <v>0</v>
      </c>
      <c r="BI283" s="141">
        <f>IF(N283="nulová",J283,0)</f>
        <v>0</v>
      </c>
      <c r="BJ283" s="16" t="s">
        <v>83</v>
      </c>
      <c r="BK283" s="141">
        <f>ROUND(I283*H283,2)</f>
        <v>0</v>
      </c>
      <c r="BL283" s="16" t="s">
        <v>161</v>
      </c>
      <c r="BM283" s="140" t="s">
        <v>508</v>
      </c>
    </row>
    <row r="284" spans="2:65" s="1" customFormat="1" ht="10">
      <c r="B284" s="31"/>
      <c r="D284" s="142" t="s">
        <v>143</v>
      </c>
      <c r="F284" s="143" t="s">
        <v>509</v>
      </c>
      <c r="I284" s="144"/>
      <c r="L284" s="31"/>
      <c r="M284" s="145"/>
      <c r="T284" s="52"/>
      <c r="AT284" s="16" t="s">
        <v>143</v>
      </c>
      <c r="AU284" s="16" t="s">
        <v>85</v>
      </c>
    </row>
    <row r="285" spans="2:65" s="12" customFormat="1" ht="10">
      <c r="B285" s="146"/>
      <c r="D285" s="147" t="s">
        <v>145</v>
      </c>
      <c r="E285" s="148" t="s">
        <v>3</v>
      </c>
      <c r="F285" s="149" t="s">
        <v>510</v>
      </c>
      <c r="H285" s="148" t="s">
        <v>3</v>
      </c>
      <c r="I285" s="150"/>
      <c r="L285" s="146"/>
      <c r="M285" s="151"/>
      <c r="T285" s="152"/>
      <c r="AT285" s="148" t="s">
        <v>145</v>
      </c>
      <c r="AU285" s="148" t="s">
        <v>85</v>
      </c>
      <c r="AV285" s="12" t="s">
        <v>83</v>
      </c>
      <c r="AW285" s="12" t="s">
        <v>36</v>
      </c>
      <c r="AX285" s="12" t="s">
        <v>75</v>
      </c>
      <c r="AY285" s="148" t="s">
        <v>133</v>
      </c>
    </row>
    <row r="286" spans="2:65" s="13" customFormat="1" ht="10">
      <c r="B286" s="153"/>
      <c r="D286" s="147" t="s">
        <v>145</v>
      </c>
      <c r="E286" s="154" t="s">
        <v>3</v>
      </c>
      <c r="F286" s="155" t="s">
        <v>511</v>
      </c>
      <c r="H286" s="156">
        <v>2</v>
      </c>
      <c r="I286" s="157"/>
      <c r="L286" s="153"/>
      <c r="M286" s="158"/>
      <c r="T286" s="159"/>
      <c r="AT286" s="154" t="s">
        <v>145</v>
      </c>
      <c r="AU286" s="154" t="s">
        <v>85</v>
      </c>
      <c r="AV286" s="13" t="s">
        <v>85</v>
      </c>
      <c r="AW286" s="13" t="s">
        <v>36</v>
      </c>
      <c r="AX286" s="13" t="s">
        <v>83</v>
      </c>
      <c r="AY286" s="154" t="s">
        <v>133</v>
      </c>
    </row>
    <row r="287" spans="2:65" s="1" customFormat="1" ht="21.75" customHeight="1">
      <c r="B287" s="127"/>
      <c r="C287" s="167" t="s">
        <v>512</v>
      </c>
      <c r="D287" s="167" t="s">
        <v>192</v>
      </c>
      <c r="E287" s="168" t="s">
        <v>513</v>
      </c>
      <c r="F287" s="169" t="s">
        <v>514</v>
      </c>
      <c r="G287" s="170" t="s">
        <v>222</v>
      </c>
      <c r="H287" s="171">
        <v>2.1</v>
      </c>
      <c r="I287" s="172"/>
      <c r="J287" s="173">
        <f>ROUND(I287*H287,2)</f>
        <v>0</v>
      </c>
      <c r="K287" s="174"/>
      <c r="L287" s="175"/>
      <c r="M287" s="176" t="s">
        <v>3</v>
      </c>
      <c r="N287" s="177" t="s">
        <v>46</v>
      </c>
      <c r="P287" s="138">
        <f>O287*H287</f>
        <v>0</v>
      </c>
      <c r="Q287" s="138">
        <v>4.0000000000000002E-4</v>
      </c>
      <c r="R287" s="138">
        <f>Q287*H287</f>
        <v>8.4000000000000003E-4</v>
      </c>
      <c r="S287" s="138">
        <v>0</v>
      </c>
      <c r="T287" s="139">
        <f>S287*H287</f>
        <v>0</v>
      </c>
      <c r="AR287" s="140" t="s">
        <v>276</v>
      </c>
      <c r="AT287" s="140" t="s">
        <v>192</v>
      </c>
      <c r="AU287" s="140" t="s">
        <v>85</v>
      </c>
      <c r="AY287" s="16" t="s">
        <v>133</v>
      </c>
      <c r="BE287" s="141">
        <f>IF(N287="základní",J287,0)</f>
        <v>0</v>
      </c>
      <c r="BF287" s="141">
        <f>IF(N287="snížená",J287,0)</f>
        <v>0</v>
      </c>
      <c r="BG287" s="141">
        <f>IF(N287="zákl. přenesená",J287,0)</f>
        <v>0</v>
      </c>
      <c r="BH287" s="141">
        <f>IF(N287="sníž. přenesená",J287,0)</f>
        <v>0</v>
      </c>
      <c r="BI287" s="141">
        <f>IF(N287="nulová",J287,0)</f>
        <v>0</v>
      </c>
      <c r="BJ287" s="16" t="s">
        <v>83</v>
      </c>
      <c r="BK287" s="141">
        <f>ROUND(I287*H287,2)</f>
        <v>0</v>
      </c>
      <c r="BL287" s="16" t="s">
        <v>161</v>
      </c>
      <c r="BM287" s="140" t="s">
        <v>515</v>
      </c>
    </row>
    <row r="288" spans="2:65" s="13" customFormat="1" ht="10">
      <c r="B288" s="153"/>
      <c r="D288" s="147" t="s">
        <v>145</v>
      </c>
      <c r="F288" s="155" t="s">
        <v>516</v>
      </c>
      <c r="H288" s="156">
        <v>2.1</v>
      </c>
      <c r="I288" s="157"/>
      <c r="L288" s="153"/>
      <c r="M288" s="158"/>
      <c r="T288" s="159"/>
      <c r="AT288" s="154" t="s">
        <v>145</v>
      </c>
      <c r="AU288" s="154" t="s">
        <v>85</v>
      </c>
      <c r="AV288" s="13" t="s">
        <v>85</v>
      </c>
      <c r="AW288" s="13" t="s">
        <v>4</v>
      </c>
      <c r="AX288" s="13" t="s">
        <v>83</v>
      </c>
      <c r="AY288" s="154" t="s">
        <v>133</v>
      </c>
    </row>
    <row r="289" spans="2:65" s="1" customFormat="1" ht="44.25" customHeight="1">
      <c r="B289" s="127"/>
      <c r="C289" s="128" t="s">
        <v>517</v>
      </c>
      <c r="D289" s="128" t="s">
        <v>137</v>
      </c>
      <c r="E289" s="129" t="s">
        <v>518</v>
      </c>
      <c r="F289" s="130" t="s">
        <v>519</v>
      </c>
      <c r="G289" s="131" t="s">
        <v>230</v>
      </c>
      <c r="H289" s="132">
        <v>0.29199999999999998</v>
      </c>
      <c r="I289" s="133"/>
      <c r="J289" s="134">
        <f>ROUND(I289*H289,2)</f>
        <v>0</v>
      </c>
      <c r="K289" s="135"/>
      <c r="L289" s="31"/>
      <c r="M289" s="136" t="s">
        <v>3</v>
      </c>
      <c r="N289" s="137" t="s">
        <v>46</v>
      </c>
      <c r="P289" s="138">
        <f>O289*H289</f>
        <v>0</v>
      </c>
      <c r="Q289" s="138">
        <v>0</v>
      </c>
      <c r="R289" s="138">
        <f>Q289*H289</f>
        <v>0</v>
      </c>
      <c r="S289" s="138">
        <v>0</v>
      </c>
      <c r="T289" s="139">
        <f>S289*H289</f>
        <v>0</v>
      </c>
      <c r="AR289" s="140" t="s">
        <v>161</v>
      </c>
      <c r="AT289" s="140" t="s">
        <v>137</v>
      </c>
      <c r="AU289" s="140" t="s">
        <v>85</v>
      </c>
      <c r="AY289" s="16" t="s">
        <v>133</v>
      </c>
      <c r="BE289" s="141">
        <f>IF(N289="základní",J289,0)</f>
        <v>0</v>
      </c>
      <c r="BF289" s="141">
        <f>IF(N289="snížená",J289,0)</f>
        <v>0</v>
      </c>
      <c r="BG289" s="141">
        <f>IF(N289="zákl. přenesená",J289,0)</f>
        <v>0</v>
      </c>
      <c r="BH289" s="141">
        <f>IF(N289="sníž. přenesená",J289,0)</f>
        <v>0</v>
      </c>
      <c r="BI289" s="141">
        <f>IF(N289="nulová",J289,0)</f>
        <v>0</v>
      </c>
      <c r="BJ289" s="16" t="s">
        <v>83</v>
      </c>
      <c r="BK289" s="141">
        <f>ROUND(I289*H289,2)</f>
        <v>0</v>
      </c>
      <c r="BL289" s="16" t="s">
        <v>161</v>
      </c>
      <c r="BM289" s="140" t="s">
        <v>520</v>
      </c>
    </row>
    <row r="290" spans="2:65" s="1" customFormat="1" ht="10">
      <c r="B290" s="31"/>
      <c r="D290" s="142" t="s">
        <v>143</v>
      </c>
      <c r="F290" s="143" t="s">
        <v>521</v>
      </c>
      <c r="I290" s="144"/>
      <c r="L290" s="31"/>
      <c r="M290" s="145"/>
      <c r="T290" s="52"/>
      <c r="AT290" s="16" t="s">
        <v>143</v>
      </c>
      <c r="AU290" s="16" t="s">
        <v>85</v>
      </c>
    </row>
    <row r="291" spans="2:65" s="1" customFormat="1" ht="49" customHeight="1">
      <c r="B291" s="127"/>
      <c r="C291" s="128" t="s">
        <v>522</v>
      </c>
      <c r="D291" s="128" t="s">
        <v>137</v>
      </c>
      <c r="E291" s="129" t="s">
        <v>523</v>
      </c>
      <c r="F291" s="130" t="s">
        <v>524</v>
      </c>
      <c r="G291" s="131" t="s">
        <v>230</v>
      </c>
      <c r="H291" s="132">
        <v>0.29199999999999998</v>
      </c>
      <c r="I291" s="133"/>
      <c r="J291" s="134">
        <f>ROUND(I291*H291,2)</f>
        <v>0</v>
      </c>
      <c r="K291" s="135"/>
      <c r="L291" s="31"/>
      <c r="M291" s="136" t="s">
        <v>3</v>
      </c>
      <c r="N291" s="137" t="s">
        <v>46</v>
      </c>
      <c r="P291" s="138">
        <f>O291*H291</f>
        <v>0</v>
      </c>
      <c r="Q291" s="138">
        <v>0</v>
      </c>
      <c r="R291" s="138">
        <f>Q291*H291</f>
        <v>0</v>
      </c>
      <c r="S291" s="138">
        <v>0</v>
      </c>
      <c r="T291" s="139">
        <f>S291*H291</f>
        <v>0</v>
      </c>
      <c r="AR291" s="140" t="s">
        <v>161</v>
      </c>
      <c r="AT291" s="140" t="s">
        <v>137</v>
      </c>
      <c r="AU291" s="140" t="s">
        <v>85</v>
      </c>
      <c r="AY291" s="16" t="s">
        <v>133</v>
      </c>
      <c r="BE291" s="141">
        <f>IF(N291="základní",J291,0)</f>
        <v>0</v>
      </c>
      <c r="BF291" s="141">
        <f>IF(N291="snížená",J291,0)</f>
        <v>0</v>
      </c>
      <c r="BG291" s="141">
        <f>IF(N291="zákl. přenesená",J291,0)</f>
        <v>0</v>
      </c>
      <c r="BH291" s="141">
        <f>IF(N291="sníž. přenesená",J291,0)</f>
        <v>0</v>
      </c>
      <c r="BI291" s="141">
        <f>IF(N291="nulová",J291,0)</f>
        <v>0</v>
      </c>
      <c r="BJ291" s="16" t="s">
        <v>83</v>
      </c>
      <c r="BK291" s="141">
        <f>ROUND(I291*H291,2)</f>
        <v>0</v>
      </c>
      <c r="BL291" s="16" t="s">
        <v>161</v>
      </c>
      <c r="BM291" s="140" t="s">
        <v>525</v>
      </c>
    </row>
    <row r="292" spans="2:65" s="1" customFormat="1" ht="10">
      <c r="B292" s="31"/>
      <c r="D292" s="142" t="s">
        <v>143</v>
      </c>
      <c r="F292" s="143" t="s">
        <v>526</v>
      </c>
      <c r="I292" s="144"/>
      <c r="L292" s="31"/>
      <c r="M292" s="145"/>
      <c r="T292" s="52"/>
      <c r="AT292" s="16" t="s">
        <v>143</v>
      </c>
      <c r="AU292" s="16" t="s">
        <v>85</v>
      </c>
    </row>
    <row r="293" spans="2:65" s="1" customFormat="1" ht="49" customHeight="1">
      <c r="B293" s="127"/>
      <c r="C293" s="128" t="s">
        <v>527</v>
      </c>
      <c r="D293" s="128" t="s">
        <v>137</v>
      </c>
      <c r="E293" s="129" t="s">
        <v>528</v>
      </c>
      <c r="F293" s="130" t="s">
        <v>529</v>
      </c>
      <c r="G293" s="131" t="s">
        <v>230</v>
      </c>
      <c r="H293" s="132">
        <v>0.29199999999999998</v>
      </c>
      <c r="I293" s="133"/>
      <c r="J293" s="134">
        <f>ROUND(I293*H293,2)</f>
        <v>0</v>
      </c>
      <c r="K293" s="135"/>
      <c r="L293" s="31"/>
      <c r="M293" s="136" t="s">
        <v>3</v>
      </c>
      <c r="N293" s="137" t="s">
        <v>46</v>
      </c>
      <c r="P293" s="138">
        <f>O293*H293</f>
        <v>0</v>
      </c>
      <c r="Q293" s="138">
        <v>0</v>
      </c>
      <c r="R293" s="138">
        <f>Q293*H293</f>
        <v>0</v>
      </c>
      <c r="S293" s="138">
        <v>0</v>
      </c>
      <c r="T293" s="139">
        <f>S293*H293</f>
        <v>0</v>
      </c>
      <c r="AR293" s="140" t="s">
        <v>161</v>
      </c>
      <c r="AT293" s="140" t="s">
        <v>137</v>
      </c>
      <c r="AU293" s="140" t="s">
        <v>85</v>
      </c>
      <c r="AY293" s="16" t="s">
        <v>133</v>
      </c>
      <c r="BE293" s="141">
        <f>IF(N293="základní",J293,0)</f>
        <v>0</v>
      </c>
      <c r="BF293" s="141">
        <f>IF(N293="snížená",J293,0)</f>
        <v>0</v>
      </c>
      <c r="BG293" s="141">
        <f>IF(N293="zákl. přenesená",J293,0)</f>
        <v>0</v>
      </c>
      <c r="BH293" s="141">
        <f>IF(N293="sníž. přenesená",J293,0)</f>
        <v>0</v>
      </c>
      <c r="BI293" s="141">
        <f>IF(N293="nulová",J293,0)</f>
        <v>0</v>
      </c>
      <c r="BJ293" s="16" t="s">
        <v>83</v>
      </c>
      <c r="BK293" s="141">
        <f>ROUND(I293*H293,2)</f>
        <v>0</v>
      </c>
      <c r="BL293" s="16" t="s">
        <v>161</v>
      </c>
      <c r="BM293" s="140" t="s">
        <v>530</v>
      </c>
    </row>
    <row r="294" spans="2:65" s="1" customFormat="1" ht="10">
      <c r="B294" s="31"/>
      <c r="D294" s="142" t="s">
        <v>143</v>
      </c>
      <c r="F294" s="143" t="s">
        <v>531</v>
      </c>
      <c r="I294" s="144"/>
      <c r="L294" s="31"/>
      <c r="M294" s="145"/>
      <c r="T294" s="52"/>
      <c r="AT294" s="16" t="s">
        <v>143</v>
      </c>
      <c r="AU294" s="16" t="s">
        <v>85</v>
      </c>
    </row>
    <row r="295" spans="2:65" s="11" customFormat="1" ht="22.75" customHeight="1">
      <c r="B295" s="115"/>
      <c r="D295" s="116" t="s">
        <v>74</v>
      </c>
      <c r="E295" s="125" t="s">
        <v>532</v>
      </c>
      <c r="F295" s="125" t="s">
        <v>533</v>
      </c>
      <c r="I295" s="118"/>
      <c r="J295" s="126">
        <f>BK295</f>
        <v>0</v>
      </c>
      <c r="L295" s="115"/>
      <c r="M295" s="120"/>
      <c r="P295" s="121">
        <f>SUM(P296:P307)</f>
        <v>0</v>
      </c>
      <c r="R295" s="121">
        <f>SUM(R296:R307)</f>
        <v>1.3500000000000001E-3</v>
      </c>
      <c r="T295" s="122">
        <f>SUM(T296:T307)</f>
        <v>0</v>
      </c>
      <c r="AR295" s="116" t="s">
        <v>85</v>
      </c>
      <c r="AT295" s="123" t="s">
        <v>74</v>
      </c>
      <c r="AU295" s="123" t="s">
        <v>83</v>
      </c>
      <c r="AY295" s="116" t="s">
        <v>133</v>
      </c>
      <c r="BK295" s="124">
        <f>SUM(BK296:BK307)</f>
        <v>0</v>
      </c>
    </row>
    <row r="296" spans="2:65" s="1" customFormat="1" ht="37.75" customHeight="1">
      <c r="B296" s="127"/>
      <c r="C296" s="128" t="s">
        <v>85</v>
      </c>
      <c r="D296" s="128" t="s">
        <v>137</v>
      </c>
      <c r="E296" s="129" t="s">
        <v>534</v>
      </c>
      <c r="F296" s="130" t="s">
        <v>535</v>
      </c>
      <c r="G296" s="131" t="s">
        <v>140</v>
      </c>
      <c r="H296" s="132">
        <v>3</v>
      </c>
      <c r="I296" s="133"/>
      <c r="J296" s="134">
        <f>ROUND(I296*H296,2)</f>
        <v>0</v>
      </c>
      <c r="K296" s="135"/>
      <c r="L296" s="31"/>
      <c r="M296" s="136" t="s">
        <v>3</v>
      </c>
      <c r="N296" s="137" t="s">
        <v>46</v>
      </c>
      <c r="P296" s="138">
        <f>O296*H296</f>
        <v>0</v>
      </c>
      <c r="Q296" s="138">
        <v>6.9999999999999994E-5</v>
      </c>
      <c r="R296" s="138">
        <f>Q296*H296</f>
        <v>2.0999999999999998E-4</v>
      </c>
      <c r="S296" s="138">
        <v>0</v>
      </c>
      <c r="T296" s="139">
        <f>S296*H296</f>
        <v>0</v>
      </c>
      <c r="AR296" s="140" t="s">
        <v>161</v>
      </c>
      <c r="AT296" s="140" t="s">
        <v>137</v>
      </c>
      <c r="AU296" s="140" t="s">
        <v>85</v>
      </c>
      <c r="AY296" s="16" t="s">
        <v>133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6" t="s">
        <v>83</v>
      </c>
      <c r="BK296" s="141">
        <f>ROUND(I296*H296,2)</f>
        <v>0</v>
      </c>
      <c r="BL296" s="16" t="s">
        <v>161</v>
      </c>
      <c r="BM296" s="140" t="s">
        <v>536</v>
      </c>
    </row>
    <row r="297" spans="2:65" s="1" customFormat="1" ht="10">
      <c r="B297" s="31"/>
      <c r="D297" s="142" t="s">
        <v>143</v>
      </c>
      <c r="F297" s="143" t="s">
        <v>537</v>
      </c>
      <c r="I297" s="144"/>
      <c r="L297" s="31"/>
      <c r="M297" s="145"/>
      <c r="T297" s="52"/>
      <c r="AT297" s="16" t="s">
        <v>143</v>
      </c>
      <c r="AU297" s="16" t="s">
        <v>85</v>
      </c>
    </row>
    <row r="298" spans="2:65" s="12" customFormat="1" ht="10">
      <c r="B298" s="146"/>
      <c r="D298" s="147" t="s">
        <v>145</v>
      </c>
      <c r="E298" s="148" t="s">
        <v>3</v>
      </c>
      <c r="F298" s="149" t="s">
        <v>181</v>
      </c>
      <c r="H298" s="148" t="s">
        <v>3</v>
      </c>
      <c r="I298" s="150"/>
      <c r="L298" s="146"/>
      <c r="M298" s="151"/>
      <c r="T298" s="152"/>
      <c r="AT298" s="148" t="s">
        <v>145</v>
      </c>
      <c r="AU298" s="148" t="s">
        <v>85</v>
      </c>
      <c r="AV298" s="12" t="s">
        <v>83</v>
      </c>
      <c r="AW298" s="12" t="s">
        <v>36</v>
      </c>
      <c r="AX298" s="12" t="s">
        <v>75</v>
      </c>
      <c r="AY298" s="148" t="s">
        <v>133</v>
      </c>
    </row>
    <row r="299" spans="2:65" s="13" customFormat="1" ht="10">
      <c r="B299" s="153"/>
      <c r="D299" s="147" t="s">
        <v>145</v>
      </c>
      <c r="E299" s="154" t="s">
        <v>3</v>
      </c>
      <c r="F299" s="155" t="s">
        <v>83</v>
      </c>
      <c r="H299" s="156">
        <v>1</v>
      </c>
      <c r="I299" s="157"/>
      <c r="L299" s="153"/>
      <c r="M299" s="158"/>
      <c r="T299" s="159"/>
      <c r="AT299" s="154" t="s">
        <v>145</v>
      </c>
      <c r="AU299" s="154" t="s">
        <v>85</v>
      </c>
      <c r="AV299" s="13" t="s">
        <v>85</v>
      </c>
      <c r="AW299" s="13" t="s">
        <v>36</v>
      </c>
      <c r="AX299" s="13" t="s">
        <v>75</v>
      </c>
      <c r="AY299" s="154" t="s">
        <v>133</v>
      </c>
    </row>
    <row r="300" spans="2:65" s="12" customFormat="1" ht="10">
      <c r="B300" s="146"/>
      <c r="D300" s="147" t="s">
        <v>145</v>
      </c>
      <c r="E300" s="148" t="s">
        <v>3</v>
      </c>
      <c r="F300" s="149" t="s">
        <v>183</v>
      </c>
      <c r="H300" s="148" t="s">
        <v>3</v>
      </c>
      <c r="I300" s="150"/>
      <c r="L300" s="146"/>
      <c r="M300" s="151"/>
      <c r="T300" s="152"/>
      <c r="AT300" s="148" t="s">
        <v>145</v>
      </c>
      <c r="AU300" s="148" t="s">
        <v>85</v>
      </c>
      <c r="AV300" s="12" t="s">
        <v>83</v>
      </c>
      <c r="AW300" s="12" t="s">
        <v>36</v>
      </c>
      <c r="AX300" s="12" t="s">
        <v>75</v>
      </c>
      <c r="AY300" s="148" t="s">
        <v>133</v>
      </c>
    </row>
    <row r="301" spans="2:65" s="13" customFormat="1" ht="10">
      <c r="B301" s="153"/>
      <c r="D301" s="147" t="s">
        <v>145</v>
      </c>
      <c r="E301" s="154" t="s">
        <v>3</v>
      </c>
      <c r="F301" s="155" t="s">
        <v>85</v>
      </c>
      <c r="H301" s="156">
        <v>2</v>
      </c>
      <c r="I301" s="157"/>
      <c r="L301" s="153"/>
      <c r="M301" s="158"/>
      <c r="T301" s="159"/>
      <c r="AT301" s="154" t="s">
        <v>145</v>
      </c>
      <c r="AU301" s="154" t="s">
        <v>85</v>
      </c>
      <c r="AV301" s="13" t="s">
        <v>85</v>
      </c>
      <c r="AW301" s="13" t="s">
        <v>36</v>
      </c>
      <c r="AX301" s="13" t="s">
        <v>75</v>
      </c>
      <c r="AY301" s="154" t="s">
        <v>133</v>
      </c>
    </row>
    <row r="302" spans="2:65" s="14" customFormat="1" ht="10">
      <c r="B302" s="160"/>
      <c r="D302" s="147" t="s">
        <v>145</v>
      </c>
      <c r="E302" s="161" t="s">
        <v>3</v>
      </c>
      <c r="F302" s="162" t="s">
        <v>157</v>
      </c>
      <c r="H302" s="163">
        <v>3</v>
      </c>
      <c r="I302" s="164"/>
      <c r="L302" s="160"/>
      <c r="M302" s="165"/>
      <c r="T302" s="166"/>
      <c r="AT302" s="161" t="s">
        <v>145</v>
      </c>
      <c r="AU302" s="161" t="s">
        <v>85</v>
      </c>
      <c r="AV302" s="14" t="s">
        <v>141</v>
      </c>
      <c r="AW302" s="14" t="s">
        <v>36</v>
      </c>
      <c r="AX302" s="14" t="s">
        <v>83</v>
      </c>
      <c r="AY302" s="161" t="s">
        <v>133</v>
      </c>
    </row>
    <row r="303" spans="2:65" s="1" customFormat="1" ht="24.15" customHeight="1">
      <c r="B303" s="127"/>
      <c r="C303" s="128" t="s">
        <v>134</v>
      </c>
      <c r="D303" s="128" t="s">
        <v>137</v>
      </c>
      <c r="E303" s="129" t="s">
        <v>538</v>
      </c>
      <c r="F303" s="130" t="s">
        <v>539</v>
      </c>
      <c r="G303" s="131" t="s">
        <v>140</v>
      </c>
      <c r="H303" s="132">
        <v>3</v>
      </c>
      <c r="I303" s="133"/>
      <c r="J303" s="134">
        <f>ROUND(I303*H303,2)</f>
        <v>0</v>
      </c>
      <c r="K303" s="135"/>
      <c r="L303" s="31"/>
      <c r="M303" s="136" t="s">
        <v>3</v>
      </c>
      <c r="N303" s="137" t="s">
        <v>46</v>
      </c>
      <c r="P303" s="138">
        <f>O303*H303</f>
        <v>0</v>
      </c>
      <c r="Q303" s="138">
        <v>1.3999999999999999E-4</v>
      </c>
      <c r="R303" s="138">
        <f>Q303*H303</f>
        <v>4.1999999999999996E-4</v>
      </c>
      <c r="S303" s="138">
        <v>0</v>
      </c>
      <c r="T303" s="139">
        <f>S303*H303</f>
        <v>0</v>
      </c>
      <c r="AR303" s="140" t="s">
        <v>161</v>
      </c>
      <c r="AT303" s="140" t="s">
        <v>137</v>
      </c>
      <c r="AU303" s="140" t="s">
        <v>85</v>
      </c>
      <c r="AY303" s="16" t="s">
        <v>133</v>
      </c>
      <c r="BE303" s="141">
        <f>IF(N303="základní",J303,0)</f>
        <v>0</v>
      </c>
      <c r="BF303" s="141">
        <f>IF(N303="snížená",J303,0)</f>
        <v>0</v>
      </c>
      <c r="BG303" s="141">
        <f>IF(N303="zákl. přenesená",J303,0)</f>
        <v>0</v>
      </c>
      <c r="BH303" s="141">
        <f>IF(N303="sníž. přenesená",J303,0)</f>
        <v>0</v>
      </c>
      <c r="BI303" s="141">
        <f>IF(N303="nulová",J303,0)</f>
        <v>0</v>
      </c>
      <c r="BJ303" s="16" t="s">
        <v>83</v>
      </c>
      <c r="BK303" s="141">
        <f>ROUND(I303*H303,2)</f>
        <v>0</v>
      </c>
      <c r="BL303" s="16" t="s">
        <v>161</v>
      </c>
      <c r="BM303" s="140" t="s">
        <v>540</v>
      </c>
    </row>
    <row r="304" spans="2:65" s="1" customFormat="1" ht="10">
      <c r="B304" s="31"/>
      <c r="D304" s="142" t="s">
        <v>143</v>
      </c>
      <c r="F304" s="143" t="s">
        <v>541</v>
      </c>
      <c r="I304" s="144"/>
      <c r="L304" s="31"/>
      <c r="M304" s="145"/>
      <c r="T304" s="52"/>
      <c r="AT304" s="16" t="s">
        <v>143</v>
      </c>
      <c r="AU304" s="16" t="s">
        <v>85</v>
      </c>
    </row>
    <row r="305" spans="2:65" s="1" customFormat="1" ht="24.15" customHeight="1">
      <c r="B305" s="127"/>
      <c r="C305" s="128" t="s">
        <v>141</v>
      </c>
      <c r="D305" s="128" t="s">
        <v>137</v>
      </c>
      <c r="E305" s="129" t="s">
        <v>542</v>
      </c>
      <c r="F305" s="130" t="s">
        <v>543</v>
      </c>
      <c r="G305" s="131" t="s">
        <v>140</v>
      </c>
      <c r="H305" s="132">
        <v>6</v>
      </c>
      <c r="I305" s="133"/>
      <c r="J305" s="134">
        <f>ROUND(I305*H305,2)</f>
        <v>0</v>
      </c>
      <c r="K305" s="135"/>
      <c r="L305" s="31"/>
      <c r="M305" s="136" t="s">
        <v>3</v>
      </c>
      <c r="N305" s="137" t="s">
        <v>46</v>
      </c>
      <c r="P305" s="138">
        <f>O305*H305</f>
        <v>0</v>
      </c>
      <c r="Q305" s="138">
        <v>1.2E-4</v>
      </c>
      <c r="R305" s="138">
        <f>Q305*H305</f>
        <v>7.2000000000000005E-4</v>
      </c>
      <c r="S305" s="138">
        <v>0</v>
      </c>
      <c r="T305" s="139">
        <f>S305*H305</f>
        <v>0</v>
      </c>
      <c r="AR305" s="140" t="s">
        <v>161</v>
      </c>
      <c r="AT305" s="140" t="s">
        <v>137</v>
      </c>
      <c r="AU305" s="140" t="s">
        <v>85</v>
      </c>
      <c r="AY305" s="16" t="s">
        <v>133</v>
      </c>
      <c r="BE305" s="141">
        <f>IF(N305="základní",J305,0)</f>
        <v>0</v>
      </c>
      <c r="BF305" s="141">
        <f>IF(N305="snížená",J305,0)</f>
        <v>0</v>
      </c>
      <c r="BG305" s="141">
        <f>IF(N305="zákl. přenesená",J305,0)</f>
        <v>0</v>
      </c>
      <c r="BH305" s="141">
        <f>IF(N305="sníž. přenesená",J305,0)</f>
        <v>0</v>
      </c>
      <c r="BI305" s="141">
        <f>IF(N305="nulová",J305,0)</f>
        <v>0</v>
      </c>
      <c r="BJ305" s="16" t="s">
        <v>83</v>
      </c>
      <c r="BK305" s="141">
        <f>ROUND(I305*H305,2)</f>
        <v>0</v>
      </c>
      <c r="BL305" s="16" t="s">
        <v>161</v>
      </c>
      <c r="BM305" s="140" t="s">
        <v>544</v>
      </c>
    </row>
    <row r="306" spans="2:65" s="1" customFormat="1" ht="10">
      <c r="B306" s="31"/>
      <c r="D306" s="142" t="s">
        <v>143</v>
      </c>
      <c r="F306" s="143" t="s">
        <v>545</v>
      </c>
      <c r="I306" s="144"/>
      <c r="L306" s="31"/>
      <c r="M306" s="145"/>
      <c r="T306" s="52"/>
      <c r="AT306" s="16" t="s">
        <v>143</v>
      </c>
      <c r="AU306" s="16" t="s">
        <v>85</v>
      </c>
    </row>
    <row r="307" spans="2:65" s="13" customFormat="1" ht="10">
      <c r="B307" s="153"/>
      <c r="D307" s="147" t="s">
        <v>145</v>
      </c>
      <c r="E307" s="154" t="s">
        <v>3</v>
      </c>
      <c r="F307" s="155" t="s">
        <v>546</v>
      </c>
      <c r="H307" s="156">
        <v>6</v>
      </c>
      <c r="I307" s="157"/>
      <c r="L307" s="153"/>
      <c r="M307" s="158"/>
      <c r="T307" s="159"/>
      <c r="AT307" s="154" t="s">
        <v>145</v>
      </c>
      <c r="AU307" s="154" t="s">
        <v>85</v>
      </c>
      <c r="AV307" s="13" t="s">
        <v>85</v>
      </c>
      <c r="AW307" s="13" t="s">
        <v>36</v>
      </c>
      <c r="AX307" s="13" t="s">
        <v>83</v>
      </c>
      <c r="AY307" s="154" t="s">
        <v>133</v>
      </c>
    </row>
    <row r="308" spans="2:65" s="11" customFormat="1" ht="22.75" customHeight="1">
      <c r="B308" s="115"/>
      <c r="D308" s="116" t="s">
        <v>74</v>
      </c>
      <c r="E308" s="125" t="s">
        <v>547</v>
      </c>
      <c r="F308" s="125" t="s">
        <v>548</v>
      </c>
      <c r="I308" s="118"/>
      <c r="J308" s="126">
        <f>BK308</f>
        <v>0</v>
      </c>
      <c r="L308" s="115"/>
      <c r="M308" s="120"/>
      <c r="P308" s="121">
        <f>SUM(P309:P324)</f>
        <v>0</v>
      </c>
      <c r="R308" s="121">
        <f>SUM(R309:R324)</f>
        <v>5.8799999999999998E-2</v>
      </c>
      <c r="T308" s="122">
        <f>SUM(T309:T324)</f>
        <v>0</v>
      </c>
      <c r="AR308" s="116" t="s">
        <v>85</v>
      </c>
      <c r="AT308" s="123" t="s">
        <v>74</v>
      </c>
      <c r="AU308" s="123" t="s">
        <v>83</v>
      </c>
      <c r="AY308" s="116" t="s">
        <v>133</v>
      </c>
      <c r="BK308" s="124">
        <f>SUM(BK309:BK324)</f>
        <v>0</v>
      </c>
    </row>
    <row r="309" spans="2:65" s="1" customFormat="1" ht="24.15" customHeight="1">
      <c r="B309" s="127"/>
      <c r="C309" s="128" t="s">
        <v>549</v>
      </c>
      <c r="D309" s="128" t="s">
        <v>137</v>
      </c>
      <c r="E309" s="129" t="s">
        <v>550</v>
      </c>
      <c r="F309" s="130" t="s">
        <v>551</v>
      </c>
      <c r="G309" s="131" t="s">
        <v>140</v>
      </c>
      <c r="H309" s="132">
        <v>120</v>
      </c>
      <c r="I309" s="133"/>
      <c r="J309" s="134">
        <f>ROUND(I309*H309,2)</f>
        <v>0</v>
      </c>
      <c r="K309" s="135"/>
      <c r="L309" s="31"/>
      <c r="M309" s="136" t="s">
        <v>3</v>
      </c>
      <c r="N309" s="137" t="s">
        <v>46</v>
      </c>
      <c r="P309" s="138">
        <f>O309*H309</f>
        <v>0</v>
      </c>
      <c r="Q309" s="138">
        <v>0</v>
      </c>
      <c r="R309" s="138">
        <f>Q309*H309</f>
        <v>0</v>
      </c>
      <c r="S309" s="138">
        <v>0</v>
      </c>
      <c r="T309" s="139">
        <f>S309*H309</f>
        <v>0</v>
      </c>
      <c r="AR309" s="140" t="s">
        <v>161</v>
      </c>
      <c r="AT309" s="140" t="s">
        <v>137</v>
      </c>
      <c r="AU309" s="140" t="s">
        <v>85</v>
      </c>
      <c r="AY309" s="16" t="s">
        <v>133</v>
      </c>
      <c r="BE309" s="141">
        <f>IF(N309="základní",J309,0)</f>
        <v>0</v>
      </c>
      <c r="BF309" s="141">
        <f>IF(N309="snížená",J309,0)</f>
        <v>0</v>
      </c>
      <c r="BG309" s="141">
        <f>IF(N309="zákl. přenesená",J309,0)</f>
        <v>0</v>
      </c>
      <c r="BH309" s="141">
        <f>IF(N309="sníž. přenesená",J309,0)</f>
        <v>0</v>
      </c>
      <c r="BI309" s="141">
        <f>IF(N309="nulová",J309,0)</f>
        <v>0</v>
      </c>
      <c r="BJ309" s="16" t="s">
        <v>83</v>
      </c>
      <c r="BK309" s="141">
        <f>ROUND(I309*H309,2)</f>
        <v>0</v>
      </c>
      <c r="BL309" s="16" t="s">
        <v>161</v>
      </c>
      <c r="BM309" s="140" t="s">
        <v>552</v>
      </c>
    </row>
    <row r="310" spans="2:65" s="1" customFormat="1" ht="10">
      <c r="B310" s="31"/>
      <c r="D310" s="142" t="s">
        <v>143</v>
      </c>
      <c r="F310" s="143" t="s">
        <v>553</v>
      </c>
      <c r="I310" s="144"/>
      <c r="L310" s="31"/>
      <c r="M310" s="145"/>
      <c r="T310" s="52"/>
      <c r="AT310" s="16" t="s">
        <v>143</v>
      </c>
      <c r="AU310" s="16" t="s">
        <v>85</v>
      </c>
    </row>
    <row r="311" spans="2:65" s="12" customFormat="1" ht="10">
      <c r="B311" s="146"/>
      <c r="D311" s="147" t="s">
        <v>145</v>
      </c>
      <c r="E311" s="148" t="s">
        <v>3</v>
      </c>
      <c r="F311" s="149" t="s">
        <v>170</v>
      </c>
      <c r="H311" s="148" t="s">
        <v>3</v>
      </c>
      <c r="I311" s="150"/>
      <c r="L311" s="146"/>
      <c r="M311" s="151"/>
      <c r="T311" s="152"/>
      <c r="AT311" s="148" t="s">
        <v>145</v>
      </c>
      <c r="AU311" s="148" t="s">
        <v>85</v>
      </c>
      <c r="AV311" s="12" t="s">
        <v>83</v>
      </c>
      <c r="AW311" s="12" t="s">
        <v>36</v>
      </c>
      <c r="AX311" s="12" t="s">
        <v>75</v>
      </c>
      <c r="AY311" s="148" t="s">
        <v>133</v>
      </c>
    </row>
    <row r="312" spans="2:65" s="13" customFormat="1" ht="10">
      <c r="B312" s="153"/>
      <c r="D312" s="147" t="s">
        <v>145</v>
      </c>
      <c r="E312" s="154" t="s">
        <v>3</v>
      </c>
      <c r="F312" s="155" t="s">
        <v>554</v>
      </c>
      <c r="H312" s="156">
        <v>120</v>
      </c>
      <c r="I312" s="157"/>
      <c r="L312" s="153"/>
      <c r="M312" s="158"/>
      <c r="T312" s="159"/>
      <c r="AT312" s="154" t="s">
        <v>145</v>
      </c>
      <c r="AU312" s="154" t="s">
        <v>85</v>
      </c>
      <c r="AV312" s="13" t="s">
        <v>85</v>
      </c>
      <c r="AW312" s="13" t="s">
        <v>36</v>
      </c>
      <c r="AX312" s="13" t="s">
        <v>83</v>
      </c>
      <c r="AY312" s="154" t="s">
        <v>133</v>
      </c>
    </row>
    <row r="313" spans="2:65" s="1" customFormat="1" ht="24.15" customHeight="1">
      <c r="B313" s="127"/>
      <c r="C313" s="128" t="s">
        <v>555</v>
      </c>
      <c r="D313" s="128" t="s">
        <v>137</v>
      </c>
      <c r="E313" s="129" t="s">
        <v>556</v>
      </c>
      <c r="F313" s="130" t="s">
        <v>557</v>
      </c>
      <c r="G313" s="131" t="s">
        <v>140</v>
      </c>
      <c r="H313" s="132">
        <v>50</v>
      </c>
      <c r="I313" s="133"/>
      <c r="J313" s="134">
        <f>ROUND(I313*H313,2)</f>
        <v>0</v>
      </c>
      <c r="K313" s="135"/>
      <c r="L313" s="31"/>
      <c r="M313" s="136" t="s">
        <v>3</v>
      </c>
      <c r="N313" s="137" t="s">
        <v>46</v>
      </c>
      <c r="P313" s="138">
        <f>O313*H313</f>
        <v>0</v>
      </c>
      <c r="Q313" s="138">
        <v>0</v>
      </c>
      <c r="R313" s="138">
        <f>Q313*H313</f>
        <v>0</v>
      </c>
      <c r="S313" s="138">
        <v>0</v>
      </c>
      <c r="T313" s="139">
        <f>S313*H313</f>
        <v>0</v>
      </c>
      <c r="AR313" s="140" t="s">
        <v>161</v>
      </c>
      <c r="AT313" s="140" t="s">
        <v>137</v>
      </c>
      <c r="AU313" s="140" t="s">
        <v>85</v>
      </c>
      <c r="AY313" s="16" t="s">
        <v>133</v>
      </c>
      <c r="BE313" s="141">
        <f>IF(N313="základní",J313,0)</f>
        <v>0</v>
      </c>
      <c r="BF313" s="141">
        <f>IF(N313="snížená",J313,0)</f>
        <v>0</v>
      </c>
      <c r="BG313" s="141">
        <f>IF(N313="zákl. přenesená",J313,0)</f>
        <v>0</v>
      </c>
      <c r="BH313" s="141">
        <f>IF(N313="sníž. přenesená",J313,0)</f>
        <v>0</v>
      </c>
      <c r="BI313" s="141">
        <f>IF(N313="nulová",J313,0)</f>
        <v>0</v>
      </c>
      <c r="BJ313" s="16" t="s">
        <v>83</v>
      </c>
      <c r="BK313" s="141">
        <f>ROUND(I313*H313,2)</f>
        <v>0</v>
      </c>
      <c r="BL313" s="16" t="s">
        <v>161</v>
      </c>
      <c r="BM313" s="140" t="s">
        <v>558</v>
      </c>
    </row>
    <row r="314" spans="2:65" s="1" customFormat="1" ht="10">
      <c r="B314" s="31"/>
      <c r="D314" s="142" t="s">
        <v>143</v>
      </c>
      <c r="F314" s="143" t="s">
        <v>559</v>
      </c>
      <c r="I314" s="144"/>
      <c r="L314" s="31"/>
      <c r="M314" s="145"/>
      <c r="T314" s="52"/>
      <c r="AT314" s="16" t="s">
        <v>143</v>
      </c>
      <c r="AU314" s="16" t="s">
        <v>85</v>
      </c>
    </row>
    <row r="315" spans="2:65" s="1" customFormat="1" ht="16.5" customHeight="1">
      <c r="B315" s="127"/>
      <c r="C315" s="167" t="s">
        <v>560</v>
      </c>
      <c r="D315" s="167" t="s">
        <v>192</v>
      </c>
      <c r="E315" s="168" t="s">
        <v>561</v>
      </c>
      <c r="F315" s="169" t="s">
        <v>562</v>
      </c>
      <c r="G315" s="170" t="s">
        <v>140</v>
      </c>
      <c r="H315" s="171">
        <v>52.5</v>
      </c>
      <c r="I315" s="172"/>
      <c r="J315" s="173">
        <f>ROUND(I315*H315,2)</f>
        <v>0</v>
      </c>
      <c r="K315" s="174"/>
      <c r="L315" s="175"/>
      <c r="M315" s="176" t="s">
        <v>3</v>
      </c>
      <c r="N315" s="177" t="s">
        <v>46</v>
      </c>
      <c r="P315" s="138">
        <f>O315*H315</f>
        <v>0</v>
      </c>
      <c r="Q315" s="138">
        <v>0</v>
      </c>
      <c r="R315" s="138">
        <f>Q315*H315</f>
        <v>0</v>
      </c>
      <c r="S315" s="138">
        <v>0</v>
      </c>
      <c r="T315" s="139">
        <f>S315*H315</f>
        <v>0</v>
      </c>
      <c r="AR315" s="140" t="s">
        <v>276</v>
      </c>
      <c r="AT315" s="140" t="s">
        <v>192</v>
      </c>
      <c r="AU315" s="140" t="s">
        <v>85</v>
      </c>
      <c r="AY315" s="16" t="s">
        <v>133</v>
      </c>
      <c r="BE315" s="141">
        <f>IF(N315="základní",J315,0)</f>
        <v>0</v>
      </c>
      <c r="BF315" s="141">
        <f>IF(N315="snížená",J315,0)</f>
        <v>0</v>
      </c>
      <c r="BG315" s="141">
        <f>IF(N315="zákl. přenesená",J315,0)</f>
        <v>0</v>
      </c>
      <c r="BH315" s="141">
        <f>IF(N315="sníž. přenesená",J315,0)</f>
        <v>0</v>
      </c>
      <c r="BI315" s="141">
        <f>IF(N315="nulová",J315,0)</f>
        <v>0</v>
      </c>
      <c r="BJ315" s="16" t="s">
        <v>83</v>
      </c>
      <c r="BK315" s="141">
        <f>ROUND(I315*H315,2)</f>
        <v>0</v>
      </c>
      <c r="BL315" s="16" t="s">
        <v>161</v>
      </c>
      <c r="BM315" s="140" t="s">
        <v>563</v>
      </c>
    </row>
    <row r="316" spans="2:65" s="13" customFormat="1" ht="10">
      <c r="B316" s="153"/>
      <c r="D316" s="147" t="s">
        <v>145</v>
      </c>
      <c r="F316" s="155" t="s">
        <v>564</v>
      </c>
      <c r="H316" s="156">
        <v>52.5</v>
      </c>
      <c r="I316" s="157"/>
      <c r="L316" s="153"/>
      <c r="M316" s="158"/>
      <c r="T316" s="159"/>
      <c r="AT316" s="154" t="s">
        <v>145</v>
      </c>
      <c r="AU316" s="154" t="s">
        <v>85</v>
      </c>
      <c r="AV316" s="13" t="s">
        <v>85</v>
      </c>
      <c r="AW316" s="13" t="s">
        <v>4</v>
      </c>
      <c r="AX316" s="13" t="s">
        <v>83</v>
      </c>
      <c r="AY316" s="154" t="s">
        <v>133</v>
      </c>
    </row>
    <row r="317" spans="2:65" s="1" customFormat="1" ht="44.25" customHeight="1">
      <c r="B317" s="127"/>
      <c r="C317" s="128" t="s">
        <v>565</v>
      </c>
      <c r="D317" s="128" t="s">
        <v>137</v>
      </c>
      <c r="E317" s="129" t="s">
        <v>566</v>
      </c>
      <c r="F317" s="130" t="s">
        <v>567</v>
      </c>
      <c r="G317" s="131" t="s">
        <v>140</v>
      </c>
      <c r="H317" s="132">
        <v>30</v>
      </c>
      <c r="I317" s="133"/>
      <c r="J317" s="134">
        <f>ROUND(I317*H317,2)</f>
        <v>0</v>
      </c>
      <c r="K317" s="135"/>
      <c r="L317" s="31"/>
      <c r="M317" s="136" t="s">
        <v>3</v>
      </c>
      <c r="N317" s="137" t="s">
        <v>46</v>
      </c>
      <c r="P317" s="138">
        <f>O317*H317</f>
        <v>0</v>
      </c>
      <c r="Q317" s="138">
        <v>0</v>
      </c>
      <c r="R317" s="138">
        <f>Q317*H317</f>
        <v>0</v>
      </c>
      <c r="S317" s="138">
        <v>0</v>
      </c>
      <c r="T317" s="139">
        <f>S317*H317</f>
        <v>0</v>
      </c>
      <c r="AR317" s="140" t="s">
        <v>161</v>
      </c>
      <c r="AT317" s="140" t="s">
        <v>137</v>
      </c>
      <c r="AU317" s="140" t="s">
        <v>85</v>
      </c>
      <c r="AY317" s="16" t="s">
        <v>133</v>
      </c>
      <c r="BE317" s="141">
        <f>IF(N317="základní",J317,0)</f>
        <v>0</v>
      </c>
      <c r="BF317" s="141">
        <f>IF(N317="snížená",J317,0)</f>
        <v>0</v>
      </c>
      <c r="BG317" s="141">
        <f>IF(N317="zákl. přenesená",J317,0)</f>
        <v>0</v>
      </c>
      <c r="BH317" s="141">
        <f>IF(N317="sníž. přenesená",J317,0)</f>
        <v>0</v>
      </c>
      <c r="BI317" s="141">
        <f>IF(N317="nulová",J317,0)</f>
        <v>0</v>
      </c>
      <c r="BJ317" s="16" t="s">
        <v>83</v>
      </c>
      <c r="BK317" s="141">
        <f>ROUND(I317*H317,2)</f>
        <v>0</v>
      </c>
      <c r="BL317" s="16" t="s">
        <v>161</v>
      </c>
      <c r="BM317" s="140" t="s">
        <v>568</v>
      </c>
    </row>
    <row r="318" spans="2:65" s="1" customFormat="1" ht="10">
      <c r="B318" s="31"/>
      <c r="D318" s="142" t="s">
        <v>143</v>
      </c>
      <c r="F318" s="143" t="s">
        <v>569</v>
      </c>
      <c r="I318" s="144"/>
      <c r="L318" s="31"/>
      <c r="M318" s="145"/>
      <c r="T318" s="52"/>
      <c r="AT318" s="16" t="s">
        <v>143</v>
      </c>
      <c r="AU318" s="16" t="s">
        <v>85</v>
      </c>
    </row>
    <row r="319" spans="2:65" s="1" customFormat="1" ht="16.5" customHeight="1">
      <c r="B319" s="127"/>
      <c r="C319" s="167" t="s">
        <v>570</v>
      </c>
      <c r="D319" s="167" t="s">
        <v>192</v>
      </c>
      <c r="E319" s="168" t="s">
        <v>561</v>
      </c>
      <c r="F319" s="169" t="s">
        <v>562</v>
      </c>
      <c r="G319" s="170" t="s">
        <v>140</v>
      </c>
      <c r="H319" s="171">
        <v>31.5</v>
      </c>
      <c r="I319" s="172"/>
      <c r="J319" s="173">
        <f>ROUND(I319*H319,2)</f>
        <v>0</v>
      </c>
      <c r="K319" s="174"/>
      <c r="L319" s="175"/>
      <c r="M319" s="176" t="s">
        <v>3</v>
      </c>
      <c r="N319" s="177" t="s">
        <v>46</v>
      </c>
      <c r="P319" s="138">
        <f>O319*H319</f>
        <v>0</v>
      </c>
      <c r="Q319" s="138">
        <v>0</v>
      </c>
      <c r="R319" s="138">
        <f>Q319*H319</f>
        <v>0</v>
      </c>
      <c r="S319" s="138">
        <v>0</v>
      </c>
      <c r="T319" s="139">
        <f>S319*H319</f>
        <v>0</v>
      </c>
      <c r="AR319" s="140" t="s">
        <v>276</v>
      </c>
      <c r="AT319" s="140" t="s">
        <v>192</v>
      </c>
      <c r="AU319" s="140" t="s">
        <v>85</v>
      </c>
      <c r="AY319" s="16" t="s">
        <v>133</v>
      </c>
      <c r="BE319" s="141">
        <f>IF(N319="základní",J319,0)</f>
        <v>0</v>
      </c>
      <c r="BF319" s="141">
        <f>IF(N319="snížená",J319,0)</f>
        <v>0</v>
      </c>
      <c r="BG319" s="141">
        <f>IF(N319="zákl. přenesená",J319,0)</f>
        <v>0</v>
      </c>
      <c r="BH319" s="141">
        <f>IF(N319="sníž. přenesená",J319,0)</f>
        <v>0</v>
      </c>
      <c r="BI319" s="141">
        <f>IF(N319="nulová",J319,0)</f>
        <v>0</v>
      </c>
      <c r="BJ319" s="16" t="s">
        <v>83</v>
      </c>
      <c r="BK319" s="141">
        <f>ROUND(I319*H319,2)</f>
        <v>0</v>
      </c>
      <c r="BL319" s="16" t="s">
        <v>161</v>
      </c>
      <c r="BM319" s="140" t="s">
        <v>571</v>
      </c>
    </row>
    <row r="320" spans="2:65" s="13" customFormat="1" ht="10">
      <c r="B320" s="153"/>
      <c r="D320" s="147" t="s">
        <v>145</v>
      </c>
      <c r="F320" s="155" t="s">
        <v>572</v>
      </c>
      <c r="H320" s="156">
        <v>31.5</v>
      </c>
      <c r="I320" s="157"/>
      <c r="L320" s="153"/>
      <c r="M320" s="158"/>
      <c r="T320" s="159"/>
      <c r="AT320" s="154" t="s">
        <v>145</v>
      </c>
      <c r="AU320" s="154" t="s">
        <v>85</v>
      </c>
      <c r="AV320" s="13" t="s">
        <v>85</v>
      </c>
      <c r="AW320" s="13" t="s">
        <v>4</v>
      </c>
      <c r="AX320" s="13" t="s">
        <v>83</v>
      </c>
      <c r="AY320" s="154" t="s">
        <v>133</v>
      </c>
    </row>
    <row r="321" spans="2:65" s="1" customFormat="1" ht="33" customHeight="1">
      <c r="B321" s="127"/>
      <c r="C321" s="128" t="s">
        <v>573</v>
      </c>
      <c r="D321" s="128" t="s">
        <v>137</v>
      </c>
      <c r="E321" s="129" t="s">
        <v>574</v>
      </c>
      <c r="F321" s="130" t="s">
        <v>575</v>
      </c>
      <c r="G321" s="131" t="s">
        <v>140</v>
      </c>
      <c r="H321" s="132">
        <v>120</v>
      </c>
      <c r="I321" s="133"/>
      <c r="J321" s="134">
        <f>ROUND(I321*H321,2)</f>
        <v>0</v>
      </c>
      <c r="K321" s="135"/>
      <c r="L321" s="31"/>
      <c r="M321" s="136" t="s">
        <v>3</v>
      </c>
      <c r="N321" s="137" t="s">
        <v>46</v>
      </c>
      <c r="P321" s="138">
        <f>O321*H321</f>
        <v>0</v>
      </c>
      <c r="Q321" s="138">
        <v>2.0000000000000001E-4</v>
      </c>
      <c r="R321" s="138">
        <f>Q321*H321</f>
        <v>2.4E-2</v>
      </c>
      <c r="S321" s="138">
        <v>0</v>
      </c>
      <c r="T321" s="139">
        <f>S321*H321</f>
        <v>0</v>
      </c>
      <c r="AR321" s="140" t="s">
        <v>161</v>
      </c>
      <c r="AT321" s="140" t="s">
        <v>137</v>
      </c>
      <c r="AU321" s="140" t="s">
        <v>85</v>
      </c>
      <c r="AY321" s="16" t="s">
        <v>133</v>
      </c>
      <c r="BE321" s="141">
        <f>IF(N321="základní",J321,0)</f>
        <v>0</v>
      </c>
      <c r="BF321" s="141">
        <f>IF(N321="snížená",J321,0)</f>
        <v>0</v>
      </c>
      <c r="BG321" s="141">
        <f>IF(N321="zákl. přenesená",J321,0)</f>
        <v>0</v>
      </c>
      <c r="BH321" s="141">
        <f>IF(N321="sníž. přenesená",J321,0)</f>
        <v>0</v>
      </c>
      <c r="BI321" s="141">
        <f>IF(N321="nulová",J321,0)</f>
        <v>0</v>
      </c>
      <c r="BJ321" s="16" t="s">
        <v>83</v>
      </c>
      <c r="BK321" s="141">
        <f>ROUND(I321*H321,2)</f>
        <v>0</v>
      </c>
      <c r="BL321" s="16" t="s">
        <v>161</v>
      </c>
      <c r="BM321" s="140" t="s">
        <v>576</v>
      </c>
    </row>
    <row r="322" spans="2:65" s="1" customFormat="1" ht="10">
      <c r="B322" s="31"/>
      <c r="D322" s="142" t="s">
        <v>143</v>
      </c>
      <c r="F322" s="143" t="s">
        <v>577</v>
      </c>
      <c r="I322" s="144"/>
      <c r="L322" s="31"/>
      <c r="M322" s="145"/>
      <c r="T322" s="52"/>
      <c r="AT322" s="16" t="s">
        <v>143</v>
      </c>
      <c r="AU322" s="16" t="s">
        <v>85</v>
      </c>
    </row>
    <row r="323" spans="2:65" s="1" customFormat="1" ht="37.75" customHeight="1">
      <c r="B323" s="127"/>
      <c r="C323" s="128" t="s">
        <v>578</v>
      </c>
      <c r="D323" s="128" t="s">
        <v>137</v>
      </c>
      <c r="E323" s="129" t="s">
        <v>579</v>
      </c>
      <c r="F323" s="130" t="s">
        <v>580</v>
      </c>
      <c r="G323" s="131" t="s">
        <v>140</v>
      </c>
      <c r="H323" s="132">
        <v>120</v>
      </c>
      <c r="I323" s="133"/>
      <c r="J323" s="134">
        <f>ROUND(I323*H323,2)</f>
        <v>0</v>
      </c>
      <c r="K323" s="135"/>
      <c r="L323" s="31"/>
      <c r="M323" s="136" t="s">
        <v>3</v>
      </c>
      <c r="N323" s="137" t="s">
        <v>46</v>
      </c>
      <c r="P323" s="138">
        <f>O323*H323</f>
        <v>0</v>
      </c>
      <c r="Q323" s="138">
        <v>2.9E-4</v>
      </c>
      <c r="R323" s="138">
        <f>Q323*H323</f>
        <v>3.4799999999999998E-2</v>
      </c>
      <c r="S323" s="138">
        <v>0</v>
      </c>
      <c r="T323" s="139">
        <f>S323*H323</f>
        <v>0</v>
      </c>
      <c r="AR323" s="140" t="s">
        <v>161</v>
      </c>
      <c r="AT323" s="140" t="s">
        <v>137</v>
      </c>
      <c r="AU323" s="140" t="s">
        <v>85</v>
      </c>
      <c r="AY323" s="16" t="s">
        <v>133</v>
      </c>
      <c r="BE323" s="141">
        <f>IF(N323="základní",J323,0)</f>
        <v>0</v>
      </c>
      <c r="BF323" s="141">
        <f>IF(N323="snížená",J323,0)</f>
        <v>0</v>
      </c>
      <c r="BG323" s="141">
        <f>IF(N323="zákl. přenesená",J323,0)</f>
        <v>0</v>
      </c>
      <c r="BH323" s="141">
        <f>IF(N323="sníž. přenesená",J323,0)</f>
        <v>0</v>
      </c>
      <c r="BI323" s="141">
        <f>IF(N323="nulová",J323,0)</f>
        <v>0</v>
      </c>
      <c r="BJ323" s="16" t="s">
        <v>83</v>
      </c>
      <c r="BK323" s="141">
        <f>ROUND(I323*H323,2)</f>
        <v>0</v>
      </c>
      <c r="BL323" s="16" t="s">
        <v>161</v>
      </c>
      <c r="BM323" s="140" t="s">
        <v>581</v>
      </c>
    </row>
    <row r="324" spans="2:65" s="1" customFormat="1" ht="10">
      <c r="B324" s="31"/>
      <c r="D324" s="142" t="s">
        <v>143</v>
      </c>
      <c r="F324" s="143" t="s">
        <v>582</v>
      </c>
      <c r="I324" s="144"/>
      <c r="L324" s="31"/>
      <c r="M324" s="145"/>
      <c r="T324" s="52"/>
      <c r="AT324" s="16" t="s">
        <v>143</v>
      </c>
      <c r="AU324" s="16" t="s">
        <v>85</v>
      </c>
    </row>
    <row r="325" spans="2:65" s="11" customFormat="1" ht="25.9" customHeight="1">
      <c r="B325" s="115"/>
      <c r="D325" s="116" t="s">
        <v>74</v>
      </c>
      <c r="E325" s="117" t="s">
        <v>583</v>
      </c>
      <c r="F325" s="117" t="s">
        <v>584</v>
      </c>
      <c r="I325" s="118"/>
      <c r="J325" s="119">
        <f>BK325</f>
        <v>0</v>
      </c>
      <c r="L325" s="115"/>
      <c r="M325" s="120"/>
      <c r="P325" s="121">
        <f>SUM(P326:P334)</f>
        <v>0</v>
      </c>
      <c r="R325" s="121">
        <f>SUM(R326:R334)</f>
        <v>0</v>
      </c>
      <c r="T325" s="122">
        <f>SUM(T326:T334)</f>
        <v>0</v>
      </c>
      <c r="AR325" s="116" t="s">
        <v>141</v>
      </c>
      <c r="AT325" s="123" t="s">
        <v>74</v>
      </c>
      <c r="AU325" s="123" t="s">
        <v>75</v>
      </c>
      <c r="AY325" s="116" t="s">
        <v>133</v>
      </c>
      <c r="BK325" s="124">
        <f>SUM(BK326:BK334)</f>
        <v>0</v>
      </c>
    </row>
    <row r="326" spans="2:65" s="1" customFormat="1" ht="24.15" customHeight="1">
      <c r="B326" s="127"/>
      <c r="C326" s="128" t="s">
        <v>164</v>
      </c>
      <c r="D326" s="128" t="s">
        <v>137</v>
      </c>
      <c r="E326" s="129" t="s">
        <v>585</v>
      </c>
      <c r="F326" s="130" t="s">
        <v>586</v>
      </c>
      <c r="G326" s="131" t="s">
        <v>587</v>
      </c>
      <c r="H326" s="132">
        <v>31.5</v>
      </c>
      <c r="I326" s="133"/>
      <c r="J326" s="134">
        <f>ROUND(I326*H326,2)</f>
        <v>0</v>
      </c>
      <c r="K326" s="135"/>
      <c r="L326" s="31"/>
      <c r="M326" s="136" t="s">
        <v>3</v>
      </c>
      <c r="N326" s="137" t="s">
        <v>46</v>
      </c>
      <c r="P326" s="138">
        <f>O326*H326</f>
        <v>0</v>
      </c>
      <c r="Q326" s="138">
        <v>0</v>
      </c>
      <c r="R326" s="138">
        <f>Q326*H326</f>
        <v>0</v>
      </c>
      <c r="S326" s="138">
        <v>0</v>
      </c>
      <c r="T326" s="139">
        <f>S326*H326</f>
        <v>0</v>
      </c>
      <c r="AR326" s="140" t="s">
        <v>588</v>
      </c>
      <c r="AT326" s="140" t="s">
        <v>137</v>
      </c>
      <c r="AU326" s="140" t="s">
        <v>83</v>
      </c>
      <c r="AY326" s="16" t="s">
        <v>133</v>
      </c>
      <c r="BE326" s="141">
        <f>IF(N326="základní",J326,0)</f>
        <v>0</v>
      </c>
      <c r="BF326" s="141">
        <f>IF(N326="snížená",J326,0)</f>
        <v>0</v>
      </c>
      <c r="BG326" s="141">
        <f>IF(N326="zákl. přenesená",J326,0)</f>
        <v>0</v>
      </c>
      <c r="BH326" s="141">
        <f>IF(N326="sníž. přenesená",J326,0)</f>
        <v>0</v>
      </c>
      <c r="BI326" s="141">
        <f>IF(N326="nulová",J326,0)</f>
        <v>0</v>
      </c>
      <c r="BJ326" s="16" t="s">
        <v>83</v>
      </c>
      <c r="BK326" s="141">
        <f>ROUND(I326*H326,2)</f>
        <v>0</v>
      </c>
      <c r="BL326" s="16" t="s">
        <v>588</v>
      </c>
      <c r="BM326" s="140" t="s">
        <v>589</v>
      </c>
    </row>
    <row r="327" spans="2:65" s="1" customFormat="1" ht="10">
      <c r="B327" s="31"/>
      <c r="D327" s="142" t="s">
        <v>143</v>
      </c>
      <c r="F327" s="143" t="s">
        <v>590</v>
      </c>
      <c r="I327" s="144"/>
      <c r="L327" s="31"/>
      <c r="M327" s="145"/>
      <c r="T327" s="52"/>
      <c r="AT327" s="16" t="s">
        <v>143</v>
      </c>
      <c r="AU327" s="16" t="s">
        <v>83</v>
      </c>
    </row>
    <row r="328" spans="2:65" s="12" customFormat="1" ht="10">
      <c r="B328" s="146"/>
      <c r="D328" s="147" t="s">
        <v>145</v>
      </c>
      <c r="E328" s="148" t="s">
        <v>3</v>
      </c>
      <c r="F328" s="149" t="s">
        <v>591</v>
      </c>
      <c r="H328" s="148" t="s">
        <v>3</v>
      </c>
      <c r="I328" s="150"/>
      <c r="L328" s="146"/>
      <c r="M328" s="151"/>
      <c r="T328" s="152"/>
      <c r="AT328" s="148" t="s">
        <v>145</v>
      </c>
      <c r="AU328" s="148" t="s">
        <v>83</v>
      </c>
      <c r="AV328" s="12" t="s">
        <v>83</v>
      </c>
      <c r="AW328" s="12" t="s">
        <v>36</v>
      </c>
      <c r="AX328" s="12" t="s">
        <v>75</v>
      </c>
      <c r="AY328" s="148" t="s">
        <v>133</v>
      </c>
    </row>
    <row r="329" spans="2:65" s="13" customFormat="1" ht="10">
      <c r="B329" s="153"/>
      <c r="D329" s="147" t="s">
        <v>145</v>
      </c>
      <c r="E329" s="154" t="s">
        <v>3</v>
      </c>
      <c r="F329" s="155" t="s">
        <v>592</v>
      </c>
      <c r="H329" s="156">
        <v>7</v>
      </c>
      <c r="I329" s="157"/>
      <c r="L329" s="153"/>
      <c r="M329" s="158"/>
      <c r="T329" s="159"/>
      <c r="AT329" s="154" t="s">
        <v>145</v>
      </c>
      <c r="AU329" s="154" t="s">
        <v>83</v>
      </c>
      <c r="AV329" s="13" t="s">
        <v>85</v>
      </c>
      <c r="AW329" s="13" t="s">
        <v>36</v>
      </c>
      <c r="AX329" s="13" t="s">
        <v>75</v>
      </c>
      <c r="AY329" s="154" t="s">
        <v>133</v>
      </c>
    </row>
    <row r="330" spans="2:65" s="12" customFormat="1" ht="10">
      <c r="B330" s="146"/>
      <c r="D330" s="147" t="s">
        <v>145</v>
      </c>
      <c r="E330" s="148" t="s">
        <v>3</v>
      </c>
      <c r="F330" s="149" t="s">
        <v>593</v>
      </c>
      <c r="H330" s="148" t="s">
        <v>3</v>
      </c>
      <c r="I330" s="150"/>
      <c r="L330" s="146"/>
      <c r="M330" s="151"/>
      <c r="T330" s="152"/>
      <c r="AT330" s="148" t="s">
        <v>145</v>
      </c>
      <c r="AU330" s="148" t="s">
        <v>83</v>
      </c>
      <c r="AV330" s="12" t="s">
        <v>83</v>
      </c>
      <c r="AW330" s="12" t="s">
        <v>36</v>
      </c>
      <c r="AX330" s="12" t="s">
        <v>75</v>
      </c>
      <c r="AY330" s="148" t="s">
        <v>133</v>
      </c>
    </row>
    <row r="331" spans="2:65" s="13" customFormat="1" ht="10">
      <c r="B331" s="153"/>
      <c r="D331" s="147" t="s">
        <v>145</v>
      </c>
      <c r="E331" s="154" t="s">
        <v>3</v>
      </c>
      <c r="F331" s="155" t="s">
        <v>594</v>
      </c>
      <c r="H331" s="156">
        <v>4.5</v>
      </c>
      <c r="I331" s="157"/>
      <c r="L331" s="153"/>
      <c r="M331" s="158"/>
      <c r="T331" s="159"/>
      <c r="AT331" s="154" t="s">
        <v>145</v>
      </c>
      <c r="AU331" s="154" t="s">
        <v>83</v>
      </c>
      <c r="AV331" s="13" t="s">
        <v>85</v>
      </c>
      <c r="AW331" s="13" t="s">
        <v>36</v>
      </c>
      <c r="AX331" s="13" t="s">
        <v>75</v>
      </c>
      <c r="AY331" s="154" t="s">
        <v>133</v>
      </c>
    </row>
    <row r="332" spans="2:65" s="12" customFormat="1" ht="10">
      <c r="B332" s="146"/>
      <c r="D332" s="147" t="s">
        <v>145</v>
      </c>
      <c r="E332" s="148" t="s">
        <v>3</v>
      </c>
      <c r="F332" s="149" t="s">
        <v>595</v>
      </c>
      <c r="H332" s="148" t="s">
        <v>3</v>
      </c>
      <c r="I332" s="150"/>
      <c r="L332" s="146"/>
      <c r="M332" s="151"/>
      <c r="T332" s="152"/>
      <c r="AT332" s="148" t="s">
        <v>145</v>
      </c>
      <c r="AU332" s="148" t="s">
        <v>83</v>
      </c>
      <c r="AV332" s="12" t="s">
        <v>83</v>
      </c>
      <c r="AW332" s="12" t="s">
        <v>36</v>
      </c>
      <c r="AX332" s="12" t="s">
        <v>75</v>
      </c>
      <c r="AY332" s="148" t="s">
        <v>133</v>
      </c>
    </row>
    <row r="333" spans="2:65" s="13" customFormat="1" ht="10">
      <c r="B333" s="153"/>
      <c r="D333" s="147" t="s">
        <v>145</v>
      </c>
      <c r="E333" s="154" t="s">
        <v>3</v>
      </c>
      <c r="F333" s="155" t="s">
        <v>490</v>
      </c>
      <c r="H333" s="156">
        <v>20</v>
      </c>
      <c r="I333" s="157"/>
      <c r="L333" s="153"/>
      <c r="M333" s="158"/>
      <c r="T333" s="159"/>
      <c r="AT333" s="154" t="s">
        <v>145</v>
      </c>
      <c r="AU333" s="154" t="s">
        <v>83</v>
      </c>
      <c r="AV333" s="13" t="s">
        <v>85</v>
      </c>
      <c r="AW333" s="13" t="s">
        <v>36</v>
      </c>
      <c r="AX333" s="13" t="s">
        <v>75</v>
      </c>
      <c r="AY333" s="154" t="s">
        <v>133</v>
      </c>
    </row>
    <row r="334" spans="2:65" s="14" customFormat="1" ht="10">
      <c r="B334" s="160"/>
      <c r="D334" s="147" t="s">
        <v>145</v>
      </c>
      <c r="E334" s="161" t="s">
        <v>3</v>
      </c>
      <c r="F334" s="162" t="s">
        <v>157</v>
      </c>
      <c r="H334" s="163">
        <v>31.5</v>
      </c>
      <c r="I334" s="164"/>
      <c r="L334" s="160"/>
      <c r="M334" s="178"/>
      <c r="N334" s="179"/>
      <c r="O334" s="179"/>
      <c r="P334" s="179"/>
      <c r="Q334" s="179"/>
      <c r="R334" s="179"/>
      <c r="S334" s="179"/>
      <c r="T334" s="180"/>
      <c r="AT334" s="161" t="s">
        <v>145</v>
      </c>
      <c r="AU334" s="161" t="s">
        <v>83</v>
      </c>
      <c r="AV334" s="14" t="s">
        <v>141</v>
      </c>
      <c r="AW334" s="14" t="s">
        <v>36</v>
      </c>
      <c r="AX334" s="14" t="s">
        <v>83</v>
      </c>
      <c r="AY334" s="161" t="s">
        <v>133</v>
      </c>
    </row>
    <row r="335" spans="2:65" s="1" customFormat="1" ht="7" customHeight="1">
      <c r="B335" s="40"/>
      <c r="C335" s="41"/>
      <c r="D335" s="41"/>
      <c r="E335" s="41"/>
      <c r="F335" s="41"/>
      <c r="G335" s="41"/>
      <c r="H335" s="41"/>
      <c r="I335" s="41"/>
      <c r="J335" s="41"/>
      <c r="K335" s="41"/>
      <c r="L335" s="31"/>
    </row>
  </sheetData>
  <autoFilter ref="C94:K334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100-000000000000}"/>
    <hyperlink ref="F104" r:id="rId2" xr:uid="{00000000-0004-0000-0100-000001000000}"/>
    <hyperlink ref="F111" r:id="rId3" xr:uid="{00000000-0004-0000-0100-000002000000}"/>
    <hyperlink ref="F115" r:id="rId4" xr:uid="{00000000-0004-0000-0100-000003000000}"/>
    <hyperlink ref="F119" r:id="rId5" xr:uid="{00000000-0004-0000-0100-000004000000}"/>
    <hyperlink ref="F121" r:id="rId6" xr:uid="{00000000-0004-0000-0100-000005000000}"/>
    <hyperlink ref="F128" r:id="rId7" xr:uid="{00000000-0004-0000-0100-000006000000}"/>
    <hyperlink ref="F135" r:id="rId8" xr:uid="{00000000-0004-0000-0100-000007000000}"/>
    <hyperlink ref="F137" r:id="rId9" xr:uid="{00000000-0004-0000-0100-000008000000}"/>
    <hyperlink ref="F139" r:id="rId10" xr:uid="{00000000-0004-0000-0100-000009000000}"/>
    <hyperlink ref="F143" r:id="rId11" xr:uid="{00000000-0004-0000-0100-00000A000000}"/>
    <hyperlink ref="F148" r:id="rId12" xr:uid="{00000000-0004-0000-0100-00000B000000}"/>
    <hyperlink ref="F150" r:id="rId13" xr:uid="{00000000-0004-0000-0100-00000C000000}"/>
    <hyperlink ref="F153" r:id="rId14" xr:uid="{00000000-0004-0000-0100-00000D000000}"/>
    <hyperlink ref="F156" r:id="rId15" xr:uid="{00000000-0004-0000-0100-00000E000000}"/>
    <hyperlink ref="F158" r:id="rId16" xr:uid="{00000000-0004-0000-0100-00000F000000}"/>
    <hyperlink ref="F161" r:id="rId17" xr:uid="{00000000-0004-0000-0100-000010000000}"/>
    <hyperlink ref="F165" r:id="rId18" xr:uid="{00000000-0004-0000-0100-000011000000}"/>
    <hyperlink ref="F176" r:id="rId19" xr:uid="{00000000-0004-0000-0100-000012000000}"/>
    <hyperlink ref="F178" r:id="rId20" xr:uid="{00000000-0004-0000-0100-000013000000}"/>
    <hyperlink ref="F180" r:id="rId21" xr:uid="{00000000-0004-0000-0100-000014000000}"/>
    <hyperlink ref="F183" r:id="rId22" xr:uid="{00000000-0004-0000-0100-000015000000}"/>
    <hyperlink ref="F187" r:id="rId23" xr:uid="{00000000-0004-0000-0100-000016000000}"/>
    <hyperlink ref="F191" r:id="rId24" xr:uid="{00000000-0004-0000-0100-000017000000}"/>
    <hyperlink ref="F196" r:id="rId25" xr:uid="{00000000-0004-0000-0100-000018000000}"/>
    <hyperlink ref="F198" r:id="rId26" xr:uid="{00000000-0004-0000-0100-000019000000}"/>
    <hyperlink ref="F200" r:id="rId27" xr:uid="{00000000-0004-0000-0100-00001A000000}"/>
    <hyperlink ref="F203" r:id="rId28" xr:uid="{00000000-0004-0000-0100-00001B000000}"/>
    <hyperlink ref="F207" r:id="rId29" xr:uid="{00000000-0004-0000-0100-00001C000000}"/>
    <hyperlink ref="F211" r:id="rId30" xr:uid="{00000000-0004-0000-0100-00001D000000}"/>
    <hyperlink ref="F216" r:id="rId31" xr:uid="{00000000-0004-0000-0100-00001E000000}"/>
    <hyperlink ref="F224" r:id="rId32" xr:uid="{00000000-0004-0000-0100-00001F000000}"/>
    <hyperlink ref="F230" r:id="rId33" xr:uid="{00000000-0004-0000-0100-000020000000}"/>
    <hyperlink ref="F232" r:id="rId34" xr:uid="{00000000-0004-0000-0100-000021000000}"/>
    <hyperlink ref="F234" r:id="rId35" xr:uid="{00000000-0004-0000-0100-000022000000}"/>
    <hyperlink ref="F237" r:id="rId36" xr:uid="{00000000-0004-0000-0100-000023000000}"/>
    <hyperlink ref="F242" r:id="rId37" xr:uid="{00000000-0004-0000-0100-000024000000}"/>
    <hyperlink ref="F248" r:id="rId38" xr:uid="{00000000-0004-0000-0100-000025000000}"/>
    <hyperlink ref="F253" r:id="rId39" xr:uid="{00000000-0004-0000-0100-000026000000}"/>
    <hyperlink ref="F255" r:id="rId40" xr:uid="{00000000-0004-0000-0100-000027000000}"/>
    <hyperlink ref="F257" r:id="rId41" xr:uid="{00000000-0004-0000-0100-000028000000}"/>
    <hyperlink ref="F260" r:id="rId42" xr:uid="{00000000-0004-0000-0100-000029000000}"/>
    <hyperlink ref="F264" r:id="rId43" xr:uid="{00000000-0004-0000-0100-00002A000000}"/>
    <hyperlink ref="F266" r:id="rId44" xr:uid="{00000000-0004-0000-0100-00002B000000}"/>
    <hyperlink ref="F268" r:id="rId45" xr:uid="{00000000-0004-0000-0100-00002C000000}"/>
    <hyperlink ref="F270" r:id="rId46" xr:uid="{00000000-0004-0000-0100-00002D000000}"/>
    <hyperlink ref="F274" r:id="rId47" xr:uid="{00000000-0004-0000-0100-00002E000000}"/>
    <hyperlink ref="F278" r:id="rId48" xr:uid="{00000000-0004-0000-0100-00002F000000}"/>
    <hyperlink ref="F284" r:id="rId49" xr:uid="{00000000-0004-0000-0100-000030000000}"/>
    <hyperlink ref="F290" r:id="rId50" xr:uid="{00000000-0004-0000-0100-000031000000}"/>
    <hyperlink ref="F292" r:id="rId51" xr:uid="{00000000-0004-0000-0100-000032000000}"/>
    <hyperlink ref="F294" r:id="rId52" xr:uid="{00000000-0004-0000-0100-000033000000}"/>
    <hyperlink ref="F297" r:id="rId53" xr:uid="{00000000-0004-0000-0100-000034000000}"/>
    <hyperlink ref="F304" r:id="rId54" xr:uid="{00000000-0004-0000-0100-000035000000}"/>
    <hyperlink ref="F306" r:id="rId55" xr:uid="{00000000-0004-0000-0100-000036000000}"/>
    <hyperlink ref="F310" r:id="rId56" xr:uid="{00000000-0004-0000-0100-000037000000}"/>
    <hyperlink ref="F314" r:id="rId57" xr:uid="{00000000-0004-0000-0100-000038000000}"/>
    <hyperlink ref="F318" r:id="rId58" xr:uid="{00000000-0004-0000-0100-000039000000}"/>
    <hyperlink ref="F322" r:id="rId59" xr:uid="{00000000-0004-0000-0100-00003A000000}"/>
    <hyperlink ref="F324" r:id="rId60" xr:uid="{00000000-0004-0000-0100-00003B000000}"/>
    <hyperlink ref="F327" r:id="rId61" xr:uid="{00000000-0004-0000-0100-00003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5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8" t="s">
        <v>6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88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95</v>
      </c>
      <c r="L4" s="19"/>
      <c r="M4" s="84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26.25" customHeight="1">
      <c r="B7" s="19"/>
      <c r="E7" s="229" t="str">
        <f>'Rekapitulace stavby'!K6</f>
        <v>Stavební úpravy místností UK 122 a UK 124 – výukové prostory pro studenzy se SP</v>
      </c>
      <c r="F7" s="230"/>
      <c r="G7" s="230"/>
      <c r="H7" s="230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91" t="s">
        <v>596</v>
      </c>
      <c r="F9" s="231"/>
      <c r="G9" s="231"/>
      <c r="H9" s="231"/>
      <c r="L9" s="31"/>
    </row>
    <row r="10" spans="2:46" s="1" customFormat="1" ht="10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7. 1. 2024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2" t="str">
        <f>'Rekapitulace stavby'!E14</f>
        <v>Vyplň údaj</v>
      </c>
      <c r="F18" s="212"/>
      <c r="G18" s="212"/>
      <c r="H18" s="212"/>
      <c r="I18" s="26" t="s">
        <v>29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3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5"/>
      <c r="E27" s="217" t="s">
        <v>3</v>
      </c>
      <c r="F27" s="217"/>
      <c r="G27" s="217"/>
      <c r="H27" s="217"/>
      <c r="L27" s="85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4" customHeight="1">
      <c r="B30" s="31"/>
      <c r="D30" s="86" t="s">
        <v>41</v>
      </c>
      <c r="J30" s="62">
        <f>ROUND(J84,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43</v>
      </c>
      <c r="I32" s="34" t="s">
        <v>42</v>
      </c>
      <c r="J32" s="34" t="s">
        <v>44</v>
      </c>
      <c r="L32" s="31"/>
    </row>
    <row r="33" spans="2:12" s="1" customFormat="1" ht="14.4" customHeight="1">
      <c r="B33" s="31"/>
      <c r="D33" s="51" t="s">
        <v>45</v>
      </c>
      <c r="E33" s="26" t="s">
        <v>46</v>
      </c>
      <c r="F33" s="87">
        <f>ROUND((SUM(BE84:BE134)),  2)</f>
        <v>0</v>
      </c>
      <c r="I33" s="88">
        <v>0.21</v>
      </c>
      <c r="J33" s="87">
        <f>ROUND(((SUM(BE84:BE134))*I33),  2)</f>
        <v>0</v>
      </c>
      <c r="L33" s="31"/>
    </row>
    <row r="34" spans="2:12" s="1" customFormat="1" ht="14.4" customHeight="1">
      <c r="B34" s="31"/>
      <c r="E34" s="26" t="s">
        <v>47</v>
      </c>
      <c r="F34" s="87">
        <f>ROUND((SUM(BF84:BF134)),  2)</f>
        <v>0</v>
      </c>
      <c r="I34" s="88">
        <v>0.12</v>
      </c>
      <c r="J34" s="87">
        <f>ROUND(((SUM(BF84:BF134))*I34),  2)</f>
        <v>0</v>
      </c>
      <c r="L34" s="31"/>
    </row>
    <row r="35" spans="2:12" s="1" customFormat="1" ht="14.4" hidden="1" customHeight="1">
      <c r="B35" s="31"/>
      <c r="E35" s="26" t="s">
        <v>48</v>
      </c>
      <c r="F35" s="87">
        <f>ROUND((SUM(BG84:BG134)),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49</v>
      </c>
      <c r="F36" s="87">
        <f>ROUND((SUM(BH84:BH134)),  2)</f>
        <v>0</v>
      </c>
      <c r="I36" s="88">
        <v>0.12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50</v>
      </c>
      <c r="F37" s="87">
        <f>ROUND((SUM(BI84:BI134)),  2)</f>
        <v>0</v>
      </c>
      <c r="I37" s="88">
        <v>0</v>
      </c>
      <c r="J37" s="87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89"/>
      <c r="D39" s="90" t="s">
        <v>51</v>
      </c>
      <c r="E39" s="53"/>
      <c r="F39" s="53"/>
      <c r="G39" s="91" t="s">
        <v>52</v>
      </c>
      <c r="H39" s="92" t="s">
        <v>53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hidden="1" customHeight="1">
      <c r="B45" s="31"/>
      <c r="C45" s="20" t="s">
        <v>98</v>
      </c>
      <c r="L45" s="31"/>
    </row>
    <row r="46" spans="2:12" s="1" customFormat="1" ht="7" hidden="1" customHeight="1">
      <c r="B46" s="31"/>
      <c r="L46" s="31"/>
    </row>
    <row r="47" spans="2:12" s="1" customFormat="1" ht="12" hidden="1" customHeight="1">
      <c r="B47" s="31"/>
      <c r="C47" s="26" t="s">
        <v>17</v>
      </c>
      <c r="L47" s="31"/>
    </row>
    <row r="48" spans="2:12" s="1" customFormat="1" ht="26.25" hidden="1" customHeight="1">
      <c r="B48" s="31"/>
      <c r="E48" s="229" t="str">
        <f>E7</f>
        <v>Stavební úpravy místností UK 122 a UK 124 – výukové prostory pro studenzy se SP</v>
      </c>
      <c r="F48" s="230"/>
      <c r="G48" s="230"/>
      <c r="H48" s="230"/>
      <c r="L48" s="31"/>
    </row>
    <row r="49" spans="2:47" s="1" customFormat="1" ht="12" hidden="1" customHeight="1">
      <c r="B49" s="31"/>
      <c r="C49" s="26" t="s">
        <v>96</v>
      </c>
      <c r="L49" s="31"/>
    </row>
    <row r="50" spans="2:47" s="1" customFormat="1" ht="16.5" hidden="1" customHeight="1">
      <c r="B50" s="31"/>
      <c r="E50" s="191" t="str">
        <f>E9</f>
        <v>b - Silnoproud</v>
      </c>
      <c r="F50" s="231"/>
      <c r="G50" s="231"/>
      <c r="H50" s="231"/>
      <c r="L50" s="31"/>
    </row>
    <row r="51" spans="2:47" s="1" customFormat="1" ht="7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Univerzitní 22</v>
      </c>
      <c r="I52" s="26" t="s">
        <v>23</v>
      </c>
      <c r="J52" s="48" t="str">
        <f>IF(J12="","",J12)</f>
        <v>7. 1. 2024</v>
      </c>
      <c r="L52" s="31"/>
    </row>
    <row r="53" spans="2:47" s="1" customFormat="1" ht="7" hidden="1" customHeight="1">
      <c r="B53" s="31"/>
      <c r="L53" s="31"/>
    </row>
    <row r="54" spans="2:47" s="1" customFormat="1" ht="15.15" hidden="1" customHeight="1">
      <c r="B54" s="31"/>
      <c r="C54" s="26" t="s">
        <v>25</v>
      </c>
      <c r="F54" s="24" t="str">
        <f>E15</f>
        <v>Západočeský univerzita v Plzni</v>
      </c>
      <c r="I54" s="26" t="s">
        <v>33</v>
      </c>
      <c r="J54" s="29" t="str">
        <f>E21</f>
        <v>HBH atelier s.r.o.</v>
      </c>
      <c r="L54" s="31"/>
    </row>
    <row r="55" spans="2:47" s="1" customFormat="1" ht="15.15" hidden="1" customHeight="1">
      <c r="B55" s="31"/>
      <c r="C55" s="26" t="s">
        <v>31</v>
      </c>
      <c r="F55" s="24" t="str">
        <f>IF(E18="","",E18)</f>
        <v>Vyplň údaj</v>
      </c>
      <c r="I55" s="26" t="s">
        <v>37</v>
      </c>
      <c r="J55" s="29" t="str">
        <f>E24</f>
        <v xml:space="preserve"> </v>
      </c>
      <c r="L55" s="31"/>
    </row>
    <row r="56" spans="2:47" s="1" customFormat="1" ht="10.25" hidden="1" customHeight="1">
      <c r="B56" s="31"/>
      <c r="L56" s="31"/>
    </row>
    <row r="57" spans="2:47" s="1" customFormat="1" ht="29.25" hidden="1" customHeight="1">
      <c r="B57" s="31"/>
      <c r="C57" s="95" t="s">
        <v>99</v>
      </c>
      <c r="D57" s="89"/>
      <c r="E57" s="89"/>
      <c r="F57" s="89"/>
      <c r="G57" s="89"/>
      <c r="H57" s="89"/>
      <c r="I57" s="89"/>
      <c r="J57" s="96" t="s">
        <v>100</v>
      </c>
      <c r="K57" s="89"/>
      <c r="L57" s="31"/>
    </row>
    <row r="58" spans="2:47" s="1" customFormat="1" ht="10.25" hidden="1" customHeight="1">
      <c r="B58" s="31"/>
      <c r="L58" s="31"/>
    </row>
    <row r="59" spans="2:47" s="1" customFormat="1" ht="22.75" hidden="1" customHeight="1">
      <c r="B59" s="31"/>
      <c r="C59" s="97" t="s">
        <v>73</v>
      </c>
      <c r="J59" s="62">
        <f>J84</f>
        <v>0</v>
      </c>
      <c r="L59" s="31"/>
      <c r="AU59" s="16" t="s">
        <v>101</v>
      </c>
    </row>
    <row r="60" spans="2:47" s="8" customFormat="1" ht="25" hidden="1" customHeight="1">
      <c r="B60" s="98"/>
      <c r="D60" s="99" t="s">
        <v>102</v>
      </c>
      <c r="E60" s="100"/>
      <c r="F60" s="100"/>
      <c r="G60" s="100"/>
      <c r="H60" s="100"/>
      <c r="I60" s="100"/>
      <c r="J60" s="101">
        <f>J85</f>
        <v>0</v>
      </c>
      <c r="L60" s="98"/>
    </row>
    <row r="61" spans="2:47" s="9" customFormat="1" ht="19.899999999999999" hidden="1" customHeight="1">
      <c r="B61" s="102"/>
      <c r="D61" s="103" t="s">
        <v>105</v>
      </c>
      <c r="E61" s="104"/>
      <c r="F61" s="104"/>
      <c r="G61" s="104"/>
      <c r="H61" s="104"/>
      <c r="I61" s="104"/>
      <c r="J61" s="105">
        <f>J86</f>
        <v>0</v>
      </c>
      <c r="L61" s="102"/>
    </row>
    <row r="62" spans="2:47" s="8" customFormat="1" ht="25" hidden="1" customHeight="1">
      <c r="B62" s="98"/>
      <c r="D62" s="99" t="s">
        <v>108</v>
      </c>
      <c r="E62" s="100"/>
      <c r="F62" s="100"/>
      <c r="G62" s="100"/>
      <c r="H62" s="100"/>
      <c r="I62" s="100"/>
      <c r="J62" s="101">
        <f>J90</f>
        <v>0</v>
      </c>
      <c r="L62" s="98"/>
    </row>
    <row r="63" spans="2:47" s="9" customFormat="1" ht="19.899999999999999" hidden="1" customHeight="1">
      <c r="B63" s="102"/>
      <c r="D63" s="103" t="s">
        <v>597</v>
      </c>
      <c r="E63" s="104"/>
      <c r="F63" s="104"/>
      <c r="G63" s="104"/>
      <c r="H63" s="104"/>
      <c r="I63" s="104"/>
      <c r="J63" s="105">
        <f>J91</f>
        <v>0</v>
      </c>
      <c r="L63" s="102"/>
    </row>
    <row r="64" spans="2:47" s="8" customFormat="1" ht="25" hidden="1" customHeight="1">
      <c r="B64" s="98"/>
      <c r="D64" s="99" t="s">
        <v>117</v>
      </c>
      <c r="E64" s="100"/>
      <c r="F64" s="100"/>
      <c r="G64" s="100"/>
      <c r="H64" s="100"/>
      <c r="I64" s="100"/>
      <c r="J64" s="101">
        <f>J126</f>
        <v>0</v>
      </c>
      <c r="L64" s="98"/>
    </row>
    <row r="65" spans="2:12" s="1" customFormat="1" ht="21.75" hidden="1" customHeight="1">
      <c r="B65" s="31"/>
      <c r="L65" s="31"/>
    </row>
    <row r="66" spans="2:12" s="1" customFormat="1" ht="7" hidden="1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67" spans="2:12" ht="10" hidden="1"/>
    <row r="68" spans="2:12" ht="10" hidden="1"/>
    <row r="69" spans="2:12" ht="10" hidden="1"/>
    <row r="70" spans="2:12" s="1" customFormat="1" ht="7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5" customHeight="1">
      <c r="B71" s="31"/>
      <c r="C71" s="20" t="s">
        <v>118</v>
      </c>
      <c r="L71" s="31"/>
    </row>
    <row r="72" spans="2:12" s="1" customFormat="1" ht="7" customHeight="1">
      <c r="B72" s="31"/>
      <c r="L72" s="31"/>
    </row>
    <row r="73" spans="2:12" s="1" customFormat="1" ht="12" customHeight="1">
      <c r="B73" s="31"/>
      <c r="C73" s="26" t="s">
        <v>17</v>
      </c>
      <c r="L73" s="31"/>
    </row>
    <row r="74" spans="2:12" s="1" customFormat="1" ht="26.25" customHeight="1">
      <c r="B74" s="31"/>
      <c r="E74" s="229" t="str">
        <f>E7</f>
        <v>Stavební úpravy místností UK 122 a UK 124 – výukové prostory pro studenzy se SP</v>
      </c>
      <c r="F74" s="230"/>
      <c r="G74" s="230"/>
      <c r="H74" s="230"/>
      <c r="L74" s="31"/>
    </row>
    <row r="75" spans="2:12" s="1" customFormat="1" ht="12" customHeight="1">
      <c r="B75" s="31"/>
      <c r="C75" s="26" t="s">
        <v>96</v>
      </c>
      <c r="L75" s="31"/>
    </row>
    <row r="76" spans="2:12" s="1" customFormat="1" ht="16.5" customHeight="1">
      <c r="B76" s="31"/>
      <c r="E76" s="191" t="str">
        <f>E9</f>
        <v>b - Silnoproud</v>
      </c>
      <c r="F76" s="231"/>
      <c r="G76" s="231"/>
      <c r="H76" s="231"/>
      <c r="L76" s="31"/>
    </row>
    <row r="77" spans="2:12" s="1" customFormat="1" ht="7" customHeight="1">
      <c r="B77" s="31"/>
      <c r="L77" s="31"/>
    </row>
    <row r="78" spans="2:12" s="1" customFormat="1" ht="12" customHeight="1">
      <c r="B78" s="31"/>
      <c r="C78" s="26" t="s">
        <v>21</v>
      </c>
      <c r="F78" s="24" t="str">
        <f>F12</f>
        <v>Univerzitní 22</v>
      </c>
      <c r="I78" s="26" t="s">
        <v>23</v>
      </c>
      <c r="J78" s="48" t="str">
        <f>IF(J12="","",J12)</f>
        <v>7. 1. 2024</v>
      </c>
      <c r="L78" s="31"/>
    </row>
    <row r="79" spans="2:12" s="1" customFormat="1" ht="7" customHeight="1">
      <c r="B79" s="31"/>
      <c r="L79" s="31"/>
    </row>
    <row r="80" spans="2:12" s="1" customFormat="1" ht="15.15" customHeight="1">
      <c r="B80" s="31"/>
      <c r="C80" s="26" t="s">
        <v>25</v>
      </c>
      <c r="F80" s="24" t="str">
        <f>E15</f>
        <v>Západočeský univerzita v Plzni</v>
      </c>
      <c r="I80" s="26" t="s">
        <v>33</v>
      </c>
      <c r="J80" s="29" t="str">
        <f>E21</f>
        <v>HBH atelier s.r.o.</v>
      </c>
      <c r="L80" s="31"/>
    </row>
    <row r="81" spans="2:65" s="1" customFormat="1" ht="15.15" customHeight="1">
      <c r="B81" s="31"/>
      <c r="C81" s="26" t="s">
        <v>31</v>
      </c>
      <c r="F81" s="24" t="str">
        <f>IF(E18="","",E18)</f>
        <v>Vyplň údaj</v>
      </c>
      <c r="I81" s="26" t="s">
        <v>37</v>
      </c>
      <c r="J81" s="29" t="str">
        <f>E24</f>
        <v xml:space="preserve"> </v>
      </c>
      <c r="L81" s="31"/>
    </row>
    <row r="82" spans="2:65" s="1" customFormat="1" ht="10.25" customHeight="1">
      <c r="B82" s="31"/>
      <c r="L82" s="31"/>
    </row>
    <row r="83" spans="2:65" s="10" customFormat="1" ht="29.25" customHeight="1">
      <c r="B83" s="106"/>
      <c r="C83" s="107" t="s">
        <v>119</v>
      </c>
      <c r="D83" s="108" t="s">
        <v>60</v>
      </c>
      <c r="E83" s="108" t="s">
        <v>56</v>
      </c>
      <c r="F83" s="108" t="s">
        <v>57</v>
      </c>
      <c r="G83" s="108" t="s">
        <v>120</v>
      </c>
      <c r="H83" s="108" t="s">
        <v>121</v>
      </c>
      <c r="I83" s="108" t="s">
        <v>122</v>
      </c>
      <c r="J83" s="109" t="s">
        <v>100</v>
      </c>
      <c r="K83" s="110" t="s">
        <v>123</v>
      </c>
      <c r="L83" s="106"/>
      <c r="M83" s="55" t="s">
        <v>3</v>
      </c>
      <c r="N83" s="56" t="s">
        <v>45</v>
      </c>
      <c r="O83" s="56" t="s">
        <v>124</v>
      </c>
      <c r="P83" s="56" t="s">
        <v>125</v>
      </c>
      <c r="Q83" s="56" t="s">
        <v>126</v>
      </c>
      <c r="R83" s="56" t="s">
        <v>127</v>
      </c>
      <c r="S83" s="56" t="s">
        <v>128</v>
      </c>
      <c r="T83" s="57" t="s">
        <v>129</v>
      </c>
    </row>
    <row r="84" spans="2:65" s="1" customFormat="1" ht="22.75" customHeight="1">
      <c r="B84" s="31"/>
      <c r="C84" s="60" t="s">
        <v>130</v>
      </c>
      <c r="J84" s="111">
        <f>BK84</f>
        <v>0</v>
      </c>
      <c r="L84" s="31"/>
      <c r="M84" s="58"/>
      <c r="N84" s="49"/>
      <c r="O84" s="49"/>
      <c r="P84" s="112">
        <f>P85+P90+P126</f>
        <v>0</v>
      </c>
      <c r="Q84" s="49"/>
      <c r="R84" s="112">
        <f>R85+R90+R126</f>
        <v>4.4949000000000003E-2</v>
      </c>
      <c r="S84" s="49"/>
      <c r="T84" s="113">
        <f>T85+T90+T126</f>
        <v>1.4E-2</v>
      </c>
      <c r="AT84" s="16" t="s">
        <v>74</v>
      </c>
      <c r="AU84" s="16" t="s">
        <v>101</v>
      </c>
      <c r="BK84" s="114">
        <f>BK85+BK90+BK126</f>
        <v>0</v>
      </c>
    </row>
    <row r="85" spans="2:65" s="11" customFormat="1" ht="25.9" customHeight="1">
      <c r="B85" s="115"/>
      <c r="D85" s="116" t="s">
        <v>74</v>
      </c>
      <c r="E85" s="117" t="s">
        <v>131</v>
      </c>
      <c r="F85" s="117" t="s">
        <v>132</v>
      </c>
      <c r="I85" s="118"/>
      <c r="J85" s="119">
        <f>BK85</f>
        <v>0</v>
      </c>
      <c r="L85" s="115"/>
      <c r="M85" s="120"/>
      <c r="P85" s="121">
        <f>P86</f>
        <v>0</v>
      </c>
      <c r="R85" s="121">
        <f>R86</f>
        <v>0</v>
      </c>
      <c r="T85" s="122">
        <f>T86</f>
        <v>0</v>
      </c>
      <c r="AR85" s="116" t="s">
        <v>83</v>
      </c>
      <c r="AT85" s="123" t="s">
        <v>74</v>
      </c>
      <c r="AU85" s="123" t="s">
        <v>75</v>
      </c>
      <c r="AY85" s="116" t="s">
        <v>133</v>
      </c>
      <c r="BK85" s="124">
        <f>BK86</f>
        <v>0</v>
      </c>
    </row>
    <row r="86" spans="2:65" s="11" customFormat="1" ht="22.75" customHeight="1">
      <c r="B86" s="115"/>
      <c r="D86" s="116" t="s">
        <v>74</v>
      </c>
      <c r="E86" s="125" t="s">
        <v>201</v>
      </c>
      <c r="F86" s="125" t="s">
        <v>202</v>
      </c>
      <c r="I86" s="118"/>
      <c r="J86" s="126">
        <f>BK86</f>
        <v>0</v>
      </c>
      <c r="L86" s="115"/>
      <c r="M86" s="120"/>
      <c r="P86" s="121">
        <f>SUM(P87:P89)</f>
        <v>0</v>
      </c>
      <c r="R86" s="121">
        <f>SUM(R87:R89)</f>
        <v>0</v>
      </c>
      <c r="T86" s="122">
        <f>SUM(T87:T89)</f>
        <v>0</v>
      </c>
      <c r="AR86" s="116" t="s">
        <v>83</v>
      </c>
      <c r="AT86" s="123" t="s">
        <v>74</v>
      </c>
      <c r="AU86" s="123" t="s">
        <v>83</v>
      </c>
      <c r="AY86" s="116" t="s">
        <v>133</v>
      </c>
      <c r="BK86" s="124">
        <f>SUM(BK87:BK89)</f>
        <v>0</v>
      </c>
    </row>
    <row r="87" spans="2:65" s="1" customFormat="1" ht="24.15" customHeight="1">
      <c r="B87" s="127"/>
      <c r="C87" s="128" t="s">
        <v>83</v>
      </c>
      <c r="D87" s="128" t="s">
        <v>137</v>
      </c>
      <c r="E87" s="129" t="s">
        <v>598</v>
      </c>
      <c r="F87" s="130" t="s">
        <v>599</v>
      </c>
      <c r="G87" s="131" t="s">
        <v>188</v>
      </c>
      <c r="H87" s="132">
        <v>5</v>
      </c>
      <c r="I87" s="133"/>
      <c r="J87" s="134">
        <f>ROUND(I87*H87,2)</f>
        <v>0</v>
      </c>
      <c r="K87" s="135"/>
      <c r="L87" s="31"/>
      <c r="M87" s="136" t="s">
        <v>3</v>
      </c>
      <c r="N87" s="137" t="s">
        <v>46</v>
      </c>
      <c r="P87" s="138">
        <f>O87*H87</f>
        <v>0</v>
      </c>
      <c r="Q87" s="138">
        <v>0</v>
      </c>
      <c r="R87" s="138">
        <f>Q87*H87</f>
        <v>0</v>
      </c>
      <c r="S87" s="138">
        <v>0</v>
      </c>
      <c r="T87" s="139">
        <f>S87*H87</f>
        <v>0</v>
      </c>
      <c r="AR87" s="140" t="s">
        <v>141</v>
      </c>
      <c r="AT87" s="140" t="s">
        <v>137</v>
      </c>
      <c r="AU87" s="140" t="s">
        <v>85</v>
      </c>
      <c r="AY87" s="16" t="s">
        <v>133</v>
      </c>
      <c r="BE87" s="141">
        <f>IF(N87="základní",J87,0)</f>
        <v>0</v>
      </c>
      <c r="BF87" s="141">
        <f>IF(N87="snížená",J87,0)</f>
        <v>0</v>
      </c>
      <c r="BG87" s="141">
        <f>IF(N87="zákl. přenesená",J87,0)</f>
        <v>0</v>
      </c>
      <c r="BH87" s="141">
        <f>IF(N87="sníž. přenesená",J87,0)</f>
        <v>0</v>
      </c>
      <c r="BI87" s="141">
        <f>IF(N87="nulová",J87,0)</f>
        <v>0</v>
      </c>
      <c r="BJ87" s="16" t="s">
        <v>83</v>
      </c>
      <c r="BK87" s="141">
        <f>ROUND(I87*H87,2)</f>
        <v>0</v>
      </c>
      <c r="BL87" s="16" t="s">
        <v>141</v>
      </c>
      <c r="BM87" s="140" t="s">
        <v>600</v>
      </c>
    </row>
    <row r="88" spans="2:65" s="1" customFormat="1" ht="10">
      <c r="B88" s="31"/>
      <c r="D88" s="142" t="s">
        <v>143</v>
      </c>
      <c r="F88" s="143" t="s">
        <v>601</v>
      </c>
      <c r="I88" s="144"/>
      <c r="L88" s="31"/>
      <c r="M88" s="145"/>
      <c r="T88" s="52"/>
      <c r="AT88" s="16" t="s">
        <v>143</v>
      </c>
      <c r="AU88" s="16" t="s">
        <v>85</v>
      </c>
    </row>
    <row r="89" spans="2:65" s="1" customFormat="1" ht="24.15" customHeight="1">
      <c r="B89" s="127"/>
      <c r="C89" s="167" t="s">
        <v>85</v>
      </c>
      <c r="D89" s="167" t="s">
        <v>192</v>
      </c>
      <c r="E89" s="168" t="s">
        <v>602</v>
      </c>
      <c r="F89" s="169" t="s">
        <v>603</v>
      </c>
      <c r="G89" s="170" t="s">
        <v>188</v>
      </c>
      <c r="H89" s="171">
        <v>5</v>
      </c>
      <c r="I89" s="172"/>
      <c r="J89" s="173">
        <f>ROUND(I89*H89,2)</f>
        <v>0</v>
      </c>
      <c r="K89" s="174"/>
      <c r="L89" s="175"/>
      <c r="M89" s="176" t="s">
        <v>3</v>
      </c>
      <c r="N89" s="177" t="s">
        <v>46</v>
      </c>
      <c r="P89" s="138">
        <f>O89*H89</f>
        <v>0</v>
      </c>
      <c r="Q89" s="138">
        <v>0</v>
      </c>
      <c r="R89" s="138">
        <f>Q89*H89</f>
        <v>0</v>
      </c>
      <c r="S89" s="138">
        <v>0</v>
      </c>
      <c r="T89" s="139">
        <f>S89*H89</f>
        <v>0</v>
      </c>
      <c r="AR89" s="140" t="s">
        <v>195</v>
      </c>
      <c r="AT89" s="140" t="s">
        <v>192</v>
      </c>
      <c r="AU89" s="140" t="s">
        <v>85</v>
      </c>
      <c r="AY89" s="16" t="s">
        <v>133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6" t="s">
        <v>83</v>
      </c>
      <c r="BK89" s="141">
        <f>ROUND(I89*H89,2)</f>
        <v>0</v>
      </c>
      <c r="BL89" s="16" t="s">
        <v>141</v>
      </c>
      <c r="BM89" s="140" t="s">
        <v>604</v>
      </c>
    </row>
    <row r="90" spans="2:65" s="11" customFormat="1" ht="25.9" customHeight="1">
      <c r="B90" s="115"/>
      <c r="D90" s="116" t="s">
        <v>74</v>
      </c>
      <c r="E90" s="117" t="s">
        <v>260</v>
      </c>
      <c r="F90" s="117" t="s">
        <v>261</v>
      </c>
      <c r="I90" s="118"/>
      <c r="J90" s="119">
        <f>BK90</f>
        <v>0</v>
      </c>
      <c r="L90" s="115"/>
      <c r="M90" s="120"/>
      <c r="P90" s="121">
        <f>P91</f>
        <v>0</v>
      </c>
      <c r="R90" s="121">
        <f>R91</f>
        <v>4.4949000000000003E-2</v>
      </c>
      <c r="T90" s="122">
        <f>T91</f>
        <v>1.4E-2</v>
      </c>
      <c r="AR90" s="116" t="s">
        <v>85</v>
      </c>
      <c r="AT90" s="123" t="s">
        <v>74</v>
      </c>
      <c r="AU90" s="123" t="s">
        <v>75</v>
      </c>
      <c r="AY90" s="116" t="s">
        <v>133</v>
      </c>
      <c r="BK90" s="124">
        <f>BK91</f>
        <v>0</v>
      </c>
    </row>
    <row r="91" spans="2:65" s="11" customFormat="1" ht="22.75" customHeight="1">
      <c r="B91" s="115"/>
      <c r="D91" s="116" t="s">
        <v>74</v>
      </c>
      <c r="E91" s="125" t="s">
        <v>605</v>
      </c>
      <c r="F91" s="125" t="s">
        <v>606</v>
      </c>
      <c r="I91" s="118"/>
      <c r="J91" s="126">
        <f>BK91</f>
        <v>0</v>
      </c>
      <c r="L91" s="115"/>
      <c r="M91" s="120"/>
      <c r="P91" s="121">
        <f>SUM(P92:P125)</f>
        <v>0</v>
      </c>
      <c r="R91" s="121">
        <f>SUM(R92:R125)</f>
        <v>4.4949000000000003E-2</v>
      </c>
      <c r="T91" s="122">
        <f>SUM(T92:T125)</f>
        <v>1.4E-2</v>
      </c>
      <c r="AR91" s="116" t="s">
        <v>85</v>
      </c>
      <c r="AT91" s="123" t="s">
        <v>74</v>
      </c>
      <c r="AU91" s="123" t="s">
        <v>83</v>
      </c>
      <c r="AY91" s="116" t="s">
        <v>133</v>
      </c>
      <c r="BK91" s="124">
        <f>SUM(BK92:BK125)</f>
        <v>0</v>
      </c>
    </row>
    <row r="92" spans="2:65" s="1" customFormat="1" ht="37.75" customHeight="1">
      <c r="B92" s="127"/>
      <c r="C92" s="128" t="s">
        <v>134</v>
      </c>
      <c r="D92" s="128" t="s">
        <v>137</v>
      </c>
      <c r="E92" s="129" t="s">
        <v>607</v>
      </c>
      <c r="F92" s="130" t="s">
        <v>608</v>
      </c>
      <c r="G92" s="131" t="s">
        <v>222</v>
      </c>
      <c r="H92" s="132">
        <v>40</v>
      </c>
      <c r="I92" s="133"/>
      <c r="J92" s="134">
        <f>ROUND(I92*H92,2)</f>
        <v>0</v>
      </c>
      <c r="K92" s="135"/>
      <c r="L92" s="31"/>
      <c r="M92" s="136" t="s">
        <v>3</v>
      </c>
      <c r="N92" s="137" t="s">
        <v>46</v>
      </c>
      <c r="P92" s="138">
        <f>O92*H92</f>
        <v>0</v>
      </c>
      <c r="Q92" s="138">
        <v>0</v>
      </c>
      <c r="R92" s="138">
        <f>Q92*H92</f>
        <v>0</v>
      </c>
      <c r="S92" s="138">
        <v>0</v>
      </c>
      <c r="T92" s="139">
        <f>S92*H92</f>
        <v>0</v>
      </c>
      <c r="AR92" s="140" t="s">
        <v>161</v>
      </c>
      <c r="AT92" s="140" t="s">
        <v>137</v>
      </c>
      <c r="AU92" s="140" t="s">
        <v>85</v>
      </c>
      <c r="AY92" s="16" t="s">
        <v>133</v>
      </c>
      <c r="BE92" s="141">
        <f>IF(N92="základní",J92,0)</f>
        <v>0</v>
      </c>
      <c r="BF92" s="141">
        <f>IF(N92="snížená",J92,0)</f>
        <v>0</v>
      </c>
      <c r="BG92" s="141">
        <f>IF(N92="zákl. přenesená",J92,0)</f>
        <v>0</v>
      </c>
      <c r="BH92" s="141">
        <f>IF(N92="sníž. přenesená",J92,0)</f>
        <v>0</v>
      </c>
      <c r="BI92" s="141">
        <f>IF(N92="nulová",J92,0)</f>
        <v>0</v>
      </c>
      <c r="BJ92" s="16" t="s">
        <v>83</v>
      </c>
      <c r="BK92" s="141">
        <f>ROUND(I92*H92,2)</f>
        <v>0</v>
      </c>
      <c r="BL92" s="16" t="s">
        <v>161</v>
      </c>
      <c r="BM92" s="140" t="s">
        <v>609</v>
      </c>
    </row>
    <row r="93" spans="2:65" s="1" customFormat="1" ht="10">
      <c r="B93" s="31"/>
      <c r="D93" s="142" t="s">
        <v>143</v>
      </c>
      <c r="F93" s="143" t="s">
        <v>610</v>
      </c>
      <c r="I93" s="144"/>
      <c r="L93" s="31"/>
      <c r="M93" s="145"/>
      <c r="T93" s="52"/>
      <c r="AT93" s="16" t="s">
        <v>143</v>
      </c>
      <c r="AU93" s="16" t="s">
        <v>85</v>
      </c>
    </row>
    <row r="94" spans="2:65" s="13" customFormat="1" ht="10">
      <c r="B94" s="153"/>
      <c r="D94" s="147" t="s">
        <v>145</v>
      </c>
      <c r="E94" s="154" t="s">
        <v>3</v>
      </c>
      <c r="F94" s="155" t="s">
        <v>611</v>
      </c>
      <c r="H94" s="156">
        <v>40</v>
      </c>
      <c r="I94" s="157"/>
      <c r="L94" s="153"/>
      <c r="M94" s="158"/>
      <c r="T94" s="159"/>
      <c r="AT94" s="154" t="s">
        <v>145</v>
      </c>
      <c r="AU94" s="154" t="s">
        <v>85</v>
      </c>
      <c r="AV94" s="13" t="s">
        <v>85</v>
      </c>
      <c r="AW94" s="13" t="s">
        <v>36</v>
      </c>
      <c r="AX94" s="13" t="s">
        <v>83</v>
      </c>
      <c r="AY94" s="154" t="s">
        <v>133</v>
      </c>
    </row>
    <row r="95" spans="2:65" s="1" customFormat="1" ht="16.5" customHeight="1">
      <c r="B95" s="127"/>
      <c r="C95" s="167" t="s">
        <v>141</v>
      </c>
      <c r="D95" s="167" t="s">
        <v>192</v>
      </c>
      <c r="E95" s="168" t="s">
        <v>612</v>
      </c>
      <c r="F95" s="169" t="s">
        <v>613</v>
      </c>
      <c r="G95" s="170" t="s">
        <v>222</v>
      </c>
      <c r="H95" s="171">
        <v>10.5</v>
      </c>
      <c r="I95" s="172"/>
      <c r="J95" s="173">
        <f>ROUND(I95*H95,2)</f>
        <v>0</v>
      </c>
      <c r="K95" s="174"/>
      <c r="L95" s="175"/>
      <c r="M95" s="176" t="s">
        <v>3</v>
      </c>
      <c r="N95" s="177" t="s">
        <v>46</v>
      </c>
      <c r="P95" s="138">
        <f>O95*H95</f>
        <v>0</v>
      </c>
      <c r="Q95" s="138">
        <v>5.4000000000000001E-4</v>
      </c>
      <c r="R95" s="138">
        <f>Q95*H95</f>
        <v>5.6699999999999997E-3</v>
      </c>
      <c r="S95" s="138">
        <v>0</v>
      </c>
      <c r="T95" s="139">
        <f>S95*H95</f>
        <v>0</v>
      </c>
      <c r="AR95" s="140" t="s">
        <v>276</v>
      </c>
      <c r="AT95" s="140" t="s">
        <v>192</v>
      </c>
      <c r="AU95" s="140" t="s">
        <v>85</v>
      </c>
      <c r="AY95" s="16" t="s">
        <v>133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6" t="s">
        <v>83</v>
      </c>
      <c r="BK95" s="141">
        <f>ROUND(I95*H95,2)</f>
        <v>0</v>
      </c>
      <c r="BL95" s="16" t="s">
        <v>161</v>
      </c>
      <c r="BM95" s="140" t="s">
        <v>614</v>
      </c>
    </row>
    <row r="96" spans="2:65" s="13" customFormat="1" ht="10">
      <c r="B96" s="153"/>
      <c r="D96" s="147" t="s">
        <v>145</v>
      </c>
      <c r="F96" s="155" t="s">
        <v>615</v>
      </c>
      <c r="H96" s="156">
        <v>10.5</v>
      </c>
      <c r="I96" s="157"/>
      <c r="L96" s="153"/>
      <c r="M96" s="158"/>
      <c r="T96" s="159"/>
      <c r="AT96" s="154" t="s">
        <v>145</v>
      </c>
      <c r="AU96" s="154" t="s">
        <v>85</v>
      </c>
      <c r="AV96" s="13" t="s">
        <v>85</v>
      </c>
      <c r="AW96" s="13" t="s">
        <v>4</v>
      </c>
      <c r="AX96" s="13" t="s">
        <v>83</v>
      </c>
      <c r="AY96" s="154" t="s">
        <v>133</v>
      </c>
    </row>
    <row r="97" spans="2:65" s="1" customFormat="1" ht="16.5" customHeight="1">
      <c r="B97" s="127"/>
      <c r="C97" s="167" t="s">
        <v>164</v>
      </c>
      <c r="D97" s="167" t="s">
        <v>192</v>
      </c>
      <c r="E97" s="168" t="s">
        <v>616</v>
      </c>
      <c r="F97" s="169" t="s">
        <v>617</v>
      </c>
      <c r="G97" s="170" t="s">
        <v>222</v>
      </c>
      <c r="H97" s="171">
        <v>15.75</v>
      </c>
      <c r="I97" s="172"/>
      <c r="J97" s="173">
        <f>ROUND(I97*H97,2)</f>
        <v>0</v>
      </c>
      <c r="K97" s="174"/>
      <c r="L97" s="175"/>
      <c r="M97" s="176" t="s">
        <v>3</v>
      </c>
      <c r="N97" s="177" t="s">
        <v>46</v>
      </c>
      <c r="P97" s="138">
        <f>O97*H97</f>
        <v>0</v>
      </c>
      <c r="Q97" s="138">
        <v>2.1000000000000001E-4</v>
      </c>
      <c r="R97" s="138">
        <f>Q97*H97</f>
        <v>3.3075000000000001E-3</v>
      </c>
      <c r="S97" s="138">
        <v>0</v>
      </c>
      <c r="T97" s="139">
        <f>S97*H97</f>
        <v>0</v>
      </c>
      <c r="AR97" s="140" t="s">
        <v>276</v>
      </c>
      <c r="AT97" s="140" t="s">
        <v>192</v>
      </c>
      <c r="AU97" s="140" t="s">
        <v>85</v>
      </c>
      <c r="AY97" s="16" t="s">
        <v>133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6" t="s">
        <v>83</v>
      </c>
      <c r="BK97" s="141">
        <f>ROUND(I97*H97,2)</f>
        <v>0</v>
      </c>
      <c r="BL97" s="16" t="s">
        <v>161</v>
      </c>
      <c r="BM97" s="140" t="s">
        <v>618</v>
      </c>
    </row>
    <row r="98" spans="2:65" s="13" customFormat="1" ht="10">
      <c r="B98" s="153"/>
      <c r="D98" s="147" t="s">
        <v>145</v>
      </c>
      <c r="F98" s="155" t="s">
        <v>619</v>
      </c>
      <c r="H98" s="156">
        <v>15.75</v>
      </c>
      <c r="I98" s="157"/>
      <c r="L98" s="153"/>
      <c r="M98" s="158"/>
      <c r="T98" s="159"/>
      <c r="AT98" s="154" t="s">
        <v>145</v>
      </c>
      <c r="AU98" s="154" t="s">
        <v>85</v>
      </c>
      <c r="AV98" s="13" t="s">
        <v>85</v>
      </c>
      <c r="AW98" s="13" t="s">
        <v>4</v>
      </c>
      <c r="AX98" s="13" t="s">
        <v>83</v>
      </c>
      <c r="AY98" s="154" t="s">
        <v>133</v>
      </c>
    </row>
    <row r="99" spans="2:65" s="1" customFormat="1" ht="16.5" customHeight="1">
      <c r="B99" s="127"/>
      <c r="C99" s="167" t="s">
        <v>148</v>
      </c>
      <c r="D99" s="167" t="s">
        <v>192</v>
      </c>
      <c r="E99" s="168" t="s">
        <v>620</v>
      </c>
      <c r="F99" s="169" t="s">
        <v>621</v>
      </c>
      <c r="G99" s="170" t="s">
        <v>222</v>
      </c>
      <c r="H99" s="171">
        <v>15.75</v>
      </c>
      <c r="I99" s="172"/>
      <c r="J99" s="173">
        <f>ROUND(I99*H99,2)</f>
        <v>0</v>
      </c>
      <c r="K99" s="174"/>
      <c r="L99" s="175"/>
      <c r="M99" s="176" t="s">
        <v>3</v>
      </c>
      <c r="N99" s="177" t="s">
        <v>46</v>
      </c>
      <c r="P99" s="138">
        <f>O99*H99</f>
        <v>0</v>
      </c>
      <c r="Q99" s="138">
        <v>1.2999999999999999E-4</v>
      </c>
      <c r="R99" s="138">
        <f>Q99*H99</f>
        <v>2.0474999999999998E-3</v>
      </c>
      <c r="S99" s="138">
        <v>0</v>
      </c>
      <c r="T99" s="139">
        <f>S99*H99</f>
        <v>0</v>
      </c>
      <c r="AR99" s="140" t="s">
        <v>276</v>
      </c>
      <c r="AT99" s="140" t="s">
        <v>192</v>
      </c>
      <c r="AU99" s="140" t="s">
        <v>85</v>
      </c>
      <c r="AY99" s="16" t="s">
        <v>133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6" t="s">
        <v>83</v>
      </c>
      <c r="BK99" s="141">
        <f>ROUND(I99*H99,2)</f>
        <v>0</v>
      </c>
      <c r="BL99" s="16" t="s">
        <v>161</v>
      </c>
      <c r="BM99" s="140" t="s">
        <v>622</v>
      </c>
    </row>
    <row r="100" spans="2:65" s="13" customFormat="1" ht="10">
      <c r="B100" s="153"/>
      <c r="D100" s="147" t="s">
        <v>145</v>
      </c>
      <c r="F100" s="155" t="s">
        <v>619</v>
      </c>
      <c r="H100" s="156">
        <v>15.75</v>
      </c>
      <c r="I100" s="157"/>
      <c r="L100" s="153"/>
      <c r="M100" s="158"/>
      <c r="T100" s="159"/>
      <c r="AT100" s="154" t="s">
        <v>145</v>
      </c>
      <c r="AU100" s="154" t="s">
        <v>85</v>
      </c>
      <c r="AV100" s="13" t="s">
        <v>85</v>
      </c>
      <c r="AW100" s="13" t="s">
        <v>4</v>
      </c>
      <c r="AX100" s="13" t="s">
        <v>83</v>
      </c>
      <c r="AY100" s="154" t="s">
        <v>133</v>
      </c>
    </row>
    <row r="101" spans="2:65" s="1" customFormat="1" ht="37.75" customHeight="1">
      <c r="B101" s="127"/>
      <c r="C101" s="128" t="s">
        <v>338</v>
      </c>
      <c r="D101" s="128" t="s">
        <v>137</v>
      </c>
      <c r="E101" s="129" t="s">
        <v>623</v>
      </c>
      <c r="F101" s="130" t="s">
        <v>624</v>
      </c>
      <c r="G101" s="131" t="s">
        <v>222</v>
      </c>
      <c r="H101" s="132">
        <v>40</v>
      </c>
      <c r="I101" s="133"/>
      <c r="J101" s="134">
        <f>ROUND(I101*H101,2)</f>
        <v>0</v>
      </c>
      <c r="K101" s="135"/>
      <c r="L101" s="31"/>
      <c r="M101" s="136" t="s">
        <v>3</v>
      </c>
      <c r="N101" s="137" t="s">
        <v>46</v>
      </c>
      <c r="P101" s="138">
        <f>O101*H101</f>
        <v>0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161</v>
      </c>
      <c r="AT101" s="140" t="s">
        <v>137</v>
      </c>
      <c r="AU101" s="140" t="s">
        <v>85</v>
      </c>
      <c r="AY101" s="16" t="s">
        <v>133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6" t="s">
        <v>83</v>
      </c>
      <c r="BK101" s="141">
        <f>ROUND(I101*H101,2)</f>
        <v>0</v>
      </c>
      <c r="BL101" s="16" t="s">
        <v>161</v>
      </c>
      <c r="BM101" s="140" t="s">
        <v>625</v>
      </c>
    </row>
    <row r="102" spans="2:65" s="1" customFormat="1" ht="10">
      <c r="B102" s="31"/>
      <c r="D102" s="142" t="s">
        <v>143</v>
      </c>
      <c r="F102" s="143" t="s">
        <v>626</v>
      </c>
      <c r="I102" s="144"/>
      <c r="L102" s="31"/>
      <c r="M102" s="145"/>
      <c r="T102" s="52"/>
      <c r="AT102" s="16" t="s">
        <v>143</v>
      </c>
      <c r="AU102" s="16" t="s">
        <v>85</v>
      </c>
    </row>
    <row r="103" spans="2:65" s="1" customFormat="1" ht="24.15" customHeight="1">
      <c r="B103" s="127"/>
      <c r="C103" s="167" t="s">
        <v>195</v>
      </c>
      <c r="D103" s="167" t="s">
        <v>192</v>
      </c>
      <c r="E103" s="168" t="s">
        <v>627</v>
      </c>
      <c r="F103" s="169" t="s">
        <v>628</v>
      </c>
      <c r="G103" s="170" t="s">
        <v>222</v>
      </c>
      <c r="H103" s="171">
        <v>46</v>
      </c>
      <c r="I103" s="172"/>
      <c r="J103" s="173">
        <f>ROUND(I103*H103,2)</f>
        <v>0</v>
      </c>
      <c r="K103" s="174"/>
      <c r="L103" s="175"/>
      <c r="M103" s="176" t="s">
        <v>3</v>
      </c>
      <c r="N103" s="177" t="s">
        <v>46</v>
      </c>
      <c r="P103" s="138">
        <f>O103*H103</f>
        <v>0</v>
      </c>
      <c r="Q103" s="138">
        <v>1.2E-4</v>
      </c>
      <c r="R103" s="138">
        <f>Q103*H103</f>
        <v>5.5199999999999997E-3</v>
      </c>
      <c r="S103" s="138">
        <v>0</v>
      </c>
      <c r="T103" s="139">
        <f>S103*H103</f>
        <v>0</v>
      </c>
      <c r="AR103" s="140" t="s">
        <v>276</v>
      </c>
      <c r="AT103" s="140" t="s">
        <v>192</v>
      </c>
      <c r="AU103" s="140" t="s">
        <v>85</v>
      </c>
      <c r="AY103" s="16" t="s">
        <v>133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6" t="s">
        <v>83</v>
      </c>
      <c r="BK103" s="141">
        <f>ROUND(I103*H103,2)</f>
        <v>0</v>
      </c>
      <c r="BL103" s="16" t="s">
        <v>161</v>
      </c>
      <c r="BM103" s="140" t="s">
        <v>629</v>
      </c>
    </row>
    <row r="104" spans="2:65" s="13" customFormat="1" ht="10">
      <c r="B104" s="153"/>
      <c r="D104" s="147" t="s">
        <v>145</v>
      </c>
      <c r="F104" s="155" t="s">
        <v>630</v>
      </c>
      <c r="H104" s="156">
        <v>46</v>
      </c>
      <c r="I104" s="157"/>
      <c r="L104" s="153"/>
      <c r="M104" s="158"/>
      <c r="T104" s="159"/>
      <c r="AT104" s="154" t="s">
        <v>145</v>
      </c>
      <c r="AU104" s="154" t="s">
        <v>85</v>
      </c>
      <c r="AV104" s="13" t="s">
        <v>85</v>
      </c>
      <c r="AW104" s="13" t="s">
        <v>4</v>
      </c>
      <c r="AX104" s="13" t="s">
        <v>83</v>
      </c>
      <c r="AY104" s="154" t="s">
        <v>133</v>
      </c>
    </row>
    <row r="105" spans="2:65" s="1" customFormat="1" ht="37.75" customHeight="1">
      <c r="B105" s="127"/>
      <c r="C105" s="128" t="s">
        <v>201</v>
      </c>
      <c r="D105" s="128" t="s">
        <v>137</v>
      </c>
      <c r="E105" s="129" t="s">
        <v>631</v>
      </c>
      <c r="F105" s="130" t="s">
        <v>632</v>
      </c>
      <c r="G105" s="131" t="s">
        <v>222</v>
      </c>
      <c r="H105" s="132">
        <v>8</v>
      </c>
      <c r="I105" s="133"/>
      <c r="J105" s="134">
        <f>ROUND(I105*H105,2)</f>
        <v>0</v>
      </c>
      <c r="K105" s="135"/>
      <c r="L105" s="31"/>
      <c r="M105" s="136" t="s">
        <v>3</v>
      </c>
      <c r="N105" s="137" t="s">
        <v>46</v>
      </c>
      <c r="P105" s="138">
        <f>O105*H105</f>
        <v>0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161</v>
      </c>
      <c r="AT105" s="140" t="s">
        <v>137</v>
      </c>
      <c r="AU105" s="140" t="s">
        <v>85</v>
      </c>
      <c r="AY105" s="16" t="s">
        <v>133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6" t="s">
        <v>83</v>
      </c>
      <c r="BK105" s="141">
        <f>ROUND(I105*H105,2)</f>
        <v>0</v>
      </c>
      <c r="BL105" s="16" t="s">
        <v>161</v>
      </c>
      <c r="BM105" s="140" t="s">
        <v>633</v>
      </c>
    </row>
    <row r="106" spans="2:65" s="1" customFormat="1" ht="10">
      <c r="B106" s="31"/>
      <c r="D106" s="142" t="s">
        <v>143</v>
      </c>
      <c r="F106" s="143" t="s">
        <v>634</v>
      </c>
      <c r="I106" s="144"/>
      <c r="L106" s="31"/>
      <c r="M106" s="145"/>
      <c r="T106" s="52"/>
      <c r="AT106" s="16" t="s">
        <v>143</v>
      </c>
      <c r="AU106" s="16" t="s">
        <v>85</v>
      </c>
    </row>
    <row r="107" spans="2:65" s="1" customFormat="1" ht="24.15" customHeight="1">
      <c r="B107" s="127"/>
      <c r="C107" s="167" t="s">
        <v>184</v>
      </c>
      <c r="D107" s="167" t="s">
        <v>192</v>
      </c>
      <c r="E107" s="168" t="s">
        <v>635</v>
      </c>
      <c r="F107" s="169" t="s">
        <v>636</v>
      </c>
      <c r="G107" s="170" t="s">
        <v>222</v>
      </c>
      <c r="H107" s="171">
        <v>9.1999999999999993</v>
      </c>
      <c r="I107" s="172"/>
      <c r="J107" s="173">
        <f>ROUND(I107*H107,2)</f>
        <v>0</v>
      </c>
      <c r="K107" s="174"/>
      <c r="L107" s="175"/>
      <c r="M107" s="176" t="s">
        <v>3</v>
      </c>
      <c r="N107" s="177" t="s">
        <v>46</v>
      </c>
      <c r="P107" s="138">
        <f>O107*H107</f>
        <v>0</v>
      </c>
      <c r="Q107" s="138">
        <v>1.7000000000000001E-4</v>
      </c>
      <c r="R107" s="138">
        <f>Q107*H107</f>
        <v>1.5640000000000001E-3</v>
      </c>
      <c r="S107" s="138">
        <v>0</v>
      </c>
      <c r="T107" s="139">
        <f>S107*H107</f>
        <v>0</v>
      </c>
      <c r="AR107" s="140" t="s">
        <v>276</v>
      </c>
      <c r="AT107" s="140" t="s">
        <v>192</v>
      </c>
      <c r="AU107" s="140" t="s">
        <v>85</v>
      </c>
      <c r="AY107" s="16" t="s">
        <v>133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6" t="s">
        <v>83</v>
      </c>
      <c r="BK107" s="141">
        <f>ROUND(I107*H107,2)</f>
        <v>0</v>
      </c>
      <c r="BL107" s="16" t="s">
        <v>161</v>
      </c>
      <c r="BM107" s="140" t="s">
        <v>637</v>
      </c>
    </row>
    <row r="108" spans="2:65" s="13" customFormat="1" ht="10">
      <c r="B108" s="153"/>
      <c r="D108" s="147" t="s">
        <v>145</v>
      </c>
      <c r="F108" s="155" t="s">
        <v>638</v>
      </c>
      <c r="H108" s="156">
        <v>9.1999999999999993</v>
      </c>
      <c r="I108" s="157"/>
      <c r="L108" s="153"/>
      <c r="M108" s="158"/>
      <c r="T108" s="159"/>
      <c r="AT108" s="154" t="s">
        <v>145</v>
      </c>
      <c r="AU108" s="154" t="s">
        <v>85</v>
      </c>
      <c r="AV108" s="13" t="s">
        <v>85</v>
      </c>
      <c r="AW108" s="13" t="s">
        <v>4</v>
      </c>
      <c r="AX108" s="13" t="s">
        <v>83</v>
      </c>
      <c r="AY108" s="154" t="s">
        <v>133</v>
      </c>
    </row>
    <row r="109" spans="2:65" s="1" customFormat="1" ht="37.75" customHeight="1">
      <c r="B109" s="127"/>
      <c r="C109" s="128" t="s">
        <v>243</v>
      </c>
      <c r="D109" s="128" t="s">
        <v>137</v>
      </c>
      <c r="E109" s="129" t="s">
        <v>639</v>
      </c>
      <c r="F109" s="130" t="s">
        <v>640</v>
      </c>
      <c r="G109" s="131" t="s">
        <v>188</v>
      </c>
      <c r="H109" s="132">
        <v>2</v>
      </c>
      <c r="I109" s="133"/>
      <c r="J109" s="134">
        <f>ROUND(I109*H109,2)</f>
        <v>0</v>
      </c>
      <c r="K109" s="135"/>
      <c r="L109" s="31"/>
      <c r="M109" s="136" t="s">
        <v>3</v>
      </c>
      <c r="N109" s="137" t="s">
        <v>46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161</v>
      </c>
      <c r="AT109" s="140" t="s">
        <v>137</v>
      </c>
      <c r="AU109" s="140" t="s">
        <v>85</v>
      </c>
      <c r="AY109" s="16" t="s">
        <v>133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6" t="s">
        <v>83</v>
      </c>
      <c r="BK109" s="141">
        <f>ROUND(I109*H109,2)</f>
        <v>0</v>
      </c>
      <c r="BL109" s="16" t="s">
        <v>161</v>
      </c>
      <c r="BM109" s="140" t="s">
        <v>641</v>
      </c>
    </row>
    <row r="110" spans="2:65" s="1" customFormat="1" ht="10">
      <c r="B110" s="31"/>
      <c r="D110" s="142" t="s">
        <v>143</v>
      </c>
      <c r="F110" s="143" t="s">
        <v>642</v>
      </c>
      <c r="I110" s="144"/>
      <c r="L110" s="31"/>
      <c r="M110" s="145"/>
      <c r="T110" s="52"/>
      <c r="AT110" s="16" t="s">
        <v>143</v>
      </c>
      <c r="AU110" s="16" t="s">
        <v>85</v>
      </c>
    </row>
    <row r="111" spans="2:65" s="1" customFormat="1" ht="24.15" customHeight="1">
      <c r="B111" s="127"/>
      <c r="C111" s="167" t="s">
        <v>9</v>
      </c>
      <c r="D111" s="167" t="s">
        <v>192</v>
      </c>
      <c r="E111" s="168" t="s">
        <v>643</v>
      </c>
      <c r="F111" s="169" t="s">
        <v>644</v>
      </c>
      <c r="G111" s="170" t="s">
        <v>188</v>
      </c>
      <c r="H111" s="171">
        <v>2</v>
      </c>
      <c r="I111" s="172"/>
      <c r="J111" s="173">
        <f>ROUND(I111*H111,2)</f>
        <v>0</v>
      </c>
      <c r="K111" s="174"/>
      <c r="L111" s="175"/>
      <c r="M111" s="176" t="s">
        <v>3</v>
      </c>
      <c r="N111" s="177" t="s">
        <v>46</v>
      </c>
      <c r="P111" s="138">
        <f>O111*H111</f>
        <v>0</v>
      </c>
      <c r="Q111" s="138">
        <v>1.2E-4</v>
      </c>
      <c r="R111" s="138">
        <f>Q111*H111</f>
        <v>2.4000000000000001E-4</v>
      </c>
      <c r="S111" s="138">
        <v>0</v>
      </c>
      <c r="T111" s="139">
        <f>S111*H111</f>
        <v>0</v>
      </c>
      <c r="AR111" s="140" t="s">
        <v>276</v>
      </c>
      <c r="AT111" s="140" t="s">
        <v>192</v>
      </c>
      <c r="AU111" s="140" t="s">
        <v>85</v>
      </c>
      <c r="AY111" s="16" t="s">
        <v>133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6" t="s">
        <v>83</v>
      </c>
      <c r="BK111" s="141">
        <f>ROUND(I111*H111,2)</f>
        <v>0</v>
      </c>
      <c r="BL111" s="16" t="s">
        <v>161</v>
      </c>
      <c r="BM111" s="140" t="s">
        <v>645</v>
      </c>
    </row>
    <row r="112" spans="2:65" s="1" customFormat="1" ht="55.5" customHeight="1">
      <c r="B112" s="127"/>
      <c r="C112" s="128" t="s">
        <v>248</v>
      </c>
      <c r="D112" s="128" t="s">
        <v>137</v>
      </c>
      <c r="E112" s="129" t="s">
        <v>646</v>
      </c>
      <c r="F112" s="130" t="s">
        <v>647</v>
      </c>
      <c r="G112" s="131" t="s">
        <v>188</v>
      </c>
      <c r="H112" s="132">
        <v>14</v>
      </c>
      <c r="I112" s="133"/>
      <c r="J112" s="134">
        <f>ROUND(I112*H112,2)</f>
        <v>0</v>
      </c>
      <c r="K112" s="135"/>
      <c r="L112" s="31"/>
      <c r="M112" s="136" t="s">
        <v>3</v>
      </c>
      <c r="N112" s="137" t="s">
        <v>46</v>
      </c>
      <c r="P112" s="138">
        <f>O112*H112</f>
        <v>0</v>
      </c>
      <c r="Q112" s="138">
        <v>0</v>
      </c>
      <c r="R112" s="138">
        <f>Q112*H112</f>
        <v>0</v>
      </c>
      <c r="S112" s="138">
        <v>1E-3</v>
      </c>
      <c r="T112" s="139">
        <f>S112*H112</f>
        <v>1.4E-2</v>
      </c>
      <c r="AR112" s="140" t="s">
        <v>161</v>
      </c>
      <c r="AT112" s="140" t="s">
        <v>137</v>
      </c>
      <c r="AU112" s="140" t="s">
        <v>85</v>
      </c>
      <c r="AY112" s="16" t="s">
        <v>133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6" t="s">
        <v>83</v>
      </c>
      <c r="BK112" s="141">
        <f>ROUND(I112*H112,2)</f>
        <v>0</v>
      </c>
      <c r="BL112" s="16" t="s">
        <v>161</v>
      </c>
      <c r="BM112" s="140" t="s">
        <v>648</v>
      </c>
    </row>
    <row r="113" spans="2:65" s="1" customFormat="1" ht="10">
      <c r="B113" s="31"/>
      <c r="D113" s="142" t="s">
        <v>143</v>
      </c>
      <c r="F113" s="143" t="s">
        <v>649</v>
      </c>
      <c r="I113" s="144"/>
      <c r="L113" s="31"/>
      <c r="M113" s="145"/>
      <c r="T113" s="52"/>
      <c r="AT113" s="16" t="s">
        <v>143</v>
      </c>
      <c r="AU113" s="16" t="s">
        <v>85</v>
      </c>
    </row>
    <row r="114" spans="2:65" s="1" customFormat="1" ht="49" customHeight="1">
      <c r="B114" s="127"/>
      <c r="C114" s="128" t="s">
        <v>460</v>
      </c>
      <c r="D114" s="128" t="s">
        <v>137</v>
      </c>
      <c r="E114" s="129" t="s">
        <v>650</v>
      </c>
      <c r="F114" s="130" t="s">
        <v>651</v>
      </c>
      <c r="G114" s="131" t="s">
        <v>188</v>
      </c>
      <c r="H114" s="132">
        <v>14</v>
      </c>
      <c r="I114" s="133"/>
      <c r="J114" s="134">
        <f>ROUND(I114*H114,2)</f>
        <v>0</v>
      </c>
      <c r="K114" s="135"/>
      <c r="L114" s="31"/>
      <c r="M114" s="136" t="s">
        <v>3</v>
      </c>
      <c r="N114" s="137" t="s">
        <v>46</v>
      </c>
      <c r="P114" s="138">
        <f>O114*H114</f>
        <v>0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161</v>
      </c>
      <c r="AT114" s="140" t="s">
        <v>137</v>
      </c>
      <c r="AU114" s="140" t="s">
        <v>85</v>
      </c>
      <c r="AY114" s="16" t="s">
        <v>133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6" t="s">
        <v>83</v>
      </c>
      <c r="BK114" s="141">
        <f>ROUND(I114*H114,2)</f>
        <v>0</v>
      </c>
      <c r="BL114" s="16" t="s">
        <v>161</v>
      </c>
      <c r="BM114" s="140" t="s">
        <v>652</v>
      </c>
    </row>
    <row r="115" spans="2:65" s="1" customFormat="1" ht="10">
      <c r="B115" s="31"/>
      <c r="D115" s="142" t="s">
        <v>143</v>
      </c>
      <c r="F115" s="143" t="s">
        <v>653</v>
      </c>
      <c r="I115" s="144"/>
      <c r="L115" s="31"/>
      <c r="M115" s="145"/>
      <c r="T115" s="52"/>
      <c r="AT115" s="16" t="s">
        <v>143</v>
      </c>
      <c r="AU115" s="16" t="s">
        <v>85</v>
      </c>
    </row>
    <row r="116" spans="2:65" s="1" customFormat="1" ht="24.15" customHeight="1">
      <c r="B116" s="127"/>
      <c r="C116" s="167" t="s">
        <v>466</v>
      </c>
      <c r="D116" s="167" t="s">
        <v>192</v>
      </c>
      <c r="E116" s="168" t="s">
        <v>654</v>
      </c>
      <c r="F116" s="169" t="s">
        <v>655</v>
      </c>
      <c r="G116" s="170" t="s">
        <v>188</v>
      </c>
      <c r="H116" s="171">
        <v>14</v>
      </c>
      <c r="I116" s="172"/>
      <c r="J116" s="173">
        <f>ROUND(I116*H116,2)</f>
        <v>0</v>
      </c>
      <c r="K116" s="174"/>
      <c r="L116" s="175"/>
      <c r="M116" s="176" t="s">
        <v>3</v>
      </c>
      <c r="N116" s="177" t="s">
        <v>46</v>
      </c>
      <c r="P116" s="138">
        <f>O116*H116</f>
        <v>0</v>
      </c>
      <c r="Q116" s="138">
        <v>1.9E-3</v>
      </c>
      <c r="R116" s="138">
        <f>Q116*H116</f>
        <v>2.6599999999999999E-2</v>
      </c>
      <c r="S116" s="138">
        <v>0</v>
      </c>
      <c r="T116" s="139">
        <f>S116*H116</f>
        <v>0</v>
      </c>
      <c r="AR116" s="140" t="s">
        <v>276</v>
      </c>
      <c r="AT116" s="140" t="s">
        <v>192</v>
      </c>
      <c r="AU116" s="140" t="s">
        <v>85</v>
      </c>
      <c r="AY116" s="16" t="s">
        <v>133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6" t="s">
        <v>83</v>
      </c>
      <c r="BK116" s="141">
        <f>ROUND(I116*H116,2)</f>
        <v>0</v>
      </c>
      <c r="BL116" s="16" t="s">
        <v>161</v>
      </c>
      <c r="BM116" s="140" t="s">
        <v>656</v>
      </c>
    </row>
    <row r="117" spans="2:65" s="1" customFormat="1" ht="44.25" customHeight="1">
      <c r="B117" s="127"/>
      <c r="C117" s="128" t="s">
        <v>161</v>
      </c>
      <c r="D117" s="128" t="s">
        <v>137</v>
      </c>
      <c r="E117" s="129" t="s">
        <v>657</v>
      </c>
      <c r="F117" s="130" t="s">
        <v>658</v>
      </c>
      <c r="G117" s="131" t="s">
        <v>188</v>
      </c>
      <c r="H117" s="132">
        <v>1</v>
      </c>
      <c r="I117" s="133"/>
      <c r="J117" s="134">
        <f>ROUND(I117*H117,2)</f>
        <v>0</v>
      </c>
      <c r="K117" s="135"/>
      <c r="L117" s="31"/>
      <c r="M117" s="136" t="s">
        <v>3</v>
      </c>
      <c r="N117" s="137" t="s">
        <v>46</v>
      </c>
      <c r="P117" s="138">
        <f>O117*H117</f>
        <v>0</v>
      </c>
      <c r="Q117" s="138">
        <v>0</v>
      </c>
      <c r="R117" s="138">
        <f>Q117*H117</f>
        <v>0</v>
      </c>
      <c r="S117" s="138">
        <v>0</v>
      </c>
      <c r="T117" s="139">
        <f>S117*H117</f>
        <v>0</v>
      </c>
      <c r="AR117" s="140" t="s">
        <v>141</v>
      </c>
      <c r="AT117" s="140" t="s">
        <v>137</v>
      </c>
      <c r="AU117" s="140" t="s">
        <v>85</v>
      </c>
      <c r="AY117" s="16" t="s">
        <v>133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6" t="s">
        <v>83</v>
      </c>
      <c r="BK117" s="141">
        <f>ROUND(I117*H117,2)</f>
        <v>0</v>
      </c>
      <c r="BL117" s="16" t="s">
        <v>141</v>
      </c>
      <c r="BM117" s="140" t="s">
        <v>659</v>
      </c>
    </row>
    <row r="118" spans="2:65" s="1" customFormat="1" ht="10">
      <c r="B118" s="31"/>
      <c r="D118" s="142" t="s">
        <v>143</v>
      </c>
      <c r="F118" s="143" t="s">
        <v>660</v>
      </c>
      <c r="I118" s="144"/>
      <c r="L118" s="31"/>
      <c r="M118" s="145"/>
      <c r="T118" s="52"/>
      <c r="AT118" s="16" t="s">
        <v>143</v>
      </c>
      <c r="AU118" s="16" t="s">
        <v>85</v>
      </c>
    </row>
    <row r="119" spans="2:65" s="1" customFormat="1" ht="16.5" customHeight="1">
      <c r="B119" s="127"/>
      <c r="C119" s="128" t="s">
        <v>500</v>
      </c>
      <c r="D119" s="128" t="s">
        <v>137</v>
      </c>
      <c r="E119" s="129" t="s">
        <v>661</v>
      </c>
      <c r="F119" s="130" t="s">
        <v>662</v>
      </c>
      <c r="G119" s="131" t="s">
        <v>376</v>
      </c>
      <c r="H119" s="132">
        <v>1</v>
      </c>
      <c r="I119" s="133"/>
      <c r="J119" s="134">
        <f>ROUND(I119*H119,2)</f>
        <v>0</v>
      </c>
      <c r="K119" s="135"/>
      <c r="L119" s="31"/>
      <c r="M119" s="136" t="s">
        <v>3</v>
      </c>
      <c r="N119" s="137" t="s">
        <v>46</v>
      </c>
      <c r="P119" s="138">
        <f>O119*H119</f>
        <v>0</v>
      </c>
      <c r="Q119" s="138">
        <v>0</v>
      </c>
      <c r="R119" s="138">
        <f>Q119*H119</f>
        <v>0</v>
      </c>
      <c r="S119" s="138">
        <v>0</v>
      </c>
      <c r="T119" s="139">
        <f>S119*H119</f>
        <v>0</v>
      </c>
      <c r="AR119" s="140" t="s">
        <v>141</v>
      </c>
      <c r="AT119" s="140" t="s">
        <v>137</v>
      </c>
      <c r="AU119" s="140" t="s">
        <v>85</v>
      </c>
      <c r="AY119" s="16" t="s">
        <v>133</v>
      </c>
      <c r="BE119" s="141">
        <f>IF(N119="základní",J119,0)</f>
        <v>0</v>
      </c>
      <c r="BF119" s="141">
        <f>IF(N119="snížená",J119,0)</f>
        <v>0</v>
      </c>
      <c r="BG119" s="141">
        <f>IF(N119="zákl. přenesená",J119,0)</f>
        <v>0</v>
      </c>
      <c r="BH119" s="141">
        <f>IF(N119="sníž. přenesená",J119,0)</f>
        <v>0</v>
      </c>
      <c r="BI119" s="141">
        <f>IF(N119="nulová",J119,0)</f>
        <v>0</v>
      </c>
      <c r="BJ119" s="16" t="s">
        <v>83</v>
      </c>
      <c r="BK119" s="141">
        <f>ROUND(I119*H119,2)</f>
        <v>0</v>
      </c>
      <c r="BL119" s="16" t="s">
        <v>141</v>
      </c>
      <c r="BM119" s="140" t="s">
        <v>663</v>
      </c>
    </row>
    <row r="120" spans="2:65" s="1" customFormat="1" ht="44.25" customHeight="1">
      <c r="B120" s="127"/>
      <c r="C120" s="128" t="s">
        <v>475</v>
      </c>
      <c r="D120" s="128" t="s">
        <v>137</v>
      </c>
      <c r="E120" s="129" t="s">
        <v>664</v>
      </c>
      <c r="F120" s="130" t="s">
        <v>665</v>
      </c>
      <c r="G120" s="131" t="s">
        <v>230</v>
      </c>
      <c r="H120" s="132">
        <v>4.4999999999999998E-2</v>
      </c>
      <c r="I120" s="133"/>
      <c r="J120" s="134">
        <f>ROUND(I120*H120,2)</f>
        <v>0</v>
      </c>
      <c r="K120" s="135"/>
      <c r="L120" s="31"/>
      <c r="M120" s="136" t="s">
        <v>3</v>
      </c>
      <c r="N120" s="137" t="s">
        <v>46</v>
      </c>
      <c r="P120" s="138">
        <f>O120*H120</f>
        <v>0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161</v>
      </c>
      <c r="AT120" s="140" t="s">
        <v>137</v>
      </c>
      <c r="AU120" s="140" t="s">
        <v>85</v>
      </c>
      <c r="AY120" s="16" t="s">
        <v>133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6" t="s">
        <v>83</v>
      </c>
      <c r="BK120" s="141">
        <f>ROUND(I120*H120,2)</f>
        <v>0</v>
      </c>
      <c r="BL120" s="16" t="s">
        <v>161</v>
      </c>
      <c r="BM120" s="140" t="s">
        <v>666</v>
      </c>
    </row>
    <row r="121" spans="2:65" s="1" customFormat="1" ht="10">
      <c r="B121" s="31"/>
      <c r="D121" s="142" t="s">
        <v>143</v>
      </c>
      <c r="F121" s="143" t="s">
        <v>667</v>
      </c>
      <c r="I121" s="144"/>
      <c r="L121" s="31"/>
      <c r="M121" s="145"/>
      <c r="T121" s="52"/>
      <c r="AT121" s="16" t="s">
        <v>143</v>
      </c>
      <c r="AU121" s="16" t="s">
        <v>85</v>
      </c>
    </row>
    <row r="122" spans="2:65" s="1" customFormat="1" ht="49" customHeight="1">
      <c r="B122" s="127"/>
      <c r="C122" s="128" t="s">
        <v>480</v>
      </c>
      <c r="D122" s="128" t="s">
        <v>137</v>
      </c>
      <c r="E122" s="129" t="s">
        <v>668</v>
      </c>
      <c r="F122" s="130" t="s">
        <v>669</v>
      </c>
      <c r="G122" s="131" t="s">
        <v>230</v>
      </c>
      <c r="H122" s="132">
        <v>4.4999999999999998E-2</v>
      </c>
      <c r="I122" s="133"/>
      <c r="J122" s="134">
        <f>ROUND(I122*H122,2)</f>
        <v>0</v>
      </c>
      <c r="K122" s="135"/>
      <c r="L122" s="31"/>
      <c r="M122" s="136" t="s">
        <v>3</v>
      </c>
      <c r="N122" s="137" t="s">
        <v>46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161</v>
      </c>
      <c r="AT122" s="140" t="s">
        <v>137</v>
      </c>
      <c r="AU122" s="140" t="s">
        <v>85</v>
      </c>
      <c r="AY122" s="16" t="s">
        <v>133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6" t="s">
        <v>83</v>
      </c>
      <c r="BK122" s="141">
        <f>ROUND(I122*H122,2)</f>
        <v>0</v>
      </c>
      <c r="BL122" s="16" t="s">
        <v>161</v>
      </c>
      <c r="BM122" s="140" t="s">
        <v>670</v>
      </c>
    </row>
    <row r="123" spans="2:65" s="1" customFormat="1" ht="10">
      <c r="B123" s="31"/>
      <c r="D123" s="142" t="s">
        <v>143</v>
      </c>
      <c r="F123" s="143" t="s">
        <v>671</v>
      </c>
      <c r="I123" s="144"/>
      <c r="L123" s="31"/>
      <c r="M123" s="145"/>
      <c r="T123" s="52"/>
      <c r="AT123" s="16" t="s">
        <v>143</v>
      </c>
      <c r="AU123" s="16" t="s">
        <v>85</v>
      </c>
    </row>
    <row r="124" spans="2:65" s="1" customFormat="1" ht="49" customHeight="1">
      <c r="B124" s="127"/>
      <c r="C124" s="128" t="s">
        <v>485</v>
      </c>
      <c r="D124" s="128" t="s">
        <v>137</v>
      </c>
      <c r="E124" s="129" t="s">
        <v>672</v>
      </c>
      <c r="F124" s="130" t="s">
        <v>673</v>
      </c>
      <c r="G124" s="131" t="s">
        <v>230</v>
      </c>
      <c r="H124" s="132">
        <v>4.4999999999999998E-2</v>
      </c>
      <c r="I124" s="133"/>
      <c r="J124" s="134">
        <f>ROUND(I124*H124,2)</f>
        <v>0</v>
      </c>
      <c r="K124" s="135"/>
      <c r="L124" s="31"/>
      <c r="M124" s="136" t="s">
        <v>3</v>
      </c>
      <c r="N124" s="137" t="s">
        <v>46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161</v>
      </c>
      <c r="AT124" s="140" t="s">
        <v>137</v>
      </c>
      <c r="AU124" s="140" t="s">
        <v>85</v>
      </c>
      <c r="AY124" s="16" t="s">
        <v>133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6" t="s">
        <v>83</v>
      </c>
      <c r="BK124" s="141">
        <f>ROUND(I124*H124,2)</f>
        <v>0</v>
      </c>
      <c r="BL124" s="16" t="s">
        <v>161</v>
      </c>
      <c r="BM124" s="140" t="s">
        <v>674</v>
      </c>
    </row>
    <row r="125" spans="2:65" s="1" customFormat="1" ht="10">
      <c r="B125" s="31"/>
      <c r="D125" s="142" t="s">
        <v>143</v>
      </c>
      <c r="F125" s="143" t="s">
        <v>675</v>
      </c>
      <c r="I125" s="144"/>
      <c r="L125" s="31"/>
      <c r="M125" s="145"/>
      <c r="T125" s="52"/>
      <c r="AT125" s="16" t="s">
        <v>143</v>
      </c>
      <c r="AU125" s="16" t="s">
        <v>85</v>
      </c>
    </row>
    <row r="126" spans="2:65" s="11" customFormat="1" ht="25.9" customHeight="1">
      <c r="B126" s="115"/>
      <c r="D126" s="116" t="s">
        <v>74</v>
      </c>
      <c r="E126" s="117" t="s">
        <v>583</v>
      </c>
      <c r="F126" s="117" t="s">
        <v>584</v>
      </c>
      <c r="I126" s="118"/>
      <c r="J126" s="119">
        <f>BK126</f>
        <v>0</v>
      </c>
      <c r="L126" s="115"/>
      <c r="M126" s="120"/>
      <c r="P126" s="121">
        <f>SUM(P127:P134)</f>
        <v>0</v>
      </c>
      <c r="R126" s="121">
        <f>SUM(R127:R134)</f>
        <v>0</v>
      </c>
      <c r="T126" s="122">
        <f>SUM(T127:T134)</f>
        <v>0</v>
      </c>
      <c r="AR126" s="116" t="s">
        <v>141</v>
      </c>
      <c r="AT126" s="123" t="s">
        <v>74</v>
      </c>
      <c r="AU126" s="123" t="s">
        <v>75</v>
      </c>
      <c r="AY126" s="116" t="s">
        <v>133</v>
      </c>
      <c r="BK126" s="124">
        <f>SUM(BK127:BK134)</f>
        <v>0</v>
      </c>
    </row>
    <row r="127" spans="2:65" s="1" customFormat="1" ht="24.15" customHeight="1">
      <c r="B127" s="127"/>
      <c r="C127" s="128" t="s">
        <v>490</v>
      </c>
      <c r="D127" s="128" t="s">
        <v>137</v>
      </c>
      <c r="E127" s="129" t="s">
        <v>676</v>
      </c>
      <c r="F127" s="130" t="s">
        <v>677</v>
      </c>
      <c r="G127" s="131" t="s">
        <v>587</v>
      </c>
      <c r="H127" s="132">
        <v>10</v>
      </c>
      <c r="I127" s="133"/>
      <c r="J127" s="134">
        <f>ROUND(I127*H127,2)</f>
        <v>0</v>
      </c>
      <c r="K127" s="135"/>
      <c r="L127" s="31"/>
      <c r="M127" s="136" t="s">
        <v>3</v>
      </c>
      <c r="N127" s="137" t="s">
        <v>46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588</v>
      </c>
      <c r="AT127" s="140" t="s">
        <v>137</v>
      </c>
      <c r="AU127" s="140" t="s">
        <v>83</v>
      </c>
      <c r="AY127" s="16" t="s">
        <v>133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6" t="s">
        <v>83</v>
      </c>
      <c r="BK127" s="141">
        <f>ROUND(I127*H127,2)</f>
        <v>0</v>
      </c>
      <c r="BL127" s="16" t="s">
        <v>588</v>
      </c>
      <c r="BM127" s="140" t="s">
        <v>678</v>
      </c>
    </row>
    <row r="128" spans="2:65" s="1" customFormat="1" ht="10">
      <c r="B128" s="31"/>
      <c r="D128" s="142" t="s">
        <v>143</v>
      </c>
      <c r="F128" s="143" t="s">
        <v>679</v>
      </c>
      <c r="I128" s="144"/>
      <c r="L128" s="31"/>
      <c r="M128" s="145"/>
      <c r="T128" s="52"/>
      <c r="AT128" s="16" t="s">
        <v>143</v>
      </c>
      <c r="AU128" s="16" t="s">
        <v>83</v>
      </c>
    </row>
    <row r="129" spans="2:65" s="12" customFormat="1" ht="10">
      <c r="B129" s="146"/>
      <c r="D129" s="147" t="s">
        <v>145</v>
      </c>
      <c r="E129" s="148" t="s">
        <v>3</v>
      </c>
      <c r="F129" s="149" t="s">
        <v>680</v>
      </c>
      <c r="H129" s="148" t="s">
        <v>3</v>
      </c>
      <c r="I129" s="150"/>
      <c r="L129" s="146"/>
      <c r="M129" s="151"/>
      <c r="T129" s="152"/>
      <c r="AT129" s="148" t="s">
        <v>145</v>
      </c>
      <c r="AU129" s="148" t="s">
        <v>83</v>
      </c>
      <c r="AV129" s="12" t="s">
        <v>83</v>
      </c>
      <c r="AW129" s="12" t="s">
        <v>36</v>
      </c>
      <c r="AX129" s="12" t="s">
        <v>75</v>
      </c>
      <c r="AY129" s="148" t="s">
        <v>133</v>
      </c>
    </row>
    <row r="130" spans="2:65" s="13" customFormat="1" ht="10">
      <c r="B130" s="153"/>
      <c r="D130" s="147" t="s">
        <v>145</v>
      </c>
      <c r="E130" s="154" t="s">
        <v>3</v>
      </c>
      <c r="F130" s="155" t="s">
        <v>184</v>
      </c>
      <c r="H130" s="156">
        <v>10</v>
      </c>
      <c r="I130" s="157"/>
      <c r="L130" s="153"/>
      <c r="M130" s="158"/>
      <c r="T130" s="159"/>
      <c r="AT130" s="154" t="s">
        <v>145</v>
      </c>
      <c r="AU130" s="154" t="s">
        <v>83</v>
      </c>
      <c r="AV130" s="13" t="s">
        <v>85</v>
      </c>
      <c r="AW130" s="13" t="s">
        <v>36</v>
      </c>
      <c r="AX130" s="13" t="s">
        <v>83</v>
      </c>
      <c r="AY130" s="154" t="s">
        <v>133</v>
      </c>
    </row>
    <row r="131" spans="2:65" s="1" customFormat="1" ht="24.15" customHeight="1">
      <c r="B131" s="127"/>
      <c r="C131" s="128" t="s">
        <v>8</v>
      </c>
      <c r="D131" s="128" t="s">
        <v>137</v>
      </c>
      <c r="E131" s="129" t="s">
        <v>681</v>
      </c>
      <c r="F131" s="130" t="s">
        <v>682</v>
      </c>
      <c r="G131" s="131" t="s">
        <v>587</v>
      </c>
      <c r="H131" s="132">
        <v>30</v>
      </c>
      <c r="I131" s="133"/>
      <c r="J131" s="134">
        <f>ROUND(I131*H131,2)</f>
        <v>0</v>
      </c>
      <c r="K131" s="135"/>
      <c r="L131" s="31"/>
      <c r="M131" s="136" t="s">
        <v>3</v>
      </c>
      <c r="N131" s="137" t="s">
        <v>46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588</v>
      </c>
      <c r="AT131" s="140" t="s">
        <v>137</v>
      </c>
      <c r="AU131" s="140" t="s">
        <v>83</v>
      </c>
      <c r="AY131" s="16" t="s">
        <v>133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83</v>
      </c>
      <c r="BK131" s="141">
        <f>ROUND(I131*H131,2)</f>
        <v>0</v>
      </c>
      <c r="BL131" s="16" t="s">
        <v>588</v>
      </c>
      <c r="BM131" s="140" t="s">
        <v>683</v>
      </c>
    </row>
    <row r="132" spans="2:65" s="1" customFormat="1" ht="10">
      <c r="B132" s="31"/>
      <c r="D132" s="142" t="s">
        <v>143</v>
      </c>
      <c r="F132" s="143" t="s">
        <v>684</v>
      </c>
      <c r="I132" s="144"/>
      <c r="L132" s="31"/>
      <c r="M132" s="145"/>
      <c r="T132" s="52"/>
      <c r="AT132" s="16" t="s">
        <v>143</v>
      </c>
      <c r="AU132" s="16" t="s">
        <v>83</v>
      </c>
    </row>
    <row r="133" spans="2:65" s="12" customFormat="1" ht="20">
      <c r="B133" s="146"/>
      <c r="D133" s="147" t="s">
        <v>145</v>
      </c>
      <c r="E133" s="148" t="s">
        <v>3</v>
      </c>
      <c r="F133" s="149" t="s">
        <v>685</v>
      </c>
      <c r="H133" s="148" t="s">
        <v>3</v>
      </c>
      <c r="I133" s="150"/>
      <c r="L133" s="146"/>
      <c r="M133" s="151"/>
      <c r="T133" s="152"/>
      <c r="AT133" s="148" t="s">
        <v>145</v>
      </c>
      <c r="AU133" s="148" t="s">
        <v>83</v>
      </c>
      <c r="AV133" s="12" t="s">
        <v>83</v>
      </c>
      <c r="AW133" s="12" t="s">
        <v>36</v>
      </c>
      <c r="AX133" s="12" t="s">
        <v>75</v>
      </c>
      <c r="AY133" s="148" t="s">
        <v>133</v>
      </c>
    </row>
    <row r="134" spans="2:65" s="13" customFormat="1" ht="10">
      <c r="B134" s="153"/>
      <c r="D134" s="147" t="s">
        <v>145</v>
      </c>
      <c r="E134" s="154" t="s">
        <v>3</v>
      </c>
      <c r="F134" s="155" t="s">
        <v>182</v>
      </c>
      <c r="H134" s="156">
        <v>30</v>
      </c>
      <c r="I134" s="157"/>
      <c r="L134" s="153"/>
      <c r="M134" s="181"/>
      <c r="N134" s="182"/>
      <c r="O134" s="182"/>
      <c r="P134" s="182"/>
      <c r="Q134" s="182"/>
      <c r="R134" s="182"/>
      <c r="S134" s="182"/>
      <c r="T134" s="183"/>
      <c r="AT134" s="154" t="s">
        <v>145</v>
      </c>
      <c r="AU134" s="154" t="s">
        <v>83</v>
      </c>
      <c r="AV134" s="13" t="s">
        <v>85</v>
      </c>
      <c r="AW134" s="13" t="s">
        <v>36</v>
      </c>
      <c r="AX134" s="13" t="s">
        <v>83</v>
      </c>
      <c r="AY134" s="154" t="s">
        <v>133</v>
      </c>
    </row>
    <row r="135" spans="2:65" s="1" customFormat="1" ht="7" customHeight="1"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31"/>
    </row>
  </sheetData>
  <autoFilter ref="C83:K134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3" r:id="rId2" xr:uid="{00000000-0004-0000-0200-000001000000}"/>
    <hyperlink ref="F102" r:id="rId3" xr:uid="{00000000-0004-0000-0200-000002000000}"/>
    <hyperlink ref="F106" r:id="rId4" xr:uid="{00000000-0004-0000-0200-000003000000}"/>
    <hyperlink ref="F110" r:id="rId5" xr:uid="{00000000-0004-0000-0200-000004000000}"/>
    <hyperlink ref="F113" r:id="rId6" xr:uid="{00000000-0004-0000-0200-000005000000}"/>
    <hyperlink ref="F115" r:id="rId7" xr:uid="{00000000-0004-0000-0200-000006000000}"/>
    <hyperlink ref="F118" r:id="rId8" xr:uid="{00000000-0004-0000-0200-000007000000}"/>
    <hyperlink ref="F121" r:id="rId9" xr:uid="{00000000-0004-0000-0200-000008000000}"/>
    <hyperlink ref="F123" r:id="rId10" xr:uid="{00000000-0004-0000-0200-000009000000}"/>
    <hyperlink ref="F125" r:id="rId11" xr:uid="{00000000-0004-0000-0200-00000A000000}"/>
    <hyperlink ref="F128" r:id="rId12" xr:uid="{00000000-0004-0000-0200-00000B000000}"/>
    <hyperlink ref="F132" r:id="rId13" xr:uid="{00000000-0004-0000-02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5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8" t="s">
        <v>6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91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95</v>
      </c>
      <c r="L4" s="19"/>
      <c r="M4" s="84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26.25" customHeight="1">
      <c r="B7" s="19"/>
      <c r="E7" s="229" t="str">
        <f>'Rekapitulace stavby'!K6</f>
        <v>Stavební úpravy místností UK 122 a UK 124 – výukové prostory pro studenzy se SP</v>
      </c>
      <c r="F7" s="230"/>
      <c r="G7" s="230"/>
      <c r="H7" s="230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91" t="s">
        <v>686</v>
      </c>
      <c r="F9" s="231"/>
      <c r="G9" s="231"/>
      <c r="H9" s="231"/>
      <c r="L9" s="31"/>
    </row>
    <row r="10" spans="2:46" s="1" customFormat="1" ht="10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7. 1. 2024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2" t="str">
        <f>'Rekapitulace stavby'!E14</f>
        <v>Vyplň údaj</v>
      </c>
      <c r="F18" s="212"/>
      <c r="G18" s="212"/>
      <c r="H18" s="212"/>
      <c r="I18" s="26" t="s">
        <v>29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3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5"/>
      <c r="E27" s="217" t="s">
        <v>3</v>
      </c>
      <c r="F27" s="217"/>
      <c r="G27" s="217"/>
      <c r="H27" s="217"/>
      <c r="L27" s="85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4" customHeight="1">
      <c r="B30" s="31"/>
      <c r="D30" s="86" t="s">
        <v>41</v>
      </c>
      <c r="J30" s="62">
        <f>ROUND(J84,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43</v>
      </c>
      <c r="I32" s="34" t="s">
        <v>42</v>
      </c>
      <c r="J32" s="34" t="s">
        <v>44</v>
      </c>
      <c r="L32" s="31"/>
    </row>
    <row r="33" spans="2:12" s="1" customFormat="1" ht="14.4" customHeight="1">
      <c r="B33" s="31"/>
      <c r="D33" s="51" t="s">
        <v>45</v>
      </c>
      <c r="E33" s="26" t="s">
        <v>46</v>
      </c>
      <c r="F33" s="87">
        <f>ROUND((SUM(BE84:BE134)),  2)</f>
        <v>0</v>
      </c>
      <c r="I33" s="88">
        <v>0.21</v>
      </c>
      <c r="J33" s="87">
        <f>ROUND(((SUM(BE84:BE134))*I33),  2)</f>
        <v>0</v>
      </c>
      <c r="L33" s="31"/>
    </row>
    <row r="34" spans="2:12" s="1" customFormat="1" ht="14.4" customHeight="1">
      <c r="B34" s="31"/>
      <c r="E34" s="26" t="s">
        <v>47</v>
      </c>
      <c r="F34" s="87">
        <f>ROUND((SUM(BF84:BF134)),  2)</f>
        <v>0</v>
      </c>
      <c r="I34" s="88">
        <v>0.12</v>
      </c>
      <c r="J34" s="87">
        <f>ROUND(((SUM(BF84:BF134))*I34),  2)</f>
        <v>0</v>
      </c>
      <c r="L34" s="31"/>
    </row>
    <row r="35" spans="2:12" s="1" customFormat="1" ht="14.4" hidden="1" customHeight="1">
      <c r="B35" s="31"/>
      <c r="E35" s="26" t="s">
        <v>48</v>
      </c>
      <c r="F35" s="87">
        <f>ROUND((SUM(BG84:BG134)),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49</v>
      </c>
      <c r="F36" s="87">
        <f>ROUND((SUM(BH84:BH134)),  2)</f>
        <v>0</v>
      </c>
      <c r="I36" s="88">
        <v>0.12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50</v>
      </c>
      <c r="F37" s="87">
        <f>ROUND((SUM(BI84:BI134)),  2)</f>
        <v>0</v>
      </c>
      <c r="I37" s="88">
        <v>0</v>
      </c>
      <c r="J37" s="87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89"/>
      <c r="D39" s="90" t="s">
        <v>51</v>
      </c>
      <c r="E39" s="53"/>
      <c r="F39" s="53"/>
      <c r="G39" s="91" t="s">
        <v>52</v>
      </c>
      <c r="H39" s="92" t="s">
        <v>53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hidden="1" customHeight="1">
      <c r="B45" s="31"/>
      <c r="C45" s="20" t="s">
        <v>98</v>
      </c>
      <c r="L45" s="31"/>
    </row>
    <row r="46" spans="2:12" s="1" customFormat="1" ht="7" hidden="1" customHeight="1">
      <c r="B46" s="31"/>
      <c r="L46" s="31"/>
    </row>
    <row r="47" spans="2:12" s="1" customFormat="1" ht="12" hidden="1" customHeight="1">
      <c r="B47" s="31"/>
      <c r="C47" s="26" t="s">
        <v>17</v>
      </c>
      <c r="L47" s="31"/>
    </row>
    <row r="48" spans="2:12" s="1" customFormat="1" ht="26.25" hidden="1" customHeight="1">
      <c r="B48" s="31"/>
      <c r="E48" s="229" t="str">
        <f>E7</f>
        <v>Stavební úpravy místností UK 122 a UK 124 – výukové prostory pro studenzy se SP</v>
      </c>
      <c r="F48" s="230"/>
      <c r="G48" s="230"/>
      <c r="H48" s="230"/>
      <c r="L48" s="31"/>
    </row>
    <row r="49" spans="2:47" s="1" customFormat="1" ht="12" hidden="1" customHeight="1">
      <c r="B49" s="31"/>
      <c r="C49" s="26" t="s">
        <v>96</v>
      </c>
      <c r="L49" s="31"/>
    </row>
    <row r="50" spans="2:47" s="1" customFormat="1" ht="16.5" hidden="1" customHeight="1">
      <c r="B50" s="31"/>
      <c r="E50" s="191" t="str">
        <f>E9</f>
        <v>c - Slaboproud</v>
      </c>
      <c r="F50" s="231"/>
      <c r="G50" s="231"/>
      <c r="H50" s="231"/>
      <c r="L50" s="31"/>
    </row>
    <row r="51" spans="2:47" s="1" customFormat="1" ht="7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Univerzitní 22</v>
      </c>
      <c r="I52" s="26" t="s">
        <v>23</v>
      </c>
      <c r="J52" s="48" t="str">
        <f>IF(J12="","",J12)</f>
        <v>7. 1. 2024</v>
      </c>
      <c r="L52" s="31"/>
    </row>
    <row r="53" spans="2:47" s="1" customFormat="1" ht="7" hidden="1" customHeight="1">
      <c r="B53" s="31"/>
      <c r="L53" s="31"/>
    </row>
    <row r="54" spans="2:47" s="1" customFormat="1" ht="15.15" hidden="1" customHeight="1">
      <c r="B54" s="31"/>
      <c r="C54" s="26" t="s">
        <v>25</v>
      </c>
      <c r="F54" s="24" t="str">
        <f>E15</f>
        <v>Západočeský univerzita v Plzni</v>
      </c>
      <c r="I54" s="26" t="s">
        <v>33</v>
      </c>
      <c r="J54" s="29" t="str">
        <f>E21</f>
        <v>HBH atelier s.r.o.</v>
      </c>
      <c r="L54" s="31"/>
    </row>
    <row r="55" spans="2:47" s="1" customFormat="1" ht="15.15" hidden="1" customHeight="1">
      <c r="B55" s="31"/>
      <c r="C55" s="26" t="s">
        <v>31</v>
      </c>
      <c r="F55" s="24" t="str">
        <f>IF(E18="","",E18)</f>
        <v>Vyplň údaj</v>
      </c>
      <c r="I55" s="26" t="s">
        <v>37</v>
      </c>
      <c r="J55" s="29" t="str">
        <f>E24</f>
        <v xml:space="preserve"> </v>
      </c>
      <c r="L55" s="31"/>
    </row>
    <row r="56" spans="2:47" s="1" customFormat="1" ht="10.25" hidden="1" customHeight="1">
      <c r="B56" s="31"/>
      <c r="L56" s="31"/>
    </row>
    <row r="57" spans="2:47" s="1" customFormat="1" ht="29.25" hidden="1" customHeight="1">
      <c r="B57" s="31"/>
      <c r="C57" s="95" t="s">
        <v>99</v>
      </c>
      <c r="D57" s="89"/>
      <c r="E57" s="89"/>
      <c r="F57" s="89"/>
      <c r="G57" s="89"/>
      <c r="H57" s="89"/>
      <c r="I57" s="89"/>
      <c r="J57" s="96" t="s">
        <v>100</v>
      </c>
      <c r="K57" s="89"/>
      <c r="L57" s="31"/>
    </row>
    <row r="58" spans="2:47" s="1" customFormat="1" ht="10.25" hidden="1" customHeight="1">
      <c r="B58" s="31"/>
      <c r="L58" s="31"/>
    </row>
    <row r="59" spans="2:47" s="1" customFormat="1" ht="22.75" hidden="1" customHeight="1">
      <c r="B59" s="31"/>
      <c r="C59" s="97" t="s">
        <v>73</v>
      </c>
      <c r="J59" s="62">
        <f>J84</f>
        <v>0</v>
      </c>
      <c r="L59" s="31"/>
      <c r="AU59" s="16" t="s">
        <v>101</v>
      </c>
    </row>
    <row r="60" spans="2:47" s="8" customFormat="1" ht="25" hidden="1" customHeight="1">
      <c r="B60" s="98"/>
      <c r="D60" s="99" t="s">
        <v>687</v>
      </c>
      <c r="E60" s="100"/>
      <c r="F60" s="100"/>
      <c r="G60" s="100"/>
      <c r="H60" s="100"/>
      <c r="I60" s="100"/>
      <c r="J60" s="101">
        <f>J85</f>
        <v>0</v>
      </c>
      <c r="L60" s="98"/>
    </row>
    <row r="61" spans="2:47" s="8" customFormat="1" ht="25" hidden="1" customHeight="1">
      <c r="B61" s="98"/>
      <c r="D61" s="99" t="s">
        <v>688</v>
      </c>
      <c r="E61" s="100"/>
      <c r="F61" s="100"/>
      <c r="G61" s="100"/>
      <c r="H61" s="100"/>
      <c r="I61" s="100"/>
      <c r="J61" s="101">
        <f>J99</f>
        <v>0</v>
      </c>
      <c r="L61" s="98"/>
    </row>
    <row r="62" spans="2:47" s="8" customFormat="1" ht="25" hidden="1" customHeight="1">
      <c r="B62" s="98"/>
      <c r="D62" s="99" t="s">
        <v>689</v>
      </c>
      <c r="E62" s="100"/>
      <c r="F62" s="100"/>
      <c r="G62" s="100"/>
      <c r="H62" s="100"/>
      <c r="I62" s="100"/>
      <c r="J62" s="101">
        <f>J119</f>
        <v>0</v>
      </c>
      <c r="L62" s="98"/>
    </row>
    <row r="63" spans="2:47" s="8" customFormat="1" ht="25" hidden="1" customHeight="1">
      <c r="B63" s="98"/>
      <c r="D63" s="99" t="s">
        <v>690</v>
      </c>
      <c r="E63" s="100"/>
      <c r="F63" s="100"/>
      <c r="G63" s="100"/>
      <c r="H63" s="100"/>
      <c r="I63" s="100"/>
      <c r="J63" s="101">
        <f>J126</f>
        <v>0</v>
      </c>
      <c r="L63" s="98"/>
    </row>
    <row r="64" spans="2:47" s="8" customFormat="1" ht="25" hidden="1" customHeight="1">
      <c r="B64" s="98"/>
      <c r="D64" s="99" t="s">
        <v>691</v>
      </c>
      <c r="E64" s="100"/>
      <c r="F64" s="100"/>
      <c r="G64" s="100"/>
      <c r="H64" s="100"/>
      <c r="I64" s="100"/>
      <c r="J64" s="101">
        <f>J130</f>
        <v>0</v>
      </c>
      <c r="L64" s="98"/>
    </row>
    <row r="65" spans="2:12" s="1" customFormat="1" ht="21.75" hidden="1" customHeight="1">
      <c r="B65" s="31"/>
      <c r="L65" s="31"/>
    </row>
    <row r="66" spans="2:12" s="1" customFormat="1" ht="7" hidden="1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67" spans="2:12" ht="10" hidden="1"/>
    <row r="68" spans="2:12" ht="10" hidden="1"/>
    <row r="69" spans="2:12" ht="10" hidden="1"/>
    <row r="70" spans="2:12" s="1" customFormat="1" ht="7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5" customHeight="1">
      <c r="B71" s="31"/>
      <c r="C71" s="20" t="s">
        <v>118</v>
      </c>
      <c r="L71" s="31"/>
    </row>
    <row r="72" spans="2:12" s="1" customFormat="1" ht="7" customHeight="1">
      <c r="B72" s="31"/>
      <c r="L72" s="31"/>
    </row>
    <row r="73" spans="2:12" s="1" customFormat="1" ht="12" customHeight="1">
      <c r="B73" s="31"/>
      <c r="C73" s="26" t="s">
        <v>17</v>
      </c>
      <c r="L73" s="31"/>
    </row>
    <row r="74" spans="2:12" s="1" customFormat="1" ht="26.25" customHeight="1">
      <c r="B74" s="31"/>
      <c r="E74" s="229" t="str">
        <f>E7</f>
        <v>Stavební úpravy místností UK 122 a UK 124 – výukové prostory pro studenzy se SP</v>
      </c>
      <c r="F74" s="230"/>
      <c r="G74" s="230"/>
      <c r="H74" s="230"/>
      <c r="L74" s="31"/>
    </row>
    <row r="75" spans="2:12" s="1" customFormat="1" ht="12" customHeight="1">
      <c r="B75" s="31"/>
      <c r="C75" s="26" t="s">
        <v>96</v>
      </c>
      <c r="L75" s="31"/>
    </row>
    <row r="76" spans="2:12" s="1" customFormat="1" ht="16.5" customHeight="1">
      <c r="B76" s="31"/>
      <c r="E76" s="191" t="str">
        <f>E9</f>
        <v>c - Slaboproud</v>
      </c>
      <c r="F76" s="231"/>
      <c r="G76" s="231"/>
      <c r="H76" s="231"/>
      <c r="L76" s="31"/>
    </row>
    <row r="77" spans="2:12" s="1" customFormat="1" ht="7" customHeight="1">
      <c r="B77" s="31"/>
      <c r="L77" s="31"/>
    </row>
    <row r="78" spans="2:12" s="1" customFormat="1" ht="12" customHeight="1">
      <c r="B78" s="31"/>
      <c r="C78" s="26" t="s">
        <v>21</v>
      </c>
      <c r="F78" s="24" t="str">
        <f>F12</f>
        <v>Univerzitní 22</v>
      </c>
      <c r="I78" s="26" t="s">
        <v>23</v>
      </c>
      <c r="J78" s="48" t="str">
        <f>IF(J12="","",J12)</f>
        <v>7. 1. 2024</v>
      </c>
      <c r="L78" s="31"/>
    </row>
    <row r="79" spans="2:12" s="1" customFormat="1" ht="7" customHeight="1">
      <c r="B79" s="31"/>
      <c r="L79" s="31"/>
    </row>
    <row r="80" spans="2:12" s="1" customFormat="1" ht="15.15" customHeight="1">
      <c r="B80" s="31"/>
      <c r="C80" s="26" t="s">
        <v>25</v>
      </c>
      <c r="F80" s="24" t="str">
        <f>E15</f>
        <v>Západočeský univerzita v Plzni</v>
      </c>
      <c r="I80" s="26" t="s">
        <v>33</v>
      </c>
      <c r="J80" s="29" t="str">
        <f>E21</f>
        <v>HBH atelier s.r.o.</v>
      </c>
      <c r="L80" s="31"/>
    </row>
    <row r="81" spans="2:65" s="1" customFormat="1" ht="15.15" customHeight="1">
      <c r="B81" s="31"/>
      <c r="C81" s="26" t="s">
        <v>31</v>
      </c>
      <c r="F81" s="24" t="str">
        <f>IF(E18="","",E18)</f>
        <v>Vyplň údaj</v>
      </c>
      <c r="I81" s="26" t="s">
        <v>37</v>
      </c>
      <c r="J81" s="29" t="str">
        <f>E24</f>
        <v xml:space="preserve"> </v>
      </c>
      <c r="L81" s="31"/>
    </row>
    <row r="82" spans="2:65" s="1" customFormat="1" ht="10.25" customHeight="1">
      <c r="B82" s="31"/>
      <c r="L82" s="31"/>
    </row>
    <row r="83" spans="2:65" s="10" customFormat="1" ht="29.25" customHeight="1">
      <c r="B83" s="106"/>
      <c r="C83" s="107" t="s">
        <v>119</v>
      </c>
      <c r="D83" s="108" t="s">
        <v>60</v>
      </c>
      <c r="E83" s="108" t="s">
        <v>56</v>
      </c>
      <c r="F83" s="108" t="s">
        <v>57</v>
      </c>
      <c r="G83" s="108" t="s">
        <v>120</v>
      </c>
      <c r="H83" s="108" t="s">
        <v>121</v>
      </c>
      <c r="I83" s="108" t="s">
        <v>122</v>
      </c>
      <c r="J83" s="109" t="s">
        <v>100</v>
      </c>
      <c r="K83" s="110" t="s">
        <v>123</v>
      </c>
      <c r="L83" s="106"/>
      <c r="M83" s="55" t="s">
        <v>3</v>
      </c>
      <c r="N83" s="56" t="s">
        <v>45</v>
      </c>
      <c r="O83" s="56" t="s">
        <v>124</v>
      </c>
      <c r="P83" s="56" t="s">
        <v>125</v>
      </c>
      <c r="Q83" s="56" t="s">
        <v>126</v>
      </c>
      <c r="R83" s="56" t="s">
        <v>127</v>
      </c>
      <c r="S83" s="56" t="s">
        <v>128</v>
      </c>
      <c r="T83" s="57" t="s">
        <v>129</v>
      </c>
    </row>
    <row r="84" spans="2:65" s="1" customFormat="1" ht="22.75" customHeight="1">
      <c r="B84" s="31"/>
      <c r="C84" s="60" t="s">
        <v>130</v>
      </c>
      <c r="J84" s="111">
        <f>BK84</f>
        <v>0</v>
      </c>
      <c r="L84" s="31"/>
      <c r="M84" s="58"/>
      <c r="N84" s="49"/>
      <c r="O84" s="49"/>
      <c r="P84" s="112">
        <f>P85+P99+P119+P126+P130</f>
        <v>0</v>
      </c>
      <c r="Q84" s="49"/>
      <c r="R84" s="112">
        <f>R85+R99+R119+R126+R130</f>
        <v>0</v>
      </c>
      <c r="S84" s="49"/>
      <c r="T84" s="113">
        <f>T85+T99+T119+T126+T130</f>
        <v>0</v>
      </c>
      <c r="AT84" s="16" t="s">
        <v>74</v>
      </c>
      <c r="AU84" s="16" t="s">
        <v>101</v>
      </c>
      <c r="BK84" s="114">
        <f>BK85+BK99+BK119+BK126+BK130</f>
        <v>0</v>
      </c>
    </row>
    <row r="85" spans="2:65" s="11" customFormat="1" ht="25.9" customHeight="1">
      <c r="B85" s="115"/>
      <c r="D85" s="116" t="s">
        <v>74</v>
      </c>
      <c r="E85" s="117" t="s">
        <v>692</v>
      </c>
      <c r="F85" s="117" t="s">
        <v>693</v>
      </c>
      <c r="I85" s="118"/>
      <c r="J85" s="119">
        <f>BK85</f>
        <v>0</v>
      </c>
      <c r="L85" s="115"/>
      <c r="M85" s="120"/>
      <c r="P85" s="121">
        <f>SUM(P86:P98)</f>
        <v>0</v>
      </c>
      <c r="R85" s="121">
        <f>SUM(R86:R98)</f>
        <v>0</v>
      </c>
      <c r="T85" s="122">
        <f>SUM(T86:T98)</f>
        <v>0</v>
      </c>
      <c r="AR85" s="116" t="s">
        <v>83</v>
      </c>
      <c r="AT85" s="123" t="s">
        <v>74</v>
      </c>
      <c r="AU85" s="123" t="s">
        <v>75</v>
      </c>
      <c r="AY85" s="116" t="s">
        <v>133</v>
      </c>
      <c r="BK85" s="124">
        <f>SUM(BK86:BK98)</f>
        <v>0</v>
      </c>
    </row>
    <row r="86" spans="2:65" s="1" customFormat="1" ht="16.5" customHeight="1">
      <c r="B86" s="127"/>
      <c r="C86" s="128" t="s">
        <v>83</v>
      </c>
      <c r="D86" s="128" t="s">
        <v>137</v>
      </c>
      <c r="E86" s="129" t="s">
        <v>694</v>
      </c>
      <c r="F86" s="130" t="s">
        <v>695</v>
      </c>
      <c r="G86" s="131" t="s">
        <v>376</v>
      </c>
      <c r="H86" s="132">
        <v>2</v>
      </c>
      <c r="I86" s="133"/>
      <c r="J86" s="134">
        <f t="shared" ref="J86:J98" si="0">ROUND(I86*H86,2)</f>
        <v>0</v>
      </c>
      <c r="K86" s="135"/>
      <c r="L86" s="31"/>
      <c r="M86" s="136" t="s">
        <v>3</v>
      </c>
      <c r="N86" s="137" t="s">
        <v>46</v>
      </c>
      <c r="P86" s="138">
        <f t="shared" ref="P86:P98" si="1">O86*H86</f>
        <v>0</v>
      </c>
      <c r="Q86" s="138">
        <v>0</v>
      </c>
      <c r="R86" s="138">
        <f t="shared" ref="R86:R98" si="2">Q86*H86</f>
        <v>0</v>
      </c>
      <c r="S86" s="138">
        <v>0</v>
      </c>
      <c r="T86" s="139">
        <f t="shared" ref="T86:T98" si="3">S86*H86</f>
        <v>0</v>
      </c>
      <c r="AR86" s="140" t="s">
        <v>141</v>
      </c>
      <c r="AT86" s="140" t="s">
        <v>137</v>
      </c>
      <c r="AU86" s="140" t="s">
        <v>83</v>
      </c>
      <c r="AY86" s="16" t="s">
        <v>133</v>
      </c>
      <c r="BE86" s="141">
        <f t="shared" ref="BE86:BE98" si="4">IF(N86="základní",J86,0)</f>
        <v>0</v>
      </c>
      <c r="BF86" s="141">
        <f t="shared" ref="BF86:BF98" si="5">IF(N86="snížená",J86,0)</f>
        <v>0</v>
      </c>
      <c r="BG86" s="141">
        <f t="shared" ref="BG86:BG98" si="6">IF(N86="zákl. přenesená",J86,0)</f>
        <v>0</v>
      </c>
      <c r="BH86" s="141">
        <f t="shared" ref="BH86:BH98" si="7">IF(N86="sníž. přenesená",J86,0)</f>
        <v>0</v>
      </c>
      <c r="BI86" s="141">
        <f t="shared" ref="BI86:BI98" si="8">IF(N86="nulová",J86,0)</f>
        <v>0</v>
      </c>
      <c r="BJ86" s="16" t="s">
        <v>83</v>
      </c>
      <c r="BK86" s="141">
        <f t="shared" ref="BK86:BK98" si="9">ROUND(I86*H86,2)</f>
        <v>0</v>
      </c>
      <c r="BL86" s="16" t="s">
        <v>141</v>
      </c>
      <c r="BM86" s="140" t="s">
        <v>85</v>
      </c>
    </row>
    <row r="87" spans="2:65" s="1" customFormat="1" ht="16.5" customHeight="1">
      <c r="B87" s="127"/>
      <c r="C87" s="128" t="s">
        <v>85</v>
      </c>
      <c r="D87" s="128" t="s">
        <v>137</v>
      </c>
      <c r="E87" s="129" t="s">
        <v>696</v>
      </c>
      <c r="F87" s="130" t="s">
        <v>697</v>
      </c>
      <c r="G87" s="131" t="s">
        <v>376</v>
      </c>
      <c r="H87" s="132">
        <v>2</v>
      </c>
      <c r="I87" s="133"/>
      <c r="J87" s="134">
        <f t="shared" si="0"/>
        <v>0</v>
      </c>
      <c r="K87" s="135"/>
      <c r="L87" s="31"/>
      <c r="M87" s="136" t="s">
        <v>3</v>
      </c>
      <c r="N87" s="137" t="s">
        <v>46</v>
      </c>
      <c r="P87" s="138">
        <f t="shared" si="1"/>
        <v>0</v>
      </c>
      <c r="Q87" s="138">
        <v>0</v>
      </c>
      <c r="R87" s="138">
        <f t="shared" si="2"/>
        <v>0</v>
      </c>
      <c r="S87" s="138">
        <v>0</v>
      </c>
      <c r="T87" s="139">
        <f t="shared" si="3"/>
        <v>0</v>
      </c>
      <c r="AR87" s="140" t="s">
        <v>141</v>
      </c>
      <c r="AT87" s="140" t="s">
        <v>137</v>
      </c>
      <c r="AU87" s="140" t="s">
        <v>83</v>
      </c>
      <c r="AY87" s="16" t="s">
        <v>133</v>
      </c>
      <c r="BE87" s="141">
        <f t="shared" si="4"/>
        <v>0</v>
      </c>
      <c r="BF87" s="141">
        <f t="shared" si="5"/>
        <v>0</v>
      </c>
      <c r="BG87" s="141">
        <f t="shared" si="6"/>
        <v>0</v>
      </c>
      <c r="BH87" s="141">
        <f t="shared" si="7"/>
        <v>0</v>
      </c>
      <c r="BI87" s="141">
        <f t="shared" si="8"/>
        <v>0</v>
      </c>
      <c r="BJ87" s="16" t="s">
        <v>83</v>
      </c>
      <c r="BK87" s="141">
        <f t="shared" si="9"/>
        <v>0</v>
      </c>
      <c r="BL87" s="16" t="s">
        <v>141</v>
      </c>
      <c r="BM87" s="140" t="s">
        <v>141</v>
      </c>
    </row>
    <row r="88" spans="2:65" s="1" customFormat="1" ht="21.75" customHeight="1">
      <c r="B88" s="127"/>
      <c r="C88" s="128" t="s">
        <v>134</v>
      </c>
      <c r="D88" s="128" t="s">
        <v>137</v>
      </c>
      <c r="E88" s="129" t="s">
        <v>698</v>
      </c>
      <c r="F88" s="130" t="s">
        <v>699</v>
      </c>
      <c r="G88" s="131" t="s">
        <v>376</v>
      </c>
      <c r="H88" s="132">
        <v>1</v>
      </c>
      <c r="I88" s="133"/>
      <c r="J88" s="134">
        <f t="shared" si="0"/>
        <v>0</v>
      </c>
      <c r="K88" s="135"/>
      <c r="L88" s="31"/>
      <c r="M88" s="136" t="s">
        <v>3</v>
      </c>
      <c r="N88" s="137" t="s">
        <v>46</v>
      </c>
      <c r="P88" s="138">
        <f t="shared" si="1"/>
        <v>0</v>
      </c>
      <c r="Q88" s="138">
        <v>0</v>
      </c>
      <c r="R88" s="138">
        <f t="shared" si="2"/>
        <v>0</v>
      </c>
      <c r="S88" s="138">
        <v>0</v>
      </c>
      <c r="T88" s="139">
        <f t="shared" si="3"/>
        <v>0</v>
      </c>
      <c r="AR88" s="140" t="s">
        <v>141</v>
      </c>
      <c r="AT88" s="140" t="s">
        <v>137</v>
      </c>
      <c r="AU88" s="140" t="s">
        <v>83</v>
      </c>
      <c r="AY88" s="16" t="s">
        <v>133</v>
      </c>
      <c r="BE88" s="141">
        <f t="shared" si="4"/>
        <v>0</v>
      </c>
      <c r="BF88" s="141">
        <f t="shared" si="5"/>
        <v>0</v>
      </c>
      <c r="BG88" s="141">
        <f t="shared" si="6"/>
        <v>0</v>
      </c>
      <c r="BH88" s="141">
        <f t="shared" si="7"/>
        <v>0</v>
      </c>
      <c r="BI88" s="141">
        <f t="shared" si="8"/>
        <v>0</v>
      </c>
      <c r="BJ88" s="16" t="s">
        <v>83</v>
      </c>
      <c r="BK88" s="141">
        <f t="shared" si="9"/>
        <v>0</v>
      </c>
      <c r="BL88" s="16" t="s">
        <v>141</v>
      </c>
      <c r="BM88" s="140" t="s">
        <v>148</v>
      </c>
    </row>
    <row r="89" spans="2:65" s="1" customFormat="1" ht="21.75" customHeight="1">
      <c r="B89" s="127"/>
      <c r="C89" s="128" t="s">
        <v>141</v>
      </c>
      <c r="D89" s="128" t="s">
        <v>137</v>
      </c>
      <c r="E89" s="129" t="s">
        <v>700</v>
      </c>
      <c r="F89" s="130" t="s">
        <v>701</v>
      </c>
      <c r="G89" s="131" t="s">
        <v>376</v>
      </c>
      <c r="H89" s="132">
        <v>2</v>
      </c>
      <c r="I89" s="133"/>
      <c r="J89" s="134">
        <f t="shared" si="0"/>
        <v>0</v>
      </c>
      <c r="K89" s="135"/>
      <c r="L89" s="31"/>
      <c r="M89" s="136" t="s">
        <v>3</v>
      </c>
      <c r="N89" s="137" t="s">
        <v>46</v>
      </c>
      <c r="P89" s="138">
        <f t="shared" si="1"/>
        <v>0</v>
      </c>
      <c r="Q89" s="138">
        <v>0</v>
      </c>
      <c r="R89" s="138">
        <f t="shared" si="2"/>
        <v>0</v>
      </c>
      <c r="S89" s="138">
        <v>0</v>
      </c>
      <c r="T89" s="139">
        <f t="shared" si="3"/>
        <v>0</v>
      </c>
      <c r="AR89" s="140" t="s">
        <v>141</v>
      </c>
      <c r="AT89" s="140" t="s">
        <v>137</v>
      </c>
      <c r="AU89" s="140" t="s">
        <v>83</v>
      </c>
      <c r="AY89" s="16" t="s">
        <v>133</v>
      </c>
      <c r="BE89" s="141">
        <f t="shared" si="4"/>
        <v>0</v>
      </c>
      <c r="BF89" s="141">
        <f t="shared" si="5"/>
        <v>0</v>
      </c>
      <c r="BG89" s="141">
        <f t="shared" si="6"/>
        <v>0</v>
      </c>
      <c r="BH89" s="141">
        <f t="shared" si="7"/>
        <v>0</v>
      </c>
      <c r="BI89" s="141">
        <f t="shared" si="8"/>
        <v>0</v>
      </c>
      <c r="BJ89" s="16" t="s">
        <v>83</v>
      </c>
      <c r="BK89" s="141">
        <f t="shared" si="9"/>
        <v>0</v>
      </c>
      <c r="BL89" s="16" t="s">
        <v>141</v>
      </c>
      <c r="BM89" s="140" t="s">
        <v>195</v>
      </c>
    </row>
    <row r="90" spans="2:65" s="1" customFormat="1" ht="24.15" customHeight="1">
      <c r="B90" s="127"/>
      <c r="C90" s="128" t="s">
        <v>164</v>
      </c>
      <c r="D90" s="128" t="s">
        <v>137</v>
      </c>
      <c r="E90" s="129" t="s">
        <v>702</v>
      </c>
      <c r="F90" s="130" t="s">
        <v>703</v>
      </c>
      <c r="G90" s="131" t="s">
        <v>376</v>
      </c>
      <c r="H90" s="132">
        <v>2</v>
      </c>
      <c r="I90" s="133"/>
      <c r="J90" s="134">
        <f t="shared" si="0"/>
        <v>0</v>
      </c>
      <c r="K90" s="135"/>
      <c r="L90" s="31"/>
      <c r="M90" s="136" t="s">
        <v>3</v>
      </c>
      <c r="N90" s="137" t="s">
        <v>46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141</v>
      </c>
      <c r="AT90" s="140" t="s">
        <v>137</v>
      </c>
      <c r="AU90" s="140" t="s">
        <v>83</v>
      </c>
      <c r="AY90" s="16" t="s">
        <v>133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6" t="s">
        <v>83</v>
      </c>
      <c r="BK90" s="141">
        <f t="shared" si="9"/>
        <v>0</v>
      </c>
      <c r="BL90" s="16" t="s">
        <v>141</v>
      </c>
      <c r="BM90" s="140" t="s">
        <v>184</v>
      </c>
    </row>
    <row r="91" spans="2:65" s="1" customFormat="1" ht="24.15" customHeight="1">
      <c r="B91" s="127"/>
      <c r="C91" s="128" t="s">
        <v>148</v>
      </c>
      <c r="D91" s="128" t="s">
        <v>137</v>
      </c>
      <c r="E91" s="129" t="s">
        <v>704</v>
      </c>
      <c r="F91" s="130" t="s">
        <v>705</v>
      </c>
      <c r="G91" s="131" t="s">
        <v>376</v>
      </c>
      <c r="H91" s="132">
        <v>3</v>
      </c>
      <c r="I91" s="133"/>
      <c r="J91" s="134">
        <f t="shared" si="0"/>
        <v>0</v>
      </c>
      <c r="K91" s="135"/>
      <c r="L91" s="31"/>
      <c r="M91" s="136" t="s">
        <v>3</v>
      </c>
      <c r="N91" s="137" t="s">
        <v>46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141</v>
      </c>
      <c r="AT91" s="140" t="s">
        <v>137</v>
      </c>
      <c r="AU91" s="140" t="s">
        <v>83</v>
      </c>
      <c r="AY91" s="16" t="s">
        <v>133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6" t="s">
        <v>83</v>
      </c>
      <c r="BK91" s="141">
        <f t="shared" si="9"/>
        <v>0</v>
      </c>
      <c r="BL91" s="16" t="s">
        <v>141</v>
      </c>
      <c r="BM91" s="140" t="s">
        <v>9</v>
      </c>
    </row>
    <row r="92" spans="2:65" s="1" customFormat="1" ht="16.5" customHeight="1">
      <c r="B92" s="127"/>
      <c r="C92" s="128" t="s">
        <v>338</v>
      </c>
      <c r="D92" s="128" t="s">
        <v>137</v>
      </c>
      <c r="E92" s="129" t="s">
        <v>706</v>
      </c>
      <c r="F92" s="130" t="s">
        <v>707</v>
      </c>
      <c r="G92" s="131" t="s">
        <v>376</v>
      </c>
      <c r="H92" s="132">
        <v>2</v>
      </c>
      <c r="I92" s="133"/>
      <c r="J92" s="134">
        <f t="shared" si="0"/>
        <v>0</v>
      </c>
      <c r="K92" s="135"/>
      <c r="L92" s="31"/>
      <c r="M92" s="136" t="s">
        <v>3</v>
      </c>
      <c r="N92" s="137" t="s">
        <v>46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141</v>
      </c>
      <c r="AT92" s="140" t="s">
        <v>137</v>
      </c>
      <c r="AU92" s="140" t="s">
        <v>83</v>
      </c>
      <c r="AY92" s="16" t="s">
        <v>133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6" t="s">
        <v>83</v>
      </c>
      <c r="BK92" s="141">
        <f t="shared" si="9"/>
        <v>0</v>
      </c>
      <c r="BL92" s="16" t="s">
        <v>141</v>
      </c>
      <c r="BM92" s="140" t="s">
        <v>460</v>
      </c>
    </row>
    <row r="93" spans="2:65" s="1" customFormat="1" ht="16.5" customHeight="1">
      <c r="B93" s="127"/>
      <c r="C93" s="128" t="s">
        <v>195</v>
      </c>
      <c r="D93" s="128" t="s">
        <v>137</v>
      </c>
      <c r="E93" s="129" t="s">
        <v>708</v>
      </c>
      <c r="F93" s="130" t="s">
        <v>709</v>
      </c>
      <c r="G93" s="131" t="s">
        <v>222</v>
      </c>
      <c r="H93" s="132">
        <v>40</v>
      </c>
      <c r="I93" s="133"/>
      <c r="J93" s="134">
        <f t="shared" si="0"/>
        <v>0</v>
      </c>
      <c r="K93" s="135"/>
      <c r="L93" s="31"/>
      <c r="M93" s="136" t="s">
        <v>3</v>
      </c>
      <c r="N93" s="137" t="s">
        <v>46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141</v>
      </c>
      <c r="AT93" s="140" t="s">
        <v>137</v>
      </c>
      <c r="AU93" s="140" t="s">
        <v>83</v>
      </c>
      <c r="AY93" s="16" t="s">
        <v>133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6" t="s">
        <v>83</v>
      </c>
      <c r="BK93" s="141">
        <f t="shared" si="9"/>
        <v>0</v>
      </c>
      <c r="BL93" s="16" t="s">
        <v>141</v>
      </c>
      <c r="BM93" s="140" t="s">
        <v>161</v>
      </c>
    </row>
    <row r="94" spans="2:65" s="1" customFormat="1" ht="16.5" customHeight="1">
      <c r="B94" s="127"/>
      <c r="C94" s="128" t="s">
        <v>201</v>
      </c>
      <c r="D94" s="128" t="s">
        <v>137</v>
      </c>
      <c r="E94" s="129" t="s">
        <v>710</v>
      </c>
      <c r="F94" s="130" t="s">
        <v>711</v>
      </c>
      <c r="G94" s="131" t="s">
        <v>222</v>
      </c>
      <c r="H94" s="132">
        <v>10</v>
      </c>
      <c r="I94" s="133"/>
      <c r="J94" s="134">
        <f t="shared" si="0"/>
        <v>0</v>
      </c>
      <c r="K94" s="135"/>
      <c r="L94" s="31"/>
      <c r="M94" s="136" t="s">
        <v>3</v>
      </c>
      <c r="N94" s="137" t="s">
        <v>46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141</v>
      </c>
      <c r="AT94" s="140" t="s">
        <v>137</v>
      </c>
      <c r="AU94" s="140" t="s">
        <v>83</v>
      </c>
      <c r="AY94" s="16" t="s">
        <v>133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6" t="s">
        <v>83</v>
      </c>
      <c r="BK94" s="141">
        <f t="shared" si="9"/>
        <v>0</v>
      </c>
      <c r="BL94" s="16" t="s">
        <v>141</v>
      </c>
      <c r="BM94" s="140" t="s">
        <v>480</v>
      </c>
    </row>
    <row r="95" spans="2:65" s="1" customFormat="1" ht="16.5" customHeight="1">
      <c r="B95" s="127"/>
      <c r="C95" s="128" t="s">
        <v>184</v>
      </c>
      <c r="D95" s="128" t="s">
        <v>137</v>
      </c>
      <c r="E95" s="129" t="s">
        <v>712</v>
      </c>
      <c r="F95" s="130" t="s">
        <v>713</v>
      </c>
      <c r="G95" s="131" t="s">
        <v>222</v>
      </c>
      <c r="H95" s="132">
        <v>10</v>
      </c>
      <c r="I95" s="133"/>
      <c r="J95" s="134">
        <f t="shared" si="0"/>
        <v>0</v>
      </c>
      <c r="K95" s="135"/>
      <c r="L95" s="31"/>
      <c r="M95" s="136" t="s">
        <v>3</v>
      </c>
      <c r="N95" s="137" t="s">
        <v>46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141</v>
      </c>
      <c r="AT95" s="140" t="s">
        <v>137</v>
      </c>
      <c r="AU95" s="140" t="s">
        <v>83</v>
      </c>
      <c r="AY95" s="16" t="s">
        <v>133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6" t="s">
        <v>83</v>
      </c>
      <c r="BK95" s="141">
        <f t="shared" si="9"/>
        <v>0</v>
      </c>
      <c r="BL95" s="16" t="s">
        <v>141</v>
      </c>
      <c r="BM95" s="140" t="s">
        <v>490</v>
      </c>
    </row>
    <row r="96" spans="2:65" s="1" customFormat="1" ht="16.5" customHeight="1">
      <c r="B96" s="127"/>
      <c r="C96" s="128" t="s">
        <v>243</v>
      </c>
      <c r="D96" s="128" t="s">
        <v>137</v>
      </c>
      <c r="E96" s="129" t="s">
        <v>714</v>
      </c>
      <c r="F96" s="130" t="s">
        <v>715</v>
      </c>
      <c r="G96" s="131" t="s">
        <v>222</v>
      </c>
      <c r="H96" s="132">
        <v>40</v>
      </c>
      <c r="I96" s="133"/>
      <c r="J96" s="134">
        <f t="shared" si="0"/>
        <v>0</v>
      </c>
      <c r="K96" s="135"/>
      <c r="L96" s="31"/>
      <c r="M96" s="136" t="s">
        <v>3</v>
      </c>
      <c r="N96" s="137" t="s">
        <v>46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141</v>
      </c>
      <c r="AT96" s="140" t="s">
        <v>137</v>
      </c>
      <c r="AU96" s="140" t="s">
        <v>83</v>
      </c>
      <c r="AY96" s="16" t="s">
        <v>133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6" t="s">
        <v>83</v>
      </c>
      <c r="BK96" s="141">
        <f t="shared" si="9"/>
        <v>0</v>
      </c>
      <c r="BL96" s="16" t="s">
        <v>141</v>
      </c>
      <c r="BM96" s="140" t="s">
        <v>500</v>
      </c>
    </row>
    <row r="97" spans="2:65" s="1" customFormat="1" ht="16.5" customHeight="1">
      <c r="B97" s="127"/>
      <c r="C97" s="128" t="s">
        <v>9</v>
      </c>
      <c r="D97" s="128" t="s">
        <v>137</v>
      </c>
      <c r="E97" s="129" t="s">
        <v>716</v>
      </c>
      <c r="F97" s="130" t="s">
        <v>717</v>
      </c>
      <c r="G97" s="131" t="s">
        <v>222</v>
      </c>
      <c r="H97" s="132">
        <v>8</v>
      </c>
      <c r="I97" s="133"/>
      <c r="J97" s="134">
        <f t="shared" si="0"/>
        <v>0</v>
      </c>
      <c r="K97" s="135"/>
      <c r="L97" s="31"/>
      <c r="M97" s="136" t="s">
        <v>3</v>
      </c>
      <c r="N97" s="137" t="s">
        <v>46</v>
      </c>
      <c r="P97" s="138">
        <f t="shared" si="1"/>
        <v>0</v>
      </c>
      <c r="Q97" s="138">
        <v>0</v>
      </c>
      <c r="R97" s="138">
        <f t="shared" si="2"/>
        <v>0</v>
      </c>
      <c r="S97" s="138">
        <v>0</v>
      </c>
      <c r="T97" s="139">
        <f t="shared" si="3"/>
        <v>0</v>
      </c>
      <c r="AR97" s="140" t="s">
        <v>141</v>
      </c>
      <c r="AT97" s="140" t="s">
        <v>137</v>
      </c>
      <c r="AU97" s="140" t="s">
        <v>83</v>
      </c>
      <c r="AY97" s="16" t="s">
        <v>133</v>
      </c>
      <c r="BE97" s="141">
        <f t="shared" si="4"/>
        <v>0</v>
      </c>
      <c r="BF97" s="141">
        <f t="shared" si="5"/>
        <v>0</v>
      </c>
      <c r="BG97" s="141">
        <f t="shared" si="6"/>
        <v>0</v>
      </c>
      <c r="BH97" s="141">
        <f t="shared" si="7"/>
        <v>0</v>
      </c>
      <c r="BI97" s="141">
        <f t="shared" si="8"/>
        <v>0</v>
      </c>
      <c r="BJ97" s="16" t="s">
        <v>83</v>
      </c>
      <c r="BK97" s="141">
        <f t="shared" si="9"/>
        <v>0</v>
      </c>
      <c r="BL97" s="16" t="s">
        <v>141</v>
      </c>
      <c r="BM97" s="140" t="s">
        <v>171</v>
      </c>
    </row>
    <row r="98" spans="2:65" s="1" customFormat="1" ht="16.5" customHeight="1">
      <c r="B98" s="127"/>
      <c r="C98" s="128" t="s">
        <v>248</v>
      </c>
      <c r="D98" s="128" t="s">
        <v>137</v>
      </c>
      <c r="E98" s="129" t="s">
        <v>718</v>
      </c>
      <c r="F98" s="130" t="s">
        <v>719</v>
      </c>
      <c r="G98" s="131" t="s">
        <v>381</v>
      </c>
      <c r="H98" s="132">
        <v>1</v>
      </c>
      <c r="I98" s="133"/>
      <c r="J98" s="134">
        <f t="shared" si="0"/>
        <v>0</v>
      </c>
      <c r="K98" s="135"/>
      <c r="L98" s="31"/>
      <c r="M98" s="136" t="s">
        <v>3</v>
      </c>
      <c r="N98" s="137" t="s">
        <v>46</v>
      </c>
      <c r="P98" s="138">
        <f t="shared" si="1"/>
        <v>0</v>
      </c>
      <c r="Q98" s="138">
        <v>0</v>
      </c>
      <c r="R98" s="138">
        <f t="shared" si="2"/>
        <v>0</v>
      </c>
      <c r="S98" s="138">
        <v>0</v>
      </c>
      <c r="T98" s="139">
        <f t="shared" si="3"/>
        <v>0</v>
      </c>
      <c r="AR98" s="140" t="s">
        <v>141</v>
      </c>
      <c r="AT98" s="140" t="s">
        <v>137</v>
      </c>
      <c r="AU98" s="140" t="s">
        <v>83</v>
      </c>
      <c r="AY98" s="16" t="s">
        <v>133</v>
      </c>
      <c r="BE98" s="141">
        <f t="shared" si="4"/>
        <v>0</v>
      </c>
      <c r="BF98" s="141">
        <f t="shared" si="5"/>
        <v>0</v>
      </c>
      <c r="BG98" s="141">
        <f t="shared" si="6"/>
        <v>0</v>
      </c>
      <c r="BH98" s="141">
        <f t="shared" si="7"/>
        <v>0</v>
      </c>
      <c r="BI98" s="141">
        <f t="shared" si="8"/>
        <v>0</v>
      </c>
      <c r="BJ98" s="16" t="s">
        <v>83</v>
      </c>
      <c r="BK98" s="141">
        <f t="shared" si="9"/>
        <v>0</v>
      </c>
      <c r="BL98" s="16" t="s">
        <v>141</v>
      </c>
      <c r="BM98" s="140" t="s">
        <v>522</v>
      </c>
    </row>
    <row r="99" spans="2:65" s="11" customFormat="1" ht="25.9" customHeight="1">
      <c r="B99" s="115"/>
      <c r="D99" s="116" t="s">
        <v>74</v>
      </c>
      <c r="E99" s="117" t="s">
        <v>720</v>
      </c>
      <c r="F99" s="117" t="s">
        <v>721</v>
      </c>
      <c r="I99" s="118"/>
      <c r="J99" s="119">
        <f>BK99</f>
        <v>0</v>
      </c>
      <c r="L99" s="115"/>
      <c r="M99" s="120"/>
      <c r="P99" s="121">
        <f>SUM(P100:P118)</f>
        <v>0</v>
      </c>
      <c r="R99" s="121">
        <f>SUM(R100:R118)</f>
        <v>0</v>
      </c>
      <c r="T99" s="122">
        <f>SUM(T100:T118)</f>
        <v>0</v>
      </c>
      <c r="AR99" s="116" t="s">
        <v>83</v>
      </c>
      <c r="AT99" s="123" t="s">
        <v>74</v>
      </c>
      <c r="AU99" s="123" t="s">
        <v>75</v>
      </c>
      <c r="AY99" s="116" t="s">
        <v>133</v>
      </c>
      <c r="BK99" s="124">
        <f>SUM(BK100:BK118)</f>
        <v>0</v>
      </c>
    </row>
    <row r="100" spans="2:65" s="1" customFormat="1" ht="16.5" customHeight="1">
      <c r="B100" s="127"/>
      <c r="C100" s="128" t="s">
        <v>460</v>
      </c>
      <c r="D100" s="128" t="s">
        <v>137</v>
      </c>
      <c r="E100" s="129" t="s">
        <v>722</v>
      </c>
      <c r="F100" s="130" t="s">
        <v>695</v>
      </c>
      <c r="G100" s="131" t="s">
        <v>376</v>
      </c>
      <c r="H100" s="132">
        <v>2</v>
      </c>
      <c r="I100" s="133"/>
      <c r="J100" s="134">
        <f t="shared" ref="J100:J118" si="10">ROUND(I100*H100,2)</f>
        <v>0</v>
      </c>
      <c r="K100" s="135"/>
      <c r="L100" s="31"/>
      <c r="M100" s="136" t="s">
        <v>3</v>
      </c>
      <c r="N100" s="137" t="s">
        <v>46</v>
      </c>
      <c r="P100" s="138">
        <f t="shared" ref="P100:P118" si="11">O100*H100</f>
        <v>0</v>
      </c>
      <c r="Q100" s="138">
        <v>0</v>
      </c>
      <c r="R100" s="138">
        <f t="shared" ref="R100:R118" si="12">Q100*H100</f>
        <v>0</v>
      </c>
      <c r="S100" s="138">
        <v>0</v>
      </c>
      <c r="T100" s="139">
        <f t="shared" ref="T100:T118" si="13">S100*H100</f>
        <v>0</v>
      </c>
      <c r="AR100" s="140" t="s">
        <v>141</v>
      </c>
      <c r="AT100" s="140" t="s">
        <v>137</v>
      </c>
      <c r="AU100" s="140" t="s">
        <v>83</v>
      </c>
      <c r="AY100" s="16" t="s">
        <v>133</v>
      </c>
      <c r="BE100" s="141">
        <f t="shared" ref="BE100:BE118" si="14">IF(N100="základní",J100,0)</f>
        <v>0</v>
      </c>
      <c r="BF100" s="141">
        <f t="shared" ref="BF100:BF118" si="15">IF(N100="snížená",J100,0)</f>
        <v>0</v>
      </c>
      <c r="BG100" s="141">
        <f t="shared" ref="BG100:BG118" si="16">IF(N100="zákl. přenesená",J100,0)</f>
        <v>0</v>
      </c>
      <c r="BH100" s="141">
        <f t="shared" ref="BH100:BH118" si="17">IF(N100="sníž. přenesená",J100,0)</f>
        <v>0</v>
      </c>
      <c r="BI100" s="141">
        <f t="shared" ref="BI100:BI118" si="18">IF(N100="nulová",J100,0)</f>
        <v>0</v>
      </c>
      <c r="BJ100" s="16" t="s">
        <v>83</v>
      </c>
      <c r="BK100" s="141">
        <f t="shared" ref="BK100:BK118" si="19">ROUND(I100*H100,2)</f>
        <v>0</v>
      </c>
      <c r="BL100" s="16" t="s">
        <v>141</v>
      </c>
      <c r="BM100" s="140" t="s">
        <v>723</v>
      </c>
    </row>
    <row r="101" spans="2:65" s="1" customFormat="1" ht="16.5" customHeight="1">
      <c r="B101" s="127"/>
      <c r="C101" s="128" t="s">
        <v>466</v>
      </c>
      <c r="D101" s="128" t="s">
        <v>137</v>
      </c>
      <c r="E101" s="129" t="s">
        <v>724</v>
      </c>
      <c r="F101" s="130" t="s">
        <v>697</v>
      </c>
      <c r="G101" s="131" t="s">
        <v>376</v>
      </c>
      <c r="H101" s="132">
        <v>2</v>
      </c>
      <c r="I101" s="133"/>
      <c r="J101" s="134">
        <f t="shared" si="10"/>
        <v>0</v>
      </c>
      <c r="K101" s="135"/>
      <c r="L101" s="31"/>
      <c r="M101" s="136" t="s">
        <v>3</v>
      </c>
      <c r="N101" s="137" t="s">
        <v>46</v>
      </c>
      <c r="P101" s="138">
        <f t="shared" si="11"/>
        <v>0</v>
      </c>
      <c r="Q101" s="138">
        <v>0</v>
      </c>
      <c r="R101" s="138">
        <f t="shared" si="12"/>
        <v>0</v>
      </c>
      <c r="S101" s="138">
        <v>0</v>
      </c>
      <c r="T101" s="139">
        <f t="shared" si="13"/>
        <v>0</v>
      </c>
      <c r="AR101" s="140" t="s">
        <v>141</v>
      </c>
      <c r="AT101" s="140" t="s">
        <v>137</v>
      </c>
      <c r="AU101" s="140" t="s">
        <v>83</v>
      </c>
      <c r="AY101" s="16" t="s">
        <v>133</v>
      </c>
      <c r="BE101" s="141">
        <f t="shared" si="14"/>
        <v>0</v>
      </c>
      <c r="BF101" s="141">
        <f t="shared" si="15"/>
        <v>0</v>
      </c>
      <c r="BG101" s="141">
        <f t="shared" si="16"/>
        <v>0</v>
      </c>
      <c r="BH101" s="141">
        <f t="shared" si="17"/>
        <v>0</v>
      </c>
      <c r="BI101" s="141">
        <f t="shared" si="18"/>
        <v>0</v>
      </c>
      <c r="BJ101" s="16" t="s">
        <v>83</v>
      </c>
      <c r="BK101" s="141">
        <f t="shared" si="19"/>
        <v>0</v>
      </c>
      <c r="BL101" s="16" t="s">
        <v>141</v>
      </c>
      <c r="BM101" s="140" t="s">
        <v>182</v>
      </c>
    </row>
    <row r="102" spans="2:65" s="1" customFormat="1" ht="21.75" customHeight="1">
      <c r="B102" s="127"/>
      <c r="C102" s="128" t="s">
        <v>161</v>
      </c>
      <c r="D102" s="128" t="s">
        <v>137</v>
      </c>
      <c r="E102" s="129" t="s">
        <v>725</v>
      </c>
      <c r="F102" s="130" t="s">
        <v>699</v>
      </c>
      <c r="G102" s="131" t="s">
        <v>376</v>
      </c>
      <c r="H102" s="132">
        <v>1</v>
      </c>
      <c r="I102" s="133"/>
      <c r="J102" s="134">
        <f t="shared" si="10"/>
        <v>0</v>
      </c>
      <c r="K102" s="135"/>
      <c r="L102" s="31"/>
      <c r="M102" s="136" t="s">
        <v>3</v>
      </c>
      <c r="N102" s="137" t="s">
        <v>46</v>
      </c>
      <c r="P102" s="138">
        <f t="shared" si="11"/>
        <v>0</v>
      </c>
      <c r="Q102" s="138">
        <v>0</v>
      </c>
      <c r="R102" s="138">
        <f t="shared" si="12"/>
        <v>0</v>
      </c>
      <c r="S102" s="138">
        <v>0</v>
      </c>
      <c r="T102" s="139">
        <f t="shared" si="13"/>
        <v>0</v>
      </c>
      <c r="AR102" s="140" t="s">
        <v>141</v>
      </c>
      <c r="AT102" s="140" t="s">
        <v>137</v>
      </c>
      <c r="AU102" s="140" t="s">
        <v>83</v>
      </c>
      <c r="AY102" s="16" t="s">
        <v>133</v>
      </c>
      <c r="BE102" s="141">
        <f t="shared" si="14"/>
        <v>0</v>
      </c>
      <c r="BF102" s="141">
        <f t="shared" si="15"/>
        <v>0</v>
      </c>
      <c r="BG102" s="141">
        <f t="shared" si="16"/>
        <v>0</v>
      </c>
      <c r="BH102" s="141">
        <f t="shared" si="17"/>
        <v>0</v>
      </c>
      <c r="BI102" s="141">
        <f t="shared" si="18"/>
        <v>0</v>
      </c>
      <c r="BJ102" s="16" t="s">
        <v>83</v>
      </c>
      <c r="BK102" s="141">
        <f t="shared" si="19"/>
        <v>0</v>
      </c>
      <c r="BL102" s="16" t="s">
        <v>141</v>
      </c>
      <c r="BM102" s="140" t="s">
        <v>276</v>
      </c>
    </row>
    <row r="103" spans="2:65" s="1" customFormat="1" ht="21.75" customHeight="1">
      <c r="B103" s="127"/>
      <c r="C103" s="128" t="s">
        <v>475</v>
      </c>
      <c r="D103" s="128" t="s">
        <v>137</v>
      </c>
      <c r="E103" s="129" t="s">
        <v>726</v>
      </c>
      <c r="F103" s="130" t="s">
        <v>701</v>
      </c>
      <c r="G103" s="131" t="s">
        <v>376</v>
      </c>
      <c r="H103" s="132">
        <v>2</v>
      </c>
      <c r="I103" s="133"/>
      <c r="J103" s="134">
        <f t="shared" si="10"/>
        <v>0</v>
      </c>
      <c r="K103" s="135"/>
      <c r="L103" s="31"/>
      <c r="M103" s="136" t="s">
        <v>3</v>
      </c>
      <c r="N103" s="137" t="s">
        <v>46</v>
      </c>
      <c r="P103" s="138">
        <f t="shared" si="11"/>
        <v>0</v>
      </c>
      <c r="Q103" s="138">
        <v>0</v>
      </c>
      <c r="R103" s="138">
        <f t="shared" si="12"/>
        <v>0</v>
      </c>
      <c r="S103" s="138">
        <v>0</v>
      </c>
      <c r="T103" s="139">
        <f t="shared" si="13"/>
        <v>0</v>
      </c>
      <c r="AR103" s="140" t="s">
        <v>141</v>
      </c>
      <c r="AT103" s="140" t="s">
        <v>137</v>
      </c>
      <c r="AU103" s="140" t="s">
        <v>83</v>
      </c>
      <c r="AY103" s="16" t="s">
        <v>133</v>
      </c>
      <c r="BE103" s="141">
        <f t="shared" si="14"/>
        <v>0</v>
      </c>
      <c r="BF103" s="141">
        <f t="shared" si="15"/>
        <v>0</v>
      </c>
      <c r="BG103" s="141">
        <f t="shared" si="16"/>
        <v>0</v>
      </c>
      <c r="BH103" s="141">
        <f t="shared" si="17"/>
        <v>0</v>
      </c>
      <c r="BI103" s="141">
        <f t="shared" si="18"/>
        <v>0</v>
      </c>
      <c r="BJ103" s="16" t="s">
        <v>83</v>
      </c>
      <c r="BK103" s="141">
        <f t="shared" si="19"/>
        <v>0</v>
      </c>
      <c r="BL103" s="16" t="s">
        <v>141</v>
      </c>
      <c r="BM103" s="140" t="s">
        <v>400</v>
      </c>
    </row>
    <row r="104" spans="2:65" s="1" customFormat="1" ht="24.15" customHeight="1">
      <c r="B104" s="127"/>
      <c r="C104" s="128" t="s">
        <v>480</v>
      </c>
      <c r="D104" s="128" t="s">
        <v>137</v>
      </c>
      <c r="E104" s="129" t="s">
        <v>727</v>
      </c>
      <c r="F104" s="130" t="s">
        <v>703</v>
      </c>
      <c r="G104" s="131" t="s">
        <v>376</v>
      </c>
      <c r="H104" s="132">
        <v>2</v>
      </c>
      <c r="I104" s="133"/>
      <c r="J104" s="134">
        <f t="shared" si="10"/>
        <v>0</v>
      </c>
      <c r="K104" s="135"/>
      <c r="L104" s="31"/>
      <c r="M104" s="136" t="s">
        <v>3</v>
      </c>
      <c r="N104" s="137" t="s">
        <v>46</v>
      </c>
      <c r="P104" s="138">
        <f t="shared" si="11"/>
        <v>0</v>
      </c>
      <c r="Q104" s="138">
        <v>0</v>
      </c>
      <c r="R104" s="138">
        <f t="shared" si="12"/>
        <v>0</v>
      </c>
      <c r="S104" s="138">
        <v>0</v>
      </c>
      <c r="T104" s="139">
        <f t="shared" si="13"/>
        <v>0</v>
      </c>
      <c r="AR104" s="140" t="s">
        <v>141</v>
      </c>
      <c r="AT104" s="140" t="s">
        <v>137</v>
      </c>
      <c r="AU104" s="140" t="s">
        <v>83</v>
      </c>
      <c r="AY104" s="16" t="s">
        <v>133</v>
      </c>
      <c r="BE104" s="141">
        <f t="shared" si="14"/>
        <v>0</v>
      </c>
      <c r="BF104" s="141">
        <f t="shared" si="15"/>
        <v>0</v>
      </c>
      <c r="BG104" s="141">
        <f t="shared" si="16"/>
        <v>0</v>
      </c>
      <c r="BH104" s="141">
        <f t="shared" si="17"/>
        <v>0</v>
      </c>
      <c r="BI104" s="141">
        <f t="shared" si="18"/>
        <v>0</v>
      </c>
      <c r="BJ104" s="16" t="s">
        <v>83</v>
      </c>
      <c r="BK104" s="141">
        <f t="shared" si="19"/>
        <v>0</v>
      </c>
      <c r="BL104" s="16" t="s">
        <v>141</v>
      </c>
      <c r="BM104" s="140" t="s">
        <v>421</v>
      </c>
    </row>
    <row r="105" spans="2:65" s="1" customFormat="1" ht="24.15" customHeight="1">
      <c r="B105" s="127"/>
      <c r="C105" s="128" t="s">
        <v>485</v>
      </c>
      <c r="D105" s="128" t="s">
        <v>137</v>
      </c>
      <c r="E105" s="129" t="s">
        <v>728</v>
      </c>
      <c r="F105" s="130" t="s">
        <v>705</v>
      </c>
      <c r="G105" s="131" t="s">
        <v>376</v>
      </c>
      <c r="H105" s="132">
        <v>3</v>
      </c>
      <c r="I105" s="133"/>
      <c r="J105" s="134">
        <f t="shared" si="10"/>
        <v>0</v>
      </c>
      <c r="K105" s="135"/>
      <c r="L105" s="31"/>
      <c r="M105" s="136" t="s">
        <v>3</v>
      </c>
      <c r="N105" s="137" t="s">
        <v>46</v>
      </c>
      <c r="P105" s="138">
        <f t="shared" si="11"/>
        <v>0</v>
      </c>
      <c r="Q105" s="138">
        <v>0</v>
      </c>
      <c r="R105" s="138">
        <f t="shared" si="12"/>
        <v>0</v>
      </c>
      <c r="S105" s="138">
        <v>0</v>
      </c>
      <c r="T105" s="139">
        <f t="shared" si="13"/>
        <v>0</v>
      </c>
      <c r="AR105" s="140" t="s">
        <v>141</v>
      </c>
      <c r="AT105" s="140" t="s">
        <v>137</v>
      </c>
      <c r="AU105" s="140" t="s">
        <v>83</v>
      </c>
      <c r="AY105" s="16" t="s">
        <v>133</v>
      </c>
      <c r="BE105" s="141">
        <f t="shared" si="14"/>
        <v>0</v>
      </c>
      <c r="BF105" s="141">
        <f t="shared" si="15"/>
        <v>0</v>
      </c>
      <c r="BG105" s="141">
        <f t="shared" si="16"/>
        <v>0</v>
      </c>
      <c r="BH105" s="141">
        <f t="shared" si="17"/>
        <v>0</v>
      </c>
      <c r="BI105" s="141">
        <f t="shared" si="18"/>
        <v>0</v>
      </c>
      <c r="BJ105" s="16" t="s">
        <v>83</v>
      </c>
      <c r="BK105" s="141">
        <f t="shared" si="19"/>
        <v>0</v>
      </c>
      <c r="BL105" s="16" t="s">
        <v>141</v>
      </c>
      <c r="BM105" s="140" t="s">
        <v>301</v>
      </c>
    </row>
    <row r="106" spans="2:65" s="1" customFormat="1" ht="16.5" customHeight="1">
      <c r="B106" s="127"/>
      <c r="C106" s="128" t="s">
        <v>490</v>
      </c>
      <c r="D106" s="128" t="s">
        <v>137</v>
      </c>
      <c r="E106" s="129" t="s">
        <v>729</v>
      </c>
      <c r="F106" s="130" t="s">
        <v>707</v>
      </c>
      <c r="G106" s="131" t="s">
        <v>376</v>
      </c>
      <c r="H106" s="132">
        <v>2</v>
      </c>
      <c r="I106" s="133"/>
      <c r="J106" s="134">
        <f t="shared" si="10"/>
        <v>0</v>
      </c>
      <c r="K106" s="135"/>
      <c r="L106" s="31"/>
      <c r="M106" s="136" t="s">
        <v>3</v>
      </c>
      <c r="N106" s="137" t="s">
        <v>46</v>
      </c>
      <c r="P106" s="138">
        <f t="shared" si="11"/>
        <v>0</v>
      </c>
      <c r="Q106" s="138">
        <v>0</v>
      </c>
      <c r="R106" s="138">
        <f t="shared" si="12"/>
        <v>0</v>
      </c>
      <c r="S106" s="138">
        <v>0</v>
      </c>
      <c r="T106" s="139">
        <f t="shared" si="13"/>
        <v>0</v>
      </c>
      <c r="AR106" s="140" t="s">
        <v>141</v>
      </c>
      <c r="AT106" s="140" t="s">
        <v>137</v>
      </c>
      <c r="AU106" s="140" t="s">
        <v>83</v>
      </c>
      <c r="AY106" s="16" t="s">
        <v>133</v>
      </c>
      <c r="BE106" s="141">
        <f t="shared" si="14"/>
        <v>0</v>
      </c>
      <c r="BF106" s="141">
        <f t="shared" si="15"/>
        <v>0</v>
      </c>
      <c r="BG106" s="141">
        <f t="shared" si="16"/>
        <v>0</v>
      </c>
      <c r="BH106" s="141">
        <f t="shared" si="17"/>
        <v>0</v>
      </c>
      <c r="BI106" s="141">
        <f t="shared" si="18"/>
        <v>0</v>
      </c>
      <c r="BJ106" s="16" t="s">
        <v>83</v>
      </c>
      <c r="BK106" s="141">
        <f t="shared" si="19"/>
        <v>0</v>
      </c>
      <c r="BL106" s="16" t="s">
        <v>141</v>
      </c>
      <c r="BM106" s="140" t="s">
        <v>317</v>
      </c>
    </row>
    <row r="107" spans="2:65" s="1" customFormat="1" ht="16.5" customHeight="1">
      <c r="B107" s="127"/>
      <c r="C107" s="128" t="s">
        <v>8</v>
      </c>
      <c r="D107" s="128" t="s">
        <v>137</v>
      </c>
      <c r="E107" s="129" t="s">
        <v>730</v>
      </c>
      <c r="F107" s="130" t="s">
        <v>709</v>
      </c>
      <c r="G107" s="131" t="s">
        <v>222</v>
      </c>
      <c r="H107" s="132">
        <v>40</v>
      </c>
      <c r="I107" s="133"/>
      <c r="J107" s="134">
        <f t="shared" si="10"/>
        <v>0</v>
      </c>
      <c r="K107" s="135"/>
      <c r="L107" s="31"/>
      <c r="M107" s="136" t="s">
        <v>3</v>
      </c>
      <c r="N107" s="137" t="s">
        <v>46</v>
      </c>
      <c r="P107" s="138">
        <f t="shared" si="11"/>
        <v>0</v>
      </c>
      <c r="Q107" s="138">
        <v>0</v>
      </c>
      <c r="R107" s="138">
        <f t="shared" si="12"/>
        <v>0</v>
      </c>
      <c r="S107" s="138">
        <v>0</v>
      </c>
      <c r="T107" s="139">
        <f t="shared" si="13"/>
        <v>0</v>
      </c>
      <c r="AR107" s="140" t="s">
        <v>141</v>
      </c>
      <c r="AT107" s="140" t="s">
        <v>137</v>
      </c>
      <c r="AU107" s="140" t="s">
        <v>83</v>
      </c>
      <c r="AY107" s="16" t="s">
        <v>133</v>
      </c>
      <c r="BE107" s="141">
        <f t="shared" si="14"/>
        <v>0</v>
      </c>
      <c r="BF107" s="141">
        <f t="shared" si="15"/>
        <v>0</v>
      </c>
      <c r="BG107" s="141">
        <f t="shared" si="16"/>
        <v>0</v>
      </c>
      <c r="BH107" s="141">
        <f t="shared" si="17"/>
        <v>0</v>
      </c>
      <c r="BI107" s="141">
        <f t="shared" si="18"/>
        <v>0</v>
      </c>
      <c r="BJ107" s="16" t="s">
        <v>83</v>
      </c>
      <c r="BK107" s="141">
        <f t="shared" si="19"/>
        <v>0</v>
      </c>
      <c r="BL107" s="16" t="s">
        <v>141</v>
      </c>
      <c r="BM107" s="140" t="s">
        <v>326</v>
      </c>
    </row>
    <row r="108" spans="2:65" s="1" customFormat="1" ht="16.5" customHeight="1">
      <c r="B108" s="127"/>
      <c r="C108" s="128" t="s">
        <v>500</v>
      </c>
      <c r="D108" s="128" t="s">
        <v>137</v>
      </c>
      <c r="E108" s="129" t="s">
        <v>731</v>
      </c>
      <c r="F108" s="130" t="s">
        <v>711</v>
      </c>
      <c r="G108" s="131" t="s">
        <v>222</v>
      </c>
      <c r="H108" s="132">
        <v>10</v>
      </c>
      <c r="I108" s="133"/>
      <c r="J108" s="134">
        <f t="shared" si="10"/>
        <v>0</v>
      </c>
      <c r="K108" s="135"/>
      <c r="L108" s="31"/>
      <c r="M108" s="136" t="s">
        <v>3</v>
      </c>
      <c r="N108" s="137" t="s">
        <v>46</v>
      </c>
      <c r="P108" s="138">
        <f t="shared" si="11"/>
        <v>0</v>
      </c>
      <c r="Q108" s="138">
        <v>0</v>
      </c>
      <c r="R108" s="138">
        <f t="shared" si="12"/>
        <v>0</v>
      </c>
      <c r="S108" s="138">
        <v>0</v>
      </c>
      <c r="T108" s="139">
        <f t="shared" si="13"/>
        <v>0</v>
      </c>
      <c r="AR108" s="140" t="s">
        <v>141</v>
      </c>
      <c r="AT108" s="140" t="s">
        <v>137</v>
      </c>
      <c r="AU108" s="140" t="s">
        <v>83</v>
      </c>
      <c r="AY108" s="16" t="s">
        <v>133</v>
      </c>
      <c r="BE108" s="141">
        <f t="shared" si="14"/>
        <v>0</v>
      </c>
      <c r="BF108" s="141">
        <f t="shared" si="15"/>
        <v>0</v>
      </c>
      <c r="BG108" s="141">
        <f t="shared" si="16"/>
        <v>0</v>
      </c>
      <c r="BH108" s="141">
        <f t="shared" si="17"/>
        <v>0</v>
      </c>
      <c r="BI108" s="141">
        <f t="shared" si="18"/>
        <v>0</v>
      </c>
      <c r="BJ108" s="16" t="s">
        <v>83</v>
      </c>
      <c r="BK108" s="141">
        <f t="shared" si="19"/>
        <v>0</v>
      </c>
      <c r="BL108" s="16" t="s">
        <v>141</v>
      </c>
      <c r="BM108" s="140" t="s">
        <v>264</v>
      </c>
    </row>
    <row r="109" spans="2:65" s="1" customFormat="1" ht="16.5" customHeight="1">
      <c r="B109" s="127"/>
      <c r="C109" s="128" t="s">
        <v>732</v>
      </c>
      <c r="D109" s="128" t="s">
        <v>137</v>
      </c>
      <c r="E109" s="129" t="s">
        <v>733</v>
      </c>
      <c r="F109" s="130" t="s">
        <v>713</v>
      </c>
      <c r="G109" s="131" t="s">
        <v>222</v>
      </c>
      <c r="H109" s="132">
        <v>10</v>
      </c>
      <c r="I109" s="133"/>
      <c r="J109" s="134">
        <f t="shared" si="10"/>
        <v>0</v>
      </c>
      <c r="K109" s="135"/>
      <c r="L109" s="31"/>
      <c r="M109" s="136" t="s">
        <v>3</v>
      </c>
      <c r="N109" s="137" t="s">
        <v>46</v>
      </c>
      <c r="P109" s="138">
        <f t="shared" si="11"/>
        <v>0</v>
      </c>
      <c r="Q109" s="138">
        <v>0</v>
      </c>
      <c r="R109" s="138">
        <f t="shared" si="12"/>
        <v>0</v>
      </c>
      <c r="S109" s="138">
        <v>0</v>
      </c>
      <c r="T109" s="139">
        <f t="shared" si="13"/>
        <v>0</v>
      </c>
      <c r="AR109" s="140" t="s">
        <v>141</v>
      </c>
      <c r="AT109" s="140" t="s">
        <v>137</v>
      </c>
      <c r="AU109" s="140" t="s">
        <v>83</v>
      </c>
      <c r="AY109" s="16" t="s">
        <v>133</v>
      </c>
      <c r="BE109" s="141">
        <f t="shared" si="14"/>
        <v>0</v>
      </c>
      <c r="BF109" s="141">
        <f t="shared" si="15"/>
        <v>0</v>
      </c>
      <c r="BG109" s="141">
        <f t="shared" si="16"/>
        <v>0</v>
      </c>
      <c r="BH109" s="141">
        <f t="shared" si="17"/>
        <v>0</v>
      </c>
      <c r="BI109" s="141">
        <f t="shared" si="18"/>
        <v>0</v>
      </c>
      <c r="BJ109" s="16" t="s">
        <v>83</v>
      </c>
      <c r="BK109" s="141">
        <f t="shared" si="19"/>
        <v>0</v>
      </c>
      <c r="BL109" s="16" t="s">
        <v>141</v>
      </c>
      <c r="BM109" s="140" t="s">
        <v>279</v>
      </c>
    </row>
    <row r="110" spans="2:65" s="1" customFormat="1" ht="16.5" customHeight="1">
      <c r="B110" s="127"/>
      <c r="C110" s="128" t="s">
        <v>171</v>
      </c>
      <c r="D110" s="128" t="s">
        <v>137</v>
      </c>
      <c r="E110" s="129" t="s">
        <v>734</v>
      </c>
      <c r="F110" s="130" t="s">
        <v>715</v>
      </c>
      <c r="G110" s="131" t="s">
        <v>222</v>
      </c>
      <c r="H110" s="132">
        <v>40</v>
      </c>
      <c r="I110" s="133"/>
      <c r="J110" s="134">
        <f t="shared" si="10"/>
        <v>0</v>
      </c>
      <c r="K110" s="135"/>
      <c r="L110" s="31"/>
      <c r="M110" s="136" t="s">
        <v>3</v>
      </c>
      <c r="N110" s="137" t="s">
        <v>46</v>
      </c>
      <c r="P110" s="138">
        <f t="shared" si="11"/>
        <v>0</v>
      </c>
      <c r="Q110" s="138">
        <v>0</v>
      </c>
      <c r="R110" s="138">
        <f t="shared" si="12"/>
        <v>0</v>
      </c>
      <c r="S110" s="138">
        <v>0</v>
      </c>
      <c r="T110" s="139">
        <f t="shared" si="13"/>
        <v>0</v>
      </c>
      <c r="AR110" s="140" t="s">
        <v>141</v>
      </c>
      <c r="AT110" s="140" t="s">
        <v>137</v>
      </c>
      <c r="AU110" s="140" t="s">
        <v>83</v>
      </c>
      <c r="AY110" s="16" t="s">
        <v>133</v>
      </c>
      <c r="BE110" s="141">
        <f t="shared" si="14"/>
        <v>0</v>
      </c>
      <c r="BF110" s="141">
        <f t="shared" si="15"/>
        <v>0</v>
      </c>
      <c r="BG110" s="141">
        <f t="shared" si="16"/>
        <v>0</v>
      </c>
      <c r="BH110" s="141">
        <f t="shared" si="17"/>
        <v>0</v>
      </c>
      <c r="BI110" s="141">
        <f t="shared" si="18"/>
        <v>0</v>
      </c>
      <c r="BJ110" s="16" t="s">
        <v>83</v>
      </c>
      <c r="BK110" s="141">
        <f t="shared" si="19"/>
        <v>0</v>
      </c>
      <c r="BL110" s="16" t="s">
        <v>141</v>
      </c>
      <c r="BM110" s="140" t="s">
        <v>289</v>
      </c>
    </row>
    <row r="111" spans="2:65" s="1" customFormat="1" ht="16.5" customHeight="1">
      <c r="B111" s="127"/>
      <c r="C111" s="128" t="s">
        <v>517</v>
      </c>
      <c r="D111" s="128" t="s">
        <v>137</v>
      </c>
      <c r="E111" s="129" t="s">
        <v>735</v>
      </c>
      <c r="F111" s="130" t="s">
        <v>717</v>
      </c>
      <c r="G111" s="131" t="s">
        <v>222</v>
      </c>
      <c r="H111" s="132">
        <v>8</v>
      </c>
      <c r="I111" s="133"/>
      <c r="J111" s="134">
        <f t="shared" si="10"/>
        <v>0</v>
      </c>
      <c r="K111" s="135"/>
      <c r="L111" s="31"/>
      <c r="M111" s="136" t="s">
        <v>3</v>
      </c>
      <c r="N111" s="137" t="s">
        <v>46</v>
      </c>
      <c r="P111" s="138">
        <f t="shared" si="11"/>
        <v>0</v>
      </c>
      <c r="Q111" s="138">
        <v>0</v>
      </c>
      <c r="R111" s="138">
        <f t="shared" si="12"/>
        <v>0</v>
      </c>
      <c r="S111" s="138">
        <v>0</v>
      </c>
      <c r="T111" s="139">
        <f t="shared" si="13"/>
        <v>0</v>
      </c>
      <c r="AR111" s="140" t="s">
        <v>141</v>
      </c>
      <c r="AT111" s="140" t="s">
        <v>137</v>
      </c>
      <c r="AU111" s="140" t="s">
        <v>83</v>
      </c>
      <c r="AY111" s="16" t="s">
        <v>133</v>
      </c>
      <c r="BE111" s="141">
        <f t="shared" si="14"/>
        <v>0</v>
      </c>
      <c r="BF111" s="141">
        <f t="shared" si="15"/>
        <v>0</v>
      </c>
      <c r="BG111" s="141">
        <f t="shared" si="16"/>
        <v>0</v>
      </c>
      <c r="BH111" s="141">
        <f t="shared" si="17"/>
        <v>0</v>
      </c>
      <c r="BI111" s="141">
        <f t="shared" si="18"/>
        <v>0</v>
      </c>
      <c r="BJ111" s="16" t="s">
        <v>83</v>
      </c>
      <c r="BK111" s="141">
        <f t="shared" si="19"/>
        <v>0</v>
      </c>
      <c r="BL111" s="16" t="s">
        <v>141</v>
      </c>
      <c r="BM111" s="140" t="s">
        <v>155</v>
      </c>
    </row>
    <row r="112" spans="2:65" s="1" customFormat="1" ht="16.5" customHeight="1">
      <c r="B112" s="127"/>
      <c r="C112" s="128" t="s">
        <v>522</v>
      </c>
      <c r="D112" s="128" t="s">
        <v>137</v>
      </c>
      <c r="E112" s="129" t="s">
        <v>736</v>
      </c>
      <c r="F112" s="130" t="s">
        <v>737</v>
      </c>
      <c r="G112" s="131" t="s">
        <v>381</v>
      </c>
      <c r="H112" s="132">
        <v>5</v>
      </c>
      <c r="I112" s="133"/>
      <c r="J112" s="134">
        <f t="shared" si="10"/>
        <v>0</v>
      </c>
      <c r="K112" s="135"/>
      <c r="L112" s="31"/>
      <c r="M112" s="136" t="s">
        <v>3</v>
      </c>
      <c r="N112" s="137" t="s">
        <v>46</v>
      </c>
      <c r="P112" s="138">
        <f t="shared" si="11"/>
        <v>0</v>
      </c>
      <c r="Q112" s="138">
        <v>0</v>
      </c>
      <c r="R112" s="138">
        <f t="shared" si="12"/>
        <v>0</v>
      </c>
      <c r="S112" s="138">
        <v>0</v>
      </c>
      <c r="T112" s="139">
        <f t="shared" si="13"/>
        <v>0</v>
      </c>
      <c r="AR112" s="140" t="s">
        <v>141</v>
      </c>
      <c r="AT112" s="140" t="s">
        <v>137</v>
      </c>
      <c r="AU112" s="140" t="s">
        <v>83</v>
      </c>
      <c r="AY112" s="16" t="s">
        <v>133</v>
      </c>
      <c r="BE112" s="141">
        <f t="shared" si="14"/>
        <v>0</v>
      </c>
      <c r="BF112" s="141">
        <f t="shared" si="15"/>
        <v>0</v>
      </c>
      <c r="BG112" s="141">
        <f t="shared" si="16"/>
        <v>0</v>
      </c>
      <c r="BH112" s="141">
        <f t="shared" si="17"/>
        <v>0</v>
      </c>
      <c r="BI112" s="141">
        <f t="shared" si="18"/>
        <v>0</v>
      </c>
      <c r="BJ112" s="16" t="s">
        <v>83</v>
      </c>
      <c r="BK112" s="141">
        <f t="shared" si="19"/>
        <v>0</v>
      </c>
      <c r="BL112" s="16" t="s">
        <v>141</v>
      </c>
      <c r="BM112" s="140" t="s">
        <v>549</v>
      </c>
    </row>
    <row r="113" spans="2:65" s="1" customFormat="1" ht="24.15" customHeight="1">
      <c r="B113" s="127"/>
      <c r="C113" s="128" t="s">
        <v>527</v>
      </c>
      <c r="D113" s="128" t="s">
        <v>137</v>
      </c>
      <c r="E113" s="129" t="s">
        <v>738</v>
      </c>
      <c r="F113" s="130" t="s">
        <v>739</v>
      </c>
      <c r="G113" s="131" t="s">
        <v>381</v>
      </c>
      <c r="H113" s="132">
        <v>1</v>
      </c>
      <c r="I113" s="133"/>
      <c r="J113" s="134">
        <f t="shared" si="10"/>
        <v>0</v>
      </c>
      <c r="K113" s="135"/>
      <c r="L113" s="31"/>
      <c r="M113" s="136" t="s">
        <v>3</v>
      </c>
      <c r="N113" s="137" t="s">
        <v>46</v>
      </c>
      <c r="P113" s="138">
        <f t="shared" si="11"/>
        <v>0</v>
      </c>
      <c r="Q113" s="138">
        <v>0</v>
      </c>
      <c r="R113" s="138">
        <f t="shared" si="12"/>
        <v>0</v>
      </c>
      <c r="S113" s="138">
        <v>0</v>
      </c>
      <c r="T113" s="139">
        <f t="shared" si="13"/>
        <v>0</v>
      </c>
      <c r="AR113" s="140" t="s">
        <v>141</v>
      </c>
      <c r="AT113" s="140" t="s">
        <v>137</v>
      </c>
      <c r="AU113" s="140" t="s">
        <v>83</v>
      </c>
      <c r="AY113" s="16" t="s">
        <v>133</v>
      </c>
      <c r="BE113" s="141">
        <f t="shared" si="14"/>
        <v>0</v>
      </c>
      <c r="BF113" s="141">
        <f t="shared" si="15"/>
        <v>0</v>
      </c>
      <c r="BG113" s="141">
        <f t="shared" si="16"/>
        <v>0</v>
      </c>
      <c r="BH113" s="141">
        <f t="shared" si="17"/>
        <v>0</v>
      </c>
      <c r="BI113" s="141">
        <f t="shared" si="18"/>
        <v>0</v>
      </c>
      <c r="BJ113" s="16" t="s">
        <v>83</v>
      </c>
      <c r="BK113" s="141">
        <f t="shared" si="19"/>
        <v>0</v>
      </c>
      <c r="BL113" s="16" t="s">
        <v>141</v>
      </c>
      <c r="BM113" s="140" t="s">
        <v>560</v>
      </c>
    </row>
    <row r="114" spans="2:65" s="1" customFormat="1" ht="16.5" customHeight="1">
      <c r="B114" s="127"/>
      <c r="C114" s="128" t="s">
        <v>723</v>
      </c>
      <c r="D114" s="128" t="s">
        <v>137</v>
      </c>
      <c r="E114" s="129" t="s">
        <v>740</v>
      </c>
      <c r="F114" s="130" t="s">
        <v>741</v>
      </c>
      <c r="G114" s="131" t="s">
        <v>376</v>
      </c>
      <c r="H114" s="132">
        <v>2</v>
      </c>
      <c r="I114" s="133"/>
      <c r="J114" s="134">
        <f t="shared" si="10"/>
        <v>0</v>
      </c>
      <c r="K114" s="135"/>
      <c r="L114" s="31"/>
      <c r="M114" s="136" t="s">
        <v>3</v>
      </c>
      <c r="N114" s="137" t="s">
        <v>46</v>
      </c>
      <c r="P114" s="138">
        <f t="shared" si="11"/>
        <v>0</v>
      </c>
      <c r="Q114" s="138">
        <v>0</v>
      </c>
      <c r="R114" s="138">
        <f t="shared" si="12"/>
        <v>0</v>
      </c>
      <c r="S114" s="138">
        <v>0</v>
      </c>
      <c r="T114" s="139">
        <f t="shared" si="13"/>
        <v>0</v>
      </c>
      <c r="AR114" s="140" t="s">
        <v>141</v>
      </c>
      <c r="AT114" s="140" t="s">
        <v>137</v>
      </c>
      <c r="AU114" s="140" t="s">
        <v>83</v>
      </c>
      <c r="AY114" s="16" t="s">
        <v>133</v>
      </c>
      <c r="BE114" s="141">
        <f t="shared" si="14"/>
        <v>0</v>
      </c>
      <c r="BF114" s="141">
        <f t="shared" si="15"/>
        <v>0</v>
      </c>
      <c r="BG114" s="141">
        <f t="shared" si="16"/>
        <v>0</v>
      </c>
      <c r="BH114" s="141">
        <f t="shared" si="17"/>
        <v>0</v>
      </c>
      <c r="BI114" s="141">
        <f t="shared" si="18"/>
        <v>0</v>
      </c>
      <c r="BJ114" s="16" t="s">
        <v>83</v>
      </c>
      <c r="BK114" s="141">
        <f t="shared" si="19"/>
        <v>0</v>
      </c>
      <c r="BL114" s="16" t="s">
        <v>141</v>
      </c>
      <c r="BM114" s="140" t="s">
        <v>570</v>
      </c>
    </row>
    <row r="115" spans="2:65" s="1" customFormat="1" ht="16.5" customHeight="1">
      <c r="B115" s="127"/>
      <c r="C115" s="128" t="s">
        <v>742</v>
      </c>
      <c r="D115" s="128" t="s">
        <v>137</v>
      </c>
      <c r="E115" s="129" t="s">
        <v>743</v>
      </c>
      <c r="F115" s="130" t="s">
        <v>744</v>
      </c>
      <c r="G115" s="131" t="s">
        <v>381</v>
      </c>
      <c r="H115" s="132">
        <v>1</v>
      </c>
      <c r="I115" s="133"/>
      <c r="J115" s="134">
        <f t="shared" si="10"/>
        <v>0</v>
      </c>
      <c r="K115" s="135"/>
      <c r="L115" s="31"/>
      <c r="M115" s="136" t="s">
        <v>3</v>
      </c>
      <c r="N115" s="137" t="s">
        <v>46</v>
      </c>
      <c r="P115" s="138">
        <f t="shared" si="11"/>
        <v>0</v>
      </c>
      <c r="Q115" s="138">
        <v>0</v>
      </c>
      <c r="R115" s="138">
        <f t="shared" si="12"/>
        <v>0</v>
      </c>
      <c r="S115" s="138">
        <v>0</v>
      </c>
      <c r="T115" s="139">
        <f t="shared" si="13"/>
        <v>0</v>
      </c>
      <c r="AR115" s="140" t="s">
        <v>141</v>
      </c>
      <c r="AT115" s="140" t="s">
        <v>137</v>
      </c>
      <c r="AU115" s="140" t="s">
        <v>83</v>
      </c>
      <c r="AY115" s="16" t="s">
        <v>133</v>
      </c>
      <c r="BE115" s="141">
        <f t="shared" si="14"/>
        <v>0</v>
      </c>
      <c r="BF115" s="141">
        <f t="shared" si="15"/>
        <v>0</v>
      </c>
      <c r="BG115" s="141">
        <f t="shared" si="16"/>
        <v>0</v>
      </c>
      <c r="BH115" s="141">
        <f t="shared" si="17"/>
        <v>0</v>
      </c>
      <c r="BI115" s="141">
        <f t="shared" si="18"/>
        <v>0</v>
      </c>
      <c r="BJ115" s="16" t="s">
        <v>83</v>
      </c>
      <c r="BK115" s="141">
        <f t="shared" si="19"/>
        <v>0</v>
      </c>
      <c r="BL115" s="16" t="s">
        <v>141</v>
      </c>
      <c r="BM115" s="140" t="s">
        <v>578</v>
      </c>
    </row>
    <row r="116" spans="2:65" s="1" customFormat="1" ht="16.5" customHeight="1">
      <c r="B116" s="127"/>
      <c r="C116" s="128" t="s">
        <v>182</v>
      </c>
      <c r="D116" s="128" t="s">
        <v>137</v>
      </c>
      <c r="E116" s="129" t="s">
        <v>745</v>
      </c>
      <c r="F116" s="130" t="s">
        <v>746</v>
      </c>
      <c r="G116" s="131" t="s">
        <v>381</v>
      </c>
      <c r="H116" s="132">
        <v>1</v>
      </c>
      <c r="I116" s="133"/>
      <c r="J116" s="134">
        <f t="shared" si="10"/>
        <v>0</v>
      </c>
      <c r="K116" s="135"/>
      <c r="L116" s="31"/>
      <c r="M116" s="136" t="s">
        <v>3</v>
      </c>
      <c r="N116" s="137" t="s">
        <v>46</v>
      </c>
      <c r="P116" s="138">
        <f t="shared" si="11"/>
        <v>0</v>
      </c>
      <c r="Q116" s="138">
        <v>0</v>
      </c>
      <c r="R116" s="138">
        <f t="shared" si="12"/>
        <v>0</v>
      </c>
      <c r="S116" s="138">
        <v>0</v>
      </c>
      <c r="T116" s="139">
        <f t="shared" si="13"/>
        <v>0</v>
      </c>
      <c r="AR116" s="140" t="s">
        <v>141</v>
      </c>
      <c r="AT116" s="140" t="s">
        <v>137</v>
      </c>
      <c r="AU116" s="140" t="s">
        <v>83</v>
      </c>
      <c r="AY116" s="16" t="s">
        <v>133</v>
      </c>
      <c r="BE116" s="141">
        <f t="shared" si="14"/>
        <v>0</v>
      </c>
      <c r="BF116" s="141">
        <f t="shared" si="15"/>
        <v>0</v>
      </c>
      <c r="BG116" s="141">
        <f t="shared" si="16"/>
        <v>0</v>
      </c>
      <c r="BH116" s="141">
        <f t="shared" si="17"/>
        <v>0</v>
      </c>
      <c r="BI116" s="141">
        <f t="shared" si="18"/>
        <v>0</v>
      </c>
      <c r="BJ116" s="16" t="s">
        <v>83</v>
      </c>
      <c r="BK116" s="141">
        <f t="shared" si="19"/>
        <v>0</v>
      </c>
      <c r="BL116" s="16" t="s">
        <v>141</v>
      </c>
      <c r="BM116" s="140" t="s">
        <v>219</v>
      </c>
    </row>
    <row r="117" spans="2:65" s="1" customFormat="1" ht="16.5" customHeight="1">
      <c r="B117" s="127"/>
      <c r="C117" s="128" t="s">
        <v>388</v>
      </c>
      <c r="D117" s="128" t="s">
        <v>137</v>
      </c>
      <c r="E117" s="129" t="s">
        <v>747</v>
      </c>
      <c r="F117" s="130" t="s">
        <v>748</v>
      </c>
      <c r="G117" s="131" t="s">
        <v>381</v>
      </c>
      <c r="H117" s="132">
        <v>1</v>
      </c>
      <c r="I117" s="133"/>
      <c r="J117" s="134">
        <f t="shared" si="10"/>
        <v>0</v>
      </c>
      <c r="K117" s="135"/>
      <c r="L117" s="31"/>
      <c r="M117" s="136" t="s">
        <v>3</v>
      </c>
      <c r="N117" s="137" t="s">
        <v>46</v>
      </c>
      <c r="P117" s="138">
        <f t="shared" si="11"/>
        <v>0</v>
      </c>
      <c r="Q117" s="138">
        <v>0</v>
      </c>
      <c r="R117" s="138">
        <f t="shared" si="12"/>
        <v>0</v>
      </c>
      <c r="S117" s="138">
        <v>0</v>
      </c>
      <c r="T117" s="139">
        <f t="shared" si="13"/>
        <v>0</v>
      </c>
      <c r="AR117" s="140" t="s">
        <v>141</v>
      </c>
      <c r="AT117" s="140" t="s">
        <v>137</v>
      </c>
      <c r="AU117" s="140" t="s">
        <v>83</v>
      </c>
      <c r="AY117" s="16" t="s">
        <v>133</v>
      </c>
      <c r="BE117" s="141">
        <f t="shared" si="14"/>
        <v>0</v>
      </c>
      <c r="BF117" s="141">
        <f t="shared" si="15"/>
        <v>0</v>
      </c>
      <c r="BG117" s="141">
        <f t="shared" si="16"/>
        <v>0</v>
      </c>
      <c r="BH117" s="141">
        <f t="shared" si="17"/>
        <v>0</v>
      </c>
      <c r="BI117" s="141">
        <f t="shared" si="18"/>
        <v>0</v>
      </c>
      <c r="BJ117" s="16" t="s">
        <v>83</v>
      </c>
      <c r="BK117" s="141">
        <f t="shared" si="19"/>
        <v>0</v>
      </c>
      <c r="BL117" s="16" t="s">
        <v>141</v>
      </c>
      <c r="BM117" s="140" t="s">
        <v>158</v>
      </c>
    </row>
    <row r="118" spans="2:65" s="1" customFormat="1" ht="16.5" customHeight="1">
      <c r="B118" s="127"/>
      <c r="C118" s="128" t="s">
        <v>276</v>
      </c>
      <c r="D118" s="128" t="s">
        <v>137</v>
      </c>
      <c r="E118" s="129" t="s">
        <v>749</v>
      </c>
      <c r="F118" s="130" t="s">
        <v>750</v>
      </c>
      <c r="G118" s="131" t="s">
        <v>376</v>
      </c>
      <c r="H118" s="132">
        <v>1</v>
      </c>
      <c r="I118" s="133"/>
      <c r="J118" s="134">
        <f t="shared" si="10"/>
        <v>0</v>
      </c>
      <c r="K118" s="135"/>
      <c r="L118" s="31"/>
      <c r="M118" s="136" t="s">
        <v>3</v>
      </c>
      <c r="N118" s="137" t="s">
        <v>46</v>
      </c>
      <c r="P118" s="138">
        <f t="shared" si="11"/>
        <v>0</v>
      </c>
      <c r="Q118" s="138">
        <v>0</v>
      </c>
      <c r="R118" s="138">
        <f t="shared" si="12"/>
        <v>0</v>
      </c>
      <c r="S118" s="138">
        <v>0</v>
      </c>
      <c r="T118" s="139">
        <f t="shared" si="13"/>
        <v>0</v>
      </c>
      <c r="AR118" s="140" t="s">
        <v>141</v>
      </c>
      <c r="AT118" s="140" t="s">
        <v>137</v>
      </c>
      <c r="AU118" s="140" t="s">
        <v>83</v>
      </c>
      <c r="AY118" s="16" t="s">
        <v>133</v>
      </c>
      <c r="BE118" s="141">
        <f t="shared" si="14"/>
        <v>0</v>
      </c>
      <c r="BF118" s="141">
        <f t="shared" si="15"/>
        <v>0</v>
      </c>
      <c r="BG118" s="141">
        <f t="shared" si="16"/>
        <v>0</v>
      </c>
      <c r="BH118" s="141">
        <f t="shared" si="17"/>
        <v>0</v>
      </c>
      <c r="BI118" s="141">
        <f t="shared" si="18"/>
        <v>0</v>
      </c>
      <c r="BJ118" s="16" t="s">
        <v>83</v>
      </c>
      <c r="BK118" s="141">
        <f t="shared" si="19"/>
        <v>0</v>
      </c>
      <c r="BL118" s="16" t="s">
        <v>141</v>
      </c>
      <c r="BM118" s="140" t="s">
        <v>185</v>
      </c>
    </row>
    <row r="119" spans="2:65" s="11" customFormat="1" ht="25.9" customHeight="1">
      <c r="B119" s="115"/>
      <c r="D119" s="116" t="s">
        <v>74</v>
      </c>
      <c r="E119" s="117" t="s">
        <v>751</v>
      </c>
      <c r="F119" s="117" t="s">
        <v>752</v>
      </c>
      <c r="I119" s="118"/>
      <c r="J119" s="119">
        <f>BK119</f>
        <v>0</v>
      </c>
      <c r="L119" s="115"/>
      <c r="M119" s="120"/>
      <c r="P119" s="121">
        <f>SUM(P120:P125)</f>
        <v>0</v>
      </c>
      <c r="R119" s="121">
        <f>SUM(R120:R125)</f>
        <v>0</v>
      </c>
      <c r="T119" s="122">
        <f>SUM(T120:T125)</f>
        <v>0</v>
      </c>
      <c r="AR119" s="116" t="s">
        <v>83</v>
      </c>
      <c r="AT119" s="123" t="s">
        <v>74</v>
      </c>
      <c r="AU119" s="123" t="s">
        <v>75</v>
      </c>
      <c r="AY119" s="116" t="s">
        <v>133</v>
      </c>
      <c r="BK119" s="124">
        <f>SUM(BK120:BK125)</f>
        <v>0</v>
      </c>
    </row>
    <row r="120" spans="2:65" s="1" customFormat="1" ht="24.15" customHeight="1">
      <c r="B120" s="127"/>
      <c r="C120" s="128" t="s">
        <v>400</v>
      </c>
      <c r="D120" s="128" t="s">
        <v>137</v>
      </c>
      <c r="E120" s="129" t="s">
        <v>753</v>
      </c>
      <c r="F120" s="130" t="s">
        <v>754</v>
      </c>
      <c r="G120" s="131" t="s">
        <v>376</v>
      </c>
      <c r="H120" s="132">
        <v>2</v>
      </c>
      <c r="I120" s="133"/>
      <c r="J120" s="134">
        <f t="shared" ref="J120:J125" si="20">ROUND(I120*H120,2)</f>
        <v>0</v>
      </c>
      <c r="K120" s="135"/>
      <c r="L120" s="31"/>
      <c r="M120" s="136" t="s">
        <v>3</v>
      </c>
      <c r="N120" s="137" t="s">
        <v>46</v>
      </c>
      <c r="P120" s="138">
        <f t="shared" ref="P120:P125" si="21">O120*H120</f>
        <v>0</v>
      </c>
      <c r="Q120" s="138">
        <v>0</v>
      </c>
      <c r="R120" s="138">
        <f t="shared" ref="R120:R125" si="22">Q120*H120</f>
        <v>0</v>
      </c>
      <c r="S120" s="138">
        <v>0</v>
      </c>
      <c r="T120" s="139">
        <f t="shared" ref="T120:T125" si="23">S120*H120</f>
        <v>0</v>
      </c>
      <c r="AR120" s="140" t="s">
        <v>141</v>
      </c>
      <c r="AT120" s="140" t="s">
        <v>137</v>
      </c>
      <c r="AU120" s="140" t="s">
        <v>83</v>
      </c>
      <c r="AY120" s="16" t="s">
        <v>133</v>
      </c>
      <c r="BE120" s="141">
        <f t="shared" ref="BE120:BE125" si="24">IF(N120="základní",J120,0)</f>
        <v>0</v>
      </c>
      <c r="BF120" s="141">
        <f t="shared" ref="BF120:BF125" si="25">IF(N120="snížená",J120,0)</f>
        <v>0</v>
      </c>
      <c r="BG120" s="141">
        <f t="shared" ref="BG120:BG125" si="26">IF(N120="zákl. přenesená",J120,0)</f>
        <v>0</v>
      </c>
      <c r="BH120" s="141">
        <f t="shared" ref="BH120:BH125" si="27">IF(N120="sníž. přenesená",J120,0)</f>
        <v>0</v>
      </c>
      <c r="BI120" s="141">
        <f t="shared" ref="BI120:BI125" si="28">IF(N120="nulová",J120,0)</f>
        <v>0</v>
      </c>
      <c r="BJ120" s="16" t="s">
        <v>83</v>
      </c>
      <c r="BK120" s="141">
        <f t="shared" ref="BK120:BK125" si="29">ROUND(I120*H120,2)</f>
        <v>0</v>
      </c>
      <c r="BL120" s="16" t="s">
        <v>141</v>
      </c>
      <c r="BM120" s="140" t="s">
        <v>197</v>
      </c>
    </row>
    <row r="121" spans="2:65" s="1" customFormat="1" ht="16.5" customHeight="1">
      <c r="B121" s="127"/>
      <c r="C121" s="128" t="s">
        <v>405</v>
      </c>
      <c r="D121" s="128" t="s">
        <v>137</v>
      </c>
      <c r="E121" s="129" t="s">
        <v>755</v>
      </c>
      <c r="F121" s="130" t="s">
        <v>748</v>
      </c>
      <c r="G121" s="131" t="s">
        <v>381</v>
      </c>
      <c r="H121" s="132">
        <v>1</v>
      </c>
      <c r="I121" s="133"/>
      <c r="J121" s="134">
        <f t="shared" si="20"/>
        <v>0</v>
      </c>
      <c r="K121" s="135"/>
      <c r="L121" s="31"/>
      <c r="M121" s="136" t="s">
        <v>3</v>
      </c>
      <c r="N121" s="137" t="s">
        <v>46</v>
      </c>
      <c r="P121" s="138">
        <f t="shared" si="21"/>
        <v>0</v>
      </c>
      <c r="Q121" s="138">
        <v>0</v>
      </c>
      <c r="R121" s="138">
        <f t="shared" si="22"/>
        <v>0</v>
      </c>
      <c r="S121" s="138">
        <v>0</v>
      </c>
      <c r="T121" s="139">
        <f t="shared" si="23"/>
        <v>0</v>
      </c>
      <c r="AR121" s="140" t="s">
        <v>141</v>
      </c>
      <c r="AT121" s="140" t="s">
        <v>137</v>
      </c>
      <c r="AU121" s="140" t="s">
        <v>83</v>
      </c>
      <c r="AY121" s="16" t="s">
        <v>133</v>
      </c>
      <c r="BE121" s="141">
        <f t="shared" si="24"/>
        <v>0</v>
      </c>
      <c r="BF121" s="141">
        <f t="shared" si="25"/>
        <v>0</v>
      </c>
      <c r="BG121" s="141">
        <f t="shared" si="26"/>
        <v>0</v>
      </c>
      <c r="BH121" s="141">
        <f t="shared" si="27"/>
        <v>0</v>
      </c>
      <c r="BI121" s="141">
        <f t="shared" si="28"/>
        <v>0</v>
      </c>
      <c r="BJ121" s="16" t="s">
        <v>83</v>
      </c>
      <c r="BK121" s="141">
        <f t="shared" si="29"/>
        <v>0</v>
      </c>
      <c r="BL121" s="16" t="s">
        <v>141</v>
      </c>
      <c r="BM121" s="140" t="s">
        <v>373</v>
      </c>
    </row>
    <row r="122" spans="2:65" s="1" customFormat="1" ht="16.5" customHeight="1">
      <c r="B122" s="127"/>
      <c r="C122" s="128" t="s">
        <v>421</v>
      </c>
      <c r="D122" s="128" t="s">
        <v>137</v>
      </c>
      <c r="E122" s="129" t="s">
        <v>756</v>
      </c>
      <c r="F122" s="130" t="s">
        <v>757</v>
      </c>
      <c r="G122" s="131" t="s">
        <v>376</v>
      </c>
      <c r="H122" s="132">
        <v>2</v>
      </c>
      <c r="I122" s="133"/>
      <c r="J122" s="134">
        <f t="shared" si="20"/>
        <v>0</v>
      </c>
      <c r="K122" s="135"/>
      <c r="L122" s="31"/>
      <c r="M122" s="136" t="s">
        <v>3</v>
      </c>
      <c r="N122" s="137" t="s">
        <v>46</v>
      </c>
      <c r="P122" s="138">
        <f t="shared" si="21"/>
        <v>0</v>
      </c>
      <c r="Q122" s="138">
        <v>0</v>
      </c>
      <c r="R122" s="138">
        <f t="shared" si="22"/>
        <v>0</v>
      </c>
      <c r="S122" s="138">
        <v>0</v>
      </c>
      <c r="T122" s="139">
        <f t="shared" si="23"/>
        <v>0</v>
      </c>
      <c r="AR122" s="140" t="s">
        <v>141</v>
      </c>
      <c r="AT122" s="140" t="s">
        <v>137</v>
      </c>
      <c r="AU122" s="140" t="s">
        <v>83</v>
      </c>
      <c r="AY122" s="16" t="s">
        <v>133</v>
      </c>
      <c r="BE122" s="141">
        <f t="shared" si="24"/>
        <v>0</v>
      </c>
      <c r="BF122" s="141">
        <f t="shared" si="25"/>
        <v>0</v>
      </c>
      <c r="BG122" s="141">
        <f t="shared" si="26"/>
        <v>0</v>
      </c>
      <c r="BH122" s="141">
        <f t="shared" si="27"/>
        <v>0</v>
      </c>
      <c r="BI122" s="141">
        <f t="shared" si="28"/>
        <v>0</v>
      </c>
      <c r="BJ122" s="16" t="s">
        <v>83</v>
      </c>
      <c r="BK122" s="141">
        <f t="shared" si="29"/>
        <v>0</v>
      </c>
      <c r="BL122" s="16" t="s">
        <v>141</v>
      </c>
      <c r="BM122" s="140" t="s">
        <v>350</v>
      </c>
    </row>
    <row r="123" spans="2:65" s="1" customFormat="1" ht="16.5" customHeight="1">
      <c r="B123" s="127"/>
      <c r="C123" s="128" t="s">
        <v>426</v>
      </c>
      <c r="D123" s="128" t="s">
        <v>137</v>
      </c>
      <c r="E123" s="129" t="s">
        <v>758</v>
      </c>
      <c r="F123" s="130" t="s">
        <v>759</v>
      </c>
      <c r="G123" s="131" t="s">
        <v>381</v>
      </c>
      <c r="H123" s="132">
        <v>1</v>
      </c>
      <c r="I123" s="133"/>
      <c r="J123" s="134">
        <f t="shared" si="20"/>
        <v>0</v>
      </c>
      <c r="K123" s="135"/>
      <c r="L123" s="31"/>
      <c r="M123" s="136" t="s">
        <v>3</v>
      </c>
      <c r="N123" s="137" t="s">
        <v>46</v>
      </c>
      <c r="P123" s="138">
        <f t="shared" si="21"/>
        <v>0</v>
      </c>
      <c r="Q123" s="138">
        <v>0</v>
      </c>
      <c r="R123" s="138">
        <f t="shared" si="22"/>
        <v>0</v>
      </c>
      <c r="S123" s="138">
        <v>0</v>
      </c>
      <c r="T123" s="139">
        <f t="shared" si="23"/>
        <v>0</v>
      </c>
      <c r="AR123" s="140" t="s">
        <v>141</v>
      </c>
      <c r="AT123" s="140" t="s">
        <v>137</v>
      </c>
      <c r="AU123" s="140" t="s">
        <v>83</v>
      </c>
      <c r="AY123" s="16" t="s">
        <v>133</v>
      </c>
      <c r="BE123" s="141">
        <f t="shared" si="24"/>
        <v>0</v>
      </c>
      <c r="BF123" s="141">
        <f t="shared" si="25"/>
        <v>0</v>
      </c>
      <c r="BG123" s="141">
        <f t="shared" si="26"/>
        <v>0</v>
      </c>
      <c r="BH123" s="141">
        <f t="shared" si="27"/>
        <v>0</v>
      </c>
      <c r="BI123" s="141">
        <f t="shared" si="28"/>
        <v>0</v>
      </c>
      <c r="BJ123" s="16" t="s">
        <v>83</v>
      </c>
      <c r="BK123" s="141">
        <f t="shared" si="29"/>
        <v>0</v>
      </c>
      <c r="BL123" s="16" t="s">
        <v>141</v>
      </c>
      <c r="BM123" s="140" t="s">
        <v>359</v>
      </c>
    </row>
    <row r="124" spans="2:65" s="1" customFormat="1" ht="16.5" customHeight="1">
      <c r="B124" s="127"/>
      <c r="C124" s="128" t="s">
        <v>301</v>
      </c>
      <c r="D124" s="128" t="s">
        <v>137</v>
      </c>
      <c r="E124" s="129" t="s">
        <v>760</v>
      </c>
      <c r="F124" s="130" t="s">
        <v>761</v>
      </c>
      <c r="G124" s="131" t="s">
        <v>381</v>
      </c>
      <c r="H124" s="132">
        <v>1</v>
      </c>
      <c r="I124" s="133"/>
      <c r="J124" s="134">
        <f t="shared" si="20"/>
        <v>0</v>
      </c>
      <c r="K124" s="135"/>
      <c r="L124" s="31"/>
      <c r="M124" s="136" t="s">
        <v>3</v>
      </c>
      <c r="N124" s="137" t="s">
        <v>46</v>
      </c>
      <c r="P124" s="138">
        <f t="shared" si="21"/>
        <v>0</v>
      </c>
      <c r="Q124" s="138">
        <v>0</v>
      </c>
      <c r="R124" s="138">
        <f t="shared" si="22"/>
        <v>0</v>
      </c>
      <c r="S124" s="138">
        <v>0</v>
      </c>
      <c r="T124" s="139">
        <f t="shared" si="23"/>
        <v>0</v>
      </c>
      <c r="AR124" s="140" t="s">
        <v>141</v>
      </c>
      <c r="AT124" s="140" t="s">
        <v>137</v>
      </c>
      <c r="AU124" s="140" t="s">
        <v>83</v>
      </c>
      <c r="AY124" s="16" t="s">
        <v>133</v>
      </c>
      <c r="BE124" s="141">
        <f t="shared" si="24"/>
        <v>0</v>
      </c>
      <c r="BF124" s="141">
        <f t="shared" si="25"/>
        <v>0</v>
      </c>
      <c r="BG124" s="141">
        <f t="shared" si="26"/>
        <v>0</v>
      </c>
      <c r="BH124" s="141">
        <f t="shared" si="27"/>
        <v>0</v>
      </c>
      <c r="BI124" s="141">
        <f t="shared" si="28"/>
        <v>0</v>
      </c>
      <c r="BJ124" s="16" t="s">
        <v>83</v>
      </c>
      <c r="BK124" s="141">
        <f t="shared" si="29"/>
        <v>0</v>
      </c>
      <c r="BL124" s="16" t="s">
        <v>141</v>
      </c>
      <c r="BM124" s="140" t="s">
        <v>412</v>
      </c>
    </row>
    <row r="125" spans="2:65" s="1" customFormat="1" ht="16.5" customHeight="1">
      <c r="B125" s="127"/>
      <c r="C125" s="128" t="s">
        <v>312</v>
      </c>
      <c r="D125" s="128" t="s">
        <v>137</v>
      </c>
      <c r="E125" s="129" t="s">
        <v>762</v>
      </c>
      <c r="F125" s="130" t="s">
        <v>750</v>
      </c>
      <c r="G125" s="131" t="s">
        <v>376</v>
      </c>
      <c r="H125" s="132">
        <v>1</v>
      </c>
      <c r="I125" s="133"/>
      <c r="J125" s="134">
        <f t="shared" si="20"/>
        <v>0</v>
      </c>
      <c r="K125" s="135"/>
      <c r="L125" s="31"/>
      <c r="M125" s="136" t="s">
        <v>3</v>
      </c>
      <c r="N125" s="137" t="s">
        <v>46</v>
      </c>
      <c r="P125" s="138">
        <f t="shared" si="21"/>
        <v>0</v>
      </c>
      <c r="Q125" s="138">
        <v>0</v>
      </c>
      <c r="R125" s="138">
        <f t="shared" si="22"/>
        <v>0</v>
      </c>
      <c r="S125" s="138">
        <v>0</v>
      </c>
      <c r="T125" s="139">
        <f t="shared" si="23"/>
        <v>0</v>
      </c>
      <c r="AR125" s="140" t="s">
        <v>141</v>
      </c>
      <c r="AT125" s="140" t="s">
        <v>137</v>
      </c>
      <c r="AU125" s="140" t="s">
        <v>83</v>
      </c>
      <c r="AY125" s="16" t="s">
        <v>133</v>
      </c>
      <c r="BE125" s="141">
        <f t="shared" si="24"/>
        <v>0</v>
      </c>
      <c r="BF125" s="141">
        <f t="shared" si="25"/>
        <v>0</v>
      </c>
      <c r="BG125" s="141">
        <f t="shared" si="26"/>
        <v>0</v>
      </c>
      <c r="BH125" s="141">
        <f t="shared" si="27"/>
        <v>0</v>
      </c>
      <c r="BI125" s="141">
        <f t="shared" si="28"/>
        <v>0</v>
      </c>
      <c r="BJ125" s="16" t="s">
        <v>83</v>
      </c>
      <c r="BK125" s="141">
        <f t="shared" si="29"/>
        <v>0</v>
      </c>
      <c r="BL125" s="16" t="s">
        <v>141</v>
      </c>
      <c r="BM125" s="140" t="s">
        <v>505</v>
      </c>
    </row>
    <row r="126" spans="2:65" s="11" customFormat="1" ht="25.9" customHeight="1">
      <c r="B126" s="115"/>
      <c r="D126" s="116" t="s">
        <v>74</v>
      </c>
      <c r="E126" s="117" t="s">
        <v>763</v>
      </c>
      <c r="F126" s="117" t="s">
        <v>764</v>
      </c>
      <c r="I126" s="118"/>
      <c r="J126" s="119">
        <f>BK126</f>
        <v>0</v>
      </c>
      <c r="L126" s="115"/>
      <c r="M126" s="120"/>
      <c r="P126" s="121">
        <f>SUM(P127:P129)</f>
        <v>0</v>
      </c>
      <c r="R126" s="121">
        <f>SUM(R127:R129)</f>
        <v>0</v>
      </c>
      <c r="T126" s="122">
        <f>SUM(T127:T129)</f>
        <v>0</v>
      </c>
      <c r="AR126" s="116" t="s">
        <v>83</v>
      </c>
      <c r="AT126" s="123" t="s">
        <v>74</v>
      </c>
      <c r="AU126" s="123" t="s">
        <v>75</v>
      </c>
      <c r="AY126" s="116" t="s">
        <v>133</v>
      </c>
      <c r="BK126" s="124">
        <f>SUM(BK127:BK129)</f>
        <v>0</v>
      </c>
    </row>
    <row r="127" spans="2:65" s="1" customFormat="1" ht="24.15" customHeight="1">
      <c r="B127" s="127"/>
      <c r="C127" s="128" t="s">
        <v>765</v>
      </c>
      <c r="D127" s="128" t="s">
        <v>137</v>
      </c>
      <c r="E127" s="129" t="s">
        <v>766</v>
      </c>
      <c r="F127" s="130" t="s">
        <v>767</v>
      </c>
      <c r="G127" s="131" t="s">
        <v>222</v>
      </c>
      <c r="H127" s="132">
        <v>10</v>
      </c>
      <c r="I127" s="133"/>
      <c r="J127" s="134">
        <f>ROUND(I127*H127,2)</f>
        <v>0</v>
      </c>
      <c r="K127" s="135"/>
      <c r="L127" s="31"/>
      <c r="M127" s="136" t="s">
        <v>3</v>
      </c>
      <c r="N127" s="137" t="s">
        <v>46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141</v>
      </c>
      <c r="AT127" s="140" t="s">
        <v>137</v>
      </c>
      <c r="AU127" s="140" t="s">
        <v>83</v>
      </c>
      <c r="AY127" s="16" t="s">
        <v>133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6" t="s">
        <v>83</v>
      </c>
      <c r="BK127" s="141">
        <f>ROUND(I127*H127,2)</f>
        <v>0</v>
      </c>
      <c r="BL127" s="16" t="s">
        <v>141</v>
      </c>
      <c r="BM127" s="140" t="s">
        <v>512</v>
      </c>
    </row>
    <row r="128" spans="2:65" s="1" customFormat="1" ht="24.15" customHeight="1">
      <c r="B128" s="127"/>
      <c r="C128" s="128" t="s">
        <v>768</v>
      </c>
      <c r="D128" s="128" t="s">
        <v>137</v>
      </c>
      <c r="E128" s="129" t="s">
        <v>769</v>
      </c>
      <c r="F128" s="130" t="s">
        <v>770</v>
      </c>
      <c r="G128" s="131" t="s">
        <v>222</v>
      </c>
      <c r="H128" s="132">
        <v>15</v>
      </c>
      <c r="I128" s="133"/>
      <c r="J128" s="134">
        <f>ROUND(I128*H128,2)</f>
        <v>0</v>
      </c>
      <c r="K128" s="135"/>
      <c r="L128" s="31"/>
      <c r="M128" s="136" t="s">
        <v>3</v>
      </c>
      <c r="N128" s="137" t="s">
        <v>46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141</v>
      </c>
      <c r="AT128" s="140" t="s">
        <v>137</v>
      </c>
      <c r="AU128" s="140" t="s">
        <v>83</v>
      </c>
      <c r="AY128" s="16" t="s">
        <v>133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83</v>
      </c>
      <c r="BK128" s="141">
        <f>ROUND(I128*H128,2)</f>
        <v>0</v>
      </c>
      <c r="BL128" s="16" t="s">
        <v>141</v>
      </c>
      <c r="BM128" s="140" t="s">
        <v>439</v>
      </c>
    </row>
    <row r="129" spans="2:65" s="1" customFormat="1" ht="16.5" customHeight="1">
      <c r="B129" s="127"/>
      <c r="C129" s="128" t="s">
        <v>771</v>
      </c>
      <c r="D129" s="128" t="s">
        <v>137</v>
      </c>
      <c r="E129" s="129" t="s">
        <v>772</v>
      </c>
      <c r="F129" s="130" t="s">
        <v>773</v>
      </c>
      <c r="G129" s="131" t="s">
        <v>381</v>
      </c>
      <c r="H129" s="132">
        <v>1</v>
      </c>
      <c r="I129" s="133"/>
      <c r="J129" s="134">
        <f>ROUND(I129*H129,2)</f>
        <v>0</v>
      </c>
      <c r="K129" s="135"/>
      <c r="L129" s="31"/>
      <c r="M129" s="136" t="s">
        <v>3</v>
      </c>
      <c r="N129" s="137" t="s">
        <v>46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141</v>
      </c>
      <c r="AT129" s="140" t="s">
        <v>137</v>
      </c>
      <c r="AU129" s="140" t="s">
        <v>83</v>
      </c>
      <c r="AY129" s="16" t="s">
        <v>133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6" t="s">
        <v>83</v>
      </c>
      <c r="BK129" s="141">
        <f>ROUND(I129*H129,2)</f>
        <v>0</v>
      </c>
      <c r="BL129" s="16" t="s">
        <v>141</v>
      </c>
      <c r="BM129" s="140" t="s">
        <v>448</v>
      </c>
    </row>
    <row r="130" spans="2:65" s="11" customFormat="1" ht="25.9" customHeight="1">
      <c r="B130" s="115"/>
      <c r="D130" s="116" t="s">
        <v>74</v>
      </c>
      <c r="E130" s="117" t="s">
        <v>774</v>
      </c>
      <c r="F130" s="117" t="s">
        <v>775</v>
      </c>
      <c r="I130" s="118"/>
      <c r="J130" s="119">
        <f>BK130</f>
        <v>0</v>
      </c>
      <c r="L130" s="115"/>
      <c r="M130" s="120"/>
      <c r="P130" s="121">
        <f>SUM(P131:P134)</f>
        <v>0</v>
      </c>
      <c r="R130" s="121">
        <f>SUM(R131:R134)</f>
        <v>0</v>
      </c>
      <c r="T130" s="122">
        <f>SUM(T131:T134)</f>
        <v>0</v>
      </c>
      <c r="AR130" s="116" t="s">
        <v>83</v>
      </c>
      <c r="AT130" s="123" t="s">
        <v>74</v>
      </c>
      <c r="AU130" s="123" t="s">
        <v>75</v>
      </c>
      <c r="AY130" s="116" t="s">
        <v>133</v>
      </c>
      <c r="BK130" s="124">
        <f>SUM(BK131:BK134)</f>
        <v>0</v>
      </c>
    </row>
    <row r="131" spans="2:65" s="1" customFormat="1" ht="37.75" customHeight="1">
      <c r="B131" s="127"/>
      <c r="C131" s="128" t="s">
        <v>776</v>
      </c>
      <c r="D131" s="128" t="s">
        <v>137</v>
      </c>
      <c r="E131" s="129" t="s">
        <v>777</v>
      </c>
      <c r="F131" s="130" t="s">
        <v>778</v>
      </c>
      <c r="G131" s="131" t="s">
        <v>587</v>
      </c>
      <c r="H131" s="132">
        <v>10</v>
      </c>
      <c r="I131" s="133"/>
      <c r="J131" s="134">
        <f>ROUND(I131*H131,2)</f>
        <v>0</v>
      </c>
      <c r="K131" s="135"/>
      <c r="L131" s="31"/>
      <c r="M131" s="136" t="s">
        <v>3</v>
      </c>
      <c r="N131" s="137" t="s">
        <v>46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141</v>
      </c>
      <c r="AT131" s="140" t="s">
        <v>137</v>
      </c>
      <c r="AU131" s="140" t="s">
        <v>83</v>
      </c>
      <c r="AY131" s="16" t="s">
        <v>133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83</v>
      </c>
      <c r="BK131" s="141">
        <f>ROUND(I131*H131,2)</f>
        <v>0</v>
      </c>
      <c r="BL131" s="16" t="s">
        <v>141</v>
      </c>
      <c r="BM131" s="140" t="s">
        <v>203</v>
      </c>
    </row>
    <row r="132" spans="2:65" s="1" customFormat="1" ht="24.15" customHeight="1">
      <c r="B132" s="127"/>
      <c r="C132" s="128" t="s">
        <v>779</v>
      </c>
      <c r="D132" s="128" t="s">
        <v>137</v>
      </c>
      <c r="E132" s="129" t="s">
        <v>780</v>
      </c>
      <c r="F132" s="130" t="s">
        <v>767</v>
      </c>
      <c r="G132" s="131" t="s">
        <v>222</v>
      </c>
      <c r="H132" s="132">
        <v>10</v>
      </c>
      <c r="I132" s="133"/>
      <c r="J132" s="134">
        <f>ROUND(I132*H132,2)</f>
        <v>0</v>
      </c>
      <c r="K132" s="135"/>
      <c r="L132" s="31"/>
      <c r="M132" s="136" t="s">
        <v>3</v>
      </c>
      <c r="N132" s="137" t="s">
        <v>46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141</v>
      </c>
      <c r="AT132" s="140" t="s">
        <v>137</v>
      </c>
      <c r="AU132" s="140" t="s">
        <v>83</v>
      </c>
      <c r="AY132" s="16" t="s">
        <v>133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83</v>
      </c>
      <c r="BK132" s="141">
        <f>ROUND(I132*H132,2)</f>
        <v>0</v>
      </c>
      <c r="BL132" s="16" t="s">
        <v>141</v>
      </c>
      <c r="BM132" s="140" t="s">
        <v>255</v>
      </c>
    </row>
    <row r="133" spans="2:65" s="1" customFormat="1" ht="24.15" customHeight="1">
      <c r="B133" s="127"/>
      <c r="C133" s="128" t="s">
        <v>554</v>
      </c>
      <c r="D133" s="128" t="s">
        <v>137</v>
      </c>
      <c r="E133" s="129" t="s">
        <v>781</v>
      </c>
      <c r="F133" s="130" t="s">
        <v>770</v>
      </c>
      <c r="G133" s="131" t="s">
        <v>222</v>
      </c>
      <c r="H133" s="132">
        <v>15</v>
      </c>
      <c r="I133" s="133"/>
      <c r="J133" s="134">
        <f>ROUND(I133*H133,2)</f>
        <v>0</v>
      </c>
      <c r="K133" s="135"/>
      <c r="L133" s="31"/>
      <c r="M133" s="136" t="s">
        <v>3</v>
      </c>
      <c r="N133" s="137" t="s">
        <v>46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141</v>
      </c>
      <c r="AT133" s="140" t="s">
        <v>137</v>
      </c>
      <c r="AU133" s="140" t="s">
        <v>83</v>
      </c>
      <c r="AY133" s="16" t="s">
        <v>133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6" t="s">
        <v>83</v>
      </c>
      <c r="BK133" s="141">
        <f>ROUND(I133*H133,2)</f>
        <v>0</v>
      </c>
      <c r="BL133" s="16" t="s">
        <v>141</v>
      </c>
      <c r="BM133" s="140" t="s">
        <v>782</v>
      </c>
    </row>
    <row r="134" spans="2:65" s="1" customFormat="1" ht="16.5" customHeight="1">
      <c r="B134" s="127"/>
      <c r="C134" s="128" t="s">
        <v>783</v>
      </c>
      <c r="D134" s="128" t="s">
        <v>137</v>
      </c>
      <c r="E134" s="129" t="s">
        <v>772</v>
      </c>
      <c r="F134" s="130" t="s">
        <v>773</v>
      </c>
      <c r="G134" s="131" t="s">
        <v>381</v>
      </c>
      <c r="H134" s="132">
        <v>1</v>
      </c>
      <c r="I134" s="133"/>
      <c r="J134" s="134">
        <f>ROUND(I134*H134,2)</f>
        <v>0</v>
      </c>
      <c r="K134" s="135"/>
      <c r="L134" s="31"/>
      <c r="M134" s="184" t="s">
        <v>3</v>
      </c>
      <c r="N134" s="185" t="s">
        <v>46</v>
      </c>
      <c r="O134" s="186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AR134" s="140" t="s">
        <v>141</v>
      </c>
      <c r="AT134" s="140" t="s">
        <v>137</v>
      </c>
      <c r="AU134" s="140" t="s">
        <v>83</v>
      </c>
      <c r="AY134" s="16" t="s">
        <v>133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6" t="s">
        <v>83</v>
      </c>
      <c r="BK134" s="141">
        <f>ROUND(I134*H134,2)</f>
        <v>0</v>
      </c>
      <c r="BL134" s="16" t="s">
        <v>141</v>
      </c>
      <c r="BM134" s="140" t="s">
        <v>784</v>
      </c>
    </row>
    <row r="135" spans="2:65" s="1" customFormat="1" ht="7" customHeight="1"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31"/>
    </row>
  </sheetData>
  <autoFilter ref="C83:K134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04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8" t="s">
        <v>6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94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95</v>
      </c>
      <c r="L4" s="19"/>
      <c r="M4" s="84" t="s">
        <v>11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26.25" customHeight="1">
      <c r="B7" s="19"/>
      <c r="E7" s="229" t="str">
        <f>'Rekapitulace stavby'!K6</f>
        <v>Stavební úpravy místností UK 122 a UK 124 – výukové prostory pro studenzy se SP</v>
      </c>
      <c r="F7" s="230"/>
      <c r="G7" s="230"/>
      <c r="H7" s="230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91" t="s">
        <v>785</v>
      </c>
      <c r="F9" s="231"/>
      <c r="G9" s="231"/>
      <c r="H9" s="231"/>
      <c r="L9" s="31"/>
    </row>
    <row r="10" spans="2:46" s="1" customFormat="1" ht="10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7. 1. 2024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2" t="str">
        <f>'Rekapitulace stavby'!E14</f>
        <v>Vyplň údaj</v>
      </c>
      <c r="F18" s="212"/>
      <c r="G18" s="212"/>
      <c r="H18" s="212"/>
      <c r="I18" s="26" t="s">
        <v>29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3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5"/>
      <c r="E27" s="217" t="s">
        <v>3</v>
      </c>
      <c r="F27" s="217"/>
      <c r="G27" s="217"/>
      <c r="H27" s="217"/>
      <c r="L27" s="85"/>
    </row>
    <row r="28" spans="2:12" s="1" customFormat="1" ht="7" customHeight="1">
      <c r="B28" s="31"/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4" customHeight="1">
      <c r="B30" s="31"/>
      <c r="D30" s="86" t="s">
        <v>41</v>
      </c>
      <c r="J30" s="62">
        <f>ROUND(J85, 2)</f>
        <v>0</v>
      </c>
      <c r="L30" s="31"/>
    </row>
    <row r="31" spans="2:12" s="1" customFormat="1" ht="7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43</v>
      </c>
      <c r="I32" s="34" t="s">
        <v>42</v>
      </c>
      <c r="J32" s="34" t="s">
        <v>44</v>
      </c>
      <c r="L32" s="31"/>
    </row>
    <row r="33" spans="2:12" s="1" customFormat="1" ht="14.4" customHeight="1">
      <c r="B33" s="31"/>
      <c r="D33" s="51" t="s">
        <v>45</v>
      </c>
      <c r="E33" s="26" t="s">
        <v>46</v>
      </c>
      <c r="F33" s="87">
        <f>ROUND((SUM(BE85:BE103)),  2)</f>
        <v>0</v>
      </c>
      <c r="I33" s="88">
        <v>0.21</v>
      </c>
      <c r="J33" s="87">
        <f>ROUND(((SUM(BE85:BE103))*I33),  2)</f>
        <v>0</v>
      </c>
      <c r="L33" s="31"/>
    </row>
    <row r="34" spans="2:12" s="1" customFormat="1" ht="14.4" customHeight="1">
      <c r="B34" s="31"/>
      <c r="E34" s="26" t="s">
        <v>47</v>
      </c>
      <c r="F34" s="87">
        <f>ROUND((SUM(BF85:BF103)),  2)</f>
        <v>0</v>
      </c>
      <c r="I34" s="88">
        <v>0.12</v>
      </c>
      <c r="J34" s="87">
        <f>ROUND(((SUM(BF85:BF103))*I34),  2)</f>
        <v>0</v>
      </c>
      <c r="L34" s="31"/>
    </row>
    <row r="35" spans="2:12" s="1" customFormat="1" ht="14.4" hidden="1" customHeight="1">
      <c r="B35" s="31"/>
      <c r="E35" s="26" t="s">
        <v>48</v>
      </c>
      <c r="F35" s="87">
        <f>ROUND((SUM(BG85:BG103)),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49</v>
      </c>
      <c r="F36" s="87">
        <f>ROUND((SUM(BH85:BH103)),  2)</f>
        <v>0</v>
      </c>
      <c r="I36" s="88">
        <v>0.12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50</v>
      </c>
      <c r="F37" s="87">
        <f>ROUND((SUM(BI85:BI103)),  2)</f>
        <v>0</v>
      </c>
      <c r="I37" s="88">
        <v>0</v>
      </c>
      <c r="J37" s="87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89"/>
      <c r="D39" s="90" t="s">
        <v>51</v>
      </c>
      <c r="E39" s="53"/>
      <c r="F39" s="53"/>
      <c r="G39" s="91" t="s">
        <v>52</v>
      </c>
      <c r="H39" s="92" t="s">
        <v>53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" hidden="1" customHeight="1">
      <c r="B45" s="31"/>
      <c r="C45" s="20" t="s">
        <v>98</v>
      </c>
      <c r="L45" s="31"/>
    </row>
    <row r="46" spans="2:12" s="1" customFormat="1" ht="7" hidden="1" customHeight="1">
      <c r="B46" s="31"/>
      <c r="L46" s="31"/>
    </row>
    <row r="47" spans="2:12" s="1" customFormat="1" ht="12" hidden="1" customHeight="1">
      <c r="B47" s="31"/>
      <c r="C47" s="26" t="s">
        <v>17</v>
      </c>
      <c r="L47" s="31"/>
    </row>
    <row r="48" spans="2:12" s="1" customFormat="1" ht="26.25" hidden="1" customHeight="1">
      <c r="B48" s="31"/>
      <c r="E48" s="229" t="str">
        <f>E7</f>
        <v>Stavební úpravy místností UK 122 a UK 124 – výukové prostory pro studenzy se SP</v>
      </c>
      <c r="F48" s="230"/>
      <c r="G48" s="230"/>
      <c r="H48" s="230"/>
      <c r="L48" s="31"/>
    </row>
    <row r="49" spans="2:47" s="1" customFormat="1" ht="12" hidden="1" customHeight="1">
      <c r="B49" s="31"/>
      <c r="C49" s="26" t="s">
        <v>96</v>
      </c>
      <c r="L49" s="31"/>
    </row>
    <row r="50" spans="2:47" s="1" customFormat="1" ht="16.5" hidden="1" customHeight="1">
      <c r="B50" s="31"/>
      <c r="E50" s="191" t="str">
        <f>E9</f>
        <v>x - VRN</v>
      </c>
      <c r="F50" s="231"/>
      <c r="G50" s="231"/>
      <c r="H50" s="231"/>
      <c r="L50" s="31"/>
    </row>
    <row r="51" spans="2:47" s="1" customFormat="1" ht="7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Univerzitní 22</v>
      </c>
      <c r="I52" s="26" t="s">
        <v>23</v>
      </c>
      <c r="J52" s="48" t="str">
        <f>IF(J12="","",J12)</f>
        <v>7. 1. 2024</v>
      </c>
      <c r="L52" s="31"/>
    </row>
    <row r="53" spans="2:47" s="1" customFormat="1" ht="7" hidden="1" customHeight="1">
      <c r="B53" s="31"/>
      <c r="L53" s="31"/>
    </row>
    <row r="54" spans="2:47" s="1" customFormat="1" ht="15.15" hidden="1" customHeight="1">
      <c r="B54" s="31"/>
      <c r="C54" s="26" t="s">
        <v>25</v>
      </c>
      <c r="F54" s="24" t="str">
        <f>E15</f>
        <v>Západočeský univerzita v Plzni</v>
      </c>
      <c r="I54" s="26" t="s">
        <v>33</v>
      </c>
      <c r="J54" s="29" t="str">
        <f>E21</f>
        <v>HBH atelier s.r.o.</v>
      </c>
      <c r="L54" s="31"/>
    </row>
    <row r="55" spans="2:47" s="1" customFormat="1" ht="15.15" hidden="1" customHeight="1">
      <c r="B55" s="31"/>
      <c r="C55" s="26" t="s">
        <v>31</v>
      </c>
      <c r="F55" s="24" t="str">
        <f>IF(E18="","",E18)</f>
        <v>Vyplň údaj</v>
      </c>
      <c r="I55" s="26" t="s">
        <v>37</v>
      </c>
      <c r="J55" s="29" t="str">
        <f>E24</f>
        <v xml:space="preserve"> </v>
      </c>
      <c r="L55" s="31"/>
    </row>
    <row r="56" spans="2:47" s="1" customFormat="1" ht="10.25" hidden="1" customHeight="1">
      <c r="B56" s="31"/>
      <c r="L56" s="31"/>
    </row>
    <row r="57" spans="2:47" s="1" customFormat="1" ht="29.25" hidden="1" customHeight="1">
      <c r="B57" s="31"/>
      <c r="C57" s="95" t="s">
        <v>99</v>
      </c>
      <c r="D57" s="89"/>
      <c r="E57" s="89"/>
      <c r="F57" s="89"/>
      <c r="G57" s="89"/>
      <c r="H57" s="89"/>
      <c r="I57" s="89"/>
      <c r="J57" s="96" t="s">
        <v>100</v>
      </c>
      <c r="K57" s="89"/>
      <c r="L57" s="31"/>
    </row>
    <row r="58" spans="2:47" s="1" customFormat="1" ht="10.25" hidden="1" customHeight="1">
      <c r="B58" s="31"/>
      <c r="L58" s="31"/>
    </row>
    <row r="59" spans="2:47" s="1" customFormat="1" ht="22.75" hidden="1" customHeight="1">
      <c r="B59" s="31"/>
      <c r="C59" s="97" t="s">
        <v>73</v>
      </c>
      <c r="J59" s="62">
        <f>J85</f>
        <v>0</v>
      </c>
      <c r="L59" s="31"/>
      <c r="AU59" s="16" t="s">
        <v>101</v>
      </c>
    </row>
    <row r="60" spans="2:47" s="8" customFormat="1" ht="25" hidden="1" customHeight="1">
      <c r="B60" s="98"/>
      <c r="D60" s="99" t="s">
        <v>786</v>
      </c>
      <c r="E60" s="100"/>
      <c r="F60" s="100"/>
      <c r="G60" s="100"/>
      <c r="H60" s="100"/>
      <c r="I60" s="100"/>
      <c r="J60" s="101">
        <f>J86</f>
        <v>0</v>
      </c>
      <c r="L60" s="98"/>
    </row>
    <row r="61" spans="2:47" s="9" customFormat="1" ht="19.899999999999999" hidden="1" customHeight="1">
      <c r="B61" s="102"/>
      <c r="D61" s="103" t="s">
        <v>787</v>
      </c>
      <c r="E61" s="104"/>
      <c r="F61" s="104"/>
      <c r="G61" s="104"/>
      <c r="H61" s="104"/>
      <c r="I61" s="104"/>
      <c r="J61" s="105">
        <f>J87</f>
        <v>0</v>
      </c>
      <c r="L61" s="102"/>
    </row>
    <row r="62" spans="2:47" s="9" customFormat="1" ht="19.899999999999999" hidden="1" customHeight="1">
      <c r="B62" s="102"/>
      <c r="D62" s="103" t="s">
        <v>788</v>
      </c>
      <c r="E62" s="104"/>
      <c r="F62" s="104"/>
      <c r="G62" s="104"/>
      <c r="H62" s="104"/>
      <c r="I62" s="104"/>
      <c r="J62" s="105">
        <f>J92</f>
        <v>0</v>
      </c>
      <c r="L62" s="102"/>
    </row>
    <row r="63" spans="2:47" s="9" customFormat="1" ht="19.899999999999999" hidden="1" customHeight="1">
      <c r="B63" s="102"/>
      <c r="D63" s="103" t="s">
        <v>789</v>
      </c>
      <c r="E63" s="104"/>
      <c r="F63" s="104"/>
      <c r="G63" s="104"/>
      <c r="H63" s="104"/>
      <c r="I63" s="104"/>
      <c r="J63" s="105">
        <f>J95</f>
        <v>0</v>
      </c>
      <c r="L63" s="102"/>
    </row>
    <row r="64" spans="2:47" s="9" customFormat="1" ht="19.899999999999999" hidden="1" customHeight="1">
      <c r="B64" s="102"/>
      <c r="D64" s="103" t="s">
        <v>790</v>
      </c>
      <c r="E64" s="104"/>
      <c r="F64" s="104"/>
      <c r="G64" s="104"/>
      <c r="H64" s="104"/>
      <c r="I64" s="104"/>
      <c r="J64" s="105">
        <f>J98</f>
        <v>0</v>
      </c>
      <c r="L64" s="102"/>
    </row>
    <row r="65" spans="2:12" s="9" customFormat="1" ht="19.899999999999999" hidden="1" customHeight="1">
      <c r="B65" s="102"/>
      <c r="D65" s="103" t="s">
        <v>791</v>
      </c>
      <c r="E65" s="104"/>
      <c r="F65" s="104"/>
      <c r="G65" s="104"/>
      <c r="H65" s="104"/>
      <c r="I65" s="104"/>
      <c r="J65" s="105">
        <f>J101</f>
        <v>0</v>
      </c>
      <c r="L65" s="102"/>
    </row>
    <row r="66" spans="2:12" s="1" customFormat="1" ht="21.75" hidden="1" customHeight="1">
      <c r="B66" s="31"/>
      <c r="L66" s="31"/>
    </row>
    <row r="67" spans="2:12" s="1" customFormat="1" ht="7" hidden="1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68" spans="2:12" ht="10" hidden="1"/>
    <row r="69" spans="2:12" ht="10" hidden="1"/>
    <row r="70" spans="2:12" ht="10" hidden="1"/>
    <row r="71" spans="2:12" s="1" customFormat="1" ht="7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5" customHeight="1">
      <c r="B72" s="31"/>
      <c r="C72" s="20" t="s">
        <v>118</v>
      </c>
      <c r="L72" s="31"/>
    </row>
    <row r="73" spans="2:12" s="1" customFormat="1" ht="7" customHeight="1">
      <c r="B73" s="31"/>
      <c r="L73" s="31"/>
    </row>
    <row r="74" spans="2:12" s="1" customFormat="1" ht="12" customHeight="1">
      <c r="B74" s="31"/>
      <c r="C74" s="26" t="s">
        <v>17</v>
      </c>
      <c r="L74" s="31"/>
    </row>
    <row r="75" spans="2:12" s="1" customFormat="1" ht="26.25" customHeight="1">
      <c r="B75" s="31"/>
      <c r="E75" s="229" t="str">
        <f>E7</f>
        <v>Stavební úpravy místností UK 122 a UK 124 – výukové prostory pro studenzy se SP</v>
      </c>
      <c r="F75" s="230"/>
      <c r="G75" s="230"/>
      <c r="H75" s="230"/>
      <c r="L75" s="31"/>
    </row>
    <row r="76" spans="2:12" s="1" customFormat="1" ht="12" customHeight="1">
      <c r="B76" s="31"/>
      <c r="C76" s="26" t="s">
        <v>96</v>
      </c>
      <c r="L76" s="31"/>
    </row>
    <row r="77" spans="2:12" s="1" customFormat="1" ht="16.5" customHeight="1">
      <c r="B77" s="31"/>
      <c r="E77" s="191" t="str">
        <f>E9</f>
        <v>x - VRN</v>
      </c>
      <c r="F77" s="231"/>
      <c r="G77" s="231"/>
      <c r="H77" s="231"/>
      <c r="L77" s="31"/>
    </row>
    <row r="78" spans="2:12" s="1" customFormat="1" ht="7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F12</f>
        <v>Univerzitní 22</v>
      </c>
      <c r="I79" s="26" t="s">
        <v>23</v>
      </c>
      <c r="J79" s="48" t="str">
        <f>IF(J12="","",J12)</f>
        <v>7. 1. 2024</v>
      </c>
      <c r="L79" s="31"/>
    </row>
    <row r="80" spans="2:12" s="1" customFormat="1" ht="7" customHeight="1">
      <c r="B80" s="31"/>
      <c r="L80" s="31"/>
    </row>
    <row r="81" spans="2:65" s="1" customFormat="1" ht="15.15" customHeight="1">
      <c r="B81" s="31"/>
      <c r="C81" s="26" t="s">
        <v>25</v>
      </c>
      <c r="F81" s="24" t="str">
        <f>E15</f>
        <v>Západočeský univerzita v Plzni</v>
      </c>
      <c r="I81" s="26" t="s">
        <v>33</v>
      </c>
      <c r="J81" s="29" t="str">
        <f>E21</f>
        <v>HBH atelier s.r.o.</v>
      </c>
      <c r="L81" s="31"/>
    </row>
    <row r="82" spans="2:65" s="1" customFormat="1" ht="15.15" customHeight="1">
      <c r="B82" s="31"/>
      <c r="C82" s="26" t="s">
        <v>31</v>
      </c>
      <c r="F82" s="24" t="str">
        <f>IF(E18="","",E18)</f>
        <v>Vyplň údaj</v>
      </c>
      <c r="I82" s="26" t="s">
        <v>37</v>
      </c>
      <c r="J82" s="29" t="str">
        <f>E24</f>
        <v xml:space="preserve"> </v>
      </c>
      <c r="L82" s="31"/>
    </row>
    <row r="83" spans="2:65" s="1" customFormat="1" ht="10.25" customHeight="1">
      <c r="B83" s="31"/>
      <c r="L83" s="31"/>
    </row>
    <row r="84" spans="2:65" s="10" customFormat="1" ht="29.25" customHeight="1">
      <c r="B84" s="106"/>
      <c r="C84" s="107" t="s">
        <v>119</v>
      </c>
      <c r="D84" s="108" t="s">
        <v>60</v>
      </c>
      <c r="E84" s="108" t="s">
        <v>56</v>
      </c>
      <c r="F84" s="108" t="s">
        <v>57</v>
      </c>
      <c r="G84" s="108" t="s">
        <v>120</v>
      </c>
      <c r="H84" s="108" t="s">
        <v>121</v>
      </c>
      <c r="I84" s="108" t="s">
        <v>122</v>
      </c>
      <c r="J84" s="109" t="s">
        <v>100</v>
      </c>
      <c r="K84" s="110" t="s">
        <v>123</v>
      </c>
      <c r="L84" s="106"/>
      <c r="M84" s="55" t="s">
        <v>3</v>
      </c>
      <c r="N84" s="56" t="s">
        <v>45</v>
      </c>
      <c r="O84" s="56" t="s">
        <v>124</v>
      </c>
      <c r="P84" s="56" t="s">
        <v>125</v>
      </c>
      <c r="Q84" s="56" t="s">
        <v>126</v>
      </c>
      <c r="R84" s="56" t="s">
        <v>127</v>
      </c>
      <c r="S84" s="56" t="s">
        <v>128</v>
      </c>
      <c r="T84" s="57" t="s">
        <v>129</v>
      </c>
    </row>
    <row r="85" spans="2:65" s="1" customFormat="1" ht="22.75" customHeight="1">
      <c r="B85" s="31"/>
      <c r="C85" s="60" t="s">
        <v>130</v>
      </c>
      <c r="J85" s="111">
        <f>BK85</f>
        <v>0</v>
      </c>
      <c r="L85" s="31"/>
      <c r="M85" s="58"/>
      <c r="N85" s="49"/>
      <c r="O85" s="49"/>
      <c r="P85" s="112">
        <f>P86</f>
        <v>0</v>
      </c>
      <c r="Q85" s="49"/>
      <c r="R85" s="112">
        <f>R86</f>
        <v>0</v>
      </c>
      <c r="S85" s="49"/>
      <c r="T85" s="113">
        <f>T86</f>
        <v>0</v>
      </c>
      <c r="AT85" s="16" t="s">
        <v>74</v>
      </c>
      <c r="AU85" s="16" t="s">
        <v>101</v>
      </c>
      <c r="BK85" s="114">
        <f>BK86</f>
        <v>0</v>
      </c>
    </row>
    <row r="86" spans="2:65" s="11" customFormat="1" ht="25.9" customHeight="1">
      <c r="B86" s="115"/>
      <c r="D86" s="116" t="s">
        <v>74</v>
      </c>
      <c r="E86" s="117" t="s">
        <v>93</v>
      </c>
      <c r="F86" s="117" t="s">
        <v>792</v>
      </c>
      <c r="I86" s="118"/>
      <c r="J86" s="119">
        <f>BK86</f>
        <v>0</v>
      </c>
      <c r="L86" s="115"/>
      <c r="M86" s="120"/>
      <c r="P86" s="121">
        <f>P87+P92+P95+P98+P101</f>
        <v>0</v>
      </c>
      <c r="R86" s="121">
        <f>R87+R92+R95+R98+R101</f>
        <v>0</v>
      </c>
      <c r="T86" s="122">
        <f>T87+T92+T95+T98+T101</f>
        <v>0</v>
      </c>
      <c r="AR86" s="116" t="s">
        <v>164</v>
      </c>
      <c r="AT86" s="123" t="s">
        <v>74</v>
      </c>
      <c r="AU86" s="123" t="s">
        <v>75</v>
      </c>
      <c r="AY86" s="116" t="s">
        <v>133</v>
      </c>
      <c r="BK86" s="124">
        <f>BK87+BK92+BK95+BK98+BK101</f>
        <v>0</v>
      </c>
    </row>
    <row r="87" spans="2:65" s="11" customFormat="1" ht="22.75" customHeight="1">
      <c r="B87" s="115"/>
      <c r="D87" s="116" t="s">
        <v>74</v>
      </c>
      <c r="E87" s="125" t="s">
        <v>793</v>
      </c>
      <c r="F87" s="125" t="s">
        <v>794</v>
      </c>
      <c r="I87" s="118"/>
      <c r="J87" s="126">
        <f>BK87</f>
        <v>0</v>
      </c>
      <c r="L87" s="115"/>
      <c r="M87" s="120"/>
      <c r="P87" s="121">
        <f>SUM(P88:P91)</f>
        <v>0</v>
      </c>
      <c r="R87" s="121">
        <f>SUM(R88:R91)</f>
        <v>0</v>
      </c>
      <c r="T87" s="122">
        <f>SUM(T88:T91)</f>
        <v>0</v>
      </c>
      <c r="AR87" s="116" t="s">
        <v>164</v>
      </c>
      <c r="AT87" s="123" t="s">
        <v>74</v>
      </c>
      <c r="AU87" s="123" t="s">
        <v>83</v>
      </c>
      <c r="AY87" s="116" t="s">
        <v>133</v>
      </c>
      <c r="BK87" s="124">
        <f>SUM(BK88:BK91)</f>
        <v>0</v>
      </c>
    </row>
    <row r="88" spans="2:65" s="1" customFormat="1" ht="16.5" customHeight="1">
      <c r="B88" s="127"/>
      <c r="C88" s="128" t="s">
        <v>83</v>
      </c>
      <c r="D88" s="128" t="s">
        <v>137</v>
      </c>
      <c r="E88" s="129" t="s">
        <v>795</v>
      </c>
      <c r="F88" s="130" t="s">
        <v>796</v>
      </c>
      <c r="G88" s="131" t="s">
        <v>381</v>
      </c>
      <c r="H88" s="132">
        <v>1</v>
      </c>
      <c r="I88" s="133"/>
      <c r="J88" s="134">
        <f>ROUND(I88*H88,2)</f>
        <v>0</v>
      </c>
      <c r="K88" s="135"/>
      <c r="L88" s="31"/>
      <c r="M88" s="136" t="s">
        <v>3</v>
      </c>
      <c r="N88" s="137" t="s">
        <v>46</v>
      </c>
      <c r="P88" s="138">
        <f>O88*H88</f>
        <v>0</v>
      </c>
      <c r="Q88" s="138">
        <v>0</v>
      </c>
      <c r="R88" s="138">
        <f>Q88*H88</f>
        <v>0</v>
      </c>
      <c r="S88" s="138">
        <v>0</v>
      </c>
      <c r="T88" s="139">
        <f>S88*H88</f>
        <v>0</v>
      </c>
      <c r="AR88" s="140" t="s">
        <v>797</v>
      </c>
      <c r="AT88" s="140" t="s">
        <v>137</v>
      </c>
      <c r="AU88" s="140" t="s">
        <v>85</v>
      </c>
      <c r="AY88" s="16" t="s">
        <v>133</v>
      </c>
      <c r="BE88" s="141">
        <f>IF(N88="základní",J88,0)</f>
        <v>0</v>
      </c>
      <c r="BF88" s="141">
        <f>IF(N88="snížená",J88,0)</f>
        <v>0</v>
      </c>
      <c r="BG88" s="141">
        <f>IF(N88="zákl. přenesená",J88,0)</f>
        <v>0</v>
      </c>
      <c r="BH88" s="141">
        <f>IF(N88="sníž. přenesená",J88,0)</f>
        <v>0</v>
      </c>
      <c r="BI88" s="141">
        <f>IF(N88="nulová",J88,0)</f>
        <v>0</v>
      </c>
      <c r="BJ88" s="16" t="s">
        <v>83</v>
      </c>
      <c r="BK88" s="141">
        <f>ROUND(I88*H88,2)</f>
        <v>0</v>
      </c>
      <c r="BL88" s="16" t="s">
        <v>797</v>
      </c>
      <c r="BM88" s="140" t="s">
        <v>798</v>
      </c>
    </row>
    <row r="89" spans="2:65" s="1" customFormat="1" ht="10">
      <c r="B89" s="31"/>
      <c r="D89" s="142" t="s">
        <v>143</v>
      </c>
      <c r="F89" s="143" t="s">
        <v>799</v>
      </c>
      <c r="I89" s="144"/>
      <c r="L89" s="31"/>
      <c r="M89" s="145"/>
      <c r="T89" s="52"/>
      <c r="AT89" s="16" t="s">
        <v>143</v>
      </c>
      <c r="AU89" s="16" t="s">
        <v>85</v>
      </c>
    </row>
    <row r="90" spans="2:65" s="1" customFormat="1" ht="16.5" customHeight="1">
      <c r="B90" s="127"/>
      <c r="C90" s="128" t="s">
        <v>85</v>
      </c>
      <c r="D90" s="128" t="s">
        <v>137</v>
      </c>
      <c r="E90" s="129" t="s">
        <v>800</v>
      </c>
      <c r="F90" s="130" t="s">
        <v>801</v>
      </c>
      <c r="G90" s="131" t="s">
        <v>381</v>
      </c>
      <c r="H90" s="132">
        <v>1</v>
      </c>
      <c r="I90" s="133"/>
      <c r="J90" s="134">
        <f>ROUND(I90*H90,2)</f>
        <v>0</v>
      </c>
      <c r="K90" s="135"/>
      <c r="L90" s="31"/>
      <c r="M90" s="136" t="s">
        <v>3</v>
      </c>
      <c r="N90" s="137" t="s">
        <v>46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797</v>
      </c>
      <c r="AT90" s="140" t="s">
        <v>137</v>
      </c>
      <c r="AU90" s="140" t="s">
        <v>85</v>
      </c>
      <c r="AY90" s="16" t="s">
        <v>133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6" t="s">
        <v>83</v>
      </c>
      <c r="BK90" s="141">
        <f>ROUND(I90*H90,2)</f>
        <v>0</v>
      </c>
      <c r="BL90" s="16" t="s">
        <v>797</v>
      </c>
      <c r="BM90" s="140" t="s">
        <v>802</v>
      </c>
    </row>
    <row r="91" spans="2:65" s="1" customFormat="1" ht="10">
      <c r="B91" s="31"/>
      <c r="D91" s="142" t="s">
        <v>143</v>
      </c>
      <c r="F91" s="143" t="s">
        <v>803</v>
      </c>
      <c r="I91" s="144"/>
      <c r="L91" s="31"/>
      <c r="M91" s="145"/>
      <c r="T91" s="52"/>
      <c r="AT91" s="16" t="s">
        <v>143</v>
      </c>
      <c r="AU91" s="16" t="s">
        <v>85</v>
      </c>
    </row>
    <row r="92" spans="2:65" s="11" customFormat="1" ht="22.75" customHeight="1">
      <c r="B92" s="115"/>
      <c r="D92" s="116" t="s">
        <v>74</v>
      </c>
      <c r="E92" s="125" t="s">
        <v>804</v>
      </c>
      <c r="F92" s="125" t="s">
        <v>805</v>
      </c>
      <c r="I92" s="118"/>
      <c r="J92" s="126">
        <f>BK92</f>
        <v>0</v>
      </c>
      <c r="L92" s="115"/>
      <c r="M92" s="120"/>
      <c r="P92" s="121">
        <f>SUM(P93:P94)</f>
        <v>0</v>
      </c>
      <c r="R92" s="121">
        <f>SUM(R93:R94)</f>
        <v>0</v>
      </c>
      <c r="T92" s="122">
        <f>SUM(T93:T94)</f>
        <v>0</v>
      </c>
      <c r="AR92" s="116" t="s">
        <v>164</v>
      </c>
      <c r="AT92" s="123" t="s">
        <v>74</v>
      </c>
      <c r="AU92" s="123" t="s">
        <v>83</v>
      </c>
      <c r="AY92" s="116" t="s">
        <v>133</v>
      </c>
      <c r="BK92" s="124">
        <f>SUM(BK93:BK94)</f>
        <v>0</v>
      </c>
    </row>
    <row r="93" spans="2:65" s="1" customFormat="1" ht="16.5" customHeight="1">
      <c r="B93" s="127"/>
      <c r="C93" s="128" t="s">
        <v>134</v>
      </c>
      <c r="D93" s="128" t="s">
        <v>137</v>
      </c>
      <c r="E93" s="129" t="s">
        <v>806</v>
      </c>
      <c r="F93" s="130" t="s">
        <v>805</v>
      </c>
      <c r="G93" s="131" t="s">
        <v>381</v>
      </c>
      <c r="H93" s="132">
        <v>1</v>
      </c>
      <c r="I93" s="133"/>
      <c r="J93" s="134">
        <f>ROUND(I93*H93,2)</f>
        <v>0</v>
      </c>
      <c r="K93" s="135"/>
      <c r="L93" s="31"/>
      <c r="M93" s="136" t="s">
        <v>3</v>
      </c>
      <c r="N93" s="137" t="s">
        <v>46</v>
      </c>
      <c r="P93" s="138">
        <f>O93*H93</f>
        <v>0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797</v>
      </c>
      <c r="AT93" s="140" t="s">
        <v>137</v>
      </c>
      <c r="AU93" s="140" t="s">
        <v>85</v>
      </c>
      <c r="AY93" s="16" t="s">
        <v>133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6" t="s">
        <v>83</v>
      </c>
      <c r="BK93" s="141">
        <f>ROUND(I93*H93,2)</f>
        <v>0</v>
      </c>
      <c r="BL93" s="16" t="s">
        <v>797</v>
      </c>
      <c r="BM93" s="140" t="s">
        <v>807</v>
      </c>
    </row>
    <row r="94" spans="2:65" s="1" customFormat="1" ht="10">
      <c r="B94" s="31"/>
      <c r="D94" s="142" t="s">
        <v>143</v>
      </c>
      <c r="F94" s="143" t="s">
        <v>808</v>
      </c>
      <c r="I94" s="144"/>
      <c r="L94" s="31"/>
      <c r="M94" s="145"/>
      <c r="T94" s="52"/>
      <c r="AT94" s="16" t="s">
        <v>143</v>
      </c>
      <c r="AU94" s="16" t="s">
        <v>85</v>
      </c>
    </row>
    <row r="95" spans="2:65" s="11" customFormat="1" ht="22.75" customHeight="1">
      <c r="B95" s="115"/>
      <c r="D95" s="116" t="s">
        <v>74</v>
      </c>
      <c r="E95" s="125" t="s">
        <v>809</v>
      </c>
      <c r="F95" s="125" t="s">
        <v>810</v>
      </c>
      <c r="I95" s="118"/>
      <c r="J95" s="126">
        <f>BK95</f>
        <v>0</v>
      </c>
      <c r="L95" s="115"/>
      <c r="M95" s="120"/>
      <c r="P95" s="121">
        <f>SUM(P96:P97)</f>
        <v>0</v>
      </c>
      <c r="R95" s="121">
        <f>SUM(R96:R97)</f>
        <v>0</v>
      </c>
      <c r="T95" s="122">
        <f>SUM(T96:T97)</f>
        <v>0</v>
      </c>
      <c r="AR95" s="116" t="s">
        <v>164</v>
      </c>
      <c r="AT95" s="123" t="s">
        <v>74</v>
      </c>
      <c r="AU95" s="123" t="s">
        <v>83</v>
      </c>
      <c r="AY95" s="116" t="s">
        <v>133</v>
      </c>
      <c r="BK95" s="124">
        <f>SUM(BK96:BK97)</f>
        <v>0</v>
      </c>
    </row>
    <row r="96" spans="2:65" s="1" customFormat="1" ht="16.5" customHeight="1">
      <c r="B96" s="127"/>
      <c r="C96" s="128" t="s">
        <v>141</v>
      </c>
      <c r="D96" s="128" t="s">
        <v>137</v>
      </c>
      <c r="E96" s="129" t="s">
        <v>811</v>
      </c>
      <c r="F96" s="130" t="s">
        <v>812</v>
      </c>
      <c r="G96" s="131" t="s">
        <v>381</v>
      </c>
      <c r="H96" s="132">
        <v>1</v>
      </c>
      <c r="I96" s="133"/>
      <c r="J96" s="134">
        <f>ROUND(I96*H96,2)</f>
        <v>0</v>
      </c>
      <c r="K96" s="135"/>
      <c r="L96" s="31"/>
      <c r="M96" s="136" t="s">
        <v>3</v>
      </c>
      <c r="N96" s="137" t="s">
        <v>46</v>
      </c>
      <c r="P96" s="138">
        <f>O96*H96</f>
        <v>0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797</v>
      </c>
      <c r="AT96" s="140" t="s">
        <v>137</v>
      </c>
      <c r="AU96" s="140" t="s">
        <v>85</v>
      </c>
      <c r="AY96" s="16" t="s">
        <v>133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6" t="s">
        <v>83</v>
      </c>
      <c r="BK96" s="141">
        <f>ROUND(I96*H96,2)</f>
        <v>0</v>
      </c>
      <c r="BL96" s="16" t="s">
        <v>797</v>
      </c>
      <c r="BM96" s="140" t="s">
        <v>813</v>
      </c>
    </row>
    <row r="97" spans="2:65" s="1" customFormat="1" ht="10">
      <c r="B97" s="31"/>
      <c r="D97" s="142" t="s">
        <v>143</v>
      </c>
      <c r="F97" s="143" t="s">
        <v>814</v>
      </c>
      <c r="I97" s="144"/>
      <c r="L97" s="31"/>
      <c r="M97" s="145"/>
      <c r="T97" s="52"/>
      <c r="AT97" s="16" t="s">
        <v>143</v>
      </c>
      <c r="AU97" s="16" t="s">
        <v>85</v>
      </c>
    </row>
    <row r="98" spans="2:65" s="11" customFormat="1" ht="22.75" customHeight="1">
      <c r="B98" s="115"/>
      <c r="D98" s="116" t="s">
        <v>74</v>
      </c>
      <c r="E98" s="125" t="s">
        <v>815</v>
      </c>
      <c r="F98" s="125" t="s">
        <v>816</v>
      </c>
      <c r="I98" s="118"/>
      <c r="J98" s="126">
        <f>BK98</f>
        <v>0</v>
      </c>
      <c r="L98" s="115"/>
      <c r="M98" s="120"/>
      <c r="P98" s="121">
        <f>SUM(P99:P100)</f>
        <v>0</v>
      </c>
      <c r="R98" s="121">
        <f>SUM(R99:R100)</f>
        <v>0</v>
      </c>
      <c r="T98" s="122">
        <f>SUM(T99:T100)</f>
        <v>0</v>
      </c>
      <c r="AR98" s="116" t="s">
        <v>164</v>
      </c>
      <c r="AT98" s="123" t="s">
        <v>74</v>
      </c>
      <c r="AU98" s="123" t="s">
        <v>83</v>
      </c>
      <c r="AY98" s="116" t="s">
        <v>133</v>
      </c>
      <c r="BK98" s="124">
        <f>SUM(BK99:BK100)</f>
        <v>0</v>
      </c>
    </row>
    <row r="99" spans="2:65" s="1" customFormat="1" ht="16.5" customHeight="1">
      <c r="B99" s="127"/>
      <c r="C99" s="128" t="s">
        <v>164</v>
      </c>
      <c r="D99" s="128" t="s">
        <v>137</v>
      </c>
      <c r="E99" s="129" t="s">
        <v>817</v>
      </c>
      <c r="F99" s="130" t="s">
        <v>818</v>
      </c>
      <c r="G99" s="131" t="s">
        <v>381</v>
      </c>
      <c r="H99" s="132">
        <v>1</v>
      </c>
      <c r="I99" s="133"/>
      <c r="J99" s="134">
        <f>ROUND(I99*H99,2)</f>
        <v>0</v>
      </c>
      <c r="K99" s="135"/>
      <c r="L99" s="31"/>
      <c r="M99" s="136" t="s">
        <v>3</v>
      </c>
      <c r="N99" s="137" t="s">
        <v>46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797</v>
      </c>
      <c r="AT99" s="140" t="s">
        <v>137</v>
      </c>
      <c r="AU99" s="140" t="s">
        <v>85</v>
      </c>
      <c r="AY99" s="16" t="s">
        <v>133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6" t="s">
        <v>83</v>
      </c>
      <c r="BK99" s="141">
        <f>ROUND(I99*H99,2)</f>
        <v>0</v>
      </c>
      <c r="BL99" s="16" t="s">
        <v>797</v>
      </c>
      <c r="BM99" s="140" t="s">
        <v>819</v>
      </c>
    </row>
    <row r="100" spans="2:65" s="1" customFormat="1" ht="10">
      <c r="B100" s="31"/>
      <c r="D100" s="142" t="s">
        <v>143</v>
      </c>
      <c r="F100" s="143" t="s">
        <v>820</v>
      </c>
      <c r="I100" s="144"/>
      <c r="L100" s="31"/>
      <c r="M100" s="145"/>
      <c r="T100" s="52"/>
      <c r="AT100" s="16" t="s">
        <v>143</v>
      </c>
      <c r="AU100" s="16" t="s">
        <v>85</v>
      </c>
    </row>
    <row r="101" spans="2:65" s="11" customFormat="1" ht="22.75" customHeight="1">
      <c r="B101" s="115"/>
      <c r="D101" s="116" t="s">
        <v>74</v>
      </c>
      <c r="E101" s="125" t="s">
        <v>821</v>
      </c>
      <c r="F101" s="125" t="s">
        <v>822</v>
      </c>
      <c r="I101" s="118"/>
      <c r="J101" s="126">
        <f>BK101</f>
        <v>0</v>
      </c>
      <c r="L101" s="115"/>
      <c r="M101" s="120"/>
      <c r="P101" s="121">
        <f>SUM(P102:P103)</f>
        <v>0</v>
      </c>
      <c r="R101" s="121">
        <f>SUM(R102:R103)</f>
        <v>0</v>
      </c>
      <c r="T101" s="122">
        <f>SUM(T102:T103)</f>
        <v>0</v>
      </c>
      <c r="AR101" s="116" t="s">
        <v>164</v>
      </c>
      <c r="AT101" s="123" t="s">
        <v>74</v>
      </c>
      <c r="AU101" s="123" t="s">
        <v>83</v>
      </c>
      <c r="AY101" s="116" t="s">
        <v>133</v>
      </c>
      <c r="BK101" s="124">
        <f>SUM(BK102:BK103)</f>
        <v>0</v>
      </c>
    </row>
    <row r="102" spans="2:65" s="1" customFormat="1" ht="16.5" customHeight="1">
      <c r="B102" s="127"/>
      <c r="C102" s="128" t="s">
        <v>148</v>
      </c>
      <c r="D102" s="128" t="s">
        <v>137</v>
      </c>
      <c r="E102" s="129" t="s">
        <v>823</v>
      </c>
      <c r="F102" s="130" t="s">
        <v>824</v>
      </c>
      <c r="G102" s="131" t="s">
        <v>381</v>
      </c>
      <c r="H102" s="132">
        <v>1</v>
      </c>
      <c r="I102" s="133"/>
      <c r="J102" s="134">
        <f>ROUND(I102*H102,2)</f>
        <v>0</v>
      </c>
      <c r="K102" s="135"/>
      <c r="L102" s="31"/>
      <c r="M102" s="136" t="s">
        <v>3</v>
      </c>
      <c r="N102" s="137" t="s">
        <v>46</v>
      </c>
      <c r="P102" s="138">
        <f>O102*H102</f>
        <v>0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797</v>
      </c>
      <c r="AT102" s="140" t="s">
        <v>137</v>
      </c>
      <c r="AU102" s="140" t="s">
        <v>85</v>
      </c>
      <c r="AY102" s="16" t="s">
        <v>133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6" t="s">
        <v>83</v>
      </c>
      <c r="BK102" s="141">
        <f>ROUND(I102*H102,2)</f>
        <v>0</v>
      </c>
      <c r="BL102" s="16" t="s">
        <v>797</v>
      </c>
      <c r="BM102" s="140" t="s">
        <v>825</v>
      </c>
    </row>
    <row r="103" spans="2:65" s="1" customFormat="1" ht="10">
      <c r="B103" s="31"/>
      <c r="D103" s="142" t="s">
        <v>143</v>
      </c>
      <c r="F103" s="143" t="s">
        <v>826</v>
      </c>
      <c r="I103" s="144"/>
      <c r="L103" s="31"/>
      <c r="M103" s="189"/>
      <c r="N103" s="186"/>
      <c r="O103" s="186"/>
      <c r="P103" s="186"/>
      <c r="Q103" s="186"/>
      <c r="R103" s="186"/>
      <c r="S103" s="186"/>
      <c r="T103" s="190"/>
      <c r="AT103" s="16" t="s">
        <v>143</v>
      </c>
      <c r="AU103" s="16" t="s">
        <v>85</v>
      </c>
    </row>
    <row r="104" spans="2:65" s="1" customFormat="1" ht="7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31"/>
    </row>
  </sheetData>
  <autoFilter ref="C84:K103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400-000000000000}"/>
    <hyperlink ref="F91" r:id="rId2" xr:uid="{00000000-0004-0000-0400-000001000000}"/>
    <hyperlink ref="F94" r:id="rId3" xr:uid="{00000000-0004-0000-0400-000002000000}"/>
    <hyperlink ref="F97" r:id="rId4" xr:uid="{00000000-0004-0000-0400-000003000000}"/>
    <hyperlink ref="F100" r:id="rId5" xr:uid="{00000000-0004-0000-0400-000004000000}"/>
    <hyperlink ref="F103" r:id="rId6" xr:uid="{00000000-0004-0000-04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a - Stavební část</vt:lpstr>
      <vt:lpstr>b - Silnoproud</vt:lpstr>
      <vt:lpstr>c - Slaboproud</vt:lpstr>
      <vt:lpstr>x - VRN</vt:lpstr>
      <vt:lpstr>'a - Stavební část'!Názvy_tisku</vt:lpstr>
      <vt:lpstr>'b - Silnoproud'!Názvy_tisku</vt:lpstr>
      <vt:lpstr>'c - Slaboproud'!Názvy_tisku</vt:lpstr>
      <vt:lpstr>'Rekapitulace stavby'!Názvy_tisku</vt:lpstr>
      <vt:lpstr>'x - VRN'!Názvy_tisku</vt:lpstr>
      <vt:lpstr>'a - Stavební část'!Oblast_tisku</vt:lpstr>
      <vt:lpstr>'b - Silnoproud'!Oblast_tisku</vt:lpstr>
      <vt:lpstr>'c - Slaboproud'!Oblast_tisku</vt:lpstr>
      <vt:lpstr>'Rekapitulace stavby'!Oblast_tisku</vt:lpstr>
      <vt:lpstr>'x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Linda</dc:creator>
  <cp:lastModifiedBy>Tomáš Linda</cp:lastModifiedBy>
  <dcterms:created xsi:type="dcterms:W3CDTF">2024-06-24T05:34:08Z</dcterms:created>
  <dcterms:modified xsi:type="dcterms:W3CDTF">2024-06-24T08:35:27Z</dcterms:modified>
</cp:coreProperties>
</file>