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kova\Desktop\"/>
    </mc:Choice>
  </mc:AlternateContent>
  <bookViews>
    <workbookView xWindow="0" yWindow="0" windowWidth="0" windowHeight="0"/>
  </bookViews>
  <sheets>
    <sheet name="Rekapitulace stavby" sheetId="1" r:id="rId1"/>
    <sheet name="1 - Bourací práce" sheetId="2" r:id="rId2"/>
    <sheet name="2 - Architektonicko stave..." sheetId="3" r:id="rId3"/>
    <sheet name="4 - Vzduchotechnika" sheetId="4" r:id="rId4"/>
    <sheet name="8 - EPS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Bourací práce'!$C$80:$K$88</definedName>
    <definedName name="_xlnm.Print_Area" localSheetId="1">'1 - Bourací práce'!$C$68:$K$88</definedName>
    <definedName name="_xlnm.Print_Titles" localSheetId="1">'1 - Bourací práce'!$80:$80</definedName>
    <definedName name="_xlnm._FilterDatabase" localSheetId="2" hidden="1">'2 - Architektonicko stave...'!$C$79:$K$82</definedName>
    <definedName name="_xlnm.Print_Area" localSheetId="2">'2 - Architektonicko stave...'!$C$67:$K$82</definedName>
    <definedName name="_xlnm.Print_Titles" localSheetId="2">'2 - Architektonicko stave...'!$79:$79</definedName>
    <definedName name="_xlnm._FilterDatabase" localSheetId="3" hidden="1">'4 - Vzduchotechnika'!$C$80:$K$93</definedName>
    <definedName name="_xlnm.Print_Area" localSheetId="3">'4 - Vzduchotechnika'!$C$68:$K$93</definedName>
    <definedName name="_xlnm.Print_Titles" localSheetId="3">'4 - Vzduchotechnika'!$80:$80</definedName>
    <definedName name="_xlnm._FilterDatabase" localSheetId="4" hidden="1">'8 - EPS'!$C$79:$K$83</definedName>
    <definedName name="_xlnm.Print_Area" localSheetId="4">'8 - EPS'!$C$67:$K$83</definedName>
    <definedName name="_xlnm.Print_Titles" localSheetId="4">'8 - EPS'!$79:$79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4" r="J37"/>
  <c r="J36"/>
  <c i="1" r="AY57"/>
  <c i="4" r="J35"/>
  <c i="1" r="AX57"/>
  <c i="4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82"/>
  <c r="BH82"/>
  <c r="BG82"/>
  <c r="BF82"/>
  <c r="T82"/>
  <c r="T81"/>
  <c r="T80"/>
  <c r="R82"/>
  <c r="R81"/>
  <c r="R80"/>
  <c r="P82"/>
  <c r="P81"/>
  <c r="P80"/>
  <c i="1" r="AU56"/>
  <c i="3" r="J77"/>
  <c r="J76"/>
  <c r="F76"/>
  <c r="F74"/>
  <c r="E72"/>
  <c r="J55"/>
  <c r="J54"/>
  <c r="F54"/>
  <c r="F52"/>
  <c r="E50"/>
  <c r="J18"/>
  <c r="E18"/>
  <c r="F77"/>
  <c r="J17"/>
  <c r="J12"/>
  <c r="J74"/>
  <c r="E7"/>
  <c r="E48"/>
  <c i="2" r="J37"/>
  <c r="J36"/>
  <c i="1" r="AY55"/>
  <c i="2" r="J35"/>
  <c i="1" r="AX55"/>
  <c i="2" r="BI88"/>
  <c r="BH88"/>
  <c r="BG88"/>
  <c r="BF88"/>
  <c r="T88"/>
  <c r="R88"/>
  <c r="P88"/>
  <c r="BI87"/>
  <c r="BH87"/>
  <c r="BG87"/>
  <c r="BF87"/>
  <c r="T87"/>
  <c r="R87"/>
  <c r="P87"/>
  <c r="BI84"/>
  <c r="BH84"/>
  <c r="BG84"/>
  <c r="BF84"/>
  <c r="T84"/>
  <c r="R84"/>
  <c r="P84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1" r="L50"/>
  <c r="AM50"/>
  <c r="AM49"/>
  <c r="L49"/>
  <c r="AM47"/>
  <c r="L47"/>
  <c r="L45"/>
  <c r="L44"/>
  <c i="2" r="BK84"/>
  <c i="1" r="AS54"/>
  <c i="3" r="F35"/>
  <c i="1" r="BB56"/>
  <c i="4" r="BK90"/>
  <c r="BK84"/>
  <c r="BK92"/>
  <c i="5" r="J83"/>
  <c i="2" r="J88"/>
  <c r="J83"/>
  <c r="BK87"/>
  <c i="3" r="J82"/>
  <c r="F37"/>
  <c i="1" r="BD56"/>
  <c i="4" r="J86"/>
  <c r="BK86"/>
  <c i="5" r="J82"/>
  <c i="2" r="J87"/>
  <c r="J84"/>
  <c r="BK88"/>
  <c i="3" r="BK82"/>
  <c r="J34"/>
  <c i="1" r="AW56"/>
  <c i="4" r="J88"/>
  <c r="J92"/>
  <c i="5" r="BK83"/>
  <c i="2" r="F36"/>
  <c r="BK83"/>
  <c i="3" r="F36"/>
  <c i="4" r="J84"/>
  <c r="BK88"/>
  <c r="J90"/>
  <c i="5" r="BK82"/>
  <c i="2" l="1" r="BK82"/>
  <c r="J82"/>
  <c r="J60"/>
  <c r="R86"/>
  <c i="4" r="T83"/>
  <c r="T82"/>
  <c r="T81"/>
  <c i="2" r="R82"/>
  <c r="R81"/>
  <c r="P86"/>
  <c i="4" r="BK83"/>
  <c r="BK82"/>
  <c r="J82"/>
  <c r="J60"/>
  <c i="5" r="P81"/>
  <c r="P80"/>
  <c i="1" r="AU58"/>
  <c i="2" r="P82"/>
  <c r="P81"/>
  <c i="1" r="AU55"/>
  <c i="2" r="BK86"/>
  <c r="J86"/>
  <c r="J61"/>
  <c i="4" r="R83"/>
  <c r="R82"/>
  <c r="R81"/>
  <c i="5" r="BK81"/>
  <c r="J81"/>
  <c r="J60"/>
  <c r="R81"/>
  <c r="R80"/>
  <c i="2" r="T82"/>
  <c r="T81"/>
  <c r="T86"/>
  <c i="4" r="P83"/>
  <c r="P82"/>
  <c r="P81"/>
  <c i="1" r="AU57"/>
  <c i="5" r="T81"/>
  <c r="T80"/>
  <c i="3" r="BK81"/>
  <c r="J81"/>
  <c r="J60"/>
  <c i="4" r="J83"/>
  <c r="J61"/>
  <c i="5" r="E48"/>
  <c r="J74"/>
  <c r="BE83"/>
  <c r="F55"/>
  <c i="4" r="BK81"/>
  <c r="J81"/>
  <c i="5" r="BE82"/>
  <c i="4" r="J52"/>
  <c r="F55"/>
  <c r="BE84"/>
  <c r="E48"/>
  <c r="BE86"/>
  <c r="BE88"/>
  <c r="BE90"/>
  <c r="BE92"/>
  <c i="3" r="E70"/>
  <c r="J52"/>
  <c r="F55"/>
  <c r="BE82"/>
  <c i="1" r="BC56"/>
  <c i="2" r="F55"/>
  <c r="BE84"/>
  <c r="BE87"/>
  <c r="E48"/>
  <c r="J75"/>
  <c r="BE83"/>
  <c r="BE88"/>
  <c i="1" r="BC55"/>
  <c i="2" r="F35"/>
  <c i="1" r="BB55"/>
  <c i="4" r="F35"/>
  <c i="1" r="BB57"/>
  <c i="4" r="J34"/>
  <c i="1" r="AW57"/>
  <c i="5" r="F35"/>
  <c i="1" r="BB58"/>
  <c i="2" r="F34"/>
  <c i="1" r="BA55"/>
  <c i="3" r="J33"/>
  <c i="1" r="AV56"/>
  <c r="AT56"/>
  <c i="4" r="F37"/>
  <c i="1" r="BD57"/>
  <c i="5" r="F34"/>
  <c i="1" r="BA58"/>
  <c i="2" r="J34"/>
  <c i="1" r="AW55"/>
  <c i="3" r="F34"/>
  <c i="1" r="BA56"/>
  <c i="4" r="F34"/>
  <c i="1" r="BA57"/>
  <c i="5" r="F37"/>
  <c i="1" r="BD58"/>
  <c i="4" r="J30"/>
  <c i="2" r="F37"/>
  <c i="1" r="BD55"/>
  <c i="4" r="F36"/>
  <c i="1" r="BC57"/>
  <c i="5" r="J34"/>
  <c i="1" r="AW58"/>
  <c i="5" r="F36"/>
  <c i="1" r="BC58"/>
  <c i="3" l="1" r="BK80"/>
  <c r="J80"/>
  <c i="2" r="BK81"/>
  <c r="J81"/>
  <c r="J59"/>
  <c i="5" r="BK80"/>
  <c r="J80"/>
  <c r="J59"/>
  <c i="1" r="AG57"/>
  <c i="4" r="J59"/>
  <c i="3" r="J30"/>
  <c i="1" r="AG56"/>
  <c r="AN56"/>
  <c i="2" r="J33"/>
  <c i="1" r="AV55"/>
  <c r="AT55"/>
  <c r="BD54"/>
  <c r="W33"/>
  <c r="BA54"/>
  <c r="AW54"/>
  <c r="AK30"/>
  <c r="AU54"/>
  <c i="3" r="F33"/>
  <c i="1" r="AZ56"/>
  <c i="4" r="J33"/>
  <c i="1" r="AV57"/>
  <c r="AT57"/>
  <c r="AN57"/>
  <c r="BB54"/>
  <c r="AX54"/>
  <c i="2" r="F33"/>
  <c i="1" r="AZ55"/>
  <c r="BC54"/>
  <c r="W32"/>
  <c i="5" r="F33"/>
  <c i="1" r="AZ58"/>
  <c i="4" r="F33"/>
  <c i="1" r="AZ57"/>
  <c i="5" r="J33"/>
  <c i="1" r="AV58"/>
  <c r="AT58"/>
  <c i="3" l="1" r="J39"/>
  <c r="J59"/>
  <c i="4" r="J39"/>
  <c i="2" r="J30"/>
  <c i="1" r="AG55"/>
  <c i="5" r="J30"/>
  <c i="1" r="AG58"/>
  <c r="AZ54"/>
  <c r="W29"/>
  <c r="AY54"/>
  <c r="W31"/>
  <c r="W30"/>
  <c i="2" l="1" r="J39"/>
  <c i="5" r="J39"/>
  <c i="1" r="AN55"/>
  <c r="AN58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<sst xmlns="http://schemas.openxmlformats.org/spreadsheetml/2006/main">
  <si>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</si>
  <si>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</si>
  <si>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</si>
  <si>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</si>
  <si>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</si>
  <si>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{997f76e0-caa4-4b06-bcbe-959831c63e5e}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</si>
  <si>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</si>
  <si>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</si>
  <si>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</si>
  <si>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</si>
  <si>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</si>
  <si>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</si>
  <si>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</si>
  <si>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</si>
  <si>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AG1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</si>
  <si>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</si>
  <si>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</si>
  <si>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Dodatek č.1</t>
  </si>
  <si>
    <t>KSO:</t>
  </si>
  <si>
    <t/>
  </si>
  <si>
    <t>CC-CZ:</t>
  </si>
  <si>
    <t>Místo:</t>
  </si>
  <si>
    <t>Baarova 36, Plzeň</t>
  </si>
  <si>
    <t>Datum:</t>
  </si>
  <si>
    <t>1. 8. 2023</t>
  </si>
  <si>
    <t>Zadavatel:</t>
  </si>
  <si>
    <t>IČ:</t>
  </si>
  <si>
    <t>49777513</t>
  </si>
  <si>
    <t>Západočeská univerzita v Plzni, Univerzitní 8</t>
  </si>
  <si>
    <t>DIČ:</t>
  </si>
  <si>
    <t>CZ49777513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</si>
  <si>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</si>
  <si>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</si>
  <si>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</si>
  <si>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</si>
  <si>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</si>
  <si>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</si>
  <si>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</si>
  <si>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</si>
  <si>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</si>
  <si>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</si>
  <si>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</si>
  <si>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</si>
  <si>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</si>
  <si>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</si>
  <si>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</si>
  <si>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</si>
  <si>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</si>
  <si>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</si>
  <si>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</si>
  <si>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</si>
  <si>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</si>
  <si>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</si>
  <si>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</si>
  <si>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</si>
  <si>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</si>
  <si>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</si>
  <si>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</si>
  <si>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</si>
  <si>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</si>
  <si>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</si>
  <si>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</si>
  <si>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</si>
  <si>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</si>
  <si>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</si>
  <si>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</si>
  <si>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</si>
  <si>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</si>
  <si>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</si>
  <si>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</si>
  <si>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</si>
  <si>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</si>
  <si>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</si>
  <si>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</si>
  <si>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</si>
  <si>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</si>
  <si>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</si>
  <si>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</si>
  <si>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</si>
  <si>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</si>
  <si>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</si>
  <si>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</si>
  <si>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</si>
  <si>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{a823ac72-82c7-436c-a1ae-4100b30ba809}</t>
  </si>
  <si>
    <t>2</t>
  </si>
  <si>
    <t>Architektonicko stavební řešení</t>
  </si>
  <si>
    <t>{0be277a0-1d2b-40be-8311-3d4edea53434}</t>
  </si>
  <si>
    <t>4</t>
  </si>
  <si>
    <t>Vzduchotechnika</t>
  </si>
  <si>
    <t>{feda857e-1471-45fb-8ecd-0eb6fcfca82f}</t>
  </si>
  <si>
    <t>8</t>
  </si>
  <si>
    <t>EPS</t>
  </si>
  <si>
    <t>{394c264f-6789-4f65-b254-5406d994c68c}</t>
  </si>
  <si>
    <t>KRYCÍ LIST SOUPISU PRACÍ</t>
  </si>
  <si>
    <t>Objekt:</t>
  </si>
  <si>
    <t>1 - Bourací práce</t>
  </si>
  <si>
    <t>REKAPITULACE ČLENĚNÍ SOUPISU PRACÍ</t>
  </si>
  <si>
    <t>Kód dílu - Popis</t>
  </si>
  <si>
    <t>Cena celkem [CZK]</t>
  </si>
  <si>
    <t>-1</t>
  </si>
  <si>
    <t>735-1 - Ústřední vytápění - otopná soustava</t>
  </si>
  <si>
    <t>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</si>
  <si>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</si>
  <si>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</si>
  <si>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</si>
  <si>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</si>
  <si>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</si>
  <si>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</si>
  <si>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</si>
  <si>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</si>
  <si>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</si>
  <si>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</si>
  <si>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</si>
  <si>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</si>
  <si>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</si>
  <si>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735-1</t>
  </si>
  <si>
    <t>Ústřední vytápění - otopná soustava</t>
  </si>
  <si>
    <t>ROZPOCET</t>
  </si>
  <si>
    <t>K</t>
  </si>
  <si>
    <t>Pol160</t>
  </si>
  <si>
    <t>Demontáž stávající otopné soustavy</t>
  </si>
  <si>
    <t>soubor</t>
  </si>
  <si>
    <t>8380837</t>
  </si>
  <si>
    <t>Pol160_1</t>
  </si>
  <si>
    <t>hod</t>
  </si>
  <si>
    <t>-380120940</t>
  </si>
  <si>
    <t>VV</t>
  </si>
  <si>
    <t>40</t>
  </si>
  <si>
    <t>741</t>
  </si>
  <si>
    <t>Elektroinstalace - silnoproud</t>
  </si>
  <si>
    <t>3</t>
  </si>
  <si>
    <t>Pol74</t>
  </si>
  <si>
    <t>Demontáž a ekologická likvidace stávající elektroinstalace vč. rozvaděčů</t>
  </si>
  <si>
    <t>kpl</t>
  </si>
  <si>
    <t>16</t>
  </si>
  <si>
    <t>-1742136490</t>
  </si>
  <si>
    <t>Pol74_1</t>
  </si>
  <si>
    <t>-553060915</t>
  </si>
  <si>
    <t>2 - Architektonicko stavební řešení</t>
  </si>
  <si>
    <t>767 - Konstrukce zámečnické</t>
  </si>
  <si>
    <t>767</t>
  </si>
  <si>
    <t>Konstrukce zámečnické</t>
  </si>
  <si>
    <t>R 767 17072</t>
  </si>
  <si>
    <t>D+M Ocelové vnější zábradlí stáv. vstupního schodiště a rampy do MŠ dl. 5,77m - pol. Z/12 popis viz Výpis zám. výrobků</t>
  </si>
  <si>
    <t>ks</t>
  </si>
  <si>
    <t>411893368</t>
  </si>
  <si>
    <t>4 - Vzduchotechnika</t>
  </si>
  <si>
    <t>VZT - Vzduchotechnika</t>
  </si>
  <si>
    <t xml:space="preserve">    K1 - Zařízení  SK1 - klimatizace - serverovna</t>
  </si>
  <si>
    <t>VZT</t>
  </si>
  <si>
    <t>K1</t>
  </si>
  <si>
    <t xml:space="preserve">Zařízení  SK1 - klimatizace - serverovna</t>
  </si>
  <si>
    <t>Pol2181</t>
  </si>
  <si>
    <t>Stávající kondenzační jednotka Siesta Qch 2,64 kW</t>
  </si>
  <si>
    <t>400877161</t>
  </si>
  <si>
    <t>P</t>
  </si>
  <si>
    <t>Poznámka k položce:_x000d_
Poznámka k položce: SK1.01 - demontáž a přemístění jednotky Umístění na střeše objektu (půdorys střechy)</t>
  </si>
  <si>
    <t>Pol1</t>
  </si>
  <si>
    <t>Venkovní kondenzační jednotka tepelné čerpadlo bez kontinuálního vytápění</t>
  </si>
  <si>
    <t>-167707436</t>
  </si>
  <si>
    <t>Poznámka k položce:_x000d_
K1.01_x000d_
Vnější jednotka systému SPLIT, chladicí výkon 5 kW, chladivo R32, GWP 675, příkon - 1,45 kW, napětí 230 V, jištění 16 A. Hladina akustického výkonu - max. 61 dB(A), hladina akustického tlaku v 1 m - max. 48 dB(A)._x000d_
Provozní rozsah: chlazení -15 ~ 50 0CST._x000d_
Koeficient účinnost v režimu chlazení SEER - min. 7,41</t>
  </si>
  <si>
    <t>Pol2</t>
  </si>
  <si>
    <t>Montáž venkovní jednotky</t>
  </si>
  <si>
    <t>-1027794756</t>
  </si>
  <si>
    <t>Poznámka k položce:_x000d_
Umístění na střeše (půdorys střechy)</t>
  </si>
  <si>
    <t>Pol3</t>
  </si>
  <si>
    <t>Vnitřní nástěnná jednotka vč. dálkového kabelového ovladače, kabelu a lišty 2m</t>
  </si>
  <si>
    <t>-1663706349</t>
  </si>
  <si>
    <t>Poznámka k položce:_x000d_
K1.02_x000d_
Vnitřní nástěnná jednotka systému SPLIT, chladicí výkon 6 kW. Hladina akustického tlaku v 1 m - nízké/vysoké - max. 27 / 44 dB(A)</t>
  </si>
  <si>
    <t>5</t>
  </si>
  <si>
    <t>Pol4</t>
  </si>
  <si>
    <t>Montáž vnitřní jednotky</t>
  </si>
  <si>
    <t>1943592694</t>
  </si>
  <si>
    <t>Poznámka k položce:_x000d_
Umístění na stěně (půdorys 5.NP)</t>
  </si>
  <si>
    <t>8 - EPS</t>
  </si>
  <si>
    <t>D2 - KABELIZACE, PRÁCE</t>
  </si>
  <si>
    <t>D2</t>
  </si>
  <si>
    <t>KABELIZACE, PRÁCE</t>
  </si>
  <si>
    <t>Pol21</t>
  </si>
  <si>
    <t>Kabel JXFE-V 2x2x0,8 B2cas1d0(1)a1</t>
  </si>
  <si>
    <t>m</t>
  </si>
  <si>
    <t>-1827959326</t>
  </si>
  <si>
    <t>Pol21_1</t>
  </si>
  <si>
    <t>-1264879616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</si>
</sst>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AG1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Dodatek č.1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Baarova 36, Plzeň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1. 8. 2023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Západočeská univerzita v Plzni, Univerzitní 8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AREA group s.r.o.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AREA group s.r.o.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ROUND(SUM(AG55:AG58),2)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ROUND(SUM(AS55:AS58),2)</f>
        <v>0</v>
      </c>
      <c r="AT54" s="104">
        <f>ROUND(SUM(AV54:AW54),2)</f>
        <v>0</v>
      </c>
      <c r="AU54" s="105">
        <f>ROUND(SUM(AU55:AU58),5)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ROUND(SUM(AZ55:AZ58),2)</f>
        <v>0</v>
      </c>
      <c r="BA54" s="104">
        <f>ROUND(SUM(BA55:BA58),2)</f>
        <v>0</v>
      </c>
      <c r="BB54" s="104">
        <f>ROUND(SUM(BB55:BB58),2)</f>
        <v>0</v>
      </c>
      <c r="BC54" s="104">
        <f>ROUND(SUM(BC55:BC58),2)</f>
        <v>0</v>
      </c>
      <c r="BD54" s="106">
        <f>ROUND(SUM(BD55:BD58),2)</f>
        <v>0</v>
      </c>
      <c r="BE54" s="6"/>
      <c r="BS54" s="107" t="s">
        <v>74</v>
      </c>
      <c r="BT54" s="107" t="s">
        <v>75</v>
      </c>
      <c r="BU54" s="108" t="s">
        <v>76</v>
      </c>
      <c r="BV54" s="107" t="s">
        <v>77</v>
      </c>
      <c r="BW54" s="107" t="s">
        <v>5</v>
      </c>
      <c r="BX54" s="107" t="s">
        <v>78</v>
      </c>
      <c r="CL54" s="107" t="s">
        <v>19</v>
      </c>
    </row>
    <row r="55" s="7" customFormat="1" ht="16.5" customHeight="1">
      <c r="A55" s="109" t="s">
        <v>79</v>
      </c>
      <c r="B55" s="110"/>
      <c r="C55" s="111"/>
      <c r="D55" s="112" t="s">
        <v>80</v>
      </c>
      <c r="E55" s="112"/>
      <c r="F55" s="112"/>
      <c r="G55" s="112"/>
      <c r="H55" s="112"/>
      <c r="I55" s="113"/>
      <c r="J55" s="112" t="s">
        <v>81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'1 - Bourací práce'!J30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82</v>
      </c>
      <c r="AR55" s="116"/>
      <c r="AS55" s="117">
        <v>0</v>
      </c>
      <c r="AT55" s="118">
        <f>ROUND(SUM(AV55:AW55),2)</f>
        <v>0</v>
      </c>
      <c r="AU55" s="119">
        <f>'1 - Bourací práce'!P81</f>
        <v>0</v>
      </c>
      <c r="AV55" s="118">
        <f>'1 - Bourací práce'!J33</f>
        <v>0</v>
      </c>
      <c r="AW55" s="118">
        <f>'1 - Bourací práce'!J34</f>
        <v>0</v>
      </c>
      <c r="AX55" s="118">
        <f>'1 - Bourací práce'!J35</f>
        <v>0</v>
      </c>
      <c r="AY55" s="118">
        <f>'1 - Bourací práce'!J36</f>
        <v>0</v>
      </c>
      <c r="AZ55" s="118">
        <f>'1 - Bourací práce'!F33</f>
        <v>0</v>
      </c>
      <c r="BA55" s="118">
        <f>'1 - Bourací práce'!F34</f>
        <v>0</v>
      </c>
      <c r="BB55" s="118">
        <f>'1 - Bourací práce'!F35</f>
        <v>0</v>
      </c>
      <c r="BC55" s="118">
        <f>'1 - Bourací práce'!F36</f>
        <v>0</v>
      </c>
      <c r="BD55" s="120">
        <f>'1 - Bourací práce'!F37</f>
        <v>0</v>
      </c>
      <c r="BE55" s="7"/>
      <c r="BT55" s="121" t="s">
        <v>80</v>
      </c>
      <c r="BV55" s="121" t="s">
        <v>77</v>
      </c>
      <c r="BW55" s="121" t="s">
        <v>83</v>
      </c>
      <c r="BX55" s="121" t="s">
        <v>5</v>
      </c>
      <c r="CL55" s="121" t="s">
        <v>19</v>
      </c>
      <c r="CM55" s="121" t="s">
        <v>84</v>
      </c>
    </row>
    <row r="56" s="7" customFormat="1" ht="16.5" customHeight="1">
      <c r="A56" s="109" t="s">
        <v>79</v>
      </c>
      <c r="B56" s="110"/>
      <c r="C56" s="111"/>
      <c r="D56" s="112" t="s">
        <v>84</v>
      </c>
      <c r="E56" s="112"/>
      <c r="F56" s="112"/>
      <c r="G56" s="112"/>
      <c r="H56" s="112"/>
      <c r="I56" s="113"/>
      <c r="J56" s="112" t="s">
        <v>85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'2 - Architektonicko stave...'!J30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82</v>
      </c>
      <c r="AR56" s="116"/>
      <c r="AS56" s="117">
        <v>0</v>
      </c>
      <c r="AT56" s="118">
        <f>ROUND(SUM(AV56:AW56),2)</f>
        <v>0</v>
      </c>
      <c r="AU56" s="119">
        <f>'2 - Architektonicko stave...'!P80</f>
        <v>0</v>
      </c>
      <c r="AV56" s="118">
        <f>'2 - Architektonicko stave...'!J33</f>
        <v>0</v>
      </c>
      <c r="AW56" s="118">
        <f>'2 - Architektonicko stave...'!J34</f>
        <v>0</v>
      </c>
      <c r="AX56" s="118">
        <f>'2 - Architektonicko stave...'!J35</f>
        <v>0</v>
      </c>
      <c r="AY56" s="118">
        <f>'2 - Architektonicko stave...'!J36</f>
        <v>0</v>
      </c>
      <c r="AZ56" s="118">
        <f>'2 - Architektonicko stave...'!F33</f>
        <v>0</v>
      </c>
      <c r="BA56" s="118">
        <f>'2 - Architektonicko stave...'!F34</f>
        <v>0</v>
      </c>
      <c r="BB56" s="118">
        <f>'2 - Architektonicko stave...'!F35</f>
        <v>0</v>
      </c>
      <c r="BC56" s="118">
        <f>'2 - Architektonicko stave...'!F36</f>
        <v>0</v>
      </c>
      <c r="BD56" s="120">
        <f>'2 - Architektonicko stave...'!F37</f>
        <v>0</v>
      </c>
      <c r="BE56" s="7"/>
      <c r="BT56" s="121" t="s">
        <v>80</v>
      </c>
      <c r="BV56" s="121" t="s">
        <v>77</v>
      </c>
      <c r="BW56" s="121" t="s">
        <v>86</v>
      </c>
      <c r="BX56" s="121" t="s">
        <v>5</v>
      </c>
      <c r="CL56" s="121" t="s">
        <v>19</v>
      </c>
      <c r="CM56" s="121" t="s">
        <v>84</v>
      </c>
    </row>
    <row r="57" s="7" customFormat="1" ht="16.5" customHeight="1">
      <c r="A57" s="109" t="s">
        <v>79</v>
      </c>
      <c r="B57" s="110"/>
      <c r="C57" s="111"/>
      <c r="D57" s="112" t="s">
        <v>87</v>
      </c>
      <c r="E57" s="112"/>
      <c r="F57" s="112"/>
      <c r="G57" s="112"/>
      <c r="H57" s="112"/>
      <c r="I57" s="113"/>
      <c r="J57" s="112" t="s">
        <v>88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'4 - Vzduchotechnika'!J30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82</v>
      </c>
      <c r="AR57" s="116"/>
      <c r="AS57" s="117">
        <v>0</v>
      </c>
      <c r="AT57" s="118">
        <f>ROUND(SUM(AV57:AW57),2)</f>
        <v>0</v>
      </c>
      <c r="AU57" s="119">
        <f>'4 - Vzduchotechnika'!P81</f>
        <v>0</v>
      </c>
      <c r="AV57" s="118">
        <f>'4 - Vzduchotechnika'!J33</f>
        <v>0</v>
      </c>
      <c r="AW57" s="118">
        <f>'4 - Vzduchotechnika'!J34</f>
        <v>0</v>
      </c>
      <c r="AX57" s="118">
        <f>'4 - Vzduchotechnika'!J35</f>
        <v>0</v>
      </c>
      <c r="AY57" s="118">
        <f>'4 - Vzduchotechnika'!J36</f>
        <v>0</v>
      </c>
      <c r="AZ57" s="118">
        <f>'4 - Vzduchotechnika'!F33</f>
        <v>0</v>
      </c>
      <c r="BA57" s="118">
        <f>'4 - Vzduchotechnika'!F34</f>
        <v>0</v>
      </c>
      <c r="BB57" s="118">
        <f>'4 - Vzduchotechnika'!F35</f>
        <v>0</v>
      </c>
      <c r="BC57" s="118">
        <f>'4 - Vzduchotechnika'!F36</f>
        <v>0</v>
      </c>
      <c r="BD57" s="120">
        <f>'4 - Vzduchotechnika'!F37</f>
        <v>0</v>
      </c>
      <c r="BE57" s="7"/>
      <c r="BT57" s="121" t="s">
        <v>80</v>
      </c>
      <c r="BV57" s="121" t="s">
        <v>77</v>
      </c>
      <c r="BW57" s="121" t="s">
        <v>89</v>
      </c>
      <c r="BX57" s="121" t="s">
        <v>5</v>
      </c>
      <c r="CL57" s="121" t="s">
        <v>19</v>
      </c>
      <c r="CM57" s="121" t="s">
        <v>84</v>
      </c>
    </row>
    <row r="58" s="7" customFormat="1" ht="16.5" customHeight="1">
      <c r="A58" s="109" t="s">
        <v>79</v>
      </c>
      <c r="B58" s="110"/>
      <c r="C58" s="111"/>
      <c r="D58" s="112" t="s">
        <v>90</v>
      </c>
      <c r="E58" s="112"/>
      <c r="F58" s="112"/>
      <c r="G58" s="112"/>
      <c r="H58" s="112"/>
      <c r="I58" s="113"/>
      <c r="J58" s="112" t="s">
        <v>91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'8 - EPS'!J30</f>
        <v>0</v>
      </c>
      <c r="AH58" s="113"/>
      <c r="AI58" s="113"/>
      <c r="AJ58" s="113"/>
      <c r="AK58" s="113"/>
      <c r="AL58" s="113"/>
      <c r="AM58" s="113"/>
      <c r="AN58" s="114">
        <f>SUM(AG58,AT58)</f>
        <v>0</v>
      </c>
      <c r="AO58" s="113"/>
      <c r="AP58" s="113"/>
      <c r="AQ58" s="115" t="s">
        <v>82</v>
      </c>
      <c r="AR58" s="116"/>
      <c r="AS58" s="122">
        <v>0</v>
      </c>
      <c r="AT58" s="123">
        <f>ROUND(SUM(AV58:AW58),2)</f>
        <v>0</v>
      </c>
      <c r="AU58" s="124">
        <f>'8 - EPS'!P80</f>
        <v>0</v>
      </c>
      <c r="AV58" s="123">
        <f>'8 - EPS'!J33</f>
        <v>0</v>
      </c>
      <c r="AW58" s="123">
        <f>'8 - EPS'!J34</f>
        <v>0</v>
      </c>
      <c r="AX58" s="123">
        <f>'8 - EPS'!J35</f>
        <v>0</v>
      </c>
      <c r="AY58" s="123">
        <f>'8 - EPS'!J36</f>
        <v>0</v>
      </c>
      <c r="AZ58" s="123">
        <f>'8 - EPS'!F33</f>
        <v>0</v>
      </c>
      <c r="BA58" s="123">
        <f>'8 - EPS'!F34</f>
        <v>0</v>
      </c>
      <c r="BB58" s="123">
        <f>'8 - EPS'!F35</f>
        <v>0</v>
      </c>
      <c r="BC58" s="123">
        <f>'8 - EPS'!F36</f>
        <v>0</v>
      </c>
      <c r="BD58" s="125">
        <f>'8 - EPS'!F37</f>
        <v>0</v>
      </c>
      <c r="BE58" s="7"/>
      <c r="BT58" s="121" t="s">
        <v>80</v>
      </c>
      <c r="BV58" s="121" t="s">
        <v>77</v>
      </c>
      <c r="BW58" s="121" t="s">
        <v>92</v>
      </c>
      <c r="BX58" s="121" t="s">
        <v>5</v>
      </c>
      <c r="CL58" s="121" t="s">
        <v>19</v>
      </c>
      <c r="CM58" s="121" t="s">
        <v>84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Jm9VOkdl0gZVq13xn9oZGMsk/USwhqTDuxmAwhFE0ASgKU9aWlymFxv+/U8m4TAc5wtKYa/PkwmiDpiI//WSxA==" hashValue="CltUsXAIWVR3VR8485vh6+uhH7lp1PDUCThPUXj3zgl6zxOuiYSUP6gen+3rtVzEBhmx3EMVgLtJ2WmBHQgZx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Bourací práce'!C2" display="/"/>
    <hyperlink ref="A56" location="'2 - Architektonicko stave...'!C2" display="/"/>
    <hyperlink ref="A57" location="'4 - Vzduchotechnika'!C2" display="/"/>
    <hyperlink ref="A58" location="'8 - EPS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hidden="1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0" t="s">
        <v>16</v>
      </c>
      <c r="L6" s="18"/>
    </row>
    <row r="7" hidden="1" s="1" customFormat="1" ht="16.5" customHeight="1">
      <c r="B7" s="18"/>
      <c r="E7" s="131" t="str">
        <f>'Rekapitulace stavby'!K6</f>
        <v>Dodatek č.1</v>
      </c>
      <c r="F7" s="130"/>
      <c r="G7" s="130"/>
      <c r="H7" s="130"/>
      <c r="L7" s="18"/>
    </row>
    <row r="8" hidden="1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3" t="s">
        <v>95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1. 8. 2023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27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4" t="s">
        <v>28</v>
      </c>
      <c r="F15" s="36"/>
      <c r="G15" s="36"/>
      <c r="H15" s="36"/>
      <c r="I15" s="130" t="s">
        <v>29</v>
      </c>
      <c r="J15" s="134" t="s">
        <v>30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29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26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29</v>
      </c>
      <c r="J21" s="134" t="s">
        <v>36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0" t="s">
        <v>38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29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0" t="s">
        <v>39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71.25" customHeight="1">
      <c r="A27" s="136"/>
      <c r="B27" s="137"/>
      <c r="C27" s="136"/>
      <c r="D27" s="136"/>
      <c r="E27" s="138" t="s">
        <v>40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1" t="s">
        <v>41</v>
      </c>
      <c r="E30" s="36"/>
      <c r="F30" s="36"/>
      <c r="G30" s="36"/>
      <c r="H30" s="36"/>
      <c r="I30" s="36"/>
      <c r="J30" s="142">
        <f>ROUND(J81,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3" t="s">
        <v>43</v>
      </c>
      <c r="G32" s="36"/>
      <c r="H32" s="36"/>
      <c r="I32" s="143" t="s">
        <v>42</v>
      </c>
      <c r="J32" s="143" t="s">
        <v>44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4" t="s">
        <v>45</v>
      </c>
      <c r="E33" s="130" t="s">
        <v>46</v>
      </c>
      <c r="F33" s="145">
        <f>ROUND((SUM(BE81:BE88)),  2)</f>
        <v>0</v>
      </c>
      <c r="G33" s="36"/>
      <c r="H33" s="36"/>
      <c r="I33" s="146">
        <v>0.20999999999999999</v>
      </c>
      <c r="J33" s="145">
        <f>ROUND(((SUM(BE81:BE88))*I33),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0" t="s">
        <v>47</v>
      </c>
      <c r="F34" s="145">
        <f>ROUND((SUM(BF81:BF88)),  2)</f>
        <v>0</v>
      </c>
      <c r="G34" s="36"/>
      <c r="H34" s="36"/>
      <c r="I34" s="146">
        <v>0.14999999999999999</v>
      </c>
      <c r="J34" s="145">
        <f>ROUND(((SUM(BF81:BF88))*I34),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48</v>
      </c>
      <c r="F35" s="145">
        <f>ROUND((SUM(BG81:BG88)),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49</v>
      </c>
      <c r="F36" s="145">
        <f>ROUND((SUM(BH81:BH88)),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50</v>
      </c>
      <c r="F37" s="145">
        <f>ROUND((SUM(BI81:BI88)),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58" t="str">
        <f>E7</f>
        <v>Dodatek č.1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1 - Bourací práce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>Baarova 36, Plzeň</v>
      </c>
      <c r="G52" s="38"/>
      <c r="H52" s="38"/>
      <c r="I52" s="30" t="s">
        <v>23</v>
      </c>
      <c r="J52" s="70" t="str">
        <f>IF(J12="","",J12)</f>
        <v>1. 8. 2023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Západočeská univerzita v Plzni, Univerzitní 8</v>
      </c>
      <c r="G54" s="38"/>
      <c r="H54" s="38"/>
      <c r="I54" s="30" t="s">
        <v>33</v>
      </c>
      <c r="J54" s="34" t="str">
        <f>E21</f>
        <v>AREA group s.r.o.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AREA group s.r.o.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62" t="s">
        <v>73</v>
      </c>
      <c r="D59" s="38"/>
      <c r="E59" s="38"/>
      <c r="F59" s="38"/>
      <c r="G59" s="38"/>
      <c r="H59" s="38"/>
      <c r="I59" s="38"/>
      <c r="J59" s="100">
        <f>J81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hidden="1" s="9" customFormat="1" ht="24.96" customHeight="1">
      <c r="A60" s="9"/>
      <c r="B60" s="163"/>
      <c r="C60" s="164"/>
      <c r="D60" s="165" t="s">
        <v>100</v>
      </c>
      <c r="E60" s="166"/>
      <c r="F60" s="166"/>
      <c r="G60" s="166"/>
      <c r="H60" s="166"/>
      <c r="I60" s="166"/>
      <c r="J60" s="167">
        <f>J82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3"/>
      <c r="C61" s="164"/>
      <c r="D61" s="165" t="s">
        <v>101</v>
      </c>
      <c r="E61" s="166"/>
      <c r="F61" s="166"/>
      <c r="G61" s="166"/>
      <c r="H61" s="166"/>
      <c r="I61" s="166"/>
      <c r="J61" s="167">
        <f>J86</f>
        <v>0</v>
      </c>
      <c r="K61" s="164"/>
      <c r="L61" s="16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3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102</v>
      </c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58" t="str">
        <f>E7</f>
        <v>Dodatek č.1</v>
      </c>
      <c r="F71" s="30"/>
      <c r="G71" s="30"/>
      <c r="H71" s="30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94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1 - Bourací práce</v>
      </c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8"/>
      <c r="E75" s="38"/>
      <c r="F75" s="25" t="str">
        <f>F12</f>
        <v>Baarova 36, Plzeň</v>
      </c>
      <c r="G75" s="38"/>
      <c r="H75" s="38"/>
      <c r="I75" s="30" t="s">
        <v>23</v>
      </c>
      <c r="J75" s="70" t="str">
        <f>IF(J12="","",J12)</f>
        <v>1. 8. 2023</v>
      </c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8"/>
      <c r="E77" s="38"/>
      <c r="F77" s="25" t="str">
        <f>E15</f>
        <v>Západočeská univerzita v Plzni, Univerzitní 8</v>
      </c>
      <c r="G77" s="38"/>
      <c r="H77" s="38"/>
      <c r="I77" s="30" t="s">
        <v>33</v>
      </c>
      <c r="J77" s="34" t="str">
        <f>E21</f>
        <v>AREA group s.r.o.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31</v>
      </c>
      <c r="D78" s="38"/>
      <c r="E78" s="38"/>
      <c r="F78" s="25" t="str">
        <f>IF(E18="","",E18)</f>
        <v>Vyplň údaj</v>
      </c>
      <c r="G78" s="38"/>
      <c r="H78" s="38"/>
      <c r="I78" s="30" t="s">
        <v>38</v>
      </c>
      <c r="J78" s="34" t="str">
        <f>E24</f>
        <v>AREA group s.r.o.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0" customFormat="1" ht="29.28" customHeight="1">
      <c r="A80" s="169"/>
      <c r="B80" s="170"/>
      <c r="C80" s="171" t="s">
        <v>103</v>
      </c>
      <c r="D80" s="172" t="s">
        <v>60</v>
      </c>
      <c r="E80" s="172" t="s">
        <v>56</v>
      </c>
      <c r="F80" s="172" t="s">
        <v>57</v>
      </c>
      <c r="G80" s="172" t="s">
        <v>104</v>
      </c>
      <c r="H80" s="172" t="s">
        <v>105</v>
      </c>
      <c r="I80" s="172" t="s">
        <v>106</v>
      </c>
      <c r="J80" s="172" t="s">
        <v>98</v>
      </c>
      <c r="K80" s="173" t="s">
        <v>107</v>
      </c>
      <c r="L80" s="174"/>
      <c r="M80" s="90" t="s">
        <v>19</v>
      </c>
      <c r="N80" s="91" t="s">
        <v>45</v>
      </c>
      <c r="O80" s="91" t="s">
        <v>108</v>
      </c>
      <c r="P80" s="91" t="s">
        <v>109</v>
      </c>
      <c r="Q80" s="91" t="s">
        <v>110</v>
      </c>
      <c r="R80" s="91" t="s">
        <v>111</v>
      </c>
      <c r="S80" s="91" t="s">
        <v>112</v>
      </c>
      <c r="T80" s="92" t="s">
        <v>113</v>
      </c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</row>
    <row r="81" s="2" customFormat="1" ht="22.8" customHeight="1">
      <c r="A81" s="36"/>
      <c r="B81" s="37"/>
      <c r="C81" s="97" t="s">
        <v>114</v>
      </c>
      <c r="D81" s="38"/>
      <c r="E81" s="38"/>
      <c r="F81" s="38"/>
      <c r="G81" s="38"/>
      <c r="H81" s="38"/>
      <c r="I81" s="38"/>
      <c r="J81" s="175">
        <f>BK81</f>
        <v>0</v>
      </c>
      <c r="K81" s="38"/>
      <c r="L81" s="42"/>
      <c r="M81" s="93"/>
      <c r="N81" s="176"/>
      <c r="O81" s="94"/>
      <c r="P81" s="177">
        <f>P82+P86</f>
        <v>0</v>
      </c>
      <c r="Q81" s="94"/>
      <c r="R81" s="177">
        <f>R82+R86</f>
        <v>0</v>
      </c>
      <c r="S81" s="94"/>
      <c r="T81" s="178">
        <f>T82+T86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74</v>
      </c>
      <c r="AU81" s="15" t="s">
        <v>99</v>
      </c>
      <c r="BK81" s="179">
        <f>BK82+BK86</f>
        <v>0</v>
      </c>
    </row>
    <row r="82" s="11" customFormat="1" ht="25.92" customHeight="1">
      <c r="A82" s="11"/>
      <c r="B82" s="180"/>
      <c r="C82" s="181"/>
      <c r="D82" s="182" t="s">
        <v>74</v>
      </c>
      <c r="E82" s="183" t="s">
        <v>115</v>
      </c>
      <c r="F82" s="183" t="s">
        <v>116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SUM(P83:P85)</f>
        <v>0</v>
      </c>
      <c r="Q82" s="188"/>
      <c r="R82" s="189">
        <f>SUM(R83:R85)</f>
        <v>0</v>
      </c>
      <c r="S82" s="188"/>
      <c r="T82" s="190">
        <f>SUM(T83:T85)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1" t="s">
        <v>80</v>
      </c>
      <c r="AT82" s="192" t="s">
        <v>74</v>
      </c>
      <c r="AU82" s="192" t="s">
        <v>75</v>
      </c>
      <c r="AY82" s="191" t="s">
        <v>117</v>
      </c>
      <c r="BK82" s="193">
        <f>SUM(BK83:BK85)</f>
        <v>0</v>
      </c>
    </row>
    <row r="83" s="2" customFormat="1" ht="16.5" customHeight="1">
      <c r="A83" s="36"/>
      <c r="B83" s="37"/>
      <c r="C83" s="194" t="s">
        <v>80</v>
      </c>
      <c r="D83" s="194" t="s">
        <v>118</v>
      </c>
      <c r="E83" s="195" t="s">
        <v>119</v>
      </c>
      <c r="F83" s="196" t="s">
        <v>120</v>
      </c>
      <c r="G83" s="197" t="s">
        <v>121</v>
      </c>
      <c r="H83" s="198">
        <v>-1</v>
      </c>
      <c r="I83" s="199"/>
      <c r="J83" s="200">
        <f>ROUND(I83*H83,2)</f>
        <v>0</v>
      </c>
      <c r="K83" s="196" t="s">
        <v>19</v>
      </c>
      <c r="L83" s="42"/>
      <c r="M83" s="201" t="s">
        <v>19</v>
      </c>
      <c r="N83" s="202" t="s">
        <v>46</v>
      </c>
      <c r="O83" s="82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5" t="s">
        <v>87</v>
      </c>
      <c r="AT83" s="205" t="s">
        <v>118</v>
      </c>
      <c r="AU83" s="205" t="s">
        <v>80</v>
      </c>
      <c r="AY83" s="15" t="s">
        <v>117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5" t="s">
        <v>80</v>
      </c>
      <c r="BK83" s="206">
        <f>ROUND(I83*H83,2)</f>
        <v>0</v>
      </c>
      <c r="BL83" s="15" t="s">
        <v>87</v>
      </c>
      <c r="BM83" s="205" t="s">
        <v>122</v>
      </c>
    </row>
    <row r="84" s="2" customFormat="1" ht="16.5" customHeight="1">
      <c r="A84" s="36"/>
      <c r="B84" s="37"/>
      <c r="C84" s="194" t="s">
        <v>84</v>
      </c>
      <c r="D84" s="194" t="s">
        <v>118</v>
      </c>
      <c r="E84" s="195" t="s">
        <v>123</v>
      </c>
      <c r="F84" s="196" t="s">
        <v>120</v>
      </c>
      <c r="G84" s="197" t="s">
        <v>124</v>
      </c>
      <c r="H84" s="198">
        <v>40</v>
      </c>
      <c r="I84" s="199"/>
      <c r="J84" s="200">
        <f>ROUND(I84*H84,2)</f>
        <v>0</v>
      </c>
      <c r="K84" s="196" t="s">
        <v>19</v>
      </c>
      <c r="L84" s="42"/>
      <c r="M84" s="201" t="s">
        <v>19</v>
      </c>
      <c r="N84" s="202" t="s">
        <v>46</v>
      </c>
      <c r="O84" s="82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87</v>
      </c>
      <c r="AT84" s="205" t="s">
        <v>118</v>
      </c>
      <c r="AU84" s="205" t="s">
        <v>80</v>
      </c>
      <c r="AY84" s="15" t="s">
        <v>117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5" t="s">
        <v>80</v>
      </c>
      <c r="BK84" s="206">
        <f>ROUND(I84*H84,2)</f>
        <v>0</v>
      </c>
      <c r="BL84" s="15" t="s">
        <v>87</v>
      </c>
      <c r="BM84" s="205" t="s">
        <v>125</v>
      </c>
    </row>
    <row r="85" s="12" customFormat="1">
      <c r="A85" s="12"/>
      <c r="B85" s="207"/>
      <c r="C85" s="208"/>
      <c r="D85" s="209" t="s">
        <v>126</v>
      </c>
      <c r="E85" s="210" t="s">
        <v>19</v>
      </c>
      <c r="F85" s="211" t="s">
        <v>127</v>
      </c>
      <c r="G85" s="208"/>
      <c r="H85" s="212">
        <v>40</v>
      </c>
      <c r="I85" s="213"/>
      <c r="J85" s="208"/>
      <c r="K85" s="208"/>
      <c r="L85" s="214"/>
      <c r="M85" s="215"/>
      <c r="N85" s="216"/>
      <c r="O85" s="216"/>
      <c r="P85" s="216"/>
      <c r="Q85" s="216"/>
      <c r="R85" s="216"/>
      <c r="S85" s="216"/>
      <c r="T85" s="217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18" t="s">
        <v>126</v>
      </c>
      <c r="AU85" s="218" t="s">
        <v>80</v>
      </c>
      <c r="AV85" s="12" t="s">
        <v>84</v>
      </c>
      <c r="AW85" s="12" t="s">
        <v>37</v>
      </c>
      <c r="AX85" s="12" t="s">
        <v>80</v>
      </c>
      <c r="AY85" s="218" t="s">
        <v>117</v>
      </c>
    </row>
    <row r="86" s="11" customFormat="1" ht="25.92" customHeight="1">
      <c r="A86" s="11"/>
      <c r="B86" s="180"/>
      <c r="C86" s="181"/>
      <c r="D86" s="182" t="s">
        <v>74</v>
      </c>
      <c r="E86" s="183" t="s">
        <v>128</v>
      </c>
      <c r="F86" s="183" t="s">
        <v>129</v>
      </c>
      <c r="G86" s="181"/>
      <c r="H86" s="181"/>
      <c r="I86" s="184"/>
      <c r="J86" s="185">
        <f>BK86</f>
        <v>0</v>
      </c>
      <c r="K86" s="181"/>
      <c r="L86" s="186"/>
      <c r="M86" s="187"/>
      <c r="N86" s="188"/>
      <c r="O86" s="188"/>
      <c r="P86" s="189">
        <f>SUM(P87:P88)</f>
        <v>0</v>
      </c>
      <c r="Q86" s="188"/>
      <c r="R86" s="189">
        <f>SUM(R87:R88)</f>
        <v>0</v>
      </c>
      <c r="S86" s="188"/>
      <c r="T86" s="190">
        <f>SUM(T87:T88)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1" t="s">
        <v>84</v>
      </c>
      <c r="AT86" s="192" t="s">
        <v>74</v>
      </c>
      <c r="AU86" s="192" t="s">
        <v>75</v>
      </c>
      <c r="AY86" s="191" t="s">
        <v>117</v>
      </c>
      <c r="BK86" s="193">
        <f>SUM(BK87:BK88)</f>
        <v>0</v>
      </c>
    </row>
    <row r="87" s="2" customFormat="1" ht="24.15" customHeight="1">
      <c r="A87" s="36"/>
      <c r="B87" s="37"/>
      <c r="C87" s="194" t="s">
        <v>130</v>
      </c>
      <c r="D87" s="194" t="s">
        <v>118</v>
      </c>
      <c r="E87" s="195" t="s">
        <v>131</v>
      </c>
      <c r="F87" s="196" t="s">
        <v>132</v>
      </c>
      <c r="G87" s="197" t="s">
        <v>133</v>
      </c>
      <c r="H87" s="198">
        <v>-1</v>
      </c>
      <c r="I87" s="199"/>
      <c r="J87" s="200">
        <f>ROUND(I87*H87,2)</f>
        <v>0</v>
      </c>
      <c r="K87" s="196" t="s">
        <v>19</v>
      </c>
      <c r="L87" s="42"/>
      <c r="M87" s="201" t="s">
        <v>19</v>
      </c>
      <c r="N87" s="202" t="s">
        <v>46</v>
      </c>
      <c r="O87" s="82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134</v>
      </c>
      <c r="AT87" s="205" t="s">
        <v>118</v>
      </c>
      <c r="AU87" s="205" t="s">
        <v>80</v>
      </c>
      <c r="AY87" s="15" t="s">
        <v>117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5" t="s">
        <v>80</v>
      </c>
      <c r="BK87" s="206">
        <f>ROUND(I87*H87,2)</f>
        <v>0</v>
      </c>
      <c r="BL87" s="15" t="s">
        <v>134</v>
      </c>
      <c r="BM87" s="205" t="s">
        <v>135</v>
      </c>
    </row>
    <row r="88" s="2" customFormat="1" ht="24.15" customHeight="1">
      <c r="A88" s="36"/>
      <c r="B88" s="37"/>
      <c r="C88" s="194" t="s">
        <v>87</v>
      </c>
      <c r="D88" s="194" t="s">
        <v>118</v>
      </c>
      <c r="E88" s="195" t="s">
        <v>136</v>
      </c>
      <c r="F88" s="196" t="s">
        <v>132</v>
      </c>
      <c r="G88" s="197" t="s">
        <v>124</v>
      </c>
      <c r="H88" s="198">
        <v>200</v>
      </c>
      <c r="I88" s="199"/>
      <c r="J88" s="200">
        <f>ROUND(I88*H88,2)</f>
        <v>0</v>
      </c>
      <c r="K88" s="196" t="s">
        <v>19</v>
      </c>
      <c r="L88" s="42"/>
      <c r="M88" s="219" t="s">
        <v>19</v>
      </c>
      <c r="N88" s="220" t="s">
        <v>46</v>
      </c>
      <c r="O88" s="221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134</v>
      </c>
      <c r="AT88" s="205" t="s">
        <v>118</v>
      </c>
      <c r="AU88" s="205" t="s">
        <v>80</v>
      </c>
      <c r="AY88" s="15" t="s">
        <v>117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5" t="s">
        <v>80</v>
      </c>
      <c r="BK88" s="206">
        <f>ROUND(I88*H88,2)</f>
        <v>0</v>
      </c>
      <c r="BL88" s="15" t="s">
        <v>134</v>
      </c>
      <c r="BM88" s="205" t="s">
        <v>137</v>
      </c>
    </row>
    <row r="89" s="2" customFormat="1" ht="6.96" customHeight="1">
      <c r="A89" s="36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42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sheet="1" autoFilter="0" formatColumns="0" formatRows="0" objects="1" scenarios="1" spinCount="100000" saltValue="svH3467SCSrBD8n6Fvjmr3dByrRsqo3r6X4HpI1MJ64Nx+D/yN3OHLuUHqnT/pAqfVi9mbJMXHPE49h37r7RpQ==" hashValue="LHYEmkAjlcscpv6pKPyzc4amVyXd8gUESUocpWJTzoPjd2ze/7pHywhYkX4JydVxkhFhpcsinDKf+AgJV6lHIw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hidden="1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0" t="s">
        <v>16</v>
      </c>
      <c r="L6" s="18"/>
    </row>
    <row r="7" hidden="1" s="1" customFormat="1" ht="16.5" customHeight="1">
      <c r="B7" s="18"/>
      <c r="E7" s="131" t="str">
        <f>'Rekapitulace stavby'!K6</f>
        <v>Dodatek č.1</v>
      </c>
      <c r="F7" s="130"/>
      <c r="G7" s="130"/>
      <c r="H7" s="130"/>
      <c r="L7" s="18"/>
    </row>
    <row r="8" hidden="1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3" t="s">
        <v>138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1. 8. 2023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27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4" t="s">
        <v>28</v>
      </c>
      <c r="F15" s="36"/>
      <c r="G15" s="36"/>
      <c r="H15" s="36"/>
      <c r="I15" s="130" t="s">
        <v>29</v>
      </c>
      <c r="J15" s="134" t="s">
        <v>30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29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26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29</v>
      </c>
      <c r="J21" s="134" t="s">
        <v>36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0" t="s">
        <v>38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29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0" t="s">
        <v>39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71.25" customHeight="1">
      <c r="A27" s="136"/>
      <c r="B27" s="137"/>
      <c r="C27" s="136"/>
      <c r="D27" s="136"/>
      <c r="E27" s="138" t="s">
        <v>40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1" t="s">
        <v>41</v>
      </c>
      <c r="E30" s="36"/>
      <c r="F30" s="36"/>
      <c r="G30" s="36"/>
      <c r="H30" s="36"/>
      <c r="I30" s="36"/>
      <c r="J30" s="142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3" t="s">
        <v>43</v>
      </c>
      <c r="G32" s="36"/>
      <c r="H32" s="36"/>
      <c r="I32" s="143" t="s">
        <v>42</v>
      </c>
      <c r="J32" s="143" t="s">
        <v>44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4" t="s">
        <v>45</v>
      </c>
      <c r="E33" s="130" t="s">
        <v>46</v>
      </c>
      <c r="F33" s="145">
        <f>ROUND((SUM(BE80:BE82)),  2)</f>
        <v>0</v>
      </c>
      <c r="G33" s="36"/>
      <c r="H33" s="36"/>
      <c r="I33" s="146">
        <v>0.20999999999999999</v>
      </c>
      <c r="J33" s="145">
        <f>ROUND(((SUM(BE80:BE82))*I33),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0" t="s">
        <v>47</v>
      </c>
      <c r="F34" s="145">
        <f>ROUND((SUM(BF80:BF82)),  2)</f>
        <v>0</v>
      </c>
      <c r="G34" s="36"/>
      <c r="H34" s="36"/>
      <c r="I34" s="146">
        <v>0.14999999999999999</v>
      </c>
      <c r="J34" s="145">
        <f>ROUND(((SUM(BF80:BF82))*I34),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48</v>
      </c>
      <c r="F35" s="145">
        <f>ROUND((SUM(BG80:BG82)),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49</v>
      </c>
      <c r="F36" s="145">
        <f>ROUND((SUM(BH80:BH82)),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50</v>
      </c>
      <c r="F37" s="145">
        <f>ROUND((SUM(BI80:BI82)),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58" t="str">
        <f>E7</f>
        <v>Dodatek č.1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2 - Architektonicko stavební řešení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>Baarova 36, Plzeň</v>
      </c>
      <c r="G52" s="38"/>
      <c r="H52" s="38"/>
      <c r="I52" s="30" t="s">
        <v>23</v>
      </c>
      <c r="J52" s="70" t="str">
        <f>IF(J12="","",J12)</f>
        <v>1. 8. 2023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Západočeská univerzita v Plzni, Univerzitní 8</v>
      </c>
      <c r="G54" s="38"/>
      <c r="H54" s="38"/>
      <c r="I54" s="30" t="s">
        <v>33</v>
      </c>
      <c r="J54" s="34" t="str">
        <f>E21</f>
        <v>AREA group s.r.o.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AREA group s.r.o.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62" t="s">
        <v>73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hidden="1" s="9" customFormat="1" ht="24.96" customHeight="1">
      <c r="A60" s="9"/>
      <c r="B60" s="163"/>
      <c r="C60" s="164"/>
      <c r="D60" s="165" t="s">
        <v>139</v>
      </c>
      <c r="E60" s="166"/>
      <c r="F60" s="166"/>
      <c r="G60" s="166"/>
      <c r="H60" s="166"/>
      <c r="I60" s="166"/>
      <c r="J60" s="167">
        <f>J81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/>
    <row r="64" hidden="1"/>
    <row r="65" hidden="1"/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102</v>
      </c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8" t="str">
        <f>E7</f>
        <v>Dodatek č.1</v>
      </c>
      <c r="F70" s="30"/>
      <c r="G70" s="30"/>
      <c r="H70" s="30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94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2 - Architektonicko stavební řešení</v>
      </c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Baarova 36, Plzeň</v>
      </c>
      <c r="G74" s="38"/>
      <c r="H74" s="38"/>
      <c r="I74" s="30" t="s">
        <v>23</v>
      </c>
      <c r="J74" s="70" t="str">
        <f>IF(J12="","",J12)</f>
        <v>1. 8. 2023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>Západočeská univerzita v Plzni, Univerzitní 8</v>
      </c>
      <c r="G76" s="38"/>
      <c r="H76" s="38"/>
      <c r="I76" s="30" t="s">
        <v>33</v>
      </c>
      <c r="J76" s="34" t="str">
        <f>E21</f>
        <v>AREA group s.r.o.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31</v>
      </c>
      <c r="D77" s="38"/>
      <c r="E77" s="38"/>
      <c r="F77" s="25" t="str">
        <f>IF(E18="","",E18)</f>
        <v>Vyplň údaj</v>
      </c>
      <c r="G77" s="38"/>
      <c r="H77" s="38"/>
      <c r="I77" s="30" t="s">
        <v>38</v>
      </c>
      <c r="J77" s="34" t="str">
        <f>E24</f>
        <v>AREA group s.r.o.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9"/>
      <c r="B79" s="170"/>
      <c r="C79" s="171" t="s">
        <v>103</v>
      </c>
      <c r="D79" s="172" t="s">
        <v>60</v>
      </c>
      <c r="E79" s="172" t="s">
        <v>56</v>
      </c>
      <c r="F79" s="172" t="s">
        <v>57</v>
      </c>
      <c r="G79" s="172" t="s">
        <v>104</v>
      </c>
      <c r="H79" s="172" t="s">
        <v>105</v>
      </c>
      <c r="I79" s="172" t="s">
        <v>106</v>
      </c>
      <c r="J79" s="172" t="s">
        <v>98</v>
      </c>
      <c r="K79" s="173" t="s">
        <v>107</v>
      </c>
      <c r="L79" s="174"/>
      <c r="M79" s="90" t="s">
        <v>19</v>
      </c>
      <c r="N79" s="91" t="s">
        <v>45</v>
      </c>
      <c r="O79" s="91" t="s">
        <v>108</v>
      </c>
      <c r="P79" s="91" t="s">
        <v>109</v>
      </c>
      <c r="Q79" s="91" t="s">
        <v>110</v>
      </c>
      <c r="R79" s="91" t="s">
        <v>111</v>
      </c>
      <c r="S79" s="91" t="s">
        <v>112</v>
      </c>
      <c r="T79" s="92" t="s">
        <v>113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6"/>
      <c r="B80" s="37"/>
      <c r="C80" s="97" t="s">
        <v>114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</f>
        <v>0</v>
      </c>
      <c r="Q80" s="94"/>
      <c r="R80" s="177">
        <f>R81</f>
        <v>0</v>
      </c>
      <c r="S80" s="94"/>
      <c r="T80" s="17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74</v>
      </c>
      <c r="AU80" s="15" t="s">
        <v>99</v>
      </c>
      <c r="BK80" s="179">
        <f>BK81</f>
        <v>0</v>
      </c>
    </row>
    <row r="81" s="11" customFormat="1" ht="25.92" customHeight="1">
      <c r="A81" s="11"/>
      <c r="B81" s="180"/>
      <c r="C81" s="181"/>
      <c r="D81" s="182" t="s">
        <v>74</v>
      </c>
      <c r="E81" s="183" t="s">
        <v>140</v>
      </c>
      <c r="F81" s="183" t="s">
        <v>141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P82</f>
        <v>0</v>
      </c>
      <c r="Q81" s="188"/>
      <c r="R81" s="189">
        <f>R82</f>
        <v>0</v>
      </c>
      <c r="S81" s="188"/>
      <c r="T81" s="190">
        <f>T82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1" t="s">
        <v>84</v>
      </c>
      <c r="AT81" s="192" t="s">
        <v>74</v>
      </c>
      <c r="AU81" s="192" t="s">
        <v>75</v>
      </c>
      <c r="AY81" s="191" t="s">
        <v>117</v>
      </c>
      <c r="BK81" s="193">
        <f>BK82</f>
        <v>0</v>
      </c>
    </row>
    <row r="82" s="2" customFormat="1" ht="37.8" customHeight="1">
      <c r="A82" s="36"/>
      <c r="B82" s="37"/>
      <c r="C82" s="194" t="s">
        <v>80</v>
      </c>
      <c r="D82" s="194" t="s">
        <v>118</v>
      </c>
      <c r="E82" s="195" t="s">
        <v>142</v>
      </c>
      <c r="F82" s="196" t="s">
        <v>143</v>
      </c>
      <c r="G82" s="197" t="s">
        <v>144</v>
      </c>
      <c r="H82" s="198">
        <v>-2</v>
      </c>
      <c r="I82" s="199"/>
      <c r="J82" s="200">
        <f>ROUND(I82*H82,2)</f>
        <v>0</v>
      </c>
      <c r="K82" s="196" t="s">
        <v>19</v>
      </c>
      <c r="L82" s="42"/>
      <c r="M82" s="219" t="s">
        <v>19</v>
      </c>
      <c r="N82" s="220" t="s">
        <v>46</v>
      </c>
      <c r="O82" s="221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5" t="s">
        <v>134</v>
      </c>
      <c r="AT82" s="205" t="s">
        <v>118</v>
      </c>
      <c r="AU82" s="205" t="s">
        <v>80</v>
      </c>
      <c r="AY82" s="15" t="s">
        <v>117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15" t="s">
        <v>80</v>
      </c>
      <c r="BK82" s="206">
        <f>ROUND(I82*H82,2)</f>
        <v>0</v>
      </c>
      <c r="BL82" s="15" t="s">
        <v>134</v>
      </c>
      <c r="BM82" s="205" t="s">
        <v>145</v>
      </c>
    </row>
    <row r="83" s="2" customFormat="1" ht="6.96" customHeight="1">
      <c r="A83" s="3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42"/>
      <c r="M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</sheetData>
  <sheetProtection sheet="1" autoFilter="0" formatColumns="0" formatRows="0" objects="1" scenarios="1" spinCount="100000" saltValue="L/6HM3HgajYyPikJrYT9DII+uYlMuKk63tQkdNjr4CcZrubw+7XzipwESMtWBAHIr9gB2dgVUfKwQ5Cs+BqpRw==" hashValue="i+TtlSGx44Xirjuskoz99gkYCn1Qs/93cAJ4+pqqhm3kCaqsYnqBXMtKXRMK378zGnp74IVxb0bYxqJEJVrx3g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hidden="1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0" t="s">
        <v>16</v>
      </c>
      <c r="L6" s="18"/>
    </row>
    <row r="7" hidden="1" s="1" customFormat="1" ht="16.5" customHeight="1">
      <c r="B7" s="18"/>
      <c r="E7" s="131" t="str">
        <f>'Rekapitulace stavby'!K6</f>
        <v>Dodatek č.1</v>
      </c>
      <c r="F7" s="130"/>
      <c r="G7" s="130"/>
      <c r="H7" s="130"/>
      <c r="L7" s="18"/>
    </row>
    <row r="8" hidden="1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3" t="s">
        <v>146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1. 8. 2023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27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4" t="s">
        <v>28</v>
      </c>
      <c r="F15" s="36"/>
      <c r="G15" s="36"/>
      <c r="H15" s="36"/>
      <c r="I15" s="130" t="s">
        <v>29</v>
      </c>
      <c r="J15" s="134" t="s">
        <v>30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29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26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29</v>
      </c>
      <c r="J21" s="134" t="s">
        <v>36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0" t="s">
        <v>38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29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0" t="s">
        <v>39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1" t="s">
        <v>41</v>
      </c>
      <c r="E30" s="36"/>
      <c r="F30" s="36"/>
      <c r="G30" s="36"/>
      <c r="H30" s="36"/>
      <c r="I30" s="36"/>
      <c r="J30" s="142">
        <f>ROUND(J81,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3" t="s">
        <v>43</v>
      </c>
      <c r="G32" s="36"/>
      <c r="H32" s="36"/>
      <c r="I32" s="143" t="s">
        <v>42</v>
      </c>
      <c r="J32" s="143" t="s">
        <v>44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4" t="s">
        <v>45</v>
      </c>
      <c r="E33" s="130" t="s">
        <v>46</v>
      </c>
      <c r="F33" s="145">
        <f>ROUND((SUM(BE81:BE93)),  2)</f>
        <v>0</v>
      </c>
      <c r="G33" s="36"/>
      <c r="H33" s="36"/>
      <c r="I33" s="146">
        <v>0.20999999999999999</v>
      </c>
      <c r="J33" s="145">
        <f>ROUND(((SUM(BE81:BE93))*I33),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0" t="s">
        <v>47</v>
      </c>
      <c r="F34" s="145">
        <f>ROUND((SUM(BF81:BF93)),  2)</f>
        <v>0</v>
      </c>
      <c r="G34" s="36"/>
      <c r="H34" s="36"/>
      <c r="I34" s="146">
        <v>0.14999999999999999</v>
      </c>
      <c r="J34" s="145">
        <f>ROUND(((SUM(BF81:BF93))*I34),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48</v>
      </c>
      <c r="F35" s="145">
        <f>ROUND((SUM(BG81:BG93)),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49</v>
      </c>
      <c r="F36" s="145">
        <f>ROUND((SUM(BH81:BH93)),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50</v>
      </c>
      <c r="F37" s="145">
        <f>ROUND((SUM(BI81:BI93)),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58" t="str">
        <f>E7</f>
        <v>Dodatek č.1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4 - Vzduchotechnika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>Baarova 36, Plzeň</v>
      </c>
      <c r="G52" s="38"/>
      <c r="H52" s="38"/>
      <c r="I52" s="30" t="s">
        <v>23</v>
      </c>
      <c r="J52" s="70" t="str">
        <f>IF(J12="","",J12)</f>
        <v>1. 8. 2023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Západočeská univerzita v Plzni, Univerzitní 8</v>
      </c>
      <c r="G54" s="38"/>
      <c r="H54" s="38"/>
      <c r="I54" s="30" t="s">
        <v>33</v>
      </c>
      <c r="J54" s="34" t="str">
        <f>E21</f>
        <v>AREA group s.r.o.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AREA group s.r.o.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62" t="s">
        <v>73</v>
      </c>
      <c r="D59" s="38"/>
      <c r="E59" s="38"/>
      <c r="F59" s="38"/>
      <c r="G59" s="38"/>
      <c r="H59" s="38"/>
      <c r="I59" s="38"/>
      <c r="J59" s="100">
        <f>J81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hidden="1" s="9" customFormat="1" ht="24.96" customHeight="1">
      <c r="A60" s="9"/>
      <c r="B60" s="163"/>
      <c r="C60" s="164"/>
      <c r="D60" s="165" t="s">
        <v>147</v>
      </c>
      <c r="E60" s="166"/>
      <c r="F60" s="166"/>
      <c r="G60" s="166"/>
      <c r="H60" s="166"/>
      <c r="I60" s="166"/>
      <c r="J60" s="167">
        <f>J82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3" customFormat="1" ht="19.92" customHeight="1">
      <c r="A61" s="13"/>
      <c r="B61" s="224"/>
      <c r="C61" s="225"/>
      <c r="D61" s="226" t="s">
        <v>148</v>
      </c>
      <c r="E61" s="227"/>
      <c r="F61" s="227"/>
      <c r="G61" s="227"/>
      <c r="H61" s="227"/>
      <c r="I61" s="227"/>
      <c r="J61" s="228">
        <f>J83</f>
        <v>0</v>
      </c>
      <c r="K61" s="225"/>
      <c r="L61" s="229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13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102</v>
      </c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58" t="str">
        <f>E7</f>
        <v>Dodatek č.1</v>
      </c>
      <c r="F71" s="30"/>
      <c r="G71" s="30"/>
      <c r="H71" s="30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94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4 - Vzduchotechnika</v>
      </c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8"/>
      <c r="E75" s="38"/>
      <c r="F75" s="25" t="str">
        <f>F12</f>
        <v>Baarova 36, Plzeň</v>
      </c>
      <c r="G75" s="38"/>
      <c r="H75" s="38"/>
      <c r="I75" s="30" t="s">
        <v>23</v>
      </c>
      <c r="J75" s="70" t="str">
        <f>IF(J12="","",J12)</f>
        <v>1. 8. 2023</v>
      </c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8"/>
      <c r="E77" s="38"/>
      <c r="F77" s="25" t="str">
        <f>E15</f>
        <v>Západočeská univerzita v Plzni, Univerzitní 8</v>
      </c>
      <c r="G77" s="38"/>
      <c r="H77" s="38"/>
      <c r="I77" s="30" t="s">
        <v>33</v>
      </c>
      <c r="J77" s="34" t="str">
        <f>E21</f>
        <v>AREA group s.r.o.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31</v>
      </c>
      <c r="D78" s="38"/>
      <c r="E78" s="38"/>
      <c r="F78" s="25" t="str">
        <f>IF(E18="","",E18)</f>
        <v>Vyplň údaj</v>
      </c>
      <c r="G78" s="38"/>
      <c r="H78" s="38"/>
      <c r="I78" s="30" t="s">
        <v>38</v>
      </c>
      <c r="J78" s="34" t="str">
        <f>E24</f>
        <v>AREA group s.r.o.</v>
      </c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0" customFormat="1" ht="29.28" customHeight="1">
      <c r="A80" s="169"/>
      <c r="B80" s="170"/>
      <c r="C80" s="171" t="s">
        <v>103</v>
      </c>
      <c r="D80" s="172" t="s">
        <v>60</v>
      </c>
      <c r="E80" s="172" t="s">
        <v>56</v>
      </c>
      <c r="F80" s="172" t="s">
        <v>57</v>
      </c>
      <c r="G80" s="172" t="s">
        <v>104</v>
      </c>
      <c r="H80" s="172" t="s">
        <v>105</v>
      </c>
      <c r="I80" s="172" t="s">
        <v>106</v>
      </c>
      <c r="J80" s="172" t="s">
        <v>98</v>
      </c>
      <c r="K80" s="173" t="s">
        <v>107</v>
      </c>
      <c r="L80" s="174"/>
      <c r="M80" s="90" t="s">
        <v>19</v>
      </c>
      <c r="N80" s="91" t="s">
        <v>45</v>
      </c>
      <c r="O80" s="91" t="s">
        <v>108</v>
      </c>
      <c r="P80" s="91" t="s">
        <v>109</v>
      </c>
      <c r="Q80" s="91" t="s">
        <v>110</v>
      </c>
      <c r="R80" s="91" t="s">
        <v>111</v>
      </c>
      <c r="S80" s="91" t="s">
        <v>112</v>
      </c>
      <c r="T80" s="92" t="s">
        <v>113</v>
      </c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</row>
    <row r="81" s="2" customFormat="1" ht="22.8" customHeight="1">
      <c r="A81" s="36"/>
      <c r="B81" s="37"/>
      <c r="C81" s="97" t="s">
        <v>114</v>
      </c>
      <c r="D81" s="38"/>
      <c r="E81" s="38"/>
      <c r="F81" s="38"/>
      <c r="G81" s="38"/>
      <c r="H81" s="38"/>
      <c r="I81" s="38"/>
      <c r="J81" s="175">
        <f>BK81</f>
        <v>0</v>
      </c>
      <c r="K81" s="38"/>
      <c r="L81" s="42"/>
      <c r="M81" s="93"/>
      <c r="N81" s="176"/>
      <c r="O81" s="94"/>
      <c r="P81" s="177">
        <f>P82</f>
        <v>0</v>
      </c>
      <c r="Q81" s="94"/>
      <c r="R81" s="177">
        <f>R82</f>
        <v>0</v>
      </c>
      <c r="S81" s="94"/>
      <c r="T81" s="17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5" t="s">
        <v>74</v>
      </c>
      <c r="AU81" s="15" t="s">
        <v>99</v>
      </c>
      <c r="BK81" s="179">
        <f>BK82</f>
        <v>0</v>
      </c>
    </row>
    <row r="82" s="11" customFormat="1" ht="25.92" customHeight="1">
      <c r="A82" s="11"/>
      <c r="B82" s="180"/>
      <c r="C82" s="181"/>
      <c r="D82" s="182" t="s">
        <v>74</v>
      </c>
      <c r="E82" s="183" t="s">
        <v>149</v>
      </c>
      <c r="F82" s="183" t="s">
        <v>88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P83</f>
        <v>0</v>
      </c>
      <c r="Q82" s="188"/>
      <c r="R82" s="189">
        <f>R83</f>
        <v>0</v>
      </c>
      <c r="S82" s="188"/>
      <c r="T82" s="190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1" t="s">
        <v>80</v>
      </c>
      <c r="AT82" s="192" t="s">
        <v>74</v>
      </c>
      <c r="AU82" s="192" t="s">
        <v>75</v>
      </c>
      <c r="AY82" s="191" t="s">
        <v>117</v>
      </c>
      <c r="BK82" s="193">
        <f>BK83</f>
        <v>0</v>
      </c>
    </row>
    <row r="83" s="11" customFormat="1" ht="22.8" customHeight="1">
      <c r="A83" s="11"/>
      <c r="B83" s="180"/>
      <c r="C83" s="181"/>
      <c r="D83" s="182" t="s">
        <v>74</v>
      </c>
      <c r="E83" s="230" t="s">
        <v>150</v>
      </c>
      <c r="F83" s="230" t="s">
        <v>151</v>
      </c>
      <c r="G83" s="181"/>
      <c r="H83" s="181"/>
      <c r="I83" s="184"/>
      <c r="J83" s="231">
        <f>BK83</f>
        <v>0</v>
      </c>
      <c r="K83" s="181"/>
      <c r="L83" s="186"/>
      <c r="M83" s="187"/>
      <c r="N83" s="188"/>
      <c r="O83" s="188"/>
      <c r="P83" s="189">
        <f>SUM(P84:P93)</f>
        <v>0</v>
      </c>
      <c r="Q83" s="188"/>
      <c r="R83" s="189">
        <f>SUM(R84:R93)</f>
        <v>0</v>
      </c>
      <c r="S83" s="188"/>
      <c r="T83" s="190">
        <f>SUM(T84:T93)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1" t="s">
        <v>80</v>
      </c>
      <c r="AT83" s="192" t="s">
        <v>74</v>
      </c>
      <c r="AU83" s="192" t="s">
        <v>80</v>
      </c>
      <c r="AY83" s="191" t="s">
        <v>117</v>
      </c>
      <c r="BK83" s="193">
        <f>SUM(BK84:BK93)</f>
        <v>0</v>
      </c>
    </row>
    <row r="84" s="2" customFormat="1" ht="21.75" customHeight="1">
      <c r="A84" s="36"/>
      <c r="B84" s="37"/>
      <c r="C84" s="194" t="s">
        <v>80</v>
      </c>
      <c r="D84" s="194" t="s">
        <v>118</v>
      </c>
      <c r="E84" s="195" t="s">
        <v>152</v>
      </c>
      <c r="F84" s="196" t="s">
        <v>153</v>
      </c>
      <c r="G84" s="197" t="s">
        <v>144</v>
      </c>
      <c r="H84" s="198">
        <v>-1</v>
      </c>
      <c r="I84" s="199"/>
      <c r="J84" s="200">
        <f>ROUND(I84*H84,2)</f>
        <v>0</v>
      </c>
      <c r="K84" s="196" t="s">
        <v>19</v>
      </c>
      <c r="L84" s="42"/>
      <c r="M84" s="201" t="s">
        <v>19</v>
      </c>
      <c r="N84" s="202" t="s">
        <v>46</v>
      </c>
      <c r="O84" s="82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5" t="s">
        <v>87</v>
      </c>
      <c r="AT84" s="205" t="s">
        <v>118</v>
      </c>
      <c r="AU84" s="205" t="s">
        <v>84</v>
      </c>
      <c r="AY84" s="15" t="s">
        <v>117</v>
      </c>
      <c r="BE84" s="206">
        <f>IF(N84="základní",J84,0)</f>
        <v>0</v>
      </c>
      <c r="BF84" s="206">
        <f>IF(N84="snížená",J84,0)</f>
        <v>0</v>
      </c>
      <c r="BG84" s="206">
        <f>IF(N84="zákl. přenesená",J84,0)</f>
        <v>0</v>
      </c>
      <c r="BH84" s="206">
        <f>IF(N84="sníž. přenesená",J84,0)</f>
        <v>0</v>
      </c>
      <c r="BI84" s="206">
        <f>IF(N84="nulová",J84,0)</f>
        <v>0</v>
      </c>
      <c r="BJ84" s="15" t="s">
        <v>80</v>
      </c>
      <c r="BK84" s="206">
        <f>ROUND(I84*H84,2)</f>
        <v>0</v>
      </c>
      <c r="BL84" s="15" t="s">
        <v>87</v>
      </c>
      <c r="BM84" s="205" t="s">
        <v>154</v>
      </c>
    </row>
    <row r="85" s="2" customFormat="1">
      <c r="A85" s="36"/>
      <c r="B85" s="37"/>
      <c r="C85" s="38"/>
      <c r="D85" s="209" t="s">
        <v>155</v>
      </c>
      <c r="E85" s="38"/>
      <c r="F85" s="232" t="s">
        <v>156</v>
      </c>
      <c r="G85" s="38"/>
      <c r="H85" s="38"/>
      <c r="I85" s="233"/>
      <c r="J85" s="38"/>
      <c r="K85" s="38"/>
      <c r="L85" s="42"/>
      <c r="M85" s="234"/>
      <c r="N85" s="235"/>
      <c r="O85" s="82"/>
      <c r="P85" s="82"/>
      <c r="Q85" s="82"/>
      <c r="R85" s="82"/>
      <c r="S85" s="82"/>
      <c r="T85" s="83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155</v>
      </c>
      <c r="AU85" s="15" t="s">
        <v>84</v>
      </c>
    </row>
    <row r="86" s="2" customFormat="1" ht="24.15" customHeight="1">
      <c r="A86" s="36"/>
      <c r="B86" s="37"/>
      <c r="C86" s="194" t="s">
        <v>84</v>
      </c>
      <c r="D86" s="194" t="s">
        <v>118</v>
      </c>
      <c r="E86" s="195" t="s">
        <v>157</v>
      </c>
      <c r="F86" s="196" t="s">
        <v>158</v>
      </c>
      <c r="G86" s="197" t="s">
        <v>144</v>
      </c>
      <c r="H86" s="198">
        <v>1</v>
      </c>
      <c r="I86" s="199"/>
      <c r="J86" s="200">
        <f>ROUND(I86*H86,2)</f>
        <v>0</v>
      </c>
      <c r="K86" s="196" t="s">
        <v>19</v>
      </c>
      <c r="L86" s="42"/>
      <c r="M86" s="201" t="s">
        <v>19</v>
      </c>
      <c r="N86" s="202" t="s">
        <v>46</v>
      </c>
      <c r="O86" s="82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87</v>
      </c>
      <c r="AT86" s="205" t="s">
        <v>118</v>
      </c>
      <c r="AU86" s="205" t="s">
        <v>84</v>
      </c>
      <c r="AY86" s="15" t="s">
        <v>117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5" t="s">
        <v>80</v>
      </c>
      <c r="BK86" s="206">
        <f>ROUND(I86*H86,2)</f>
        <v>0</v>
      </c>
      <c r="BL86" s="15" t="s">
        <v>87</v>
      </c>
      <c r="BM86" s="205" t="s">
        <v>159</v>
      </c>
    </row>
    <row r="87" s="2" customFormat="1">
      <c r="A87" s="36"/>
      <c r="B87" s="37"/>
      <c r="C87" s="38"/>
      <c r="D87" s="209" t="s">
        <v>155</v>
      </c>
      <c r="E87" s="38"/>
      <c r="F87" s="232" t="s">
        <v>160</v>
      </c>
      <c r="G87" s="38"/>
      <c r="H87" s="38"/>
      <c r="I87" s="233"/>
      <c r="J87" s="38"/>
      <c r="K87" s="38"/>
      <c r="L87" s="42"/>
      <c r="M87" s="234"/>
      <c r="N87" s="235"/>
      <c r="O87" s="82"/>
      <c r="P87" s="82"/>
      <c r="Q87" s="82"/>
      <c r="R87" s="82"/>
      <c r="S87" s="82"/>
      <c r="T87" s="83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155</v>
      </c>
      <c r="AU87" s="15" t="s">
        <v>84</v>
      </c>
    </row>
    <row r="88" s="2" customFormat="1" ht="16.5" customHeight="1">
      <c r="A88" s="36"/>
      <c r="B88" s="37"/>
      <c r="C88" s="194" t="s">
        <v>130</v>
      </c>
      <c r="D88" s="194" t="s">
        <v>118</v>
      </c>
      <c r="E88" s="195" t="s">
        <v>161</v>
      </c>
      <c r="F88" s="196" t="s">
        <v>162</v>
      </c>
      <c r="G88" s="197" t="s">
        <v>144</v>
      </c>
      <c r="H88" s="198">
        <v>1</v>
      </c>
      <c r="I88" s="199"/>
      <c r="J88" s="200">
        <f>ROUND(I88*H88,2)</f>
        <v>0</v>
      </c>
      <c r="K88" s="196" t="s">
        <v>19</v>
      </c>
      <c r="L88" s="42"/>
      <c r="M88" s="201" t="s">
        <v>19</v>
      </c>
      <c r="N88" s="202" t="s">
        <v>46</v>
      </c>
      <c r="O88" s="82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87</v>
      </c>
      <c r="AT88" s="205" t="s">
        <v>118</v>
      </c>
      <c r="AU88" s="205" t="s">
        <v>84</v>
      </c>
      <c r="AY88" s="15" t="s">
        <v>117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5" t="s">
        <v>80</v>
      </c>
      <c r="BK88" s="206">
        <f>ROUND(I88*H88,2)</f>
        <v>0</v>
      </c>
      <c r="BL88" s="15" t="s">
        <v>87</v>
      </c>
      <c r="BM88" s="205" t="s">
        <v>163</v>
      </c>
    </row>
    <row r="89" s="2" customFormat="1">
      <c r="A89" s="36"/>
      <c r="B89" s="37"/>
      <c r="C89" s="38"/>
      <c r="D89" s="209" t="s">
        <v>155</v>
      </c>
      <c r="E89" s="38"/>
      <c r="F89" s="232" t="s">
        <v>164</v>
      </c>
      <c r="G89" s="38"/>
      <c r="H89" s="38"/>
      <c r="I89" s="233"/>
      <c r="J89" s="38"/>
      <c r="K89" s="38"/>
      <c r="L89" s="42"/>
      <c r="M89" s="234"/>
      <c r="N89" s="235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155</v>
      </c>
      <c r="AU89" s="15" t="s">
        <v>84</v>
      </c>
    </row>
    <row r="90" s="2" customFormat="1" ht="24.15" customHeight="1">
      <c r="A90" s="36"/>
      <c r="B90" s="37"/>
      <c r="C90" s="194" t="s">
        <v>87</v>
      </c>
      <c r="D90" s="194" t="s">
        <v>118</v>
      </c>
      <c r="E90" s="195" t="s">
        <v>165</v>
      </c>
      <c r="F90" s="196" t="s">
        <v>166</v>
      </c>
      <c r="G90" s="197" t="s">
        <v>144</v>
      </c>
      <c r="H90" s="198">
        <v>1</v>
      </c>
      <c r="I90" s="199"/>
      <c r="J90" s="200">
        <f>ROUND(I90*H90,2)</f>
        <v>0</v>
      </c>
      <c r="K90" s="196" t="s">
        <v>19</v>
      </c>
      <c r="L90" s="42"/>
      <c r="M90" s="201" t="s">
        <v>19</v>
      </c>
      <c r="N90" s="202" t="s">
        <v>46</v>
      </c>
      <c r="O90" s="82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87</v>
      </c>
      <c r="AT90" s="205" t="s">
        <v>118</v>
      </c>
      <c r="AU90" s="205" t="s">
        <v>84</v>
      </c>
      <c r="AY90" s="15" t="s">
        <v>117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5" t="s">
        <v>80</v>
      </c>
      <c r="BK90" s="206">
        <f>ROUND(I90*H90,2)</f>
        <v>0</v>
      </c>
      <c r="BL90" s="15" t="s">
        <v>87</v>
      </c>
      <c r="BM90" s="205" t="s">
        <v>167</v>
      </c>
    </row>
    <row r="91" s="2" customFormat="1">
      <c r="A91" s="36"/>
      <c r="B91" s="37"/>
      <c r="C91" s="38"/>
      <c r="D91" s="209" t="s">
        <v>155</v>
      </c>
      <c r="E91" s="38"/>
      <c r="F91" s="232" t="s">
        <v>168</v>
      </c>
      <c r="G91" s="38"/>
      <c r="H91" s="38"/>
      <c r="I91" s="233"/>
      <c r="J91" s="38"/>
      <c r="K91" s="38"/>
      <c r="L91" s="42"/>
      <c r="M91" s="234"/>
      <c r="N91" s="235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155</v>
      </c>
      <c r="AU91" s="15" t="s">
        <v>84</v>
      </c>
    </row>
    <row r="92" s="2" customFormat="1" ht="16.5" customHeight="1">
      <c r="A92" s="36"/>
      <c r="B92" s="37"/>
      <c r="C92" s="194" t="s">
        <v>169</v>
      </c>
      <c r="D92" s="194" t="s">
        <v>118</v>
      </c>
      <c r="E92" s="195" t="s">
        <v>170</v>
      </c>
      <c r="F92" s="196" t="s">
        <v>171</v>
      </c>
      <c r="G92" s="197" t="s">
        <v>144</v>
      </c>
      <c r="H92" s="198">
        <v>1</v>
      </c>
      <c r="I92" s="199"/>
      <c r="J92" s="200">
        <f>ROUND(I92*H92,2)</f>
        <v>0</v>
      </c>
      <c r="K92" s="196" t="s">
        <v>19</v>
      </c>
      <c r="L92" s="42"/>
      <c r="M92" s="201" t="s">
        <v>19</v>
      </c>
      <c r="N92" s="202" t="s">
        <v>46</v>
      </c>
      <c r="O92" s="82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87</v>
      </c>
      <c r="AT92" s="205" t="s">
        <v>118</v>
      </c>
      <c r="AU92" s="205" t="s">
        <v>84</v>
      </c>
      <c r="AY92" s="15" t="s">
        <v>117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5" t="s">
        <v>80</v>
      </c>
      <c r="BK92" s="206">
        <f>ROUND(I92*H92,2)</f>
        <v>0</v>
      </c>
      <c r="BL92" s="15" t="s">
        <v>87</v>
      </c>
      <c r="BM92" s="205" t="s">
        <v>172</v>
      </c>
    </row>
    <row r="93" s="2" customFormat="1">
      <c r="A93" s="36"/>
      <c r="B93" s="37"/>
      <c r="C93" s="38"/>
      <c r="D93" s="209" t="s">
        <v>155</v>
      </c>
      <c r="E93" s="38"/>
      <c r="F93" s="232" t="s">
        <v>173</v>
      </c>
      <c r="G93" s="38"/>
      <c r="H93" s="38"/>
      <c r="I93" s="233"/>
      <c r="J93" s="38"/>
      <c r="K93" s="38"/>
      <c r="L93" s="42"/>
      <c r="M93" s="236"/>
      <c r="N93" s="237"/>
      <c r="O93" s="221"/>
      <c r="P93" s="221"/>
      <c r="Q93" s="221"/>
      <c r="R93" s="221"/>
      <c r="S93" s="221"/>
      <c r="T93" s="23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155</v>
      </c>
      <c r="AU93" s="15" t="s">
        <v>84</v>
      </c>
    </row>
    <row r="94" s="2" customFormat="1" ht="6.96" customHeight="1">
      <c r="A94" s="36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42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sheetProtection sheet="1" autoFilter="0" formatColumns="0" formatRows="0" objects="1" scenarios="1" spinCount="100000" saltValue="lfvqqTMhJiUChhB5lFdRNE4ilN+Lo+2yDRCMUD67T5y743u3EToZUQ1h/r66ymCDdYtxFkefVC8ySX3Hxxu0Kg==" hashValue="FkM6054R3BftL5/Gr6/kgBMckr5D9BU5Chcuxt4RJMO1rS6F2k13A9SNmaLTRf/o6Y4rFIueooNV9CN32gZOpw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84</v>
      </c>
    </row>
    <row r="4" hidden="1" s="1" customFormat="1" ht="24.96" customHeight="1">
      <c r="B4" s="18"/>
      <c r="D4" s="128" t="s">
        <v>93</v>
      </c>
      <c r="L4" s="18"/>
      <c r="M4" s="129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0" t="s">
        <v>16</v>
      </c>
      <c r="L6" s="18"/>
    </row>
    <row r="7" hidden="1" s="1" customFormat="1" ht="16.5" customHeight="1">
      <c r="B7" s="18"/>
      <c r="E7" s="131" t="str">
        <f>'Rekapitulace stavby'!K6</f>
        <v>Dodatek č.1</v>
      </c>
      <c r="F7" s="130"/>
      <c r="G7" s="130"/>
      <c r="H7" s="130"/>
      <c r="L7" s="18"/>
    </row>
    <row r="8" hidden="1" s="2" customFormat="1" ht="12" customHeight="1">
      <c r="A8" s="36"/>
      <c r="B8" s="42"/>
      <c r="C8" s="36"/>
      <c r="D8" s="130" t="s">
        <v>94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3" t="s">
        <v>174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1. 8. 2023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">
        <v>27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4" t="s">
        <v>28</v>
      </c>
      <c r="F15" s="36"/>
      <c r="G15" s="36"/>
      <c r="H15" s="36"/>
      <c r="I15" s="130" t="s">
        <v>29</v>
      </c>
      <c r="J15" s="134" t="s">
        <v>30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0" t="s">
        <v>31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29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0" t="s">
        <v>33</v>
      </c>
      <c r="E20" s="36"/>
      <c r="F20" s="36"/>
      <c r="G20" s="36"/>
      <c r="H20" s="36"/>
      <c r="I20" s="130" t="s">
        <v>26</v>
      </c>
      <c r="J20" s="134" t="s">
        <v>34</v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4" t="s">
        <v>35</v>
      </c>
      <c r="F21" s="36"/>
      <c r="G21" s="36"/>
      <c r="H21" s="36"/>
      <c r="I21" s="130" t="s">
        <v>29</v>
      </c>
      <c r="J21" s="134" t="s">
        <v>36</v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0" t="s">
        <v>38</v>
      </c>
      <c r="E23" s="36"/>
      <c r="F23" s="36"/>
      <c r="G23" s="36"/>
      <c r="H23" s="36"/>
      <c r="I23" s="130" t="s">
        <v>26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4" t="s">
        <v>35</v>
      </c>
      <c r="F24" s="36"/>
      <c r="G24" s="36"/>
      <c r="H24" s="36"/>
      <c r="I24" s="130" t="s">
        <v>29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0" t="s">
        <v>39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71.25" customHeight="1">
      <c r="A27" s="136"/>
      <c r="B27" s="137"/>
      <c r="C27" s="136"/>
      <c r="D27" s="136"/>
      <c r="E27" s="138" t="s">
        <v>40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1" t="s">
        <v>41</v>
      </c>
      <c r="E30" s="36"/>
      <c r="F30" s="36"/>
      <c r="G30" s="36"/>
      <c r="H30" s="36"/>
      <c r="I30" s="36"/>
      <c r="J30" s="142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3" t="s">
        <v>43</v>
      </c>
      <c r="G32" s="36"/>
      <c r="H32" s="36"/>
      <c r="I32" s="143" t="s">
        <v>42</v>
      </c>
      <c r="J32" s="143" t="s">
        <v>44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4" t="s">
        <v>45</v>
      </c>
      <c r="E33" s="130" t="s">
        <v>46</v>
      </c>
      <c r="F33" s="145">
        <f>ROUND((SUM(BE80:BE83)),  2)</f>
        <v>0</v>
      </c>
      <c r="G33" s="36"/>
      <c r="H33" s="36"/>
      <c r="I33" s="146">
        <v>0.20999999999999999</v>
      </c>
      <c r="J33" s="145">
        <f>ROUND(((SUM(BE80:BE83))*I33),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0" t="s">
        <v>47</v>
      </c>
      <c r="F34" s="145">
        <f>ROUND((SUM(BF80:BF83)),  2)</f>
        <v>0</v>
      </c>
      <c r="G34" s="36"/>
      <c r="H34" s="36"/>
      <c r="I34" s="146">
        <v>0.14999999999999999</v>
      </c>
      <c r="J34" s="145">
        <f>ROUND(((SUM(BF80:BF83))*I34),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48</v>
      </c>
      <c r="F35" s="145">
        <f>ROUND((SUM(BG80:BG83)),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49</v>
      </c>
      <c r="F36" s="145">
        <f>ROUND((SUM(BH80:BH83)),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50</v>
      </c>
      <c r="F37" s="145">
        <f>ROUND((SUM(BI80:BI83)),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47"/>
      <c r="D39" s="148" t="s">
        <v>51</v>
      </c>
      <c r="E39" s="149"/>
      <c r="F39" s="149"/>
      <c r="G39" s="150" t="s">
        <v>52</v>
      </c>
      <c r="H39" s="151" t="s">
        <v>53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/>
    <row r="42" hidden="1"/>
    <row r="43" hidden="1"/>
    <row r="44" hidden="1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1" t="s">
        <v>96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58" t="str">
        <f>E7</f>
        <v>Dodatek č.1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30" t="s">
        <v>94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8 - EPS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30" t="s">
        <v>21</v>
      </c>
      <c r="D52" s="38"/>
      <c r="E52" s="38"/>
      <c r="F52" s="25" t="str">
        <f>F12</f>
        <v>Baarova 36, Plzeň</v>
      </c>
      <c r="G52" s="38"/>
      <c r="H52" s="38"/>
      <c r="I52" s="30" t="s">
        <v>23</v>
      </c>
      <c r="J52" s="70" t="str">
        <f>IF(J12="","",J12)</f>
        <v>1. 8. 2023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Západočeská univerzita v Plzni, Univerzitní 8</v>
      </c>
      <c r="G54" s="38"/>
      <c r="H54" s="38"/>
      <c r="I54" s="30" t="s">
        <v>33</v>
      </c>
      <c r="J54" s="34" t="str">
        <f>E21</f>
        <v>AREA group s.r.o.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AREA group s.r.o.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59" t="s">
        <v>97</v>
      </c>
      <c r="D57" s="160"/>
      <c r="E57" s="160"/>
      <c r="F57" s="160"/>
      <c r="G57" s="160"/>
      <c r="H57" s="160"/>
      <c r="I57" s="160"/>
      <c r="J57" s="161" t="s">
        <v>98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62" t="s">
        <v>73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99</v>
      </c>
    </row>
    <row r="60" hidden="1" s="9" customFormat="1" ht="24.96" customHeight="1">
      <c r="A60" s="9"/>
      <c r="B60" s="163"/>
      <c r="C60" s="164"/>
      <c r="D60" s="165" t="s">
        <v>175</v>
      </c>
      <c r="E60" s="166"/>
      <c r="F60" s="166"/>
      <c r="G60" s="166"/>
      <c r="H60" s="166"/>
      <c r="I60" s="166"/>
      <c r="J60" s="167">
        <f>J81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/>
    <row r="64" hidden="1"/>
    <row r="65" hidden="1"/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102</v>
      </c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8" t="str">
        <f>E7</f>
        <v>Dodatek č.1</v>
      </c>
      <c r="F70" s="30"/>
      <c r="G70" s="30"/>
      <c r="H70" s="30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94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8 - EPS</v>
      </c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Baarova 36, Plzeň</v>
      </c>
      <c r="G74" s="38"/>
      <c r="H74" s="38"/>
      <c r="I74" s="30" t="s">
        <v>23</v>
      </c>
      <c r="J74" s="70" t="str">
        <f>IF(J12="","",J12)</f>
        <v>1. 8. 2023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>Západočeská univerzita v Plzni, Univerzitní 8</v>
      </c>
      <c r="G76" s="38"/>
      <c r="H76" s="38"/>
      <c r="I76" s="30" t="s">
        <v>33</v>
      </c>
      <c r="J76" s="34" t="str">
        <f>E21</f>
        <v>AREA group s.r.o.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31</v>
      </c>
      <c r="D77" s="38"/>
      <c r="E77" s="38"/>
      <c r="F77" s="25" t="str">
        <f>IF(E18="","",E18)</f>
        <v>Vyplň údaj</v>
      </c>
      <c r="G77" s="38"/>
      <c r="H77" s="38"/>
      <c r="I77" s="30" t="s">
        <v>38</v>
      </c>
      <c r="J77" s="34" t="str">
        <f>E24</f>
        <v>AREA group s.r.o.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9"/>
      <c r="B79" s="170"/>
      <c r="C79" s="171" t="s">
        <v>103</v>
      </c>
      <c r="D79" s="172" t="s">
        <v>60</v>
      </c>
      <c r="E79" s="172" t="s">
        <v>56</v>
      </c>
      <c r="F79" s="172" t="s">
        <v>57</v>
      </c>
      <c r="G79" s="172" t="s">
        <v>104</v>
      </c>
      <c r="H79" s="172" t="s">
        <v>105</v>
      </c>
      <c r="I79" s="172" t="s">
        <v>106</v>
      </c>
      <c r="J79" s="172" t="s">
        <v>98</v>
      </c>
      <c r="K79" s="173" t="s">
        <v>107</v>
      </c>
      <c r="L79" s="174"/>
      <c r="M79" s="90" t="s">
        <v>19</v>
      </c>
      <c r="N79" s="91" t="s">
        <v>45</v>
      </c>
      <c r="O79" s="91" t="s">
        <v>108</v>
      </c>
      <c r="P79" s="91" t="s">
        <v>109</v>
      </c>
      <c r="Q79" s="91" t="s">
        <v>110</v>
      </c>
      <c r="R79" s="91" t="s">
        <v>111</v>
      </c>
      <c r="S79" s="91" t="s">
        <v>112</v>
      </c>
      <c r="T79" s="92" t="s">
        <v>113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6"/>
      <c r="B80" s="37"/>
      <c r="C80" s="97" t="s">
        <v>114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</f>
        <v>0</v>
      </c>
      <c r="Q80" s="94"/>
      <c r="R80" s="177">
        <f>R81</f>
        <v>0</v>
      </c>
      <c r="S80" s="94"/>
      <c r="T80" s="17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74</v>
      </c>
      <c r="AU80" s="15" t="s">
        <v>99</v>
      </c>
      <c r="BK80" s="179">
        <f>BK81</f>
        <v>0</v>
      </c>
    </row>
    <row r="81" s="11" customFormat="1" ht="25.92" customHeight="1">
      <c r="A81" s="11"/>
      <c r="B81" s="180"/>
      <c r="C81" s="181"/>
      <c r="D81" s="182" t="s">
        <v>74</v>
      </c>
      <c r="E81" s="183" t="s">
        <v>176</v>
      </c>
      <c r="F81" s="183" t="s">
        <v>177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SUM(P82:P83)</f>
        <v>0</v>
      </c>
      <c r="Q81" s="188"/>
      <c r="R81" s="189">
        <f>SUM(R82:R83)</f>
        <v>0</v>
      </c>
      <c r="S81" s="188"/>
      <c r="T81" s="190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1" t="s">
        <v>80</v>
      </c>
      <c r="AT81" s="192" t="s">
        <v>74</v>
      </c>
      <c r="AU81" s="192" t="s">
        <v>75</v>
      </c>
      <c r="AY81" s="191" t="s">
        <v>117</v>
      </c>
      <c r="BK81" s="193">
        <f>SUM(BK82:BK83)</f>
        <v>0</v>
      </c>
    </row>
    <row r="82" s="2" customFormat="1" ht="16.5" customHeight="1">
      <c r="A82" s="36"/>
      <c r="B82" s="37"/>
      <c r="C82" s="194" t="s">
        <v>80</v>
      </c>
      <c r="D82" s="194" t="s">
        <v>118</v>
      </c>
      <c r="E82" s="195" t="s">
        <v>178</v>
      </c>
      <c r="F82" s="196" t="s">
        <v>179</v>
      </c>
      <c r="G82" s="197" t="s">
        <v>180</v>
      </c>
      <c r="H82" s="198">
        <v>-5680</v>
      </c>
      <c r="I82" s="199"/>
      <c r="J82" s="200">
        <f>ROUND(I82*H82,2)</f>
        <v>0</v>
      </c>
      <c r="K82" s="196" t="s">
        <v>19</v>
      </c>
      <c r="L82" s="42"/>
      <c r="M82" s="201" t="s">
        <v>19</v>
      </c>
      <c r="N82" s="202" t="s">
        <v>46</v>
      </c>
      <c r="O82" s="82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5" t="s">
        <v>87</v>
      </c>
      <c r="AT82" s="205" t="s">
        <v>118</v>
      </c>
      <c r="AU82" s="205" t="s">
        <v>80</v>
      </c>
      <c r="AY82" s="15" t="s">
        <v>117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15" t="s">
        <v>80</v>
      </c>
      <c r="BK82" s="206">
        <f>ROUND(I82*H82,2)</f>
        <v>0</v>
      </c>
      <c r="BL82" s="15" t="s">
        <v>87</v>
      </c>
      <c r="BM82" s="205" t="s">
        <v>181</v>
      </c>
    </row>
    <row r="83" s="2" customFormat="1" ht="16.5" customHeight="1">
      <c r="A83" s="36"/>
      <c r="B83" s="37"/>
      <c r="C83" s="194" t="s">
        <v>84</v>
      </c>
      <c r="D83" s="194" t="s">
        <v>118</v>
      </c>
      <c r="E83" s="195" t="s">
        <v>182</v>
      </c>
      <c r="F83" s="196" t="s">
        <v>179</v>
      </c>
      <c r="G83" s="197" t="s">
        <v>180</v>
      </c>
      <c r="H83" s="198">
        <v>15350</v>
      </c>
      <c r="I83" s="199"/>
      <c r="J83" s="200">
        <f>ROUND(I83*H83,2)</f>
        <v>0</v>
      </c>
      <c r="K83" s="196" t="s">
        <v>19</v>
      </c>
      <c r="L83" s="42"/>
      <c r="M83" s="219" t="s">
        <v>19</v>
      </c>
      <c r="N83" s="220" t="s">
        <v>46</v>
      </c>
      <c r="O83" s="221"/>
      <c r="P83" s="222">
        <f>O83*H83</f>
        <v>0</v>
      </c>
      <c r="Q83" s="222">
        <v>0</v>
      </c>
      <c r="R83" s="222">
        <f>Q83*H83</f>
        <v>0</v>
      </c>
      <c r="S83" s="222">
        <v>0</v>
      </c>
      <c r="T83" s="223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5" t="s">
        <v>87</v>
      </c>
      <c r="AT83" s="205" t="s">
        <v>118</v>
      </c>
      <c r="AU83" s="205" t="s">
        <v>80</v>
      </c>
      <c r="AY83" s="15" t="s">
        <v>117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5" t="s">
        <v>80</v>
      </c>
      <c r="BK83" s="206">
        <f>ROUND(I83*H83,2)</f>
        <v>0</v>
      </c>
      <c r="BL83" s="15" t="s">
        <v>87</v>
      </c>
      <c r="BM83" s="205" t="s">
        <v>183</v>
      </c>
    </row>
    <row r="84" s="2" customFormat="1" ht="6.96" customHeight="1">
      <c r="A84" s="3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42"/>
      <c r="M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</sheetData>
  <sheetProtection sheet="1" autoFilter="0" formatColumns="0" formatRows="0" objects="1" scenarios="1" spinCount="100000" saltValue="rlmoBZ7PZyS/KZ/6Tr8O6LVXNmKNLptQ6Faj1fAQPCgyRvU+tHTd3vhtYvwlbo2f13YueQ4xv09JxNhz44/jRQ==" hashValue="hf7Hpy2fGy0efW9p776EjfmMzWWMABuTAYcV4G/wgkSWjAUZApG+HDBMx30DMR9i21Co0A5ERH5keWoLeUmr5g==" algorithmName="SHA-512" password="CC35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Frankova</dc:creator>
  <cp:lastModifiedBy>Frankova</cp:lastModifiedBy>
  <dcterms:created xsi:type="dcterms:W3CDTF">2023-08-01T11:59:19Z</dcterms:created>
  <dcterms:modified xsi:type="dcterms:W3CDTF">2023-08-01T11:59:26Z</dcterms:modified>
</cp:coreProperties>
</file>