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- Bourací práce" sheetId="2" r:id="rId2"/>
    <sheet name="2 - Architektonicko stave..." sheetId="3" r:id="rId3"/>
    <sheet name="4 - Vzduchotechnika" sheetId="4" r:id="rId4"/>
    <sheet name="8 - EPS" sheetId="5" r:id="rId5"/>
  </sheets>
  <definedNames>
    <definedName name="_xlnm.Print_Area" localSheetId="0">'Rekapitulace stavby'!$D$4:$AO$36,'Rekapitulace stavby'!$C$42:$AQ$59</definedName>
    <definedName name="_xlnm._FilterDatabase" localSheetId="1" hidden="1">'1 - Bourací práce'!$C$80:$K$88</definedName>
    <definedName name="_xlnm.Print_Area" localSheetId="1">'1 - Bourací práce'!$C$68:$K$88</definedName>
    <definedName name="_xlnm._FilterDatabase" localSheetId="2" hidden="1">'2 - Architektonicko stave...'!$C$79:$K$82</definedName>
    <definedName name="_xlnm.Print_Area" localSheetId="2">'2 - Architektonicko stave...'!$C$67:$K$82</definedName>
    <definedName name="_xlnm._FilterDatabase" localSheetId="3" hidden="1">'4 - Vzduchotechnika'!$C$80:$K$93</definedName>
    <definedName name="_xlnm.Print_Area" localSheetId="3">'4 - Vzduchotechnika'!$C$68:$K$93</definedName>
    <definedName name="_xlnm._FilterDatabase" localSheetId="4" hidden="1">'8 - EPS'!$C$79:$K$83</definedName>
    <definedName name="_xlnm.Print_Area" localSheetId="4">'8 - EPS'!$C$67:$K$83</definedName>
    <definedName name="_xlnm.Print_Titles" localSheetId="0">'Rekapitulace stavby'!$52:$52</definedName>
    <definedName name="_xlnm.Print_Titles" localSheetId="1">'1 - Bourací práce'!$80:$80</definedName>
    <definedName name="_xlnm.Print_Titles" localSheetId="2">'2 - Architektonicko stave...'!$79:$79</definedName>
    <definedName name="_xlnm.Print_Titles" localSheetId="3">'4 - Vzduchotechnika'!$80:$80</definedName>
    <definedName name="_xlnm.Print_Titles" localSheetId="4">'8 - EPS'!$79:$79</definedName>
  </definedNames>
  <calcPr fullCalcOnLoad="1"/>
</workbook>
</file>

<file path=xl/sharedStrings.xml><?xml version="1.0" encoding="utf-8"?>
<sst xmlns="http://schemas.openxmlformats.org/spreadsheetml/2006/main" count="788" uniqueCount="184">
  <si>
    <t>Export Komplet</t>
  </si>
  <si>
    <t>VZ</t>
  </si>
  <si>
    <t>2.0</t>
  </si>
  <si>
    <t>ZAMOK</t>
  </si>
  <si>
    <t>False</t>
  </si>
  <si>
    <t>{997f76e0-caa4-4b06-bcbe-959831c63e5e}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</si>
  <si>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</si>
  <si>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</si>
  <si>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</si>
  <si>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</si>
  <si>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</si>
  <si>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</si>
  <si>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</si>
  <si>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</si>
  <si>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AG1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</si>
  <si>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</si>
  <si>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</si>
  <si>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Dodatek č.1</t>
  </si>
  <si>
    <t>KSO:</t>
  </si>
  <si>
    <t/>
  </si>
  <si>
    <t>CC-CZ:</t>
  </si>
  <si>
    <t>Místo:</t>
  </si>
  <si>
    <t>Baarova 36, Plzeň</t>
  </si>
  <si>
    <t>Datum:</t>
  </si>
  <si>
    <t>1. 8. 2023</t>
  </si>
  <si>
    <t>Zadavatel:</t>
  </si>
  <si>
    <t>IČ:</t>
  </si>
  <si>
    <t>49777513</t>
  </si>
  <si>
    <t>Západočeská univerzita v Plzni, Univerzitní 8</t>
  </si>
  <si>
    <t>DIČ:</t>
  </si>
  <si>
    <t>CZ49777513</t>
  </si>
  <si>
    <t>Uchazeč:</t>
  </si>
  <si>
    <t>Vyplň údaj</t>
  </si>
  <si>
    <t>Projektant:</t>
  </si>
  <si>
    <t>25203231</t>
  </si>
  <si>
    <t>AREA group s.r.o.</t>
  </si>
  <si>
    <t>CZ25203231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</si>
  <si>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</si>
  <si>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</si>
  <si>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</si>
  <si>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</si>
  <si>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</si>
  <si>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</si>
  <si>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</si>
  <si>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</si>
  <si>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</si>
  <si>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</si>
  <si>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</si>
  <si>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</si>
  <si>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</si>
  <si>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</si>
  <si>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</si>
  <si>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</si>
  <si>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</si>
  <si>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</si>
  <si>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</si>
  <si>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</si>
  <si>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</si>
  <si>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</si>
  <si>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</si>
  <si>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</si>
  <si>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</si>
  <si>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</si>
  <si>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</si>
  <si>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</si>
  <si>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</si>
  <si>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</si>
  <si>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</si>
  <si>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</si>
  <si>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</si>
  <si>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</si>
  <si>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</si>
  <si>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</si>
  <si>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</si>
  <si>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</si>
  <si>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</si>
  <si>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</si>
  <si>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</si>
  <si>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</si>
  <si>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</si>
  <si>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</si>
  <si>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Bourací práce</t>
  </si>
  <si>
    <t>STA</t>
  </si>
  <si>
    <t>{a823ac72-82c7-436c-a1ae-4100b30ba809}</t>
  </si>
  <si>
    <t>2</t>
  </si>
  <si>
    <t>Architektonicko stavební řešení</t>
  </si>
  <si>
    <t>{0be277a0-1d2b-40be-8311-3d4edea53434}</t>
  </si>
  <si>
    <t>4</t>
  </si>
  <si>
    <t>Vzduchotechnika</t>
  </si>
  <si>
    <t>{feda857e-1471-45fb-8ecd-0eb6fcfca82f}</t>
  </si>
  <si>
    <t>8</t>
  </si>
  <si>
    <t>EPS</t>
  </si>
  <si>
    <t>{394c264f-6789-4f65-b254-5406d994c68c}</t>
  </si>
  <si>
    <t>KRYCÍ LIST SOUPISU PRACÍ</t>
  </si>
  <si>
    <t>Objekt:</t>
  </si>
  <si>
    <t>1 - Bourací práce</t>
  </si>
  <si>
    <t>REKAPITULACE ČLENĚNÍ SOUPISU PRACÍ</t>
  </si>
  <si>
    <t>Kód dílu - Popis</t>
  </si>
  <si>
    <t>Cena celkem [CZK]</t>
  </si>
  <si>
    <t>-1</t>
  </si>
  <si>
    <t>735-1 - Ústřední vytápění - otopná soustava</t>
  </si>
  <si>
    <t>741 - Elektroinstalace - silnoproud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</si>
  <si>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</si>
  <si>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</si>
  <si>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</si>
  <si>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</si>
  <si>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</si>
  <si>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</si>
  <si>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</si>
  <si>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</si>
  <si>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</si>
  <si>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</si>
  <si>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</si>
  <si>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</si>
  <si>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</si>
  <si>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735-1</t>
  </si>
  <si>
    <t>Ústřední vytápění - otopná soustava</t>
  </si>
  <si>
    <t>ROZPOCET</t>
  </si>
  <si>
    <t>K</t>
  </si>
  <si>
    <t>Pol160</t>
  </si>
  <si>
    <t>Demontáž stávající otopné soustavy</t>
  </si>
  <si>
    <t>soubor</t>
  </si>
  <si>
    <t>8380837</t>
  </si>
  <si>
    <t>Pol160_1</t>
  </si>
  <si>
    <t>hod</t>
  </si>
  <si>
    <t>-380120940</t>
  </si>
  <si>
    <t>VV</t>
  </si>
  <si>
    <t>40</t>
  </si>
  <si>
    <t>741</t>
  </si>
  <si>
    <t>Elektroinstalace - silnoproud</t>
  </si>
  <si>
    <t>3</t>
  </si>
  <si>
    <t>Pol74</t>
  </si>
  <si>
    <t>Demontáž a ekologická likvidace stávající elektroinstalace vč. rozvaděčů</t>
  </si>
  <si>
    <t>kpl</t>
  </si>
  <si>
    <t>16</t>
  </si>
  <si>
    <t>-1742136490</t>
  </si>
  <si>
    <t>Pol74_1</t>
  </si>
  <si>
    <t>-553060915</t>
  </si>
  <si>
    <t>2 - Architektonicko stavební řešení</t>
  </si>
  <si>
    <t>767 - Konstrukce zámečnické</t>
  </si>
  <si>
    <t>767</t>
  </si>
  <si>
    <t>Konstrukce zámečnické</t>
  </si>
  <si>
    <t>R 767 17072</t>
  </si>
  <si>
    <t>D+M Ocelové vnější zábradlí stáv. vstupního schodiště a rampy do MŠ dl. 5,77m - pol. Z/12 popis viz Výpis zám. výrobků</t>
  </si>
  <si>
    <t>ks</t>
  </si>
  <si>
    <t>411893368</t>
  </si>
  <si>
    <t>4 - Vzduchotechnika</t>
  </si>
  <si>
    <t>VZT - Vzduchotechnika</t>
  </si>
  <si>
    <t xml:space="preserve">    K1 - Zařízení  SK1 - klimatizace - serverovna</t>
  </si>
  <si>
    <t>VZT</t>
  </si>
  <si>
    <t>K1</t>
  </si>
  <si>
    <t>Zařízení  SK1 - klimatizace - serverovna</t>
  </si>
  <si>
    <t>Pol2181</t>
  </si>
  <si>
    <t>Stávající kondenzační jednotka Siesta Qch 2,64 kW</t>
  </si>
  <si>
    <t>400877161</t>
  </si>
  <si>
    <t>P</t>
  </si>
  <si>
    <t>Poznámka k položce:
Poznámka k položce: SK1.01 - demontáž a přemístění jednotky Umístění na střeše objektu (půdorys střechy)</t>
  </si>
  <si>
    <t>Pol1</t>
  </si>
  <si>
    <t>Venkovní kondenzační jednotka tepelné čerpadlo bez kontinuálního vytápění</t>
  </si>
  <si>
    <t>-167707436</t>
  </si>
  <si>
    <t>Poznámka k položce:
K1.01
Vnější jednotka systému SPLIT, chladicí výkon 5 kW, chladivo R32, GWP 675, příkon - 1,45 kW, napětí 230 V, jištění 16 A. Hladina akustického výkonu - max. 61 dB(A), hladina akustického tlaku v 1 m - max. 48 dB(A).
Provozní rozsah: chlazení -15 ~ 50 0CST.
Koeficient účinnost v režimu chlazení SEER - min. 7,41</t>
  </si>
  <si>
    <t>Pol2</t>
  </si>
  <si>
    <t>Montáž venkovní jednotky</t>
  </si>
  <si>
    <t>-1027794756</t>
  </si>
  <si>
    <t>Poznámka k položce:
Umístění na střeše (půdorys střechy)</t>
  </si>
  <si>
    <t>Pol3</t>
  </si>
  <si>
    <t>Vnitřní nástěnná jednotka vč. dálkového kabelového ovladače, kabelu a lišty 2m</t>
  </si>
  <si>
    <t>-1663706349</t>
  </si>
  <si>
    <t>Poznámka k položce:
K1.02
Vnitřní nástěnná jednotka systému SPLIT, chladicí výkon 6 kW. Hladina akustického tlaku v 1 m - nízké/vysoké - max. 27 / 44 dB(A)</t>
  </si>
  <si>
    <t>5</t>
  </si>
  <si>
    <t>Pol4</t>
  </si>
  <si>
    <t>Montáž vnitřní jednotky</t>
  </si>
  <si>
    <t>1943592694</t>
  </si>
  <si>
    <t>Poznámka k položce:
Umístění na stěně (půdorys 5.NP)</t>
  </si>
  <si>
    <t>8 - EPS</t>
  </si>
  <si>
    <t>D2 - KABELIZACE, PRÁCE</t>
  </si>
  <si>
    <t>D2</t>
  </si>
  <si>
    <t>KABELIZACE, PRÁCE</t>
  </si>
  <si>
    <t>Pol21</t>
  </si>
  <si>
    <t>Kabel JXFE-V 2x2x0,8 B2cas1d0(1)a1</t>
  </si>
  <si>
    <t>m</t>
  </si>
  <si>
    <t>-1827959326</t>
  </si>
  <si>
    <t>Pol21_1</t>
  </si>
  <si>
    <t>-1264879616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</si>
</sst>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10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3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166" fontId="21" fillId="0" borderId="21" xfId="0" applyNumberFormat="1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20" xfId="0" applyFont="1" applyBorder="1" applyAlignment="1" applyProtection="1">
      <alignment horizontal="left" vertical="center"/>
      <protection/>
    </xf>
    <xf numFmtId="0" fontId="10" fillId="0" borderId="20" xfId="0" applyFont="1" applyBorder="1" applyAlignment="1" applyProtection="1">
      <alignment vertical="center"/>
      <protection/>
    </xf>
    <xf numFmtId="4" fontId="10" fillId="0" borderId="20" xfId="0" applyNumberFormat="1" applyFont="1" applyBorder="1" applyAlignment="1" applyProtection="1">
      <alignment vertical="center"/>
      <protection/>
    </xf>
    <xf numFmtId="0" fontId="10" fillId="0" borderId="3" xfId="0" applyFont="1" applyBorder="1" applyAlignment="1">
      <alignment vertical="center"/>
    </xf>
    <xf numFmtId="0" fontId="10" fillId="0" borderId="0" xfId="0" applyFont="1" applyAlignment="1" applyProtection="1">
      <alignment horizontal="left"/>
      <protection/>
    </xf>
    <xf numFmtId="4" fontId="10" fillId="0" borderId="0" xfId="0" applyNumberFormat="1" applyFont="1" applyAlignment="1" applyProtection="1">
      <alignment/>
      <protection/>
    </xf>
    <xf numFmtId="0" fontId="33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pans="2:71" s="1" customFormat="1" ht="36.9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pans="2:71" s="1" customFormat="1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19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20</v>
      </c>
      <c r="AL7" s="20"/>
      <c r="AM7" s="20"/>
      <c r="AN7" s="25" t="s">
        <v>19</v>
      </c>
      <c r="AO7" s="20"/>
      <c r="AP7" s="20"/>
      <c r="AQ7" s="20"/>
      <c r="AR7" s="18"/>
      <c r="BE7" s="29"/>
      <c r="BS7" s="15" t="s">
        <v>6</v>
      </c>
    </row>
    <row r="8" spans="2:71" s="1" customFormat="1" ht="12" customHeight="1">
      <c r="B8" s="19"/>
      <c r="C8" s="20"/>
      <c r="D8" s="30" t="s">
        <v>21</v>
      </c>
      <c r="E8" s="20"/>
      <c r="F8" s="20"/>
      <c r="G8" s="20"/>
      <c r="H8" s="20"/>
      <c r="I8" s="20"/>
      <c r="J8" s="20"/>
      <c r="K8" s="25" t="s">
        <v>22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23</v>
      </c>
      <c r="AL8" s="20"/>
      <c r="AM8" s="20"/>
      <c r="AN8" s="31" t="s">
        <v>24</v>
      </c>
      <c r="AO8" s="20"/>
      <c r="AP8" s="20"/>
      <c r="AQ8" s="20"/>
      <c r="AR8" s="18"/>
      <c r="BE8" s="29"/>
      <c r="BS8" s="15" t="s">
        <v>6</v>
      </c>
    </row>
    <row r="9" spans="2:71" s="1" customFormat="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pans="2:71" s="1" customFormat="1" ht="12" customHeight="1">
      <c r="B10" s="19"/>
      <c r="C10" s="20"/>
      <c r="D10" s="30" t="s">
        <v>25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26</v>
      </c>
      <c r="AL10" s="20"/>
      <c r="AM10" s="20"/>
      <c r="AN10" s="25" t="s">
        <v>27</v>
      </c>
      <c r="AO10" s="20"/>
      <c r="AP10" s="20"/>
      <c r="AQ10" s="20"/>
      <c r="AR10" s="18"/>
      <c r="BE10" s="29"/>
      <c r="BS10" s="15" t="s">
        <v>6</v>
      </c>
    </row>
    <row r="11" spans="2:71" s="1" customFormat="1" ht="18.45" customHeight="1">
      <c r="B11" s="19"/>
      <c r="C11" s="20"/>
      <c r="D11" s="20"/>
      <c r="E11" s="25" t="s">
        <v>28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29</v>
      </c>
      <c r="AL11" s="20"/>
      <c r="AM11" s="20"/>
      <c r="AN11" s="25" t="s">
        <v>30</v>
      </c>
      <c r="AO11" s="20"/>
      <c r="AP11" s="20"/>
      <c r="AQ11" s="20"/>
      <c r="AR11" s="18"/>
      <c r="BE11" s="29"/>
      <c r="BS11" s="15" t="s">
        <v>6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pans="2:71" s="1" customFormat="1" ht="12" customHeight="1">
      <c r="B13" s="19"/>
      <c r="C13" s="20"/>
      <c r="D13" s="30" t="s">
        <v>31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26</v>
      </c>
      <c r="AL13" s="20"/>
      <c r="AM13" s="20"/>
      <c r="AN13" s="32" t="s">
        <v>32</v>
      </c>
      <c r="AO13" s="20"/>
      <c r="AP13" s="20"/>
      <c r="AQ13" s="20"/>
      <c r="AR13" s="18"/>
      <c r="BE13" s="29"/>
      <c r="BS13" s="15" t="s">
        <v>6</v>
      </c>
    </row>
    <row r="14" spans="2:71" ht="12">
      <c r="B14" s="19"/>
      <c r="C14" s="20"/>
      <c r="D14" s="20"/>
      <c r="E14" s="32" t="s">
        <v>32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29</v>
      </c>
      <c r="AL14" s="20"/>
      <c r="AM14" s="20"/>
      <c r="AN14" s="32" t="s">
        <v>32</v>
      </c>
      <c r="AO14" s="20"/>
      <c r="AP14" s="20"/>
      <c r="AQ14" s="20"/>
      <c r="AR14" s="18"/>
      <c r="BE14" s="29"/>
      <c r="BS14" s="15" t="s">
        <v>6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s="1" customFormat="1" ht="12" customHeight="1">
      <c r="B16" s="19"/>
      <c r="C16" s="20"/>
      <c r="D16" s="30" t="s">
        <v>33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26</v>
      </c>
      <c r="AL16" s="20"/>
      <c r="AM16" s="20"/>
      <c r="AN16" s="25" t="s">
        <v>34</v>
      </c>
      <c r="AO16" s="20"/>
      <c r="AP16" s="20"/>
      <c r="AQ16" s="20"/>
      <c r="AR16" s="18"/>
      <c r="BE16" s="29"/>
      <c r="BS16" s="15" t="s">
        <v>4</v>
      </c>
    </row>
    <row r="17" spans="2:71" s="1" customFormat="1" ht="18.45" customHeight="1">
      <c r="B17" s="19"/>
      <c r="C17" s="20"/>
      <c r="D17" s="20"/>
      <c r="E17" s="25" t="s">
        <v>35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29</v>
      </c>
      <c r="AL17" s="20"/>
      <c r="AM17" s="20"/>
      <c r="AN17" s="25" t="s">
        <v>36</v>
      </c>
      <c r="AO17" s="20"/>
      <c r="AP17" s="20"/>
      <c r="AQ17" s="20"/>
      <c r="AR17" s="18"/>
      <c r="BE17" s="29"/>
      <c r="BS17" s="15" t="s">
        <v>37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s="1" customFormat="1" ht="12" customHeight="1">
      <c r="B19" s="19"/>
      <c r="C19" s="20"/>
      <c r="D19" s="30" t="s">
        <v>38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26</v>
      </c>
      <c r="AL19" s="20"/>
      <c r="AM19" s="20"/>
      <c r="AN19" s="25" t="s">
        <v>19</v>
      </c>
      <c r="AO19" s="20"/>
      <c r="AP19" s="20"/>
      <c r="AQ19" s="20"/>
      <c r="AR19" s="18"/>
      <c r="BE19" s="29"/>
      <c r="BS19" s="15" t="s">
        <v>6</v>
      </c>
    </row>
    <row r="20" spans="2:71" s="1" customFormat="1" ht="18.45" customHeight="1">
      <c r="B20" s="19"/>
      <c r="C20" s="20"/>
      <c r="D20" s="20"/>
      <c r="E20" s="25" t="s">
        <v>35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29</v>
      </c>
      <c r="AL20" s="20"/>
      <c r="AM20" s="20"/>
      <c r="AN20" s="25" t="s">
        <v>19</v>
      </c>
      <c r="AO20" s="20"/>
      <c r="AP20" s="20"/>
      <c r="AQ20" s="20"/>
      <c r="AR20" s="18"/>
      <c r="BE20" s="29"/>
      <c r="BS20" s="15" t="s">
        <v>4</v>
      </c>
    </row>
    <row r="21" spans="2:57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s="1" customFormat="1" ht="12" customHeight="1">
      <c r="B22" s="19"/>
      <c r="C22" s="20"/>
      <c r="D22" s="30" t="s">
        <v>39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s="1" customFormat="1" ht="47.25" customHeight="1">
      <c r="B23" s="19"/>
      <c r="C23" s="20"/>
      <c r="D23" s="20"/>
      <c r="E23" s="34" t="s">
        <v>40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pans="2:57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s="1" customFormat="1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pans="1:57" s="2" customFormat="1" ht="25.9" customHeight="1">
      <c r="A26" s="36"/>
      <c r="B26" s="37"/>
      <c r="C26" s="38"/>
      <c r="D26" s="39" t="s">
        <v>41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ROUND(AG54,2)</f>
        <v>0</v>
      </c>
      <c r="AL26" s="40"/>
      <c r="AM26" s="40"/>
      <c r="AN26" s="40"/>
      <c r="AO26" s="40"/>
      <c r="AP26" s="38"/>
      <c r="AQ26" s="38"/>
      <c r="AR26" s="42"/>
      <c r="BE26" s="29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29"/>
    </row>
    <row r="28" spans="1:57" s="2" customFormat="1" ht="12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42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43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44</v>
      </c>
      <c r="AL28" s="43"/>
      <c r="AM28" s="43"/>
      <c r="AN28" s="43"/>
      <c r="AO28" s="43"/>
      <c r="AP28" s="38"/>
      <c r="AQ28" s="38"/>
      <c r="AR28" s="42"/>
      <c r="BE28" s="29"/>
    </row>
    <row r="29" spans="1:57" s="3" customFormat="1" ht="14.4" customHeight="1">
      <c r="A29" s="3"/>
      <c r="B29" s="44"/>
      <c r="C29" s="45"/>
      <c r="D29" s="30" t="s">
        <v>45</v>
      </c>
      <c r="E29" s="45"/>
      <c r="F29" s="30" t="s">
        <v>46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ROUND(AZ54,2)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ROUND(AV54,2)</f>
        <v>0</v>
      </c>
      <c r="AL29" s="45"/>
      <c r="AM29" s="45"/>
      <c r="AN29" s="45"/>
      <c r="AO29" s="45"/>
      <c r="AP29" s="45"/>
      <c r="AQ29" s="45"/>
      <c r="AR29" s="48"/>
      <c r="BE29" s="49"/>
    </row>
    <row r="30" spans="1:57" s="3" customFormat="1" ht="14.4" customHeight="1">
      <c r="A30" s="3"/>
      <c r="B30" s="44"/>
      <c r="C30" s="45"/>
      <c r="D30" s="45"/>
      <c r="E30" s="45"/>
      <c r="F30" s="30" t="s">
        <v>47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ROUND(BA54,2)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ROUND(AW54,2)</f>
        <v>0</v>
      </c>
      <c r="AL30" s="45"/>
      <c r="AM30" s="45"/>
      <c r="AN30" s="45"/>
      <c r="AO30" s="45"/>
      <c r="AP30" s="45"/>
      <c r="AQ30" s="45"/>
      <c r="AR30" s="48"/>
      <c r="BE30" s="49"/>
    </row>
    <row r="31" spans="1:57" s="3" customFormat="1" ht="14.4" customHeight="1" hidden="1">
      <c r="A31" s="3"/>
      <c r="B31" s="44"/>
      <c r="C31" s="45"/>
      <c r="D31" s="45"/>
      <c r="E31" s="45"/>
      <c r="F31" s="30" t="s">
        <v>48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ROUND(BB54,2)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spans="1:57" s="3" customFormat="1" ht="14.4" customHeight="1" hidden="1">
      <c r="A32" s="3"/>
      <c r="B32" s="44"/>
      <c r="C32" s="45"/>
      <c r="D32" s="45"/>
      <c r="E32" s="45"/>
      <c r="F32" s="30" t="s">
        <v>49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ROUND(BC54,2)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spans="1:57" s="3" customFormat="1" ht="14.4" customHeight="1" hidden="1">
      <c r="A33" s="3"/>
      <c r="B33" s="44"/>
      <c r="C33" s="45"/>
      <c r="D33" s="45"/>
      <c r="E33" s="45"/>
      <c r="F33" s="30" t="s">
        <v>50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ROUND(BD54,2)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3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36"/>
    </row>
    <row r="35" spans="1:57" s="2" customFormat="1" ht="25.9" customHeight="1">
      <c r="A35" s="36"/>
      <c r="B35" s="37"/>
      <c r="C35" s="50"/>
      <c r="D35" s="51" t="s">
        <v>51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52</v>
      </c>
      <c r="U35" s="52"/>
      <c r="V35" s="52"/>
      <c r="W35" s="52"/>
      <c r="X35" s="54" t="s">
        <v>53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  <c r="BE36" s="36"/>
    </row>
    <row r="37" spans="1:57" s="2" customFormat="1" ht="6.95" customHeight="1">
      <c r="A37" s="36"/>
      <c r="B37" s="57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42"/>
      <c r="BE37" s="36"/>
    </row>
    <row r="41" spans="1:57" s="2" customFormat="1" ht="6.95" customHeight="1">
      <c r="A41" s="36"/>
      <c r="B41" s="59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42"/>
      <c r="BE41" s="36"/>
    </row>
    <row r="42" spans="1:57" s="2" customFormat="1" ht="24.95" customHeight="1">
      <c r="A42" s="36"/>
      <c r="B42" s="37"/>
      <c r="C42" s="21" t="s">
        <v>54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2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2"/>
      <c r="BE43" s="36"/>
    </row>
    <row r="44" spans="1:57" s="4" customFormat="1" ht="12" customHeight="1">
      <c r="A44" s="4"/>
      <c r="B44" s="61"/>
      <c r="C44" s="30" t="s">
        <v>13</v>
      </c>
      <c r="D44" s="62"/>
      <c r="E44" s="62"/>
      <c r="F44" s="62"/>
      <c r="G44" s="62"/>
      <c r="H44" s="62"/>
      <c r="I44" s="62"/>
      <c r="J44" s="62"/>
      <c r="K44" s="62"/>
      <c r="L44" s="62" t="str">
        <f>K5</f>
        <v>AG1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3"/>
      <c r="BE44" s="4"/>
    </row>
    <row r="45" spans="1:57" s="5" customFormat="1" ht="36.95" customHeight="1">
      <c r="A45" s="5"/>
      <c r="B45" s="64"/>
      <c r="C45" s="65" t="s">
        <v>16</v>
      </c>
      <c r="D45" s="66"/>
      <c r="E45" s="66"/>
      <c r="F45" s="66"/>
      <c r="G45" s="66"/>
      <c r="H45" s="66"/>
      <c r="I45" s="66"/>
      <c r="J45" s="66"/>
      <c r="K45" s="66"/>
      <c r="L45" s="67" t="str">
        <f>K6</f>
        <v>Dodatek č.1</v>
      </c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8"/>
      <c r="BE45" s="5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2"/>
      <c r="BE46" s="36"/>
    </row>
    <row r="47" spans="1:57" s="2" customFormat="1" ht="12" customHeight="1">
      <c r="A47" s="36"/>
      <c r="B47" s="37"/>
      <c r="C47" s="30" t="s">
        <v>21</v>
      </c>
      <c r="D47" s="38"/>
      <c r="E47" s="38"/>
      <c r="F47" s="38"/>
      <c r="G47" s="38"/>
      <c r="H47" s="38"/>
      <c r="I47" s="38"/>
      <c r="J47" s="38"/>
      <c r="K47" s="38"/>
      <c r="L47" s="69" t="str">
        <f>IF(K8="","",K8)</f>
        <v>Baarova 36, Plzeň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0" t="s">
        <v>23</v>
      </c>
      <c r="AJ47" s="38"/>
      <c r="AK47" s="38"/>
      <c r="AL47" s="38"/>
      <c r="AM47" s="70" t="str">
        <f>IF(AN8="","",AN8)</f>
        <v>1. 8. 2023</v>
      </c>
      <c r="AN47" s="70"/>
      <c r="AO47" s="38"/>
      <c r="AP47" s="38"/>
      <c r="AQ47" s="38"/>
      <c r="AR47" s="42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2"/>
      <c r="BE48" s="36"/>
    </row>
    <row r="49" spans="1:57" s="2" customFormat="1" ht="15.15" customHeight="1">
      <c r="A49" s="36"/>
      <c r="B49" s="37"/>
      <c r="C49" s="30" t="s">
        <v>25</v>
      </c>
      <c r="D49" s="38"/>
      <c r="E49" s="38"/>
      <c r="F49" s="38"/>
      <c r="G49" s="38"/>
      <c r="H49" s="38"/>
      <c r="I49" s="38"/>
      <c r="J49" s="38"/>
      <c r="K49" s="38"/>
      <c r="L49" s="62" t="str">
        <f>IF(E11="","",E11)</f>
        <v>Západočeská univerzita v Plzni, Univerzitní 8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0" t="s">
        <v>33</v>
      </c>
      <c r="AJ49" s="38"/>
      <c r="AK49" s="38"/>
      <c r="AL49" s="38"/>
      <c r="AM49" s="71" t="str">
        <f>IF(E17="","",E17)</f>
        <v>AREA group s.r.o.</v>
      </c>
      <c r="AN49" s="62"/>
      <c r="AO49" s="62"/>
      <c r="AP49" s="62"/>
      <c r="AQ49" s="38"/>
      <c r="AR49" s="42"/>
      <c r="AS49" s="72" t="s">
        <v>55</v>
      </c>
      <c r="AT49" s="73"/>
      <c r="AU49" s="74"/>
      <c r="AV49" s="74"/>
      <c r="AW49" s="74"/>
      <c r="AX49" s="74"/>
      <c r="AY49" s="74"/>
      <c r="AZ49" s="74"/>
      <c r="BA49" s="74"/>
      <c r="BB49" s="74"/>
      <c r="BC49" s="74"/>
      <c r="BD49" s="75"/>
      <c r="BE49" s="36"/>
    </row>
    <row r="50" spans="1:57" s="2" customFormat="1" ht="15.15" customHeight="1">
      <c r="A50" s="36"/>
      <c r="B50" s="37"/>
      <c r="C50" s="30" t="s">
        <v>31</v>
      </c>
      <c r="D50" s="38"/>
      <c r="E50" s="38"/>
      <c r="F50" s="38"/>
      <c r="G50" s="38"/>
      <c r="H50" s="38"/>
      <c r="I50" s="38"/>
      <c r="J50" s="38"/>
      <c r="K50" s="38"/>
      <c r="L50" s="62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0" t="s">
        <v>38</v>
      </c>
      <c r="AJ50" s="38"/>
      <c r="AK50" s="38"/>
      <c r="AL50" s="38"/>
      <c r="AM50" s="71" t="str">
        <f>IF(E20="","",E20)</f>
        <v>AREA group s.r.o.</v>
      </c>
      <c r="AN50" s="62"/>
      <c r="AO50" s="62"/>
      <c r="AP50" s="62"/>
      <c r="AQ50" s="38"/>
      <c r="AR50" s="42"/>
      <c r="AS50" s="76"/>
      <c r="AT50" s="77"/>
      <c r="AU50" s="78"/>
      <c r="AV50" s="78"/>
      <c r="AW50" s="78"/>
      <c r="AX50" s="78"/>
      <c r="AY50" s="78"/>
      <c r="AZ50" s="78"/>
      <c r="BA50" s="78"/>
      <c r="BB50" s="78"/>
      <c r="BC50" s="78"/>
      <c r="BD50" s="79"/>
      <c r="BE50" s="36"/>
    </row>
    <row r="51" spans="1:57" s="2" customFormat="1" ht="10.8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2"/>
      <c r="AS51" s="80"/>
      <c r="AT51" s="81"/>
      <c r="AU51" s="82"/>
      <c r="AV51" s="82"/>
      <c r="AW51" s="82"/>
      <c r="AX51" s="82"/>
      <c r="AY51" s="82"/>
      <c r="AZ51" s="82"/>
      <c r="BA51" s="82"/>
      <c r="BB51" s="82"/>
      <c r="BC51" s="82"/>
      <c r="BD51" s="83"/>
      <c r="BE51" s="36"/>
    </row>
    <row r="52" spans="1:57" s="2" customFormat="1" ht="29.25" customHeight="1">
      <c r="A52" s="36"/>
      <c r="B52" s="37"/>
      <c r="C52" s="84" t="s">
        <v>56</v>
      </c>
      <c r="D52" s="85"/>
      <c r="E52" s="85"/>
      <c r="F52" s="85"/>
      <c r="G52" s="85"/>
      <c r="H52" s="86"/>
      <c r="I52" s="87" t="s">
        <v>57</v>
      </c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8" t="s">
        <v>58</v>
      </c>
      <c r="AH52" s="85"/>
      <c r="AI52" s="85"/>
      <c r="AJ52" s="85"/>
      <c r="AK52" s="85"/>
      <c r="AL52" s="85"/>
      <c r="AM52" s="85"/>
      <c r="AN52" s="87" t="s">
        <v>59</v>
      </c>
      <c r="AO52" s="85"/>
      <c r="AP52" s="85"/>
      <c r="AQ52" s="89" t="s">
        <v>60</v>
      </c>
      <c r="AR52" s="42"/>
      <c r="AS52" s="90" t="s">
        <v>61</v>
      </c>
      <c r="AT52" s="91" t="s">
        <v>62</v>
      </c>
      <c r="AU52" s="91" t="s">
        <v>63</v>
      </c>
      <c r="AV52" s="91" t="s">
        <v>64</v>
      </c>
      <c r="AW52" s="91" t="s">
        <v>65</v>
      </c>
      <c r="AX52" s="91" t="s">
        <v>66</v>
      </c>
      <c r="AY52" s="91" t="s">
        <v>67</v>
      </c>
      <c r="AZ52" s="91" t="s">
        <v>68</v>
      </c>
      <c r="BA52" s="91" t="s">
        <v>69</v>
      </c>
      <c r="BB52" s="91" t="s">
        <v>70</v>
      </c>
      <c r="BC52" s="91" t="s">
        <v>71</v>
      </c>
      <c r="BD52" s="92" t="s">
        <v>72</v>
      </c>
      <c r="BE52" s="36"/>
    </row>
    <row r="53" spans="1:57" s="2" customFormat="1" ht="10.8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2"/>
      <c r="AS53" s="93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5"/>
      <c r="BE53" s="36"/>
    </row>
    <row r="54" spans="1:90" s="6" customFormat="1" ht="32.4" customHeight="1">
      <c r="A54" s="6"/>
      <c r="B54" s="96"/>
      <c r="C54" s="97" t="s">
        <v>73</v>
      </c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9">
        <f>ROUND(SUM(AG55:AG58),2)</f>
        <v>0</v>
      </c>
      <c r="AH54" s="99"/>
      <c r="AI54" s="99"/>
      <c r="AJ54" s="99"/>
      <c r="AK54" s="99"/>
      <c r="AL54" s="99"/>
      <c r="AM54" s="99"/>
      <c r="AN54" s="100">
        <f>SUM(AG54,AT54)</f>
        <v>0</v>
      </c>
      <c r="AO54" s="100"/>
      <c r="AP54" s="100"/>
      <c r="AQ54" s="101" t="s">
        <v>19</v>
      </c>
      <c r="AR54" s="102"/>
      <c r="AS54" s="103">
        <f>ROUND(SUM(AS55:AS58),2)</f>
        <v>0</v>
      </c>
      <c r="AT54" s="104">
        <f>ROUND(SUM(AV54:AW54),2)</f>
        <v>0</v>
      </c>
      <c r="AU54" s="105">
        <f>ROUND(SUM(AU55:AU58),5)</f>
        <v>0</v>
      </c>
      <c r="AV54" s="104">
        <f>ROUND(AZ54*L29,2)</f>
        <v>0</v>
      </c>
      <c r="AW54" s="104">
        <f>ROUND(BA54*L30,2)</f>
        <v>0</v>
      </c>
      <c r="AX54" s="104">
        <f>ROUND(BB54*L29,2)</f>
        <v>0</v>
      </c>
      <c r="AY54" s="104">
        <f>ROUND(BC54*L30,2)</f>
        <v>0</v>
      </c>
      <c r="AZ54" s="104">
        <f>ROUND(SUM(AZ55:AZ58),2)</f>
        <v>0</v>
      </c>
      <c r="BA54" s="104">
        <f>ROUND(SUM(BA55:BA58),2)</f>
        <v>0</v>
      </c>
      <c r="BB54" s="104">
        <f>ROUND(SUM(BB55:BB58),2)</f>
        <v>0</v>
      </c>
      <c r="BC54" s="104">
        <f>ROUND(SUM(BC55:BC58),2)</f>
        <v>0</v>
      </c>
      <c r="BD54" s="106">
        <f>ROUND(SUM(BD55:BD58),2)</f>
        <v>0</v>
      </c>
      <c r="BE54" s="6"/>
      <c r="BS54" s="107" t="s">
        <v>74</v>
      </c>
      <c r="BT54" s="107" t="s">
        <v>75</v>
      </c>
      <c r="BU54" s="108" t="s">
        <v>76</v>
      </c>
      <c r="BV54" s="107" t="s">
        <v>77</v>
      </c>
      <c r="BW54" s="107" t="s">
        <v>5</v>
      </c>
      <c r="BX54" s="107" t="s">
        <v>78</v>
      </c>
      <c r="CL54" s="107" t="s">
        <v>19</v>
      </c>
    </row>
    <row r="55" spans="1:91" s="7" customFormat="1" ht="16.5" customHeight="1">
      <c r="A55" s="109" t="s">
        <v>79</v>
      </c>
      <c r="B55" s="110"/>
      <c r="C55" s="111"/>
      <c r="D55" s="112" t="s">
        <v>80</v>
      </c>
      <c r="E55" s="112"/>
      <c r="F55" s="112"/>
      <c r="G55" s="112"/>
      <c r="H55" s="112"/>
      <c r="I55" s="113"/>
      <c r="J55" s="112" t="s">
        <v>81</v>
      </c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4">
        <f>'1 - Bourací práce'!J30</f>
        <v>0</v>
      </c>
      <c r="AH55" s="113"/>
      <c r="AI55" s="113"/>
      <c r="AJ55" s="113"/>
      <c r="AK55" s="113"/>
      <c r="AL55" s="113"/>
      <c r="AM55" s="113"/>
      <c r="AN55" s="114">
        <f>SUM(AG55,AT55)</f>
        <v>0</v>
      </c>
      <c r="AO55" s="113"/>
      <c r="AP55" s="113"/>
      <c r="AQ55" s="115" t="s">
        <v>82</v>
      </c>
      <c r="AR55" s="116"/>
      <c r="AS55" s="117">
        <v>0</v>
      </c>
      <c r="AT55" s="118">
        <f>ROUND(SUM(AV55:AW55),2)</f>
        <v>0</v>
      </c>
      <c r="AU55" s="119">
        <f>'1 - Bourací práce'!P81</f>
        <v>0</v>
      </c>
      <c r="AV55" s="118">
        <f>'1 - Bourací práce'!J33</f>
        <v>0</v>
      </c>
      <c r="AW55" s="118">
        <f>'1 - Bourací práce'!J34</f>
        <v>0</v>
      </c>
      <c r="AX55" s="118">
        <f>'1 - Bourací práce'!J35</f>
        <v>0</v>
      </c>
      <c r="AY55" s="118">
        <f>'1 - Bourací práce'!J36</f>
        <v>0</v>
      </c>
      <c r="AZ55" s="118">
        <f>'1 - Bourací práce'!F33</f>
        <v>0</v>
      </c>
      <c r="BA55" s="118">
        <f>'1 - Bourací práce'!F34</f>
        <v>0</v>
      </c>
      <c r="BB55" s="118">
        <f>'1 - Bourací práce'!F35</f>
        <v>0</v>
      </c>
      <c r="BC55" s="118">
        <f>'1 - Bourací práce'!F36</f>
        <v>0</v>
      </c>
      <c r="BD55" s="120">
        <f>'1 - Bourací práce'!F37</f>
        <v>0</v>
      </c>
      <c r="BE55" s="7"/>
      <c r="BT55" s="121" t="s">
        <v>80</v>
      </c>
      <c r="BV55" s="121" t="s">
        <v>77</v>
      </c>
      <c r="BW55" s="121" t="s">
        <v>83</v>
      </c>
      <c r="BX55" s="121" t="s">
        <v>5</v>
      </c>
      <c r="CL55" s="121" t="s">
        <v>19</v>
      </c>
      <c r="CM55" s="121" t="s">
        <v>84</v>
      </c>
    </row>
    <row r="56" spans="1:91" s="7" customFormat="1" ht="16.5" customHeight="1">
      <c r="A56" s="109" t="s">
        <v>79</v>
      </c>
      <c r="B56" s="110"/>
      <c r="C56" s="111"/>
      <c r="D56" s="112" t="s">
        <v>84</v>
      </c>
      <c r="E56" s="112"/>
      <c r="F56" s="112"/>
      <c r="G56" s="112"/>
      <c r="H56" s="112"/>
      <c r="I56" s="113"/>
      <c r="J56" s="112" t="s">
        <v>85</v>
      </c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4">
        <f>'2 - Architektonicko stave...'!J30</f>
        <v>0</v>
      </c>
      <c r="AH56" s="113"/>
      <c r="AI56" s="113"/>
      <c r="AJ56" s="113"/>
      <c r="AK56" s="113"/>
      <c r="AL56" s="113"/>
      <c r="AM56" s="113"/>
      <c r="AN56" s="114">
        <f>SUM(AG56,AT56)</f>
        <v>0</v>
      </c>
      <c r="AO56" s="113"/>
      <c r="AP56" s="113"/>
      <c r="AQ56" s="115" t="s">
        <v>82</v>
      </c>
      <c r="AR56" s="116"/>
      <c r="AS56" s="117">
        <v>0</v>
      </c>
      <c r="AT56" s="118">
        <f>ROUND(SUM(AV56:AW56),2)</f>
        <v>0</v>
      </c>
      <c r="AU56" s="119">
        <f>'2 - Architektonicko stave...'!P80</f>
        <v>0</v>
      </c>
      <c r="AV56" s="118">
        <f>'2 - Architektonicko stave...'!J33</f>
        <v>0</v>
      </c>
      <c r="AW56" s="118">
        <f>'2 - Architektonicko stave...'!J34</f>
        <v>0</v>
      </c>
      <c r="AX56" s="118">
        <f>'2 - Architektonicko stave...'!J35</f>
        <v>0</v>
      </c>
      <c r="AY56" s="118">
        <f>'2 - Architektonicko stave...'!J36</f>
        <v>0</v>
      </c>
      <c r="AZ56" s="118">
        <f>'2 - Architektonicko stave...'!F33</f>
        <v>0</v>
      </c>
      <c r="BA56" s="118">
        <f>'2 - Architektonicko stave...'!F34</f>
        <v>0</v>
      </c>
      <c r="BB56" s="118">
        <f>'2 - Architektonicko stave...'!F35</f>
        <v>0</v>
      </c>
      <c r="BC56" s="118">
        <f>'2 - Architektonicko stave...'!F36</f>
        <v>0</v>
      </c>
      <c r="BD56" s="120">
        <f>'2 - Architektonicko stave...'!F37</f>
        <v>0</v>
      </c>
      <c r="BE56" s="7"/>
      <c r="BT56" s="121" t="s">
        <v>80</v>
      </c>
      <c r="BV56" s="121" t="s">
        <v>77</v>
      </c>
      <c r="BW56" s="121" t="s">
        <v>86</v>
      </c>
      <c r="BX56" s="121" t="s">
        <v>5</v>
      </c>
      <c r="CL56" s="121" t="s">
        <v>19</v>
      </c>
      <c r="CM56" s="121" t="s">
        <v>84</v>
      </c>
    </row>
    <row r="57" spans="1:91" s="7" customFormat="1" ht="16.5" customHeight="1">
      <c r="A57" s="109" t="s">
        <v>79</v>
      </c>
      <c r="B57" s="110"/>
      <c r="C57" s="111"/>
      <c r="D57" s="112" t="s">
        <v>87</v>
      </c>
      <c r="E57" s="112"/>
      <c r="F57" s="112"/>
      <c r="G57" s="112"/>
      <c r="H57" s="112"/>
      <c r="I57" s="113"/>
      <c r="J57" s="112" t="s">
        <v>88</v>
      </c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4">
        <f>'4 - Vzduchotechnika'!J30</f>
        <v>0</v>
      </c>
      <c r="AH57" s="113"/>
      <c r="AI57" s="113"/>
      <c r="AJ57" s="113"/>
      <c r="AK57" s="113"/>
      <c r="AL57" s="113"/>
      <c r="AM57" s="113"/>
      <c r="AN57" s="114">
        <f>SUM(AG57,AT57)</f>
        <v>0</v>
      </c>
      <c r="AO57" s="113"/>
      <c r="AP57" s="113"/>
      <c r="AQ57" s="115" t="s">
        <v>82</v>
      </c>
      <c r="AR57" s="116"/>
      <c r="AS57" s="117">
        <v>0</v>
      </c>
      <c r="AT57" s="118">
        <f>ROUND(SUM(AV57:AW57),2)</f>
        <v>0</v>
      </c>
      <c r="AU57" s="119">
        <f>'4 - Vzduchotechnika'!P81</f>
        <v>0</v>
      </c>
      <c r="AV57" s="118">
        <f>'4 - Vzduchotechnika'!J33</f>
        <v>0</v>
      </c>
      <c r="AW57" s="118">
        <f>'4 - Vzduchotechnika'!J34</f>
        <v>0</v>
      </c>
      <c r="AX57" s="118">
        <f>'4 - Vzduchotechnika'!J35</f>
        <v>0</v>
      </c>
      <c r="AY57" s="118">
        <f>'4 - Vzduchotechnika'!J36</f>
        <v>0</v>
      </c>
      <c r="AZ57" s="118">
        <f>'4 - Vzduchotechnika'!F33</f>
        <v>0</v>
      </c>
      <c r="BA57" s="118">
        <f>'4 - Vzduchotechnika'!F34</f>
        <v>0</v>
      </c>
      <c r="BB57" s="118">
        <f>'4 - Vzduchotechnika'!F35</f>
        <v>0</v>
      </c>
      <c r="BC57" s="118">
        <f>'4 - Vzduchotechnika'!F36</f>
        <v>0</v>
      </c>
      <c r="BD57" s="120">
        <f>'4 - Vzduchotechnika'!F37</f>
        <v>0</v>
      </c>
      <c r="BE57" s="7"/>
      <c r="BT57" s="121" t="s">
        <v>80</v>
      </c>
      <c r="BV57" s="121" t="s">
        <v>77</v>
      </c>
      <c r="BW57" s="121" t="s">
        <v>89</v>
      </c>
      <c r="BX57" s="121" t="s">
        <v>5</v>
      </c>
      <c r="CL57" s="121" t="s">
        <v>19</v>
      </c>
      <c r="CM57" s="121" t="s">
        <v>84</v>
      </c>
    </row>
    <row r="58" spans="1:91" s="7" customFormat="1" ht="16.5" customHeight="1">
      <c r="A58" s="109" t="s">
        <v>79</v>
      </c>
      <c r="B58" s="110"/>
      <c r="C58" s="111"/>
      <c r="D58" s="112" t="s">
        <v>90</v>
      </c>
      <c r="E58" s="112"/>
      <c r="F58" s="112"/>
      <c r="G58" s="112"/>
      <c r="H58" s="112"/>
      <c r="I58" s="113"/>
      <c r="J58" s="112" t="s">
        <v>91</v>
      </c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4">
        <f>'8 - EPS'!J30</f>
        <v>0</v>
      </c>
      <c r="AH58" s="113"/>
      <c r="AI58" s="113"/>
      <c r="AJ58" s="113"/>
      <c r="AK58" s="113"/>
      <c r="AL58" s="113"/>
      <c r="AM58" s="113"/>
      <c r="AN58" s="114">
        <f>SUM(AG58,AT58)</f>
        <v>0</v>
      </c>
      <c r="AO58" s="113"/>
      <c r="AP58" s="113"/>
      <c r="AQ58" s="115" t="s">
        <v>82</v>
      </c>
      <c r="AR58" s="116"/>
      <c r="AS58" s="122">
        <v>0</v>
      </c>
      <c r="AT58" s="123">
        <f>ROUND(SUM(AV58:AW58),2)</f>
        <v>0</v>
      </c>
      <c r="AU58" s="124">
        <f>'8 - EPS'!P80</f>
        <v>0</v>
      </c>
      <c r="AV58" s="123">
        <f>'8 - EPS'!J33</f>
        <v>0</v>
      </c>
      <c r="AW58" s="123">
        <f>'8 - EPS'!J34</f>
        <v>0</v>
      </c>
      <c r="AX58" s="123">
        <f>'8 - EPS'!J35</f>
        <v>0</v>
      </c>
      <c r="AY58" s="123">
        <f>'8 - EPS'!J36</f>
        <v>0</v>
      </c>
      <c r="AZ58" s="123">
        <f>'8 - EPS'!F33</f>
        <v>0</v>
      </c>
      <c r="BA58" s="123">
        <f>'8 - EPS'!F34</f>
        <v>0</v>
      </c>
      <c r="BB58" s="123">
        <f>'8 - EPS'!F35</f>
        <v>0</v>
      </c>
      <c r="BC58" s="123">
        <f>'8 - EPS'!F36</f>
        <v>0</v>
      </c>
      <c r="BD58" s="125">
        <f>'8 - EPS'!F37</f>
        <v>0</v>
      </c>
      <c r="BE58" s="7"/>
      <c r="BT58" s="121" t="s">
        <v>80</v>
      </c>
      <c r="BV58" s="121" t="s">
        <v>77</v>
      </c>
      <c r="BW58" s="121" t="s">
        <v>92</v>
      </c>
      <c r="BX58" s="121" t="s">
        <v>5</v>
      </c>
      <c r="CL58" s="121" t="s">
        <v>19</v>
      </c>
      <c r="CM58" s="121" t="s">
        <v>84</v>
      </c>
    </row>
    <row r="59" spans="1:57" s="2" customFormat="1" ht="30" customHeight="1">
      <c r="A59" s="36"/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42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</row>
    <row r="60" spans="1:57" s="2" customFormat="1" ht="6.95" customHeight="1">
      <c r="A60" s="36"/>
      <c r="B60" s="57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42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</row>
  </sheetData>
  <sheetProtection password="CC35" sheet="1" objects="1" scenarios="1" formatColumns="0" formatRows="0"/>
  <mergeCells count="54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1 - Bourací práce'!C2" display="/"/>
    <hyperlink ref="A56" location="'2 - Architektonicko stave...'!C2" display="/"/>
    <hyperlink ref="A57" location="'4 - Vzduchotechnika'!C2" display="/"/>
    <hyperlink ref="A58" location="'8 - EPS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83</v>
      </c>
    </row>
    <row r="3" spans="2:46" s="1" customFormat="1" ht="6.95" customHeight="1" hidden="1">
      <c r="B3" s="126"/>
      <c r="C3" s="127"/>
      <c r="D3" s="127"/>
      <c r="E3" s="127"/>
      <c r="F3" s="127"/>
      <c r="G3" s="127"/>
      <c r="H3" s="127"/>
      <c r="I3" s="127"/>
      <c r="J3" s="127"/>
      <c r="K3" s="127"/>
      <c r="L3" s="18"/>
      <c r="AT3" s="15" t="s">
        <v>84</v>
      </c>
    </row>
    <row r="4" spans="2:46" s="1" customFormat="1" ht="24.95" customHeight="1" hidden="1">
      <c r="B4" s="18"/>
      <c r="D4" s="128" t="s">
        <v>93</v>
      </c>
      <c r="L4" s="18"/>
      <c r="M4" s="129" t="s">
        <v>10</v>
      </c>
      <c r="AT4" s="15" t="s">
        <v>4</v>
      </c>
    </row>
    <row r="5" spans="2:12" s="1" customFormat="1" ht="6.95" customHeight="1" hidden="1">
      <c r="B5" s="18"/>
      <c r="L5" s="18"/>
    </row>
    <row r="6" spans="2:12" s="1" customFormat="1" ht="12" customHeight="1" hidden="1">
      <c r="B6" s="18"/>
      <c r="D6" s="130" t="s">
        <v>16</v>
      </c>
      <c r="L6" s="18"/>
    </row>
    <row r="7" spans="2:12" s="1" customFormat="1" ht="16.5" customHeight="1" hidden="1">
      <c r="B7" s="18"/>
      <c r="E7" s="131" t="str">
        <f>'Rekapitulace stavby'!K6</f>
        <v>Dodatek č.1</v>
      </c>
      <c r="F7" s="130"/>
      <c r="G7" s="130"/>
      <c r="H7" s="130"/>
      <c r="L7" s="18"/>
    </row>
    <row r="8" spans="1:31" s="2" customFormat="1" ht="12" customHeight="1" hidden="1">
      <c r="A8" s="36"/>
      <c r="B8" s="42"/>
      <c r="C8" s="36"/>
      <c r="D8" s="130" t="s">
        <v>94</v>
      </c>
      <c r="E8" s="36"/>
      <c r="F8" s="36"/>
      <c r="G8" s="36"/>
      <c r="H8" s="36"/>
      <c r="I8" s="36"/>
      <c r="J8" s="36"/>
      <c r="K8" s="36"/>
      <c r="L8" s="132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 hidden="1">
      <c r="A9" s="36"/>
      <c r="B9" s="42"/>
      <c r="C9" s="36"/>
      <c r="D9" s="36"/>
      <c r="E9" s="133" t="s">
        <v>95</v>
      </c>
      <c r="F9" s="36"/>
      <c r="G9" s="36"/>
      <c r="H9" s="36"/>
      <c r="I9" s="36"/>
      <c r="J9" s="36"/>
      <c r="K9" s="36"/>
      <c r="L9" s="132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hidden="1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132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 hidden="1">
      <c r="A11" s="36"/>
      <c r="B11" s="42"/>
      <c r="C11" s="36"/>
      <c r="D11" s="130" t="s">
        <v>18</v>
      </c>
      <c r="E11" s="36"/>
      <c r="F11" s="134" t="s">
        <v>19</v>
      </c>
      <c r="G11" s="36"/>
      <c r="H11" s="36"/>
      <c r="I11" s="130" t="s">
        <v>20</v>
      </c>
      <c r="J11" s="134" t="s">
        <v>19</v>
      </c>
      <c r="K11" s="36"/>
      <c r="L11" s="132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 hidden="1">
      <c r="A12" s="36"/>
      <c r="B12" s="42"/>
      <c r="C12" s="36"/>
      <c r="D12" s="130" t="s">
        <v>21</v>
      </c>
      <c r="E12" s="36"/>
      <c r="F12" s="134" t="s">
        <v>22</v>
      </c>
      <c r="G12" s="36"/>
      <c r="H12" s="36"/>
      <c r="I12" s="130" t="s">
        <v>23</v>
      </c>
      <c r="J12" s="135" t="str">
        <f>'Rekapitulace stavby'!AN8</f>
        <v>1. 8. 2023</v>
      </c>
      <c r="K12" s="36"/>
      <c r="L12" s="132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 hidden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132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 hidden="1">
      <c r="A14" s="36"/>
      <c r="B14" s="42"/>
      <c r="C14" s="36"/>
      <c r="D14" s="130" t="s">
        <v>25</v>
      </c>
      <c r="E14" s="36"/>
      <c r="F14" s="36"/>
      <c r="G14" s="36"/>
      <c r="H14" s="36"/>
      <c r="I14" s="130" t="s">
        <v>26</v>
      </c>
      <c r="J14" s="134" t="s">
        <v>27</v>
      </c>
      <c r="K14" s="36"/>
      <c r="L14" s="132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 hidden="1">
      <c r="A15" s="36"/>
      <c r="B15" s="42"/>
      <c r="C15" s="36"/>
      <c r="D15" s="36"/>
      <c r="E15" s="134" t="s">
        <v>28</v>
      </c>
      <c r="F15" s="36"/>
      <c r="G15" s="36"/>
      <c r="H15" s="36"/>
      <c r="I15" s="130" t="s">
        <v>29</v>
      </c>
      <c r="J15" s="134" t="s">
        <v>30</v>
      </c>
      <c r="K15" s="36"/>
      <c r="L15" s="132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 hidden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132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 hidden="1">
      <c r="A17" s="36"/>
      <c r="B17" s="42"/>
      <c r="C17" s="36"/>
      <c r="D17" s="130" t="s">
        <v>31</v>
      </c>
      <c r="E17" s="36"/>
      <c r="F17" s="36"/>
      <c r="G17" s="36"/>
      <c r="H17" s="36"/>
      <c r="I17" s="130" t="s">
        <v>26</v>
      </c>
      <c r="J17" s="31" t="str">
        <f>'Rekapitulace stavby'!AN13</f>
        <v>Vyplň údaj</v>
      </c>
      <c r="K17" s="36"/>
      <c r="L17" s="132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 hidden="1">
      <c r="A18" s="36"/>
      <c r="B18" s="42"/>
      <c r="C18" s="36"/>
      <c r="D18" s="36"/>
      <c r="E18" s="31" t="str">
        <f>'Rekapitulace stavby'!E14</f>
        <v>Vyplň údaj</v>
      </c>
      <c r="F18" s="134"/>
      <c r="G18" s="134"/>
      <c r="H18" s="134"/>
      <c r="I18" s="130" t="s">
        <v>29</v>
      </c>
      <c r="J18" s="31" t="str">
        <f>'Rekapitulace stavby'!AN14</f>
        <v>Vyplň údaj</v>
      </c>
      <c r="K18" s="36"/>
      <c r="L18" s="132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 hidden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132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 hidden="1">
      <c r="A20" s="36"/>
      <c r="B20" s="42"/>
      <c r="C20" s="36"/>
      <c r="D20" s="130" t="s">
        <v>33</v>
      </c>
      <c r="E20" s="36"/>
      <c r="F20" s="36"/>
      <c r="G20" s="36"/>
      <c r="H20" s="36"/>
      <c r="I20" s="130" t="s">
        <v>26</v>
      </c>
      <c r="J20" s="134" t="s">
        <v>34</v>
      </c>
      <c r="K20" s="36"/>
      <c r="L20" s="132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 hidden="1">
      <c r="A21" s="36"/>
      <c r="B21" s="42"/>
      <c r="C21" s="36"/>
      <c r="D21" s="36"/>
      <c r="E21" s="134" t="s">
        <v>35</v>
      </c>
      <c r="F21" s="36"/>
      <c r="G21" s="36"/>
      <c r="H21" s="36"/>
      <c r="I21" s="130" t="s">
        <v>29</v>
      </c>
      <c r="J21" s="134" t="s">
        <v>36</v>
      </c>
      <c r="K21" s="36"/>
      <c r="L21" s="132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 hidden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132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 hidden="1">
      <c r="A23" s="36"/>
      <c r="B23" s="42"/>
      <c r="C23" s="36"/>
      <c r="D23" s="130" t="s">
        <v>38</v>
      </c>
      <c r="E23" s="36"/>
      <c r="F23" s="36"/>
      <c r="G23" s="36"/>
      <c r="H23" s="36"/>
      <c r="I23" s="130" t="s">
        <v>26</v>
      </c>
      <c r="J23" s="134" t="s">
        <v>19</v>
      </c>
      <c r="K23" s="36"/>
      <c r="L23" s="132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 hidden="1">
      <c r="A24" s="36"/>
      <c r="B24" s="42"/>
      <c r="C24" s="36"/>
      <c r="D24" s="36"/>
      <c r="E24" s="134" t="s">
        <v>35</v>
      </c>
      <c r="F24" s="36"/>
      <c r="G24" s="36"/>
      <c r="H24" s="36"/>
      <c r="I24" s="130" t="s">
        <v>29</v>
      </c>
      <c r="J24" s="134" t="s">
        <v>19</v>
      </c>
      <c r="K24" s="36"/>
      <c r="L24" s="132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 hidden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132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 hidden="1">
      <c r="A26" s="36"/>
      <c r="B26" s="42"/>
      <c r="C26" s="36"/>
      <c r="D26" s="130" t="s">
        <v>39</v>
      </c>
      <c r="E26" s="36"/>
      <c r="F26" s="36"/>
      <c r="G26" s="36"/>
      <c r="H26" s="36"/>
      <c r="I26" s="36"/>
      <c r="J26" s="36"/>
      <c r="K26" s="36"/>
      <c r="L26" s="132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71.25" customHeight="1" hidden="1">
      <c r="A27" s="136"/>
      <c r="B27" s="137"/>
      <c r="C27" s="136"/>
      <c r="D27" s="136"/>
      <c r="E27" s="138" t="s">
        <v>40</v>
      </c>
      <c r="F27" s="138"/>
      <c r="G27" s="138"/>
      <c r="H27" s="138"/>
      <c r="I27" s="136"/>
      <c r="J27" s="136"/>
      <c r="K27" s="136"/>
      <c r="L27" s="139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</row>
    <row r="28" spans="1:31" s="2" customFormat="1" ht="6.95" customHeight="1" hidden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132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 hidden="1">
      <c r="A29" s="36"/>
      <c r="B29" s="42"/>
      <c r="C29" s="36"/>
      <c r="D29" s="140"/>
      <c r="E29" s="140"/>
      <c r="F29" s="140"/>
      <c r="G29" s="140"/>
      <c r="H29" s="140"/>
      <c r="I29" s="140"/>
      <c r="J29" s="140"/>
      <c r="K29" s="140"/>
      <c r="L29" s="132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 hidden="1">
      <c r="A30" s="36"/>
      <c r="B30" s="42"/>
      <c r="C30" s="36"/>
      <c r="D30" s="141" t="s">
        <v>41</v>
      </c>
      <c r="E30" s="36"/>
      <c r="F30" s="36"/>
      <c r="G30" s="36"/>
      <c r="H30" s="36"/>
      <c r="I30" s="36"/>
      <c r="J30" s="142">
        <f>ROUND(J81,2)</f>
        <v>0</v>
      </c>
      <c r="K30" s="36"/>
      <c r="L30" s="132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 hidden="1">
      <c r="A31" s="36"/>
      <c r="B31" s="42"/>
      <c r="C31" s="36"/>
      <c r="D31" s="140"/>
      <c r="E31" s="140"/>
      <c r="F31" s="140"/>
      <c r="G31" s="140"/>
      <c r="H31" s="140"/>
      <c r="I31" s="140"/>
      <c r="J31" s="140"/>
      <c r="K31" s="140"/>
      <c r="L31" s="132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 hidden="1">
      <c r="A32" s="36"/>
      <c r="B32" s="42"/>
      <c r="C32" s="36"/>
      <c r="D32" s="36"/>
      <c r="E32" s="36"/>
      <c r="F32" s="143" t="s">
        <v>43</v>
      </c>
      <c r="G32" s="36"/>
      <c r="H32" s="36"/>
      <c r="I32" s="143" t="s">
        <v>42</v>
      </c>
      <c r="J32" s="143" t="s">
        <v>44</v>
      </c>
      <c r="K32" s="36"/>
      <c r="L32" s="132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 hidden="1">
      <c r="A33" s="36"/>
      <c r="B33" s="42"/>
      <c r="C33" s="36"/>
      <c r="D33" s="144" t="s">
        <v>45</v>
      </c>
      <c r="E33" s="130" t="s">
        <v>46</v>
      </c>
      <c r="F33" s="145">
        <f>ROUND((SUM(BE81:BE88)),2)</f>
        <v>0</v>
      </c>
      <c r="G33" s="36"/>
      <c r="H33" s="36"/>
      <c r="I33" s="146">
        <v>0.21</v>
      </c>
      <c r="J33" s="145">
        <f>ROUND(((SUM(BE81:BE88))*I33),2)</f>
        <v>0</v>
      </c>
      <c r="K33" s="36"/>
      <c r="L33" s="132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 hidden="1">
      <c r="A34" s="36"/>
      <c r="B34" s="42"/>
      <c r="C34" s="36"/>
      <c r="D34" s="36"/>
      <c r="E34" s="130" t="s">
        <v>47</v>
      </c>
      <c r="F34" s="145">
        <f>ROUND((SUM(BF81:BF88)),2)</f>
        <v>0</v>
      </c>
      <c r="G34" s="36"/>
      <c r="H34" s="36"/>
      <c r="I34" s="146">
        <v>0.15</v>
      </c>
      <c r="J34" s="145">
        <f>ROUND(((SUM(BF81:BF88))*I34),2)</f>
        <v>0</v>
      </c>
      <c r="K34" s="36"/>
      <c r="L34" s="132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0" t="s">
        <v>48</v>
      </c>
      <c r="F35" s="145">
        <f>ROUND((SUM(BG81:BG88)),2)</f>
        <v>0</v>
      </c>
      <c r="G35" s="36"/>
      <c r="H35" s="36"/>
      <c r="I35" s="146">
        <v>0.21</v>
      </c>
      <c r="J35" s="145">
        <f>0</f>
        <v>0</v>
      </c>
      <c r="K35" s="36"/>
      <c r="L35" s="132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0" t="s">
        <v>49</v>
      </c>
      <c r="F36" s="145">
        <f>ROUND((SUM(BH81:BH88)),2)</f>
        <v>0</v>
      </c>
      <c r="G36" s="36"/>
      <c r="H36" s="36"/>
      <c r="I36" s="146">
        <v>0.15</v>
      </c>
      <c r="J36" s="145">
        <f>0</f>
        <v>0</v>
      </c>
      <c r="K36" s="36"/>
      <c r="L36" s="132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0" t="s">
        <v>50</v>
      </c>
      <c r="F37" s="145">
        <f>ROUND((SUM(BI81:BI88)),2)</f>
        <v>0</v>
      </c>
      <c r="G37" s="36"/>
      <c r="H37" s="36"/>
      <c r="I37" s="146">
        <v>0</v>
      </c>
      <c r="J37" s="145">
        <f>0</f>
        <v>0</v>
      </c>
      <c r="K37" s="36"/>
      <c r="L37" s="132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 hidden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132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 hidden="1">
      <c r="A39" s="36"/>
      <c r="B39" s="42"/>
      <c r="C39" s="147"/>
      <c r="D39" s="148" t="s">
        <v>51</v>
      </c>
      <c r="E39" s="149"/>
      <c r="F39" s="149"/>
      <c r="G39" s="150" t="s">
        <v>52</v>
      </c>
      <c r="H39" s="151" t="s">
        <v>53</v>
      </c>
      <c r="I39" s="149"/>
      <c r="J39" s="152">
        <f>SUM(J30:J37)</f>
        <v>0</v>
      </c>
      <c r="K39" s="153"/>
      <c r="L39" s="132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 hidden="1">
      <c r="A40" s="36"/>
      <c r="B40" s="154"/>
      <c r="C40" s="155"/>
      <c r="D40" s="155"/>
      <c r="E40" s="155"/>
      <c r="F40" s="155"/>
      <c r="G40" s="155"/>
      <c r="H40" s="155"/>
      <c r="I40" s="155"/>
      <c r="J40" s="155"/>
      <c r="K40" s="155"/>
      <c r="L40" s="132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ht="12" hidden="1"/>
    <row r="42" ht="12" hidden="1"/>
    <row r="43" ht="12" hidden="1"/>
    <row r="44" spans="1:31" s="2" customFormat="1" ht="6.95" customHeight="1" hidden="1">
      <c r="A44" s="36"/>
      <c r="B44" s="156"/>
      <c r="C44" s="157"/>
      <c r="D44" s="157"/>
      <c r="E44" s="157"/>
      <c r="F44" s="157"/>
      <c r="G44" s="157"/>
      <c r="H44" s="157"/>
      <c r="I44" s="157"/>
      <c r="J44" s="157"/>
      <c r="K44" s="157"/>
      <c r="L44" s="132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 hidden="1">
      <c r="A45" s="36"/>
      <c r="B45" s="37"/>
      <c r="C45" s="21" t="s">
        <v>96</v>
      </c>
      <c r="D45" s="38"/>
      <c r="E45" s="38"/>
      <c r="F45" s="38"/>
      <c r="G45" s="38"/>
      <c r="H45" s="38"/>
      <c r="I45" s="38"/>
      <c r="J45" s="38"/>
      <c r="K45" s="38"/>
      <c r="L45" s="132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 hidden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32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 hidden="1">
      <c r="A47" s="36"/>
      <c r="B47" s="37"/>
      <c r="C47" s="30" t="s">
        <v>16</v>
      </c>
      <c r="D47" s="38"/>
      <c r="E47" s="38"/>
      <c r="F47" s="38"/>
      <c r="G47" s="38"/>
      <c r="H47" s="38"/>
      <c r="I47" s="38"/>
      <c r="J47" s="38"/>
      <c r="K47" s="38"/>
      <c r="L47" s="132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 hidden="1">
      <c r="A48" s="36"/>
      <c r="B48" s="37"/>
      <c r="C48" s="38"/>
      <c r="D48" s="38"/>
      <c r="E48" s="158" t="str">
        <f>E7</f>
        <v>Dodatek č.1</v>
      </c>
      <c r="F48" s="30"/>
      <c r="G48" s="30"/>
      <c r="H48" s="30"/>
      <c r="I48" s="38"/>
      <c r="J48" s="38"/>
      <c r="K48" s="38"/>
      <c r="L48" s="132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 hidden="1">
      <c r="A49" s="36"/>
      <c r="B49" s="37"/>
      <c r="C49" s="30" t="s">
        <v>94</v>
      </c>
      <c r="D49" s="38"/>
      <c r="E49" s="38"/>
      <c r="F49" s="38"/>
      <c r="G49" s="38"/>
      <c r="H49" s="38"/>
      <c r="I49" s="38"/>
      <c r="J49" s="38"/>
      <c r="K49" s="38"/>
      <c r="L49" s="132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 hidden="1">
      <c r="A50" s="36"/>
      <c r="B50" s="37"/>
      <c r="C50" s="38"/>
      <c r="D50" s="38"/>
      <c r="E50" s="67" t="str">
        <f>E9</f>
        <v>1 - Bourací práce</v>
      </c>
      <c r="F50" s="38"/>
      <c r="G50" s="38"/>
      <c r="H50" s="38"/>
      <c r="I50" s="38"/>
      <c r="J50" s="38"/>
      <c r="K50" s="38"/>
      <c r="L50" s="132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 hidden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32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 hidden="1">
      <c r="A52" s="36"/>
      <c r="B52" s="37"/>
      <c r="C52" s="30" t="s">
        <v>21</v>
      </c>
      <c r="D52" s="38"/>
      <c r="E52" s="38"/>
      <c r="F52" s="25" t="str">
        <f>F12</f>
        <v>Baarova 36, Plzeň</v>
      </c>
      <c r="G52" s="38"/>
      <c r="H52" s="38"/>
      <c r="I52" s="30" t="s">
        <v>23</v>
      </c>
      <c r="J52" s="70" t="str">
        <f>IF(J12="","",J12)</f>
        <v>1. 8. 2023</v>
      </c>
      <c r="K52" s="38"/>
      <c r="L52" s="132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 hidden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32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15" customHeight="1" hidden="1">
      <c r="A54" s="36"/>
      <c r="B54" s="37"/>
      <c r="C54" s="30" t="s">
        <v>25</v>
      </c>
      <c r="D54" s="38"/>
      <c r="E54" s="38"/>
      <c r="F54" s="25" t="str">
        <f>E15</f>
        <v>Západočeská univerzita v Plzni, Univerzitní 8</v>
      </c>
      <c r="G54" s="38"/>
      <c r="H54" s="38"/>
      <c r="I54" s="30" t="s">
        <v>33</v>
      </c>
      <c r="J54" s="34" t="str">
        <f>E21</f>
        <v>AREA group s.r.o.</v>
      </c>
      <c r="K54" s="38"/>
      <c r="L54" s="132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15" customHeight="1" hidden="1">
      <c r="A55" s="36"/>
      <c r="B55" s="37"/>
      <c r="C55" s="30" t="s">
        <v>31</v>
      </c>
      <c r="D55" s="38"/>
      <c r="E55" s="38"/>
      <c r="F55" s="25" t="str">
        <f>IF(E18="","",E18)</f>
        <v>Vyplň údaj</v>
      </c>
      <c r="G55" s="38"/>
      <c r="H55" s="38"/>
      <c r="I55" s="30" t="s">
        <v>38</v>
      </c>
      <c r="J55" s="34" t="str">
        <f>E24</f>
        <v>AREA group s.r.o.</v>
      </c>
      <c r="K55" s="38"/>
      <c r="L55" s="132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" customHeight="1" hidden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32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 hidden="1">
      <c r="A57" s="36"/>
      <c r="B57" s="37"/>
      <c r="C57" s="159" t="s">
        <v>97</v>
      </c>
      <c r="D57" s="160"/>
      <c r="E57" s="160"/>
      <c r="F57" s="160"/>
      <c r="G57" s="160"/>
      <c r="H57" s="160"/>
      <c r="I57" s="160"/>
      <c r="J57" s="161" t="s">
        <v>98</v>
      </c>
      <c r="K57" s="160"/>
      <c r="L57" s="132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" customHeight="1" hidden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32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8" customHeight="1" hidden="1">
      <c r="A59" s="36"/>
      <c r="B59" s="37"/>
      <c r="C59" s="162" t="s">
        <v>73</v>
      </c>
      <c r="D59" s="38"/>
      <c r="E59" s="38"/>
      <c r="F59" s="38"/>
      <c r="G59" s="38"/>
      <c r="H59" s="38"/>
      <c r="I59" s="38"/>
      <c r="J59" s="100">
        <f>J81</f>
        <v>0</v>
      </c>
      <c r="K59" s="38"/>
      <c r="L59" s="132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5" t="s">
        <v>99</v>
      </c>
    </row>
    <row r="60" spans="1:31" s="9" customFormat="1" ht="24.95" customHeight="1" hidden="1">
      <c r="A60" s="9"/>
      <c r="B60" s="163"/>
      <c r="C60" s="164"/>
      <c r="D60" s="165" t="s">
        <v>100</v>
      </c>
      <c r="E60" s="166"/>
      <c r="F60" s="166"/>
      <c r="G60" s="166"/>
      <c r="H60" s="166"/>
      <c r="I60" s="166"/>
      <c r="J60" s="167">
        <f>J82</f>
        <v>0</v>
      </c>
      <c r="K60" s="164"/>
      <c r="L60" s="168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 hidden="1">
      <c r="A61" s="9"/>
      <c r="B61" s="163"/>
      <c r="C61" s="164"/>
      <c r="D61" s="165" t="s">
        <v>101</v>
      </c>
      <c r="E61" s="166"/>
      <c r="F61" s="166"/>
      <c r="G61" s="166"/>
      <c r="H61" s="166"/>
      <c r="I61" s="166"/>
      <c r="J61" s="167">
        <f>J86</f>
        <v>0</v>
      </c>
      <c r="K61" s="164"/>
      <c r="L61" s="168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2" customFormat="1" ht="21.8" customHeight="1" hidden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32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s="2" customFormat="1" ht="6.95" customHeight="1" hidden="1">
      <c r="A63" s="36"/>
      <c r="B63" s="57"/>
      <c r="C63" s="58"/>
      <c r="D63" s="58"/>
      <c r="E63" s="58"/>
      <c r="F63" s="58"/>
      <c r="G63" s="58"/>
      <c r="H63" s="58"/>
      <c r="I63" s="58"/>
      <c r="J63" s="58"/>
      <c r="K63" s="58"/>
      <c r="L63" s="132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4" ht="12" hidden="1"/>
    <row r="65" ht="12" hidden="1"/>
    <row r="66" ht="12" hidden="1"/>
    <row r="67" spans="1:31" s="2" customFormat="1" ht="6.95" customHeight="1">
      <c r="A67" s="36"/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132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24.95" customHeight="1">
      <c r="A68" s="36"/>
      <c r="B68" s="37"/>
      <c r="C68" s="21" t="s">
        <v>102</v>
      </c>
      <c r="D68" s="38"/>
      <c r="E68" s="38"/>
      <c r="F68" s="38"/>
      <c r="G68" s="38"/>
      <c r="H68" s="38"/>
      <c r="I68" s="38"/>
      <c r="J68" s="38"/>
      <c r="K68" s="38"/>
      <c r="L68" s="132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6.95" customHeight="1">
      <c r="A69" s="36"/>
      <c r="B69" s="37"/>
      <c r="C69" s="38"/>
      <c r="D69" s="38"/>
      <c r="E69" s="38"/>
      <c r="F69" s="38"/>
      <c r="G69" s="38"/>
      <c r="H69" s="38"/>
      <c r="I69" s="38"/>
      <c r="J69" s="38"/>
      <c r="K69" s="38"/>
      <c r="L69" s="132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12" customHeight="1">
      <c r="A70" s="36"/>
      <c r="B70" s="37"/>
      <c r="C70" s="30" t="s">
        <v>16</v>
      </c>
      <c r="D70" s="38"/>
      <c r="E70" s="38"/>
      <c r="F70" s="38"/>
      <c r="G70" s="38"/>
      <c r="H70" s="38"/>
      <c r="I70" s="38"/>
      <c r="J70" s="38"/>
      <c r="K70" s="38"/>
      <c r="L70" s="132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6.5" customHeight="1">
      <c r="A71" s="36"/>
      <c r="B71" s="37"/>
      <c r="C71" s="38"/>
      <c r="D71" s="38"/>
      <c r="E71" s="158" t="str">
        <f>E7</f>
        <v>Dodatek č.1</v>
      </c>
      <c r="F71" s="30"/>
      <c r="G71" s="30"/>
      <c r="H71" s="30"/>
      <c r="I71" s="38"/>
      <c r="J71" s="38"/>
      <c r="K71" s="38"/>
      <c r="L71" s="132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0" t="s">
        <v>94</v>
      </c>
      <c r="D72" s="38"/>
      <c r="E72" s="38"/>
      <c r="F72" s="38"/>
      <c r="G72" s="38"/>
      <c r="H72" s="38"/>
      <c r="I72" s="38"/>
      <c r="J72" s="38"/>
      <c r="K72" s="38"/>
      <c r="L72" s="132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67" t="str">
        <f>E9</f>
        <v>1 - Bourací práce</v>
      </c>
      <c r="F73" s="38"/>
      <c r="G73" s="38"/>
      <c r="H73" s="38"/>
      <c r="I73" s="38"/>
      <c r="J73" s="38"/>
      <c r="K73" s="38"/>
      <c r="L73" s="132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5" customHeight="1">
      <c r="A74" s="36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132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0" t="s">
        <v>21</v>
      </c>
      <c r="D75" s="38"/>
      <c r="E75" s="38"/>
      <c r="F75" s="25" t="str">
        <f>F12</f>
        <v>Baarova 36, Plzeň</v>
      </c>
      <c r="G75" s="38"/>
      <c r="H75" s="38"/>
      <c r="I75" s="30" t="s">
        <v>23</v>
      </c>
      <c r="J75" s="70" t="str">
        <f>IF(J12="","",J12)</f>
        <v>1. 8. 2023</v>
      </c>
      <c r="K75" s="38"/>
      <c r="L75" s="132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32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5.15" customHeight="1">
      <c r="A77" s="36"/>
      <c r="B77" s="37"/>
      <c r="C77" s="30" t="s">
        <v>25</v>
      </c>
      <c r="D77" s="38"/>
      <c r="E77" s="38"/>
      <c r="F77" s="25" t="str">
        <f>E15</f>
        <v>Západočeská univerzita v Plzni, Univerzitní 8</v>
      </c>
      <c r="G77" s="38"/>
      <c r="H77" s="38"/>
      <c r="I77" s="30" t="s">
        <v>33</v>
      </c>
      <c r="J77" s="34" t="str">
        <f>E21</f>
        <v>AREA group s.r.o.</v>
      </c>
      <c r="K77" s="38"/>
      <c r="L77" s="132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5.15" customHeight="1">
      <c r="A78" s="36"/>
      <c r="B78" s="37"/>
      <c r="C78" s="30" t="s">
        <v>31</v>
      </c>
      <c r="D78" s="38"/>
      <c r="E78" s="38"/>
      <c r="F78" s="25" t="str">
        <f>IF(E18="","",E18)</f>
        <v>Vyplň údaj</v>
      </c>
      <c r="G78" s="38"/>
      <c r="H78" s="38"/>
      <c r="I78" s="30" t="s">
        <v>38</v>
      </c>
      <c r="J78" s="34" t="str">
        <f>E24</f>
        <v>AREA group s.r.o.</v>
      </c>
      <c r="K78" s="38"/>
      <c r="L78" s="132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0.3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32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10" customFormat="1" ht="29.25" customHeight="1">
      <c r="A80" s="169"/>
      <c r="B80" s="170"/>
      <c r="C80" s="171" t="s">
        <v>103</v>
      </c>
      <c r="D80" s="172" t="s">
        <v>60</v>
      </c>
      <c r="E80" s="172" t="s">
        <v>56</v>
      </c>
      <c r="F80" s="172" t="s">
        <v>57</v>
      </c>
      <c r="G80" s="172" t="s">
        <v>104</v>
      </c>
      <c r="H80" s="172" t="s">
        <v>105</v>
      </c>
      <c r="I80" s="172" t="s">
        <v>106</v>
      </c>
      <c r="J80" s="172" t="s">
        <v>98</v>
      </c>
      <c r="K80" s="173" t="s">
        <v>107</v>
      </c>
      <c r="L80" s="174"/>
      <c r="M80" s="90" t="s">
        <v>19</v>
      </c>
      <c r="N80" s="91" t="s">
        <v>45</v>
      </c>
      <c r="O80" s="91" t="s">
        <v>108</v>
      </c>
      <c r="P80" s="91" t="s">
        <v>109</v>
      </c>
      <c r="Q80" s="91" t="s">
        <v>110</v>
      </c>
      <c r="R80" s="91" t="s">
        <v>111</v>
      </c>
      <c r="S80" s="91" t="s">
        <v>112</v>
      </c>
      <c r="T80" s="92" t="s">
        <v>113</v>
      </c>
      <c r="U80" s="169"/>
      <c r="V80" s="169"/>
      <c r="W80" s="169"/>
      <c r="X80" s="169"/>
      <c r="Y80" s="169"/>
      <c r="Z80" s="169"/>
      <c r="AA80" s="169"/>
      <c r="AB80" s="169"/>
      <c r="AC80" s="169"/>
      <c r="AD80" s="169"/>
      <c r="AE80" s="169"/>
    </row>
    <row r="81" spans="1:63" s="2" customFormat="1" ht="22.8" customHeight="1">
      <c r="A81" s="36"/>
      <c r="B81" s="37"/>
      <c r="C81" s="97" t="s">
        <v>114</v>
      </c>
      <c r="D81" s="38"/>
      <c r="E81" s="38"/>
      <c r="F81" s="38"/>
      <c r="G81" s="38"/>
      <c r="H81" s="38"/>
      <c r="I81" s="38"/>
      <c r="J81" s="175">
        <f>BK81</f>
        <v>0</v>
      </c>
      <c r="K81" s="38"/>
      <c r="L81" s="42"/>
      <c r="M81" s="93"/>
      <c r="N81" s="176"/>
      <c r="O81" s="94"/>
      <c r="P81" s="177">
        <f>P82+P86</f>
        <v>0</v>
      </c>
      <c r="Q81" s="94"/>
      <c r="R81" s="177">
        <f>R82+R86</f>
        <v>0</v>
      </c>
      <c r="S81" s="94"/>
      <c r="T81" s="178">
        <f>T82+T86</f>
        <v>0</v>
      </c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T81" s="15" t="s">
        <v>74</v>
      </c>
      <c r="AU81" s="15" t="s">
        <v>99</v>
      </c>
      <c r="BK81" s="179">
        <f>BK82+BK86</f>
        <v>0</v>
      </c>
    </row>
    <row r="82" spans="1:63" s="11" customFormat="1" ht="25.9" customHeight="1">
      <c r="A82" s="11"/>
      <c r="B82" s="180"/>
      <c r="C82" s="181"/>
      <c r="D82" s="182" t="s">
        <v>74</v>
      </c>
      <c r="E82" s="183" t="s">
        <v>115</v>
      </c>
      <c r="F82" s="183" t="s">
        <v>116</v>
      </c>
      <c r="G82" s="181"/>
      <c r="H82" s="181"/>
      <c r="I82" s="184"/>
      <c r="J82" s="185">
        <f>BK82</f>
        <v>0</v>
      </c>
      <c r="K82" s="181"/>
      <c r="L82" s="186"/>
      <c r="M82" s="187"/>
      <c r="N82" s="188"/>
      <c r="O82" s="188"/>
      <c r="P82" s="189">
        <f>SUM(P83:P85)</f>
        <v>0</v>
      </c>
      <c r="Q82" s="188"/>
      <c r="R82" s="189">
        <f>SUM(R83:R85)</f>
        <v>0</v>
      </c>
      <c r="S82" s="188"/>
      <c r="T82" s="190">
        <f>SUM(T83:T85)</f>
        <v>0</v>
      </c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R82" s="191" t="s">
        <v>80</v>
      </c>
      <c r="AT82" s="192" t="s">
        <v>74</v>
      </c>
      <c r="AU82" s="192" t="s">
        <v>75</v>
      </c>
      <c r="AY82" s="191" t="s">
        <v>117</v>
      </c>
      <c r="BK82" s="193">
        <f>SUM(BK83:BK85)</f>
        <v>0</v>
      </c>
    </row>
    <row r="83" spans="1:65" s="2" customFormat="1" ht="16.5" customHeight="1">
      <c r="A83" s="36"/>
      <c r="B83" s="37"/>
      <c r="C83" s="194" t="s">
        <v>80</v>
      </c>
      <c r="D83" s="194" t="s">
        <v>118</v>
      </c>
      <c r="E83" s="195" t="s">
        <v>119</v>
      </c>
      <c r="F83" s="196" t="s">
        <v>120</v>
      </c>
      <c r="G83" s="197" t="s">
        <v>121</v>
      </c>
      <c r="H83" s="198">
        <v>-1</v>
      </c>
      <c r="I83" s="199"/>
      <c r="J83" s="200">
        <f>ROUND(I83*H83,2)</f>
        <v>0</v>
      </c>
      <c r="K83" s="196" t="s">
        <v>19</v>
      </c>
      <c r="L83" s="42"/>
      <c r="M83" s="201" t="s">
        <v>19</v>
      </c>
      <c r="N83" s="202" t="s">
        <v>46</v>
      </c>
      <c r="O83" s="82"/>
      <c r="P83" s="203">
        <f>O83*H83</f>
        <v>0</v>
      </c>
      <c r="Q83" s="203">
        <v>0</v>
      </c>
      <c r="R83" s="203">
        <f>Q83*H83</f>
        <v>0</v>
      </c>
      <c r="S83" s="203">
        <v>0</v>
      </c>
      <c r="T83" s="204">
        <f>S83*H83</f>
        <v>0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R83" s="205" t="s">
        <v>87</v>
      </c>
      <c r="AT83" s="205" t="s">
        <v>118</v>
      </c>
      <c r="AU83" s="205" t="s">
        <v>80</v>
      </c>
      <c r="AY83" s="15" t="s">
        <v>117</v>
      </c>
      <c r="BE83" s="206">
        <f>IF(N83="základní",J83,0)</f>
        <v>0</v>
      </c>
      <c r="BF83" s="206">
        <f>IF(N83="snížená",J83,0)</f>
        <v>0</v>
      </c>
      <c r="BG83" s="206">
        <f>IF(N83="zákl. přenesená",J83,0)</f>
        <v>0</v>
      </c>
      <c r="BH83" s="206">
        <f>IF(N83="sníž. přenesená",J83,0)</f>
        <v>0</v>
      </c>
      <c r="BI83" s="206">
        <f>IF(N83="nulová",J83,0)</f>
        <v>0</v>
      </c>
      <c r="BJ83" s="15" t="s">
        <v>80</v>
      </c>
      <c r="BK83" s="206">
        <f>ROUND(I83*H83,2)</f>
        <v>0</v>
      </c>
      <c r="BL83" s="15" t="s">
        <v>87</v>
      </c>
      <c r="BM83" s="205" t="s">
        <v>122</v>
      </c>
    </row>
    <row r="84" spans="1:65" s="2" customFormat="1" ht="16.5" customHeight="1">
      <c r="A84" s="36"/>
      <c r="B84" s="37"/>
      <c r="C84" s="194" t="s">
        <v>84</v>
      </c>
      <c r="D84" s="194" t="s">
        <v>118</v>
      </c>
      <c r="E84" s="195" t="s">
        <v>123</v>
      </c>
      <c r="F84" s="196" t="s">
        <v>120</v>
      </c>
      <c r="G84" s="197" t="s">
        <v>124</v>
      </c>
      <c r="H84" s="198">
        <v>40</v>
      </c>
      <c r="I84" s="199"/>
      <c r="J84" s="200">
        <f>ROUND(I84*H84,2)</f>
        <v>0</v>
      </c>
      <c r="K84" s="196" t="s">
        <v>19</v>
      </c>
      <c r="L84" s="42"/>
      <c r="M84" s="201" t="s">
        <v>19</v>
      </c>
      <c r="N84" s="202" t="s">
        <v>46</v>
      </c>
      <c r="O84" s="82"/>
      <c r="P84" s="203">
        <f>O84*H84</f>
        <v>0</v>
      </c>
      <c r="Q84" s="203">
        <v>0</v>
      </c>
      <c r="R84" s="203">
        <f>Q84*H84</f>
        <v>0</v>
      </c>
      <c r="S84" s="203">
        <v>0</v>
      </c>
      <c r="T84" s="204">
        <f>S84*H84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R84" s="205" t="s">
        <v>87</v>
      </c>
      <c r="AT84" s="205" t="s">
        <v>118</v>
      </c>
      <c r="AU84" s="205" t="s">
        <v>80</v>
      </c>
      <c r="AY84" s="15" t="s">
        <v>117</v>
      </c>
      <c r="BE84" s="206">
        <f>IF(N84="základní",J84,0)</f>
        <v>0</v>
      </c>
      <c r="BF84" s="206">
        <f>IF(N84="snížená",J84,0)</f>
        <v>0</v>
      </c>
      <c r="BG84" s="206">
        <f>IF(N84="zákl. přenesená",J84,0)</f>
        <v>0</v>
      </c>
      <c r="BH84" s="206">
        <f>IF(N84="sníž. přenesená",J84,0)</f>
        <v>0</v>
      </c>
      <c r="BI84" s="206">
        <f>IF(N84="nulová",J84,0)</f>
        <v>0</v>
      </c>
      <c r="BJ84" s="15" t="s">
        <v>80</v>
      </c>
      <c r="BK84" s="206">
        <f>ROUND(I84*H84,2)</f>
        <v>0</v>
      </c>
      <c r="BL84" s="15" t="s">
        <v>87</v>
      </c>
      <c r="BM84" s="205" t="s">
        <v>125</v>
      </c>
    </row>
    <row r="85" spans="1:51" s="12" customFormat="1" ht="12">
      <c r="A85" s="12"/>
      <c r="B85" s="207"/>
      <c r="C85" s="208"/>
      <c r="D85" s="209" t="s">
        <v>126</v>
      </c>
      <c r="E85" s="210" t="s">
        <v>19</v>
      </c>
      <c r="F85" s="211" t="s">
        <v>127</v>
      </c>
      <c r="G85" s="208"/>
      <c r="H85" s="212">
        <v>40</v>
      </c>
      <c r="I85" s="213"/>
      <c r="J85" s="208"/>
      <c r="K85" s="208"/>
      <c r="L85" s="214"/>
      <c r="M85" s="215"/>
      <c r="N85" s="216"/>
      <c r="O85" s="216"/>
      <c r="P85" s="216"/>
      <c r="Q85" s="216"/>
      <c r="R85" s="216"/>
      <c r="S85" s="216"/>
      <c r="T85" s="217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T85" s="218" t="s">
        <v>126</v>
      </c>
      <c r="AU85" s="218" t="s">
        <v>80</v>
      </c>
      <c r="AV85" s="12" t="s">
        <v>84</v>
      </c>
      <c r="AW85" s="12" t="s">
        <v>37</v>
      </c>
      <c r="AX85" s="12" t="s">
        <v>80</v>
      </c>
      <c r="AY85" s="218" t="s">
        <v>117</v>
      </c>
    </row>
    <row r="86" spans="1:63" s="11" customFormat="1" ht="25.9" customHeight="1">
      <c r="A86" s="11"/>
      <c r="B86" s="180"/>
      <c r="C86" s="181"/>
      <c r="D86" s="182" t="s">
        <v>74</v>
      </c>
      <c r="E86" s="183" t="s">
        <v>128</v>
      </c>
      <c r="F86" s="183" t="s">
        <v>129</v>
      </c>
      <c r="G86" s="181"/>
      <c r="H86" s="181"/>
      <c r="I86" s="184"/>
      <c r="J86" s="185">
        <f>BK86</f>
        <v>0</v>
      </c>
      <c r="K86" s="181"/>
      <c r="L86" s="186"/>
      <c r="M86" s="187"/>
      <c r="N86" s="188"/>
      <c r="O86" s="188"/>
      <c r="P86" s="189">
        <f>SUM(P87:P88)</f>
        <v>0</v>
      </c>
      <c r="Q86" s="188"/>
      <c r="R86" s="189">
        <f>SUM(R87:R88)</f>
        <v>0</v>
      </c>
      <c r="S86" s="188"/>
      <c r="T86" s="190">
        <f>SUM(T87:T88)</f>
        <v>0</v>
      </c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R86" s="191" t="s">
        <v>84</v>
      </c>
      <c r="AT86" s="192" t="s">
        <v>74</v>
      </c>
      <c r="AU86" s="192" t="s">
        <v>75</v>
      </c>
      <c r="AY86" s="191" t="s">
        <v>117</v>
      </c>
      <c r="BK86" s="193">
        <f>SUM(BK87:BK88)</f>
        <v>0</v>
      </c>
    </row>
    <row r="87" spans="1:65" s="2" customFormat="1" ht="24.15" customHeight="1">
      <c r="A87" s="36"/>
      <c r="B87" s="37"/>
      <c r="C87" s="194" t="s">
        <v>130</v>
      </c>
      <c r="D87" s="194" t="s">
        <v>118</v>
      </c>
      <c r="E87" s="195" t="s">
        <v>131</v>
      </c>
      <c r="F87" s="196" t="s">
        <v>132</v>
      </c>
      <c r="G87" s="197" t="s">
        <v>133</v>
      </c>
      <c r="H87" s="198">
        <v>-1</v>
      </c>
      <c r="I87" s="199"/>
      <c r="J87" s="200">
        <f>ROUND(I87*H87,2)</f>
        <v>0</v>
      </c>
      <c r="K87" s="196" t="s">
        <v>19</v>
      </c>
      <c r="L87" s="42"/>
      <c r="M87" s="201" t="s">
        <v>19</v>
      </c>
      <c r="N87" s="202" t="s">
        <v>46</v>
      </c>
      <c r="O87" s="82"/>
      <c r="P87" s="203">
        <f>O87*H87</f>
        <v>0</v>
      </c>
      <c r="Q87" s="203">
        <v>0</v>
      </c>
      <c r="R87" s="203">
        <f>Q87*H87</f>
        <v>0</v>
      </c>
      <c r="S87" s="203">
        <v>0</v>
      </c>
      <c r="T87" s="204">
        <f>S87*H87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205" t="s">
        <v>134</v>
      </c>
      <c r="AT87" s="205" t="s">
        <v>118</v>
      </c>
      <c r="AU87" s="205" t="s">
        <v>80</v>
      </c>
      <c r="AY87" s="15" t="s">
        <v>117</v>
      </c>
      <c r="BE87" s="206">
        <f>IF(N87="základní",J87,0)</f>
        <v>0</v>
      </c>
      <c r="BF87" s="206">
        <f>IF(N87="snížená",J87,0)</f>
        <v>0</v>
      </c>
      <c r="BG87" s="206">
        <f>IF(N87="zákl. přenesená",J87,0)</f>
        <v>0</v>
      </c>
      <c r="BH87" s="206">
        <f>IF(N87="sníž. přenesená",J87,0)</f>
        <v>0</v>
      </c>
      <c r="BI87" s="206">
        <f>IF(N87="nulová",J87,0)</f>
        <v>0</v>
      </c>
      <c r="BJ87" s="15" t="s">
        <v>80</v>
      </c>
      <c r="BK87" s="206">
        <f>ROUND(I87*H87,2)</f>
        <v>0</v>
      </c>
      <c r="BL87" s="15" t="s">
        <v>134</v>
      </c>
      <c r="BM87" s="205" t="s">
        <v>135</v>
      </c>
    </row>
    <row r="88" spans="1:65" s="2" customFormat="1" ht="24.15" customHeight="1">
      <c r="A88" s="36"/>
      <c r="B88" s="37"/>
      <c r="C88" s="194" t="s">
        <v>87</v>
      </c>
      <c r="D88" s="194" t="s">
        <v>118</v>
      </c>
      <c r="E88" s="195" t="s">
        <v>136</v>
      </c>
      <c r="F88" s="196" t="s">
        <v>132</v>
      </c>
      <c r="G88" s="197" t="s">
        <v>124</v>
      </c>
      <c r="H88" s="198">
        <v>200</v>
      </c>
      <c r="I88" s="199"/>
      <c r="J88" s="200">
        <f>ROUND(I88*H88,2)</f>
        <v>0</v>
      </c>
      <c r="K88" s="196" t="s">
        <v>19</v>
      </c>
      <c r="L88" s="42"/>
      <c r="M88" s="219" t="s">
        <v>19</v>
      </c>
      <c r="N88" s="220" t="s">
        <v>46</v>
      </c>
      <c r="O88" s="221"/>
      <c r="P88" s="222">
        <f>O88*H88</f>
        <v>0</v>
      </c>
      <c r="Q88" s="222">
        <v>0</v>
      </c>
      <c r="R88" s="222">
        <f>Q88*H88</f>
        <v>0</v>
      </c>
      <c r="S88" s="222">
        <v>0</v>
      </c>
      <c r="T88" s="223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205" t="s">
        <v>134</v>
      </c>
      <c r="AT88" s="205" t="s">
        <v>118</v>
      </c>
      <c r="AU88" s="205" t="s">
        <v>80</v>
      </c>
      <c r="AY88" s="15" t="s">
        <v>117</v>
      </c>
      <c r="BE88" s="206">
        <f>IF(N88="základní",J88,0)</f>
        <v>0</v>
      </c>
      <c r="BF88" s="206">
        <f>IF(N88="snížená",J88,0)</f>
        <v>0</v>
      </c>
      <c r="BG88" s="206">
        <f>IF(N88="zákl. přenesená",J88,0)</f>
        <v>0</v>
      </c>
      <c r="BH88" s="206">
        <f>IF(N88="sníž. přenesená",J88,0)</f>
        <v>0</v>
      </c>
      <c r="BI88" s="206">
        <f>IF(N88="nulová",J88,0)</f>
        <v>0</v>
      </c>
      <c r="BJ88" s="15" t="s">
        <v>80</v>
      </c>
      <c r="BK88" s="206">
        <f>ROUND(I88*H88,2)</f>
        <v>0</v>
      </c>
      <c r="BL88" s="15" t="s">
        <v>134</v>
      </c>
      <c r="BM88" s="205" t="s">
        <v>137</v>
      </c>
    </row>
    <row r="89" spans="1:31" s="2" customFormat="1" ht="6.95" customHeight="1">
      <c r="A89" s="36"/>
      <c r="B89" s="57"/>
      <c r="C89" s="58"/>
      <c r="D89" s="58"/>
      <c r="E89" s="58"/>
      <c r="F89" s="58"/>
      <c r="G89" s="58"/>
      <c r="H89" s="58"/>
      <c r="I89" s="58"/>
      <c r="J89" s="58"/>
      <c r="K89" s="58"/>
      <c r="L89" s="42"/>
      <c r="M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</sheetData>
  <sheetProtection password="CC35" sheet="1" objects="1" scenarios="1" formatColumns="0" formatRows="0" autoFilter="0"/>
  <autoFilter ref="C80:K88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86</v>
      </c>
    </row>
    <row r="3" spans="2:46" s="1" customFormat="1" ht="6.95" customHeight="1" hidden="1">
      <c r="B3" s="126"/>
      <c r="C3" s="127"/>
      <c r="D3" s="127"/>
      <c r="E3" s="127"/>
      <c r="F3" s="127"/>
      <c r="G3" s="127"/>
      <c r="H3" s="127"/>
      <c r="I3" s="127"/>
      <c r="J3" s="127"/>
      <c r="K3" s="127"/>
      <c r="L3" s="18"/>
      <c r="AT3" s="15" t="s">
        <v>84</v>
      </c>
    </row>
    <row r="4" spans="2:46" s="1" customFormat="1" ht="24.95" customHeight="1" hidden="1">
      <c r="B4" s="18"/>
      <c r="D4" s="128" t="s">
        <v>93</v>
      </c>
      <c r="L4" s="18"/>
      <c r="M4" s="129" t="s">
        <v>10</v>
      </c>
      <c r="AT4" s="15" t="s">
        <v>4</v>
      </c>
    </row>
    <row r="5" spans="2:12" s="1" customFormat="1" ht="6.95" customHeight="1" hidden="1">
      <c r="B5" s="18"/>
      <c r="L5" s="18"/>
    </row>
    <row r="6" spans="2:12" s="1" customFormat="1" ht="12" customHeight="1" hidden="1">
      <c r="B6" s="18"/>
      <c r="D6" s="130" t="s">
        <v>16</v>
      </c>
      <c r="L6" s="18"/>
    </row>
    <row r="7" spans="2:12" s="1" customFormat="1" ht="16.5" customHeight="1" hidden="1">
      <c r="B7" s="18"/>
      <c r="E7" s="131" t="str">
        <f>'Rekapitulace stavby'!K6</f>
        <v>Dodatek č.1</v>
      </c>
      <c r="F7" s="130"/>
      <c r="G7" s="130"/>
      <c r="H7" s="130"/>
      <c r="L7" s="18"/>
    </row>
    <row r="8" spans="1:31" s="2" customFormat="1" ht="12" customHeight="1" hidden="1">
      <c r="A8" s="36"/>
      <c r="B8" s="42"/>
      <c r="C8" s="36"/>
      <c r="D8" s="130" t="s">
        <v>94</v>
      </c>
      <c r="E8" s="36"/>
      <c r="F8" s="36"/>
      <c r="G8" s="36"/>
      <c r="H8" s="36"/>
      <c r="I8" s="36"/>
      <c r="J8" s="36"/>
      <c r="K8" s="36"/>
      <c r="L8" s="132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 hidden="1">
      <c r="A9" s="36"/>
      <c r="B9" s="42"/>
      <c r="C9" s="36"/>
      <c r="D9" s="36"/>
      <c r="E9" s="133" t="s">
        <v>138</v>
      </c>
      <c r="F9" s="36"/>
      <c r="G9" s="36"/>
      <c r="H9" s="36"/>
      <c r="I9" s="36"/>
      <c r="J9" s="36"/>
      <c r="K9" s="36"/>
      <c r="L9" s="132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hidden="1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132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 hidden="1">
      <c r="A11" s="36"/>
      <c r="B11" s="42"/>
      <c r="C11" s="36"/>
      <c r="D11" s="130" t="s">
        <v>18</v>
      </c>
      <c r="E11" s="36"/>
      <c r="F11" s="134" t="s">
        <v>19</v>
      </c>
      <c r="G11" s="36"/>
      <c r="H11" s="36"/>
      <c r="I11" s="130" t="s">
        <v>20</v>
      </c>
      <c r="J11" s="134" t="s">
        <v>19</v>
      </c>
      <c r="K11" s="36"/>
      <c r="L11" s="132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 hidden="1">
      <c r="A12" s="36"/>
      <c r="B12" s="42"/>
      <c r="C12" s="36"/>
      <c r="D12" s="130" t="s">
        <v>21</v>
      </c>
      <c r="E12" s="36"/>
      <c r="F12" s="134" t="s">
        <v>22</v>
      </c>
      <c r="G12" s="36"/>
      <c r="H12" s="36"/>
      <c r="I12" s="130" t="s">
        <v>23</v>
      </c>
      <c r="J12" s="135" t="str">
        <f>'Rekapitulace stavby'!AN8</f>
        <v>1. 8. 2023</v>
      </c>
      <c r="K12" s="36"/>
      <c r="L12" s="132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 hidden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132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 hidden="1">
      <c r="A14" s="36"/>
      <c r="B14" s="42"/>
      <c r="C14" s="36"/>
      <c r="D14" s="130" t="s">
        <v>25</v>
      </c>
      <c r="E14" s="36"/>
      <c r="F14" s="36"/>
      <c r="G14" s="36"/>
      <c r="H14" s="36"/>
      <c r="I14" s="130" t="s">
        <v>26</v>
      </c>
      <c r="J14" s="134" t="s">
        <v>27</v>
      </c>
      <c r="K14" s="36"/>
      <c r="L14" s="132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 hidden="1">
      <c r="A15" s="36"/>
      <c r="B15" s="42"/>
      <c r="C15" s="36"/>
      <c r="D15" s="36"/>
      <c r="E15" s="134" t="s">
        <v>28</v>
      </c>
      <c r="F15" s="36"/>
      <c r="G15" s="36"/>
      <c r="H15" s="36"/>
      <c r="I15" s="130" t="s">
        <v>29</v>
      </c>
      <c r="J15" s="134" t="s">
        <v>30</v>
      </c>
      <c r="K15" s="36"/>
      <c r="L15" s="132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 hidden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132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 hidden="1">
      <c r="A17" s="36"/>
      <c r="B17" s="42"/>
      <c r="C17" s="36"/>
      <c r="D17" s="130" t="s">
        <v>31</v>
      </c>
      <c r="E17" s="36"/>
      <c r="F17" s="36"/>
      <c r="G17" s="36"/>
      <c r="H17" s="36"/>
      <c r="I17" s="130" t="s">
        <v>26</v>
      </c>
      <c r="J17" s="31" t="str">
        <f>'Rekapitulace stavby'!AN13</f>
        <v>Vyplň údaj</v>
      </c>
      <c r="K17" s="36"/>
      <c r="L17" s="132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 hidden="1">
      <c r="A18" s="36"/>
      <c r="B18" s="42"/>
      <c r="C18" s="36"/>
      <c r="D18" s="36"/>
      <c r="E18" s="31" t="str">
        <f>'Rekapitulace stavby'!E14</f>
        <v>Vyplň údaj</v>
      </c>
      <c r="F18" s="134"/>
      <c r="G18" s="134"/>
      <c r="H18" s="134"/>
      <c r="I18" s="130" t="s">
        <v>29</v>
      </c>
      <c r="J18" s="31" t="str">
        <f>'Rekapitulace stavby'!AN14</f>
        <v>Vyplň údaj</v>
      </c>
      <c r="K18" s="36"/>
      <c r="L18" s="132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 hidden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132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 hidden="1">
      <c r="A20" s="36"/>
      <c r="B20" s="42"/>
      <c r="C20" s="36"/>
      <c r="D20" s="130" t="s">
        <v>33</v>
      </c>
      <c r="E20" s="36"/>
      <c r="F20" s="36"/>
      <c r="G20" s="36"/>
      <c r="H20" s="36"/>
      <c r="I20" s="130" t="s">
        <v>26</v>
      </c>
      <c r="J20" s="134" t="s">
        <v>34</v>
      </c>
      <c r="K20" s="36"/>
      <c r="L20" s="132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 hidden="1">
      <c r="A21" s="36"/>
      <c r="B21" s="42"/>
      <c r="C21" s="36"/>
      <c r="D21" s="36"/>
      <c r="E21" s="134" t="s">
        <v>35</v>
      </c>
      <c r="F21" s="36"/>
      <c r="G21" s="36"/>
      <c r="H21" s="36"/>
      <c r="I21" s="130" t="s">
        <v>29</v>
      </c>
      <c r="J21" s="134" t="s">
        <v>36</v>
      </c>
      <c r="K21" s="36"/>
      <c r="L21" s="132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 hidden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132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 hidden="1">
      <c r="A23" s="36"/>
      <c r="B23" s="42"/>
      <c r="C23" s="36"/>
      <c r="D23" s="130" t="s">
        <v>38</v>
      </c>
      <c r="E23" s="36"/>
      <c r="F23" s="36"/>
      <c r="G23" s="36"/>
      <c r="H23" s="36"/>
      <c r="I23" s="130" t="s">
        <v>26</v>
      </c>
      <c r="J23" s="134" t="s">
        <v>19</v>
      </c>
      <c r="K23" s="36"/>
      <c r="L23" s="132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 hidden="1">
      <c r="A24" s="36"/>
      <c r="B24" s="42"/>
      <c r="C24" s="36"/>
      <c r="D24" s="36"/>
      <c r="E24" s="134" t="s">
        <v>35</v>
      </c>
      <c r="F24" s="36"/>
      <c r="G24" s="36"/>
      <c r="H24" s="36"/>
      <c r="I24" s="130" t="s">
        <v>29</v>
      </c>
      <c r="J24" s="134" t="s">
        <v>19</v>
      </c>
      <c r="K24" s="36"/>
      <c r="L24" s="132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 hidden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132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 hidden="1">
      <c r="A26" s="36"/>
      <c r="B26" s="42"/>
      <c r="C26" s="36"/>
      <c r="D26" s="130" t="s">
        <v>39</v>
      </c>
      <c r="E26" s="36"/>
      <c r="F26" s="36"/>
      <c r="G26" s="36"/>
      <c r="H26" s="36"/>
      <c r="I26" s="36"/>
      <c r="J26" s="36"/>
      <c r="K26" s="36"/>
      <c r="L26" s="132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71.25" customHeight="1" hidden="1">
      <c r="A27" s="136"/>
      <c r="B27" s="137"/>
      <c r="C27" s="136"/>
      <c r="D27" s="136"/>
      <c r="E27" s="138" t="s">
        <v>40</v>
      </c>
      <c r="F27" s="138"/>
      <c r="G27" s="138"/>
      <c r="H27" s="138"/>
      <c r="I27" s="136"/>
      <c r="J27" s="136"/>
      <c r="K27" s="136"/>
      <c r="L27" s="139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</row>
    <row r="28" spans="1:31" s="2" customFormat="1" ht="6.95" customHeight="1" hidden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132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 hidden="1">
      <c r="A29" s="36"/>
      <c r="B29" s="42"/>
      <c r="C29" s="36"/>
      <c r="D29" s="140"/>
      <c r="E29" s="140"/>
      <c r="F29" s="140"/>
      <c r="G29" s="140"/>
      <c r="H29" s="140"/>
      <c r="I29" s="140"/>
      <c r="J29" s="140"/>
      <c r="K29" s="140"/>
      <c r="L29" s="132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 hidden="1">
      <c r="A30" s="36"/>
      <c r="B30" s="42"/>
      <c r="C30" s="36"/>
      <c r="D30" s="141" t="s">
        <v>41</v>
      </c>
      <c r="E30" s="36"/>
      <c r="F30" s="36"/>
      <c r="G30" s="36"/>
      <c r="H30" s="36"/>
      <c r="I30" s="36"/>
      <c r="J30" s="142">
        <f>ROUND(J80,2)</f>
        <v>0</v>
      </c>
      <c r="K30" s="36"/>
      <c r="L30" s="132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 hidden="1">
      <c r="A31" s="36"/>
      <c r="B31" s="42"/>
      <c r="C31" s="36"/>
      <c r="D31" s="140"/>
      <c r="E31" s="140"/>
      <c r="F31" s="140"/>
      <c r="G31" s="140"/>
      <c r="H31" s="140"/>
      <c r="I31" s="140"/>
      <c r="J31" s="140"/>
      <c r="K31" s="140"/>
      <c r="L31" s="132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 hidden="1">
      <c r="A32" s="36"/>
      <c r="B32" s="42"/>
      <c r="C32" s="36"/>
      <c r="D32" s="36"/>
      <c r="E32" s="36"/>
      <c r="F32" s="143" t="s">
        <v>43</v>
      </c>
      <c r="G32" s="36"/>
      <c r="H32" s="36"/>
      <c r="I32" s="143" t="s">
        <v>42</v>
      </c>
      <c r="J32" s="143" t="s">
        <v>44</v>
      </c>
      <c r="K32" s="36"/>
      <c r="L32" s="132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 hidden="1">
      <c r="A33" s="36"/>
      <c r="B33" s="42"/>
      <c r="C33" s="36"/>
      <c r="D33" s="144" t="s">
        <v>45</v>
      </c>
      <c r="E33" s="130" t="s">
        <v>46</v>
      </c>
      <c r="F33" s="145">
        <f>ROUND((SUM(BE80:BE82)),2)</f>
        <v>0</v>
      </c>
      <c r="G33" s="36"/>
      <c r="H33" s="36"/>
      <c r="I33" s="146">
        <v>0.21</v>
      </c>
      <c r="J33" s="145">
        <f>ROUND(((SUM(BE80:BE82))*I33),2)</f>
        <v>0</v>
      </c>
      <c r="K33" s="36"/>
      <c r="L33" s="132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 hidden="1">
      <c r="A34" s="36"/>
      <c r="B34" s="42"/>
      <c r="C34" s="36"/>
      <c r="D34" s="36"/>
      <c r="E34" s="130" t="s">
        <v>47</v>
      </c>
      <c r="F34" s="145">
        <f>ROUND((SUM(BF80:BF82)),2)</f>
        <v>0</v>
      </c>
      <c r="G34" s="36"/>
      <c r="H34" s="36"/>
      <c r="I34" s="146">
        <v>0.15</v>
      </c>
      <c r="J34" s="145">
        <f>ROUND(((SUM(BF80:BF82))*I34),2)</f>
        <v>0</v>
      </c>
      <c r="K34" s="36"/>
      <c r="L34" s="132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0" t="s">
        <v>48</v>
      </c>
      <c r="F35" s="145">
        <f>ROUND((SUM(BG80:BG82)),2)</f>
        <v>0</v>
      </c>
      <c r="G35" s="36"/>
      <c r="H35" s="36"/>
      <c r="I35" s="146">
        <v>0.21</v>
      </c>
      <c r="J35" s="145">
        <f>0</f>
        <v>0</v>
      </c>
      <c r="K35" s="36"/>
      <c r="L35" s="132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0" t="s">
        <v>49</v>
      </c>
      <c r="F36" s="145">
        <f>ROUND((SUM(BH80:BH82)),2)</f>
        <v>0</v>
      </c>
      <c r="G36" s="36"/>
      <c r="H36" s="36"/>
      <c r="I36" s="146">
        <v>0.15</v>
      </c>
      <c r="J36" s="145">
        <f>0</f>
        <v>0</v>
      </c>
      <c r="K36" s="36"/>
      <c r="L36" s="132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0" t="s">
        <v>50</v>
      </c>
      <c r="F37" s="145">
        <f>ROUND((SUM(BI80:BI82)),2)</f>
        <v>0</v>
      </c>
      <c r="G37" s="36"/>
      <c r="H37" s="36"/>
      <c r="I37" s="146">
        <v>0</v>
      </c>
      <c r="J37" s="145">
        <f>0</f>
        <v>0</v>
      </c>
      <c r="K37" s="36"/>
      <c r="L37" s="132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 hidden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132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 hidden="1">
      <c r="A39" s="36"/>
      <c r="B39" s="42"/>
      <c r="C39" s="147"/>
      <c r="D39" s="148" t="s">
        <v>51</v>
      </c>
      <c r="E39" s="149"/>
      <c r="F39" s="149"/>
      <c r="G39" s="150" t="s">
        <v>52</v>
      </c>
      <c r="H39" s="151" t="s">
        <v>53</v>
      </c>
      <c r="I39" s="149"/>
      <c r="J39" s="152">
        <f>SUM(J30:J37)</f>
        <v>0</v>
      </c>
      <c r="K39" s="153"/>
      <c r="L39" s="132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 hidden="1">
      <c r="A40" s="36"/>
      <c r="B40" s="154"/>
      <c r="C40" s="155"/>
      <c r="D40" s="155"/>
      <c r="E40" s="155"/>
      <c r="F40" s="155"/>
      <c r="G40" s="155"/>
      <c r="H40" s="155"/>
      <c r="I40" s="155"/>
      <c r="J40" s="155"/>
      <c r="K40" s="155"/>
      <c r="L40" s="132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ht="12" hidden="1"/>
    <row r="42" ht="12" hidden="1"/>
    <row r="43" ht="12" hidden="1"/>
    <row r="44" spans="1:31" s="2" customFormat="1" ht="6.95" customHeight="1" hidden="1">
      <c r="A44" s="36"/>
      <c r="B44" s="156"/>
      <c r="C44" s="157"/>
      <c r="D44" s="157"/>
      <c r="E44" s="157"/>
      <c r="F44" s="157"/>
      <c r="G44" s="157"/>
      <c r="H44" s="157"/>
      <c r="I44" s="157"/>
      <c r="J44" s="157"/>
      <c r="K44" s="157"/>
      <c r="L44" s="132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 hidden="1">
      <c r="A45" s="36"/>
      <c r="B45" s="37"/>
      <c r="C45" s="21" t="s">
        <v>96</v>
      </c>
      <c r="D45" s="38"/>
      <c r="E45" s="38"/>
      <c r="F45" s="38"/>
      <c r="G45" s="38"/>
      <c r="H45" s="38"/>
      <c r="I45" s="38"/>
      <c r="J45" s="38"/>
      <c r="K45" s="38"/>
      <c r="L45" s="132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 hidden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32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 hidden="1">
      <c r="A47" s="36"/>
      <c r="B47" s="37"/>
      <c r="C47" s="30" t="s">
        <v>16</v>
      </c>
      <c r="D47" s="38"/>
      <c r="E47" s="38"/>
      <c r="F47" s="38"/>
      <c r="G47" s="38"/>
      <c r="H47" s="38"/>
      <c r="I47" s="38"/>
      <c r="J47" s="38"/>
      <c r="K47" s="38"/>
      <c r="L47" s="132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 hidden="1">
      <c r="A48" s="36"/>
      <c r="B48" s="37"/>
      <c r="C48" s="38"/>
      <c r="D48" s="38"/>
      <c r="E48" s="158" t="str">
        <f>E7</f>
        <v>Dodatek č.1</v>
      </c>
      <c r="F48" s="30"/>
      <c r="G48" s="30"/>
      <c r="H48" s="30"/>
      <c r="I48" s="38"/>
      <c r="J48" s="38"/>
      <c r="K48" s="38"/>
      <c r="L48" s="132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 hidden="1">
      <c r="A49" s="36"/>
      <c r="B49" s="37"/>
      <c r="C49" s="30" t="s">
        <v>94</v>
      </c>
      <c r="D49" s="38"/>
      <c r="E49" s="38"/>
      <c r="F49" s="38"/>
      <c r="G49" s="38"/>
      <c r="H49" s="38"/>
      <c r="I49" s="38"/>
      <c r="J49" s="38"/>
      <c r="K49" s="38"/>
      <c r="L49" s="132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 hidden="1">
      <c r="A50" s="36"/>
      <c r="B50" s="37"/>
      <c r="C50" s="38"/>
      <c r="D50" s="38"/>
      <c r="E50" s="67" t="str">
        <f>E9</f>
        <v>2 - Architektonicko stavební řešení</v>
      </c>
      <c r="F50" s="38"/>
      <c r="G50" s="38"/>
      <c r="H50" s="38"/>
      <c r="I50" s="38"/>
      <c r="J50" s="38"/>
      <c r="K50" s="38"/>
      <c r="L50" s="132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 hidden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32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 hidden="1">
      <c r="A52" s="36"/>
      <c r="B52" s="37"/>
      <c r="C52" s="30" t="s">
        <v>21</v>
      </c>
      <c r="D52" s="38"/>
      <c r="E52" s="38"/>
      <c r="F52" s="25" t="str">
        <f>F12</f>
        <v>Baarova 36, Plzeň</v>
      </c>
      <c r="G52" s="38"/>
      <c r="H52" s="38"/>
      <c r="I52" s="30" t="s">
        <v>23</v>
      </c>
      <c r="J52" s="70" t="str">
        <f>IF(J12="","",J12)</f>
        <v>1. 8. 2023</v>
      </c>
      <c r="K52" s="38"/>
      <c r="L52" s="132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 hidden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32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15" customHeight="1" hidden="1">
      <c r="A54" s="36"/>
      <c r="B54" s="37"/>
      <c r="C54" s="30" t="s">
        <v>25</v>
      </c>
      <c r="D54" s="38"/>
      <c r="E54" s="38"/>
      <c r="F54" s="25" t="str">
        <f>E15</f>
        <v>Západočeská univerzita v Plzni, Univerzitní 8</v>
      </c>
      <c r="G54" s="38"/>
      <c r="H54" s="38"/>
      <c r="I54" s="30" t="s">
        <v>33</v>
      </c>
      <c r="J54" s="34" t="str">
        <f>E21</f>
        <v>AREA group s.r.o.</v>
      </c>
      <c r="K54" s="38"/>
      <c r="L54" s="132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15" customHeight="1" hidden="1">
      <c r="A55" s="36"/>
      <c r="B55" s="37"/>
      <c r="C55" s="30" t="s">
        <v>31</v>
      </c>
      <c r="D55" s="38"/>
      <c r="E55" s="38"/>
      <c r="F55" s="25" t="str">
        <f>IF(E18="","",E18)</f>
        <v>Vyplň údaj</v>
      </c>
      <c r="G55" s="38"/>
      <c r="H55" s="38"/>
      <c r="I55" s="30" t="s">
        <v>38</v>
      </c>
      <c r="J55" s="34" t="str">
        <f>E24</f>
        <v>AREA group s.r.o.</v>
      </c>
      <c r="K55" s="38"/>
      <c r="L55" s="132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" customHeight="1" hidden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32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 hidden="1">
      <c r="A57" s="36"/>
      <c r="B57" s="37"/>
      <c r="C57" s="159" t="s">
        <v>97</v>
      </c>
      <c r="D57" s="160"/>
      <c r="E57" s="160"/>
      <c r="F57" s="160"/>
      <c r="G57" s="160"/>
      <c r="H57" s="160"/>
      <c r="I57" s="160"/>
      <c r="J57" s="161" t="s">
        <v>98</v>
      </c>
      <c r="K57" s="160"/>
      <c r="L57" s="132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" customHeight="1" hidden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32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8" customHeight="1" hidden="1">
      <c r="A59" s="36"/>
      <c r="B59" s="37"/>
      <c r="C59" s="162" t="s">
        <v>73</v>
      </c>
      <c r="D59" s="38"/>
      <c r="E59" s="38"/>
      <c r="F59" s="38"/>
      <c r="G59" s="38"/>
      <c r="H59" s="38"/>
      <c r="I59" s="38"/>
      <c r="J59" s="100">
        <f>J80</f>
        <v>0</v>
      </c>
      <c r="K59" s="38"/>
      <c r="L59" s="132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5" t="s">
        <v>99</v>
      </c>
    </row>
    <row r="60" spans="1:31" s="9" customFormat="1" ht="24.95" customHeight="1" hidden="1">
      <c r="A60" s="9"/>
      <c r="B60" s="163"/>
      <c r="C60" s="164"/>
      <c r="D60" s="165" t="s">
        <v>139</v>
      </c>
      <c r="E60" s="166"/>
      <c r="F60" s="166"/>
      <c r="G60" s="166"/>
      <c r="H60" s="166"/>
      <c r="I60" s="166"/>
      <c r="J60" s="167">
        <f>J81</f>
        <v>0</v>
      </c>
      <c r="K60" s="164"/>
      <c r="L60" s="168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2" customFormat="1" ht="21.8" customHeight="1" hidden="1">
      <c r="A61" s="36"/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132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6.95" customHeight="1" hidden="1">
      <c r="A62" s="36"/>
      <c r="B62" s="57"/>
      <c r="C62" s="58"/>
      <c r="D62" s="58"/>
      <c r="E62" s="58"/>
      <c r="F62" s="58"/>
      <c r="G62" s="58"/>
      <c r="H62" s="58"/>
      <c r="I62" s="58"/>
      <c r="J62" s="58"/>
      <c r="K62" s="58"/>
      <c r="L62" s="132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ht="12" hidden="1"/>
    <row r="64" ht="12" hidden="1"/>
    <row r="65" ht="12" hidden="1"/>
    <row r="66" spans="1:31" s="2" customFormat="1" ht="6.95" customHeight="1">
      <c r="A66" s="36"/>
      <c r="B66" s="59"/>
      <c r="C66" s="60"/>
      <c r="D66" s="60"/>
      <c r="E66" s="60"/>
      <c r="F66" s="60"/>
      <c r="G66" s="60"/>
      <c r="H66" s="60"/>
      <c r="I66" s="60"/>
      <c r="J66" s="60"/>
      <c r="K66" s="60"/>
      <c r="L66" s="132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s="2" customFormat="1" ht="24.95" customHeight="1">
      <c r="A67" s="36"/>
      <c r="B67" s="37"/>
      <c r="C67" s="21" t="s">
        <v>102</v>
      </c>
      <c r="D67" s="38"/>
      <c r="E67" s="38"/>
      <c r="F67" s="38"/>
      <c r="G67" s="38"/>
      <c r="H67" s="38"/>
      <c r="I67" s="38"/>
      <c r="J67" s="38"/>
      <c r="K67" s="38"/>
      <c r="L67" s="132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6.95" customHeight="1">
      <c r="A68" s="36"/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132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12" customHeight="1">
      <c r="A69" s="36"/>
      <c r="B69" s="37"/>
      <c r="C69" s="30" t="s">
        <v>16</v>
      </c>
      <c r="D69" s="38"/>
      <c r="E69" s="38"/>
      <c r="F69" s="38"/>
      <c r="G69" s="38"/>
      <c r="H69" s="38"/>
      <c r="I69" s="38"/>
      <c r="J69" s="38"/>
      <c r="K69" s="38"/>
      <c r="L69" s="132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16.5" customHeight="1">
      <c r="A70" s="36"/>
      <c r="B70" s="37"/>
      <c r="C70" s="38"/>
      <c r="D70" s="38"/>
      <c r="E70" s="158" t="str">
        <f>E7</f>
        <v>Dodatek č.1</v>
      </c>
      <c r="F70" s="30"/>
      <c r="G70" s="30"/>
      <c r="H70" s="30"/>
      <c r="I70" s="38"/>
      <c r="J70" s="38"/>
      <c r="K70" s="38"/>
      <c r="L70" s="132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2" customHeight="1">
      <c r="A71" s="36"/>
      <c r="B71" s="37"/>
      <c r="C71" s="30" t="s">
        <v>94</v>
      </c>
      <c r="D71" s="38"/>
      <c r="E71" s="38"/>
      <c r="F71" s="38"/>
      <c r="G71" s="38"/>
      <c r="H71" s="38"/>
      <c r="I71" s="38"/>
      <c r="J71" s="38"/>
      <c r="K71" s="38"/>
      <c r="L71" s="132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6.5" customHeight="1">
      <c r="A72" s="36"/>
      <c r="B72" s="37"/>
      <c r="C72" s="38"/>
      <c r="D72" s="38"/>
      <c r="E72" s="67" t="str">
        <f>E9</f>
        <v>2 - Architektonicko stavební řešení</v>
      </c>
      <c r="F72" s="38"/>
      <c r="G72" s="38"/>
      <c r="H72" s="38"/>
      <c r="I72" s="38"/>
      <c r="J72" s="38"/>
      <c r="K72" s="38"/>
      <c r="L72" s="132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32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0" t="s">
        <v>21</v>
      </c>
      <c r="D74" s="38"/>
      <c r="E74" s="38"/>
      <c r="F74" s="25" t="str">
        <f>F12</f>
        <v>Baarova 36, Plzeň</v>
      </c>
      <c r="G74" s="38"/>
      <c r="H74" s="38"/>
      <c r="I74" s="30" t="s">
        <v>23</v>
      </c>
      <c r="J74" s="70" t="str">
        <f>IF(J12="","",J12)</f>
        <v>1. 8. 2023</v>
      </c>
      <c r="K74" s="38"/>
      <c r="L74" s="132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5" customHeight="1">
      <c r="A75" s="36"/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132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5.15" customHeight="1">
      <c r="A76" s="36"/>
      <c r="B76" s="37"/>
      <c r="C76" s="30" t="s">
        <v>25</v>
      </c>
      <c r="D76" s="38"/>
      <c r="E76" s="38"/>
      <c r="F76" s="25" t="str">
        <f>E15</f>
        <v>Západočeská univerzita v Plzni, Univerzitní 8</v>
      </c>
      <c r="G76" s="38"/>
      <c r="H76" s="38"/>
      <c r="I76" s="30" t="s">
        <v>33</v>
      </c>
      <c r="J76" s="34" t="str">
        <f>E21</f>
        <v>AREA group s.r.o.</v>
      </c>
      <c r="K76" s="38"/>
      <c r="L76" s="132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5.15" customHeight="1">
      <c r="A77" s="36"/>
      <c r="B77" s="37"/>
      <c r="C77" s="30" t="s">
        <v>31</v>
      </c>
      <c r="D77" s="38"/>
      <c r="E77" s="38"/>
      <c r="F77" s="25" t="str">
        <f>IF(E18="","",E18)</f>
        <v>Vyplň údaj</v>
      </c>
      <c r="G77" s="38"/>
      <c r="H77" s="38"/>
      <c r="I77" s="30" t="s">
        <v>38</v>
      </c>
      <c r="J77" s="34" t="str">
        <f>E24</f>
        <v>AREA group s.r.o.</v>
      </c>
      <c r="K77" s="38"/>
      <c r="L77" s="132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0.3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32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10" customFormat="1" ht="29.25" customHeight="1">
      <c r="A79" s="169"/>
      <c r="B79" s="170"/>
      <c r="C79" s="171" t="s">
        <v>103</v>
      </c>
      <c r="D79" s="172" t="s">
        <v>60</v>
      </c>
      <c r="E79" s="172" t="s">
        <v>56</v>
      </c>
      <c r="F79" s="172" t="s">
        <v>57</v>
      </c>
      <c r="G79" s="172" t="s">
        <v>104</v>
      </c>
      <c r="H79" s="172" t="s">
        <v>105</v>
      </c>
      <c r="I79" s="172" t="s">
        <v>106</v>
      </c>
      <c r="J79" s="172" t="s">
        <v>98</v>
      </c>
      <c r="K79" s="173" t="s">
        <v>107</v>
      </c>
      <c r="L79" s="174"/>
      <c r="M79" s="90" t="s">
        <v>19</v>
      </c>
      <c r="N79" s="91" t="s">
        <v>45</v>
      </c>
      <c r="O79" s="91" t="s">
        <v>108</v>
      </c>
      <c r="P79" s="91" t="s">
        <v>109</v>
      </c>
      <c r="Q79" s="91" t="s">
        <v>110</v>
      </c>
      <c r="R79" s="91" t="s">
        <v>111</v>
      </c>
      <c r="S79" s="91" t="s">
        <v>112</v>
      </c>
      <c r="T79" s="92" t="s">
        <v>113</v>
      </c>
      <c r="U79" s="169"/>
      <c r="V79" s="169"/>
      <c r="W79" s="169"/>
      <c r="X79" s="169"/>
      <c r="Y79" s="169"/>
      <c r="Z79" s="169"/>
      <c r="AA79" s="169"/>
      <c r="AB79" s="169"/>
      <c r="AC79" s="169"/>
      <c r="AD79" s="169"/>
      <c r="AE79" s="169"/>
    </row>
    <row r="80" spans="1:63" s="2" customFormat="1" ht="22.8" customHeight="1">
      <c r="A80" s="36"/>
      <c r="B80" s="37"/>
      <c r="C80" s="97" t="s">
        <v>114</v>
      </c>
      <c r="D80" s="38"/>
      <c r="E80" s="38"/>
      <c r="F80" s="38"/>
      <c r="G80" s="38"/>
      <c r="H80" s="38"/>
      <c r="I80" s="38"/>
      <c r="J80" s="175">
        <f>BK80</f>
        <v>0</v>
      </c>
      <c r="K80" s="38"/>
      <c r="L80" s="42"/>
      <c r="M80" s="93"/>
      <c r="N80" s="176"/>
      <c r="O80" s="94"/>
      <c r="P80" s="177">
        <f>P81</f>
        <v>0</v>
      </c>
      <c r="Q80" s="94"/>
      <c r="R80" s="177">
        <f>R81</f>
        <v>0</v>
      </c>
      <c r="S80" s="94"/>
      <c r="T80" s="178">
        <f>T81</f>
        <v>0</v>
      </c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T80" s="15" t="s">
        <v>74</v>
      </c>
      <c r="AU80" s="15" t="s">
        <v>99</v>
      </c>
      <c r="BK80" s="179">
        <f>BK81</f>
        <v>0</v>
      </c>
    </row>
    <row r="81" spans="1:63" s="11" customFormat="1" ht="25.9" customHeight="1">
      <c r="A81" s="11"/>
      <c r="B81" s="180"/>
      <c r="C81" s="181"/>
      <c r="D81" s="182" t="s">
        <v>74</v>
      </c>
      <c r="E81" s="183" t="s">
        <v>140</v>
      </c>
      <c r="F81" s="183" t="s">
        <v>141</v>
      </c>
      <c r="G81" s="181"/>
      <c r="H81" s="181"/>
      <c r="I81" s="184"/>
      <c r="J81" s="185">
        <f>BK81</f>
        <v>0</v>
      </c>
      <c r="K81" s="181"/>
      <c r="L81" s="186"/>
      <c r="M81" s="187"/>
      <c r="N81" s="188"/>
      <c r="O81" s="188"/>
      <c r="P81" s="189">
        <f>P82</f>
        <v>0</v>
      </c>
      <c r="Q81" s="188"/>
      <c r="R81" s="189">
        <f>R82</f>
        <v>0</v>
      </c>
      <c r="S81" s="188"/>
      <c r="T81" s="190">
        <f>T82</f>
        <v>0</v>
      </c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R81" s="191" t="s">
        <v>84</v>
      </c>
      <c r="AT81" s="192" t="s">
        <v>74</v>
      </c>
      <c r="AU81" s="192" t="s">
        <v>75</v>
      </c>
      <c r="AY81" s="191" t="s">
        <v>117</v>
      </c>
      <c r="BK81" s="193">
        <f>BK82</f>
        <v>0</v>
      </c>
    </row>
    <row r="82" spans="1:65" s="2" customFormat="1" ht="37.8" customHeight="1">
      <c r="A82" s="36"/>
      <c r="B82" s="37"/>
      <c r="C82" s="194" t="s">
        <v>80</v>
      </c>
      <c r="D82" s="194" t="s">
        <v>118</v>
      </c>
      <c r="E82" s="195" t="s">
        <v>142</v>
      </c>
      <c r="F82" s="196" t="s">
        <v>143</v>
      </c>
      <c r="G82" s="197" t="s">
        <v>144</v>
      </c>
      <c r="H82" s="198">
        <v>-2</v>
      </c>
      <c r="I82" s="199"/>
      <c r="J82" s="200">
        <f>ROUND(I82*H82,2)</f>
        <v>0</v>
      </c>
      <c r="K82" s="196" t="s">
        <v>19</v>
      </c>
      <c r="L82" s="42"/>
      <c r="M82" s="219" t="s">
        <v>19</v>
      </c>
      <c r="N82" s="220" t="s">
        <v>46</v>
      </c>
      <c r="O82" s="221"/>
      <c r="P82" s="222">
        <f>O82*H82</f>
        <v>0</v>
      </c>
      <c r="Q82" s="222">
        <v>0</v>
      </c>
      <c r="R82" s="222">
        <f>Q82*H82</f>
        <v>0</v>
      </c>
      <c r="S82" s="222">
        <v>0</v>
      </c>
      <c r="T82" s="223">
        <f>S82*H82</f>
        <v>0</v>
      </c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R82" s="205" t="s">
        <v>134</v>
      </c>
      <c r="AT82" s="205" t="s">
        <v>118</v>
      </c>
      <c r="AU82" s="205" t="s">
        <v>80</v>
      </c>
      <c r="AY82" s="15" t="s">
        <v>117</v>
      </c>
      <c r="BE82" s="206">
        <f>IF(N82="základní",J82,0)</f>
        <v>0</v>
      </c>
      <c r="BF82" s="206">
        <f>IF(N82="snížená",J82,0)</f>
        <v>0</v>
      </c>
      <c r="BG82" s="206">
        <f>IF(N82="zákl. přenesená",J82,0)</f>
        <v>0</v>
      </c>
      <c r="BH82" s="206">
        <f>IF(N82="sníž. přenesená",J82,0)</f>
        <v>0</v>
      </c>
      <c r="BI82" s="206">
        <f>IF(N82="nulová",J82,0)</f>
        <v>0</v>
      </c>
      <c r="BJ82" s="15" t="s">
        <v>80</v>
      </c>
      <c r="BK82" s="206">
        <f>ROUND(I82*H82,2)</f>
        <v>0</v>
      </c>
      <c r="BL82" s="15" t="s">
        <v>134</v>
      </c>
      <c r="BM82" s="205" t="s">
        <v>145</v>
      </c>
    </row>
    <row r="83" spans="1:31" s="2" customFormat="1" ht="6.95" customHeight="1">
      <c r="A83" s="36"/>
      <c r="B83" s="57"/>
      <c r="C83" s="58"/>
      <c r="D83" s="58"/>
      <c r="E83" s="58"/>
      <c r="F83" s="58"/>
      <c r="G83" s="58"/>
      <c r="H83" s="58"/>
      <c r="I83" s="58"/>
      <c r="J83" s="58"/>
      <c r="K83" s="58"/>
      <c r="L83" s="42"/>
      <c r="M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</sheetData>
  <sheetProtection password="CC35" sheet="1" objects="1" scenarios="1" formatColumns="0" formatRows="0" autoFilter="0"/>
  <autoFilter ref="C79:K82"/>
  <mergeCells count="9">
    <mergeCell ref="E7:H7"/>
    <mergeCell ref="E9:H9"/>
    <mergeCell ref="E18:H18"/>
    <mergeCell ref="E27:H27"/>
    <mergeCell ref="E48:H48"/>
    <mergeCell ref="E50:H50"/>
    <mergeCell ref="E70:H70"/>
    <mergeCell ref="E72:H7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89</v>
      </c>
    </row>
    <row r="3" spans="2:46" s="1" customFormat="1" ht="6.95" customHeight="1" hidden="1">
      <c r="B3" s="126"/>
      <c r="C3" s="127"/>
      <c r="D3" s="127"/>
      <c r="E3" s="127"/>
      <c r="F3" s="127"/>
      <c r="G3" s="127"/>
      <c r="H3" s="127"/>
      <c r="I3" s="127"/>
      <c r="J3" s="127"/>
      <c r="K3" s="127"/>
      <c r="L3" s="18"/>
      <c r="AT3" s="15" t="s">
        <v>84</v>
      </c>
    </row>
    <row r="4" spans="2:46" s="1" customFormat="1" ht="24.95" customHeight="1" hidden="1">
      <c r="B4" s="18"/>
      <c r="D4" s="128" t="s">
        <v>93</v>
      </c>
      <c r="L4" s="18"/>
      <c r="M4" s="129" t="s">
        <v>10</v>
      </c>
      <c r="AT4" s="15" t="s">
        <v>4</v>
      </c>
    </row>
    <row r="5" spans="2:12" s="1" customFormat="1" ht="6.95" customHeight="1" hidden="1">
      <c r="B5" s="18"/>
      <c r="L5" s="18"/>
    </row>
    <row r="6" spans="2:12" s="1" customFormat="1" ht="12" customHeight="1" hidden="1">
      <c r="B6" s="18"/>
      <c r="D6" s="130" t="s">
        <v>16</v>
      </c>
      <c r="L6" s="18"/>
    </row>
    <row r="7" spans="2:12" s="1" customFormat="1" ht="16.5" customHeight="1" hidden="1">
      <c r="B7" s="18"/>
      <c r="E7" s="131" t="str">
        <f>'Rekapitulace stavby'!K6</f>
        <v>Dodatek č.1</v>
      </c>
      <c r="F7" s="130"/>
      <c r="G7" s="130"/>
      <c r="H7" s="130"/>
      <c r="L7" s="18"/>
    </row>
    <row r="8" spans="1:31" s="2" customFormat="1" ht="12" customHeight="1" hidden="1">
      <c r="A8" s="36"/>
      <c r="B8" s="42"/>
      <c r="C8" s="36"/>
      <c r="D8" s="130" t="s">
        <v>94</v>
      </c>
      <c r="E8" s="36"/>
      <c r="F8" s="36"/>
      <c r="G8" s="36"/>
      <c r="H8" s="36"/>
      <c r="I8" s="36"/>
      <c r="J8" s="36"/>
      <c r="K8" s="36"/>
      <c r="L8" s="132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 hidden="1">
      <c r="A9" s="36"/>
      <c r="B9" s="42"/>
      <c r="C9" s="36"/>
      <c r="D9" s="36"/>
      <c r="E9" s="133" t="s">
        <v>146</v>
      </c>
      <c r="F9" s="36"/>
      <c r="G9" s="36"/>
      <c r="H9" s="36"/>
      <c r="I9" s="36"/>
      <c r="J9" s="36"/>
      <c r="K9" s="36"/>
      <c r="L9" s="132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hidden="1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132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 hidden="1">
      <c r="A11" s="36"/>
      <c r="B11" s="42"/>
      <c r="C11" s="36"/>
      <c r="D11" s="130" t="s">
        <v>18</v>
      </c>
      <c r="E11" s="36"/>
      <c r="F11" s="134" t="s">
        <v>19</v>
      </c>
      <c r="G11" s="36"/>
      <c r="H11" s="36"/>
      <c r="I11" s="130" t="s">
        <v>20</v>
      </c>
      <c r="J11" s="134" t="s">
        <v>19</v>
      </c>
      <c r="K11" s="36"/>
      <c r="L11" s="132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 hidden="1">
      <c r="A12" s="36"/>
      <c r="B12" s="42"/>
      <c r="C12" s="36"/>
      <c r="D12" s="130" t="s">
        <v>21</v>
      </c>
      <c r="E12" s="36"/>
      <c r="F12" s="134" t="s">
        <v>22</v>
      </c>
      <c r="G12" s="36"/>
      <c r="H12" s="36"/>
      <c r="I12" s="130" t="s">
        <v>23</v>
      </c>
      <c r="J12" s="135" t="str">
        <f>'Rekapitulace stavby'!AN8</f>
        <v>1. 8. 2023</v>
      </c>
      <c r="K12" s="36"/>
      <c r="L12" s="132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 hidden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132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 hidden="1">
      <c r="A14" s="36"/>
      <c r="B14" s="42"/>
      <c r="C14" s="36"/>
      <c r="D14" s="130" t="s">
        <v>25</v>
      </c>
      <c r="E14" s="36"/>
      <c r="F14" s="36"/>
      <c r="G14" s="36"/>
      <c r="H14" s="36"/>
      <c r="I14" s="130" t="s">
        <v>26</v>
      </c>
      <c r="J14" s="134" t="s">
        <v>27</v>
      </c>
      <c r="K14" s="36"/>
      <c r="L14" s="132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 hidden="1">
      <c r="A15" s="36"/>
      <c r="B15" s="42"/>
      <c r="C15" s="36"/>
      <c r="D15" s="36"/>
      <c r="E15" s="134" t="s">
        <v>28</v>
      </c>
      <c r="F15" s="36"/>
      <c r="G15" s="36"/>
      <c r="H15" s="36"/>
      <c r="I15" s="130" t="s">
        <v>29</v>
      </c>
      <c r="J15" s="134" t="s">
        <v>30</v>
      </c>
      <c r="K15" s="36"/>
      <c r="L15" s="132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 hidden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132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 hidden="1">
      <c r="A17" s="36"/>
      <c r="B17" s="42"/>
      <c r="C17" s="36"/>
      <c r="D17" s="130" t="s">
        <v>31</v>
      </c>
      <c r="E17" s="36"/>
      <c r="F17" s="36"/>
      <c r="G17" s="36"/>
      <c r="H17" s="36"/>
      <c r="I17" s="130" t="s">
        <v>26</v>
      </c>
      <c r="J17" s="31" t="str">
        <f>'Rekapitulace stavby'!AN13</f>
        <v>Vyplň údaj</v>
      </c>
      <c r="K17" s="36"/>
      <c r="L17" s="132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 hidden="1">
      <c r="A18" s="36"/>
      <c r="B18" s="42"/>
      <c r="C18" s="36"/>
      <c r="D18" s="36"/>
      <c r="E18" s="31" t="str">
        <f>'Rekapitulace stavby'!E14</f>
        <v>Vyplň údaj</v>
      </c>
      <c r="F18" s="134"/>
      <c r="G18" s="134"/>
      <c r="H18" s="134"/>
      <c r="I18" s="130" t="s">
        <v>29</v>
      </c>
      <c r="J18" s="31" t="str">
        <f>'Rekapitulace stavby'!AN14</f>
        <v>Vyplň údaj</v>
      </c>
      <c r="K18" s="36"/>
      <c r="L18" s="132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 hidden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132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 hidden="1">
      <c r="A20" s="36"/>
      <c r="B20" s="42"/>
      <c r="C20" s="36"/>
      <c r="D20" s="130" t="s">
        <v>33</v>
      </c>
      <c r="E20" s="36"/>
      <c r="F20" s="36"/>
      <c r="G20" s="36"/>
      <c r="H20" s="36"/>
      <c r="I20" s="130" t="s">
        <v>26</v>
      </c>
      <c r="J20" s="134" t="s">
        <v>34</v>
      </c>
      <c r="K20" s="36"/>
      <c r="L20" s="132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 hidden="1">
      <c r="A21" s="36"/>
      <c r="B21" s="42"/>
      <c r="C21" s="36"/>
      <c r="D21" s="36"/>
      <c r="E21" s="134" t="s">
        <v>35</v>
      </c>
      <c r="F21" s="36"/>
      <c r="G21" s="36"/>
      <c r="H21" s="36"/>
      <c r="I21" s="130" t="s">
        <v>29</v>
      </c>
      <c r="J21" s="134" t="s">
        <v>36</v>
      </c>
      <c r="K21" s="36"/>
      <c r="L21" s="132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 hidden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132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 hidden="1">
      <c r="A23" s="36"/>
      <c r="B23" s="42"/>
      <c r="C23" s="36"/>
      <c r="D23" s="130" t="s">
        <v>38</v>
      </c>
      <c r="E23" s="36"/>
      <c r="F23" s="36"/>
      <c r="G23" s="36"/>
      <c r="H23" s="36"/>
      <c r="I23" s="130" t="s">
        <v>26</v>
      </c>
      <c r="J23" s="134" t="s">
        <v>19</v>
      </c>
      <c r="K23" s="36"/>
      <c r="L23" s="132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 hidden="1">
      <c r="A24" s="36"/>
      <c r="B24" s="42"/>
      <c r="C24" s="36"/>
      <c r="D24" s="36"/>
      <c r="E24" s="134" t="s">
        <v>35</v>
      </c>
      <c r="F24" s="36"/>
      <c r="G24" s="36"/>
      <c r="H24" s="36"/>
      <c r="I24" s="130" t="s">
        <v>29</v>
      </c>
      <c r="J24" s="134" t="s">
        <v>19</v>
      </c>
      <c r="K24" s="36"/>
      <c r="L24" s="132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 hidden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132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 hidden="1">
      <c r="A26" s="36"/>
      <c r="B26" s="42"/>
      <c r="C26" s="36"/>
      <c r="D26" s="130" t="s">
        <v>39</v>
      </c>
      <c r="E26" s="36"/>
      <c r="F26" s="36"/>
      <c r="G26" s="36"/>
      <c r="H26" s="36"/>
      <c r="I26" s="36"/>
      <c r="J26" s="36"/>
      <c r="K26" s="36"/>
      <c r="L26" s="132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 hidden="1">
      <c r="A27" s="136"/>
      <c r="B27" s="137"/>
      <c r="C27" s="136"/>
      <c r="D27" s="136"/>
      <c r="E27" s="138" t="s">
        <v>19</v>
      </c>
      <c r="F27" s="138"/>
      <c r="G27" s="138"/>
      <c r="H27" s="138"/>
      <c r="I27" s="136"/>
      <c r="J27" s="136"/>
      <c r="K27" s="136"/>
      <c r="L27" s="139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</row>
    <row r="28" spans="1:31" s="2" customFormat="1" ht="6.95" customHeight="1" hidden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132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 hidden="1">
      <c r="A29" s="36"/>
      <c r="B29" s="42"/>
      <c r="C29" s="36"/>
      <c r="D29" s="140"/>
      <c r="E29" s="140"/>
      <c r="F29" s="140"/>
      <c r="G29" s="140"/>
      <c r="H29" s="140"/>
      <c r="I29" s="140"/>
      <c r="J29" s="140"/>
      <c r="K29" s="140"/>
      <c r="L29" s="132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 hidden="1">
      <c r="A30" s="36"/>
      <c r="B30" s="42"/>
      <c r="C30" s="36"/>
      <c r="D30" s="141" t="s">
        <v>41</v>
      </c>
      <c r="E30" s="36"/>
      <c r="F30" s="36"/>
      <c r="G30" s="36"/>
      <c r="H30" s="36"/>
      <c r="I30" s="36"/>
      <c r="J30" s="142">
        <f>ROUND(J81,2)</f>
        <v>0</v>
      </c>
      <c r="K30" s="36"/>
      <c r="L30" s="132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 hidden="1">
      <c r="A31" s="36"/>
      <c r="B31" s="42"/>
      <c r="C31" s="36"/>
      <c r="D31" s="140"/>
      <c r="E31" s="140"/>
      <c r="F31" s="140"/>
      <c r="G31" s="140"/>
      <c r="H31" s="140"/>
      <c r="I31" s="140"/>
      <c r="J31" s="140"/>
      <c r="K31" s="140"/>
      <c r="L31" s="132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 hidden="1">
      <c r="A32" s="36"/>
      <c r="B32" s="42"/>
      <c r="C32" s="36"/>
      <c r="D32" s="36"/>
      <c r="E32" s="36"/>
      <c r="F32" s="143" t="s">
        <v>43</v>
      </c>
      <c r="G32" s="36"/>
      <c r="H32" s="36"/>
      <c r="I32" s="143" t="s">
        <v>42</v>
      </c>
      <c r="J32" s="143" t="s">
        <v>44</v>
      </c>
      <c r="K32" s="36"/>
      <c r="L32" s="132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 hidden="1">
      <c r="A33" s="36"/>
      <c r="B33" s="42"/>
      <c r="C33" s="36"/>
      <c r="D33" s="144" t="s">
        <v>45</v>
      </c>
      <c r="E33" s="130" t="s">
        <v>46</v>
      </c>
      <c r="F33" s="145">
        <f>ROUND((SUM(BE81:BE93)),2)</f>
        <v>0</v>
      </c>
      <c r="G33" s="36"/>
      <c r="H33" s="36"/>
      <c r="I33" s="146">
        <v>0.21</v>
      </c>
      <c r="J33" s="145">
        <f>ROUND(((SUM(BE81:BE93))*I33),2)</f>
        <v>0</v>
      </c>
      <c r="K33" s="36"/>
      <c r="L33" s="132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 hidden="1">
      <c r="A34" s="36"/>
      <c r="B34" s="42"/>
      <c r="C34" s="36"/>
      <c r="D34" s="36"/>
      <c r="E34" s="130" t="s">
        <v>47</v>
      </c>
      <c r="F34" s="145">
        <f>ROUND((SUM(BF81:BF93)),2)</f>
        <v>0</v>
      </c>
      <c r="G34" s="36"/>
      <c r="H34" s="36"/>
      <c r="I34" s="146">
        <v>0.15</v>
      </c>
      <c r="J34" s="145">
        <f>ROUND(((SUM(BF81:BF93))*I34),2)</f>
        <v>0</v>
      </c>
      <c r="K34" s="36"/>
      <c r="L34" s="132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0" t="s">
        <v>48</v>
      </c>
      <c r="F35" s="145">
        <f>ROUND((SUM(BG81:BG93)),2)</f>
        <v>0</v>
      </c>
      <c r="G35" s="36"/>
      <c r="H35" s="36"/>
      <c r="I35" s="146">
        <v>0.21</v>
      </c>
      <c r="J35" s="145">
        <f>0</f>
        <v>0</v>
      </c>
      <c r="K35" s="36"/>
      <c r="L35" s="132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0" t="s">
        <v>49</v>
      </c>
      <c r="F36" s="145">
        <f>ROUND((SUM(BH81:BH93)),2)</f>
        <v>0</v>
      </c>
      <c r="G36" s="36"/>
      <c r="H36" s="36"/>
      <c r="I36" s="146">
        <v>0.15</v>
      </c>
      <c r="J36" s="145">
        <f>0</f>
        <v>0</v>
      </c>
      <c r="K36" s="36"/>
      <c r="L36" s="132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0" t="s">
        <v>50</v>
      </c>
      <c r="F37" s="145">
        <f>ROUND((SUM(BI81:BI93)),2)</f>
        <v>0</v>
      </c>
      <c r="G37" s="36"/>
      <c r="H37" s="36"/>
      <c r="I37" s="146">
        <v>0</v>
      </c>
      <c r="J37" s="145">
        <f>0</f>
        <v>0</v>
      </c>
      <c r="K37" s="36"/>
      <c r="L37" s="132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 hidden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132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 hidden="1">
      <c r="A39" s="36"/>
      <c r="B39" s="42"/>
      <c r="C39" s="147"/>
      <c r="D39" s="148" t="s">
        <v>51</v>
      </c>
      <c r="E39" s="149"/>
      <c r="F39" s="149"/>
      <c r="G39" s="150" t="s">
        <v>52</v>
      </c>
      <c r="H39" s="151" t="s">
        <v>53</v>
      </c>
      <c r="I39" s="149"/>
      <c r="J39" s="152">
        <f>SUM(J30:J37)</f>
        <v>0</v>
      </c>
      <c r="K39" s="153"/>
      <c r="L39" s="132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 hidden="1">
      <c r="A40" s="36"/>
      <c r="B40" s="154"/>
      <c r="C40" s="155"/>
      <c r="D40" s="155"/>
      <c r="E40" s="155"/>
      <c r="F40" s="155"/>
      <c r="G40" s="155"/>
      <c r="H40" s="155"/>
      <c r="I40" s="155"/>
      <c r="J40" s="155"/>
      <c r="K40" s="155"/>
      <c r="L40" s="132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ht="12" hidden="1"/>
    <row r="42" ht="12" hidden="1"/>
    <row r="43" ht="12" hidden="1"/>
    <row r="44" spans="1:31" s="2" customFormat="1" ht="6.95" customHeight="1" hidden="1">
      <c r="A44" s="36"/>
      <c r="B44" s="156"/>
      <c r="C44" s="157"/>
      <c r="D44" s="157"/>
      <c r="E44" s="157"/>
      <c r="F44" s="157"/>
      <c r="G44" s="157"/>
      <c r="H44" s="157"/>
      <c r="I44" s="157"/>
      <c r="J44" s="157"/>
      <c r="K44" s="157"/>
      <c r="L44" s="132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 hidden="1">
      <c r="A45" s="36"/>
      <c r="B45" s="37"/>
      <c r="C45" s="21" t="s">
        <v>96</v>
      </c>
      <c r="D45" s="38"/>
      <c r="E45" s="38"/>
      <c r="F45" s="38"/>
      <c r="G45" s="38"/>
      <c r="H45" s="38"/>
      <c r="I45" s="38"/>
      <c r="J45" s="38"/>
      <c r="K45" s="38"/>
      <c r="L45" s="132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 hidden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32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 hidden="1">
      <c r="A47" s="36"/>
      <c r="B47" s="37"/>
      <c r="C47" s="30" t="s">
        <v>16</v>
      </c>
      <c r="D47" s="38"/>
      <c r="E47" s="38"/>
      <c r="F47" s="38"/>
      <c r="G47" s="38"/>
      <c r="H47" s="38"/>
      <c r="I47" s="38"/>
      <c r="J47" s="38"/>
      <c r="K47" s="38"/>
      <c r="L47" s="132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 hidden="1">
      <c r="A48" s="36"/>
      <c r="B48" s="37"/>
      <c r="C48" s="38"/>
      <c r="D48" s="38"/>
      <c r="E48" s="158" t="str">
        <f>E7</f>
        <v>Dodatek č.1</v>
      </c>
      <c r="F48" s="30"/>
      <c r="G48" s="30"/>
      <c r="H48" s="30"/>
      <c r="I48" s="38"/>
      <c r="J48" s="38"/>
      <c r="K48" s="38"/>
      <c r="L48" s="132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 hidden="1">
      <c r="A49" s="36"/>
      <c r="B49" s="37"/>
      <c r="C49" s="30" t="s">
        <v>94</v>
      </c>
      <c r="D49" s="38"/>
      <c r="E49" s="38"/>
      <c r="F49" s="38"/>
      <c r="G49" s="38"/>
      <c r="H49" s="38"/>
      <c r="I49" s="38"/>
      <c r="J49" s="38"/>
      <c r="K49" s="38"/>
      <c r="L49" s="132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 hidden="1">
      <c r="A50" s="36"/>
      <c r="B50" s="37"/>
      <c r="C50" s="38"/>
      <c r="D50" s="38"/>
      <c r="E50" s="67" t="str">
        <f>E9</f>
        <v>4 - Vzduchotechnika</v>
      </c>
      <c r="F50" s="38"/>
      <c r="G50" s="38"/>
      <c r="H50" s="38"/>
      <c r="I50" s="38"/>
      <c r="J50" s="38"/>
      <c r="K50" s="38"/>
      <c r="L50" s="132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 hidden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32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 hidden="1">
      <c r="A52" s="36"/>
      <c r="B52" s="37"/>
      <c r="C52" s="30" t="s">
        <v>21</v>
      </c>
      <c r="D52" s="38"/>
      <c r="E52" s="38"/>
      <c r="F52" s="25" t="str">
        <f>F12</f>
        <v>Baarova 36, Plzeň</v>
      </c>
      <c r="G52" s="38"/>
      <c r="H52" s="38"/>
      <c r="I52" s="30" t="s">
        <v>23</v>
      </c>
      <c r="J52" s="70" t="str">
        <f>IF(J12="","",J12)</f>
        <v>1. 8. 2023</v>
      </c>
      <c r="K52" s="38"/>
      <c r="L52" s="132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 hidden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32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15" customHeight="1" hidden="1">
      <c r="A54" s="36"/>
      <c r="B54" s="37"/>
      <c r="C54" s="30" t="s">
        <v>25</v>
      </c>
      <c r="D54" s="38"/>
      <c r="E54" s="38"/>
      <c r="F54" s="25" t="str">
        <f>E15</f>
        <v>Západočeská univerzita v Plzni, Univerzitní 8</v>
      </c>
      <c r="G54" s="38"/>
      <c r="H54" s="38"/>
      <c r="I54" s="30" t="s">
        <v>33</v>
      </c>
      <c r="J54" s="34" t="str">
        <f>E21</f>
        <v>AREA group s.r.o.</v>
      </c>
      <c r="K54" s="38"/>
      <c r="L54" s="132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15" customHeight="1" hidden="1">
      <c r="A55" s="36"/>
      <c r="B55" s="37"/>
      <c r="C55" s="30" t="s">
        <v>31</v>
      </c>
      <c r="D55" s="38"/>
      <c r="E55" s="38"/>
      <c r="F55" s="25" t="str">
        <f>IF(E18="","",E18)</f>
        <v>Vyplň údaj</v>
      </c>
      <c r="G55" s="38"/>
      <c r="H55" s="38"/>
      <c r="I55" s="30" t="s">
        <v>38</v>
      </c>
      <c r="J55" s="34" t="str">
        <f>E24</f>
        <v>AREA group s.r.o.</v>
      </c>
      <c r="K55" s="38"/>
      <c r="L55" s="132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" customHeight="1" hidden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32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 hidden="1">
      <c r="A57" s="36"/>
      <c r="B57" s="37"/>
      <c r="C57" s="159" t="s">
        <v>97</v>
      </c>
      <c r="D57" s="160"/>
      <c r="E57" s="160"/>
      <c r="F57" s="160"/>
      <c r="G57" s="160"/>
      <c r="H57" s="160"/>
      <c r="I57" s="160"/>
      <c r="J57" s="161" t="s">
        <v>98</v>
      </c>
      <c r="K57" s="160"/>
      <c r="L57" s="132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" customHeight="1" hidden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32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8" customHeight="1" hidden="1">
      <c r="A59" s="36"/>
      <c r="B59" s="37"/>
      <c r="C59" s="162" t="s">
        <v>73</v>
      </c>
      <c r="D59" s="38"/>
      <c r="E59" s="38"/>
      <c r="F59" s="38"/>
      <c r="G59" s="38"/>
      <c r="H59" s="38"/>
      <c r="I59" s="38"/>
      <c r="J59" s="100">
        <f>J81</f>
        <v>0</v>
      </c>
      <c r="K59" s="38"/>
      <c r="L59" s="132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5" t="s">
        <v>99</v>
      </c>
    </row>
    <row r="60" spans="1:31" s="9" customFormat="1" ht="24.95" customHeight="1" hidden="1">
      <c r="A60" s="9"/>
      <c r="B60" s="163"/>
      <c r="C60" s="164"/>
      <c r="D60" s="165" t="s">
        <v>147</v>
      </c>
      <c r="E60" s="166"/>
      <c r="F60" s="166"/>
      <c r="G60" s="166"/>
      <c r="H60" s="166"/>
      <c r="I60" s="166"/>
      <c r="J60" s="167">
        <f>J82</f>
        <v>0</v>
      </c>
      <c r="K60" s="164"/>
      <c r="L60" s="168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3" customFormat="1" ht="19.9" customHeight="1" hidden="1">
      <c r="A61" s="13"/>
      <c r="B61" s="224"/>
      <c r="C61" s="225"/>
      <c r="D61" s="226" t="s">
        <v>148</v>
      </c>
      <c r="E61" s="227"/>
      <c r="F61" s="227"/>
      <c r="G61" s="227"/>
      <c r="H61" s="227"/>
      <c r="I61" s="227"/>
      <c r="J61" s="228">
        <f>J83</f>
        <v>0</v>
      </c>
      <c r="K61" s="225"/>
      <c r="L61" s="229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</row>
    <row r="62" spans="1:31" s="2" customFormat="1" ht="21.8" customHeight="1" hidden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32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s="2" customFormat="1" ht="6.95" customHeight="1" hidden="1">
      <c r="A63" s="36"/>
      <c r="B63" s="57"/>
      <c r="C63" s="58"/>
      <c r="D63" s="58"/>
      <c r="E63" s="58"/>
      <c r="F63" s="58"/>
      <c r="G63" s="58"/>
      <c r="H63" s="58"/>
      <c r="I63" s="58"/>
      <c r="J63" s="58"/>
      <c r="K63" s="58"/>
      <c r="L63" s="132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4" ht="12" hidden="1"/>
    <row r="65" ht="12" hidden="1"/>
    <row r="66" ht="12" hidden="1"/>
    <row r="67" spans="1:31" s="2" customFormat="1" ht="6.95" customHeight="1">
      <c r="A67" s="36"/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132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24.95" customHeight="1">
      <c r="A68" s="36"/>
      <c r="B68" s="37"/>
      <c r="C68" s="21" t="s">
        <v>102</v>
      </c>
      <c r="D68" s="38"/>
      <c r="E68" s="38"/>
      <c r="F68" s="38"/>
      <c r="G68" s="38"/>
      <c r="H68" s="38"/>
      <c r="I68" s="38"/>
      <c r="J68" s="38"/>
      <c r="K68" s="38"/>
      <c r="L68" s="132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6.95" customHeight="1">
      <c r="A69" s="36"/>
      <c r="B69" s="37"/>
      <c r="C69" s="38"/>
      <c r="D69" s="38"/>
      <c r="E69" s="38"/>
      <c r="F69" s="38"/>
      <c r="G69" s="38"/>
      <c r="H69" s="38"/>
      <c r="I69" s="38"/>
      <c r="J69" s="38"/>
      <c r="K69" s="38"/>
      <c r="L69" s="132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12" customHeight="1">
      <c r="A70" s="36"/>
      <c r="B70" s="37"/>
      <c r="C70" s="30" t="s">
        <v>16</v>
      </c>
      <c r="D70" s="38"/>
      <c r="E70" s="38"/>
      <c r="F70" s="38"/>
      <c r="G70" s="38"/>
      <c r="H70" s="38"/>
      <c r="I70" s="38"/>
      <c r="J70" s="38"/>
      <c r="K70" s="38"/>
      <c r="L70" s="132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6.5" customHeight="1">
      <c r="A71" s="36"/>
      <c r="B71" s="37"/>
      <c r="C71" s="38"/>
      <c r="D71" s="38"/>
      <c r="E71" s="158" t="str">
        <f>E7</f>
        <v>Dodatek č.1</v>
      </c>
      <c r="F71" s="30"/>
      <c r="G71" s="30"/>
      <c r="H71" s="30"/>
      <c r="I71" s="38"/>
      <c r="J71" s="38"/>
      <c r="K71" s="38"/>
      <c r="L71" s="132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0" t="s">
        <v>94</v>
      </c>
      <c r="D72" s="38"/>
      <c r="E72" s="38"/>
      <c r="F72" s="38"/>
      <c r="G72" s="38"/>
      <c r="H72" s="38"/>
      <c r="I72" s="38"/>
      <c r="J72" s="38"/>
      <c r="K72" s="38"/>
      <c r="L72" s="132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67" t="str">
        <f>E9</f>
        <v>4 - Vzduchotechnika</v>
      </c>
      <c r="F73" s="38"/>
      <c r="G73" s="38"/>
      <c r="H73" s="38"/>
      <c r="I73" s="38"/>
      <c r="J73" s="38"/>
      <c r="K73" s="38"/>
      <c r="L73" s="132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5" customHeight="1">
      <c r="A74" s="36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132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0" t="s">
        <v>21</v>
      </c>
      <c r="D75" s="38"/>
      <c r="E75" s="38"/>
      <c r="F75" s="25" t="str">
        <f>F12</f>
        <v>Baarova 36, Plzeň</v>
      </c>
      <c r="G75" s="38"/>
      <c r="H75" s="38"/>
      <c r="I75" s="30" t="s">
        <v>23</v>
      </c>
      <c r="J75" s="70" t="str">
        <f>IF(J12="","",J12)</f>
        <v>1. 8. 2023</v>
      </c>
      <c r="K75" s="38"/>
      <c r="L75" s="132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32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5.15" customHeight="1">
      <c r="A77" s="36"/>
      <c r="B77" s="37"/>
      <c r="C77" s="30" t="s">
        <v>25</v>
      </c>
      <c r="D77" s="38"/>
      <c r="E77" s="38"/>
      <c r="F77" s="25" t="str">
        <f>E15</f>
        <v>Západočeská univerzita v Plzni, Univerzitní 8</v>
      </c>
      <c r="G77" s="38"/>
      <c r="H77" s="38"/>
      <c r="I77" s="30" t="s">
        <v>33</v>
      </c>
      <c r="J77" s="34" t="str">
        <f>E21</f>
        <v>AREA group s.r.o.</v>
      </c>
      <c r="K77" s="38"/>
      <c r="L77" s="132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5.15" customHeight="1">
      <c r="A78" s="36"/>
      <c r="B78" s="37"/>
      <c r="C78" s="30" t="s">
        <v>31</v>
      </c>
      <c r="D78" s="38"/>
      <c r="E78" s="38"/>
      <c r="F78" s="25" t="str">
        <f>IF(E18="","",E18)</f>
        <v>Vyplň údaj</v>
      </c>
      <c r="G78" s="38"/>
      <c r="H78" s="38"/>
      <c r="I78" s="30" t="s">
        <v>38</v>
      </c>
      <c r="J78" s="34" t="str">
        <f>E24</f>
        <v>AREA group s.r.o.</v>
      </c>
      <c r="K78" s="38"/>
      <c r="L78" s="132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0.3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32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10" customFormat="1" ht="29.25" customHeight="1">
      <c r="A80" s="169"/>
      <c r="B80" s="170"/>
      <c r="C80" s="171" t="s">
        <v>103</v>
      </c>
      <c r="D80" s="172" t="s">
        <v>60</v>
      </c>
      <c r="E80" s="172" t="s">
        <v>56</v>
      </c>
      <c r="F80" s="172" t="s">
        <v>57</v>
      </c>
      <c r="G80" s="172" t="s">
        <v>104</v>
      </c>
      <c r="H80" s="172" t="s">
        <v>105</v>
      </c>
      <c r="I80" s="172" t="s">
        <v>106</v>
      </c>
      <c r="J80" s="172" t="s">
        <v>98</v>
      </c>
      <c r="K80" s="173" t="s">
        <v>107</v>
      </c>
      <c r="L80" s="174"/>
      <c r="M80" s="90" t="s">
        <v>19</v>
      </c>
      <c r="N80" s="91" t="s">
        <v>45</v>
      </c>
      <c r="O80" s="91" t="s">
        <v>108</v>
      </c>
      <c r="P80" s="91" t="s">
        <v>109</v>
      </c>
      <c r="Q80" s="91" t="s">
        <v>110</v>
      </c>
      <c r="R80" s="91" t="s">
        <v>111</v>
      </c>
      <c r="S80" s="91" t="s">
        <v>112</v>
      </c>
      <c r="T80" s="92" t="s">
        <v>113</v>
      </c>
      <c r="U80" s="169"/>
      <c r="V80" s="169"/>
      <c r="W80" s="169"/>
      <c r="X80" s="169"/>
      <c r="Y80" s="169"/>
      <c r="Z80" s="169"/>
      <c r="AA80" s="169"/>
      <c r="AB80" s="169"/>
      <c r="AC80" s="169"/>
      <c r="AD80" s="169"/>
      <c r="AE80" s="169"/>
    </row>
    <row r="81" spans="1:63" s="2" customFormat="1" ht="22.8" customHeight="1">
      <c r="A81" s="36"/>
      <c r="B81" s="37"/>
      <c r="C81" s="97" t="s">
        <v>114</v>
      </c>
      <c r="D81" s="38"/>
      <c r="E81" s="38"/>
      <c r="F81" s="38"/>
      <c r="G81" s="38"/>
      <c r="H81" s="38"/>
      <c r="I81" s="38"/>
      <c r="J81" s="175">
        <f>BK81</f>
        <v>0</v>
      </c>
      <c r="K81" s="38"/>
      <c r="L81" s="42"/>
      <c r="M81" s="93"/>
      <c r="N81" s="176"/>
      <c r="O81" s="94"/>
      <c r="P81" s="177">
        <f>P82</f>
        <v>0</v>
      </c>
      <c r="Q81" s="94"/>
      <c r="R81" s="177">
        <f>R82</f>
        <v>0</v>
      </c>
      <c r="S81" s="94"/>
      <c r="T81" s="178">
        <f>T82</f>
        <v>0</v>
      </c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T81" s="15" t="s">
        <v>74</v>
      </c>
      <c r="AU81" s="15" t="s">
        <v>99</v>
      </c>
      <c r="BK81" s="179">
        <f>BK82</f>
        <v>0</v>
      </c>
    </row>
    <row r="82" spans="1:63" s="11" customFormat="1" ht="25.9" customHeight="1">
      <c r="A82" s="11"/>
      <c r="B82" s="180"/>
      <c r="C82" s="181"/>
      <c r="D82" s="182" t="s">
        <v>74</v>
      </c>
      <c r="E82" s="183" t="s">
        <v>149</v>
      </c>
      <c r="F82" s="183" t="s">
        <v>88</v>
      </c>
      <c r="G82" s="181"/>
      <c r="H82" s="181"/>
      <c r="I82" s="184"/>
      <c r="J82" s="185">
        <f>BK82</f>
        <v>0</v>
      </c>
      <c r="K82" s="181"/>
      <c r="L82" s="186"/>
      <c r="M82" s="187"/>
      <c r="N82" s="188"/>
      <c r="O82" s="188"/>
      <c r="P82" s="189">
        <f>P83</f>
        <v>0</v>
      </c>
      <c r="Q82" s="188"/>
      <c r="R82" s="189">
        <f>R83</f>
        <v>0</v>
      </c>
      <c r="S82" s="188"/>
      <c r="T82" s="190">
        <f>T83</f>
        <v>0</v>
      </c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R82" s="191" t="s">
        <v>80</v>
      </c>
      <c r="AT82" s="192" t="s">
        <v>74</v>
      </c>
      <c r="AU82" s="192" t="s">
        <v>75</v>
      </c>
      <c r="AY82" s="191" t="s">
        <v>117</v>
      </c>
      <c r="BK82" s="193">
        <f>BK83</f>
        <v>0</v>
      </c>
    </row>
    <row r="83" spans="1:63" s="11" customFormat="1" ht="22.8" customHeight="1">
      <c r="A83" s="11"/>
      <c r="B83" s="180"/>
      <c r="C83" s="181"/>
      <c r="D83" s="182" t="s">
        <v>74</v>
      </c>
      <c r="E83" s="230" t="s">
        <v>150</v>
      </c>
      <c r="F83" s="230" t="s">
        <v>151</v>
      </c>
      <c r="G83" s="181"/>
      <c r="H83" s="181"/>
      <c r="I83" s="184"/>
      <c r="J83" s="231">
        <f>BK83</f>
        <v>0</v>
      </c>
      <c r="K83" s="181"/>
      <c r="L83" s="186"/>
      <c r="M83" s="187"/>
      <c r="N83" s="188"/>
      <c r="O83" s="188"/>
      <c r="P83" s="189">
        <f>SUM(P84:P93)</f>
        <v>0</v>
      </c>
      <c r="Q83" s="188"/>
      <c r="R83" s="189">
        <f>SUM(R84:R93)</f>
        <v>0</v>
      </c>
      <c r="S83" s="188"/>
      <c r="T83" s="190">
        <f>SUM(T84:T93)</f>
        <v>0</v>
      </c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R83" s="191" t="s">
        <v>80</v>
      </c>
      <c r="AT83" s="192" t="s">
        <v>74</v>
      </c>
      <c r="AU83" s="192" t="s">
        <v>80</v>
      </c>
      <c r="AY83" s="191" t="s">
        <v>117</v>
      </c>
      <c r="BK83" s="193">
        <f>SUM(BK84:BK93)</f>
        <v>0</v>
      </c>
    </row>
    <row r="84" spans="1:65" s="2" customFormat="1" ht="21.75" customHeight="1">
      <c r="A84" s="36"/>
      <c r="B84" s="37"/>
      <c r="C84" s="194" t="s">
        <v>80</v>
      </c>
      <c r="D84" s="194" t="s">
        <v>118</v>
      </c>
      <c r="E84" s="195" t="s">
        <v>152</v>
      </c>
      <c r="F84" s="196" t="s">
        <v>153</v>
      </c>
      <c r="G84" s="197" t="s">
        <v>144</v>
      </c>
      <c r="H84" s="198">
        <v>-1</v>
      </c>
      <c r="I84" s="199"/>
      <c r="J84" s="200">
        <f>ROUND(I84*H84,2)</f>
        <v>0</v>
      </c>
      <c r="K84" s="196" t="s">
        <v>19</v>
      </c>
      <c r="L84" s="42"/>
      <c r="M84" s="201" t="s">
        <v>19</v>
      </c>
      <c r="N84" s="202" t="s">
        <v>46</v>
      </c>
      <c r="O84" s="82"/>
      <c r="P84" s="203">
        <f>O84*H84</f>
        <v>0</v>
      </c>
      <c r="Q84" s="203">
        <v>0</v>
      </c>
      <c r="R84" s="203">
        <f>Q84*H84</f>
        <v>0</v>
      </c>
      <c r="S84" s="203">
        <v>0</v>
      </c>
      <c r="T84" s="204">
        <f>S84*H84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R84" s="205" t="s">
        <v>87</v>
      </c>
      <c r="AT84" s="205" t="s">
        <v>118</v>
      </c>
      <c r="AU84" s="205" t="s">
        <v>84</v>
      </c>
      <c r="AY84" s="15" t="s">
        <v>117</v>
      </c>
      <c r="BE84" s="206">
        <f>IF(N84="základní",J84,0)</f>
        <v>0</v>
      </c>
      <c r="BF84" s="206">
        <f>IF(N84="snížená",J84,0)</f>
        <v>0</v>
      </c>
      <c r="BG84" s="206">
        <f>IF(N84="zákl. přenesená",J84,0)</f>
        <v>0</v>
      </c>
      <c r="BH84" s="206">
        <f>IF(N84="sníž. přenesená",J84,0)</f>
        <v>0</v>
      </c>
      <c r="BI84" s="206">
        <f>IF(N84="nulová",J84,0)</f>
        <v>0</v>
      </c>
      <c r="BJ84" s="15" t="s">
        <v>80</v>
      </c>
      <c r="BK84" s="206">
        <f>ROUND(I84*H84,2)</f>
        <v>0</v>
      </c>
      <c r="BL84" s="15" t="s">
        <v>87</v>
      </c>
      <c r="BM84" s="205" t="s">
        <v>154</v>
      </c>
    </row>
    <row r="85" spans="1:47" s="2" customFormat="1" ht="12">
      <c r="A85" s="36"/>
      <c r="B85" s="37"/>
      <c r="C85" s="38"/>
      <c r="D85" s="209" t="s">
        <v>155</v>
      </c>
      <c r="E85" s="38"/>
      <c r="F85" s="232" t="s">
        <v>156</v>
      </c>
      <c r="G85" s="38"/>
      <c r="H85" s="38"/>
      <c r="I85" s="233"/>
      <c r="J85" s="38"/>
      <c r="K85" s="38"/>
      <c r="L85" s="42"/>
      <c r="M85" s="234"/>
      <c r="N85" s="235"/>
      <c r="O85" s="82"/>
      <c r="P85" s="82"/>
      <c r="Q85" s="82"/>
      <c r="R85" s="82"/>
      <c r="S85" s="82"/>
      <c r="T85" s="83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T85" s="15" t="s">
        <v>155</v>
      </c>
      <c r="AU85" s="15" t="s">
        <v>84</v>
      </c>
    </row>
    <row r="86" spans="1:65" s="2" customFormat="1" ht="24.15" customHeight="1">
      <c r="A86" s="36"/>
      <c r="B86" s="37"/>
      <c r="C86" s="194" t="s">
        <v>84</v>
      </c>
      <c r="D86" s="194" t="s">
        <v>118</v>
      </c>
      <c r="E86" s="195" t="s">
        <v>157</v>
      </c>
      <c r="F86" s="196" t="s">
        <v>158</v>
      </c>
      <c r="G86" s="197" t="s">
        <v>144</v>
      </c>
      <c r="H86" s="198">
        <v>1</v>
      </c>
      <c r="I86" s="199"/>
      <c r="J86" s="200">
        <f>ROUND(I86*H86,2)</f>
        <v>0</v>
      </c>
      <c r="K86" s="196" t="s">
        <v>19</v>
      </c>
      <c r="L86" s="42"/>
      <c r="M86" s="201" t="s">
        <v>19</v>
      </c>
      <c r="N86" s="202" t="s">
        <v>46</v>
      </c>
      <c r="O86" s="82"/>
      <c r="P86" s="203">
        <f>O86*H86</f>
        <v>0</v>
      </c>
      <c r="Q86" s="203">
        <v>0</v>
      </c>
      <c r="R86" s="203">
        <f>Q86*H86</f>
        <v>0</v>
      </c>
      <c r="S86" s="203">
        <v>0</v>
      </c>
      <c r="T86" s="204">
        <f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205" t="s">
        <v>87</v>
      </c>
      <c r="AT86" s="205" t="s">
        <v>118</v>
      </c>
      <c r="AU86" s="205" t="s">
        <v>84</v>
      </c>
      <c r="AY86" s="15" t="s">
        <v>117</v>
      </c>
      <c r="BE86" s="206">
        <f>IF(N86="základní",J86,0)</f>
        <v>0</v>
      </c>
      <c r="BF86" s="206">
        <f>IF(N86="snížená",J86,0)</f>
        <v>0</v>
      </c>
      <c r="BG86" s="206">
        <f>IF(N86="zákl. přenesená",J86,0)</f>
        <v>0</v>
      </c>
      <c r="BH86" s="206">
        <f>IF(N86="sníž. přenesená",J86,0)</f>
        <v>0</v>
      </c>
      <c r="BI86" s="206">
        <f>IF(N86="nulová",J86,0)</f>
        <v>0</v>
      </c>
      <c r="BJ86" s="15" t="s">
        <v>80</v>
      </c>
      <c r="BK86" s="206">
        <f>ROUND(I86*H86,2)</f>
        <v>0</v>
      </c>
      <c r="BL86" s="15" t="s">
        <v>87</v>
      </c>
      <c r="BM86" s="205" t="s">
        <v>159</v>
      </c>
    </row>
    <row r="87" spans="1:47" s="2" customFormat="1" ht="12">
      <c r="A87" s="36"/>
      <c r="B87" s="37"/>
      <c r="C87" s="38"/>
      <c r="D87" s="209" t="s">
        <v>155</v>
      </c>
      <c r="E87" s="38"/>
      <c r="F87" s="232" t="s">
        <v>160</v>
      </c>
      <c r="G87" s="38"/>
      <c r="H87" s="38"/>
      <c r="I87" s="233"/>
      <c r="J87" s="38"/>
      <c r="K87" s="38"/>
      <c r="L87" s="42"/>
      <c r="M87" s="234"/>
      <c r="N87" s="235"/>
      <c r="O87" s="82"/>
      <c r="P87" s="82"/>
      <c r="Q87" s="82"/>
      <c r="R87" s="82"/>
      <c r="S87" s="82"/>
      <c r="T87" s="83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T87" s="15" t="s">
        <v>155</v>
      </c>
      <c r="AU87" s="15" t="s">
        <v>84</v>
      </c>
    </row>
    <row r="88" spans="1:65" s="2" customFormat="1" ht="16.5" customHeight="1">
      <c r="A88" s="36"/>
      <c r="B88" s="37"/>
      <c r="C88" s="194" t="s">
        <v>130</v>
      </c>
      <c r="D88" s="194" t="s">
        <v>118</v>
      </c>
      <c r="E88" s="195" t="s">
        <v>161</v>
      </c>
      <c r="F88" s="196" t="s">
        <v>162</v>
      </c>
      <c r="G88" s="197" t="s">
        <v>144</v>
      </c>
      <c r="H88" s="198">
        <v>1</v>
      </c>
      <c r="I88" s="199"/>
      <c r="J88" s="200">
        <f>ROUND(I88*H88,2)</f>
        <v>0</v>
      </c>
      <c r="K88" s="196" t="s">
        <v>19</v>
      </c>
      <c r="L88" s="42"/>
      <c r="M88" s="201" t="s">
        <v>19</v>
      </c>
      <c r="N88" s="202" t="s">
        <v>46</v>
      </c>
      <c r="O88" s="82"/>
      <c r="P88" s="203">
        <f>O88*H88</f>
        <v>0</v>
      </c>
      <c r="Q88" s="203">
        <v>0</v>
      </c>
      <c r="R88" s="203">
        <f>Q88*H88</f>
        <v>0</v>
      </c>
      <c r="S88" s="203">
        <v>0</v>
      </c>
      <c r="T88" s="204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205" t="s">
        <v>87</v>
      </c>
      <c r="AT88" s="205" t="s">
        <v>118</v>
      </c>
      <c r="AU88" s="205" t="s">
        <v>84</v>
      </c>
      <c r="AY88" s="15" t="s">
        <v>117</v>
      </c>
      <c r="BE88" s="206">
        <f>IF(N88="základní",J88,0)</f>
        <v>0</v>
      </c>
      <c r="BF88" s="206">
        <f>IF(N88="snížená",J88,0)</f>
        <v>0</v>
      </c>
      <c r="BG88" s="206">
        <f>IF(N88="zákl. přenesená",J88,0)</f>
        <v>0</v>
      </c>
      <c r="BH88" s="206">
        <f>IF(N88="sníž. přenesená",J88,0)</f>
        <v>0</v>
      </c>
      <c r="BI88" s="206">
        <f>IF(N88="nulová",J88,0)</f>
        <v>0</v>
      </c>
      <c r="BJ88" s="15" t="s">
        <v>80</v>
      </c>
      <c r="BK88" s="206">
        <f>ROUND(I88*H88,2)</f>
        <v>0</v>
      </c>
      <c r="BL88" s="15" t="s">
        <v>87</v>
      </c>
      <c r="BM88" s="205" t="s">
        <v>163</v>
      </c>
    </row>
    <row r="89" spans="1:47" s="2" customFormat="1" ht="12">
      <c r="A89" s="36"/>
      <c r="B89" s="37"/>
      <c r="C89" s="38"/>
      <c r="D89" s="209" t="s">
        <v>155</v>
      </c>
      <c r="E89" s="38"/>
      <c r="F89" s="232" t="s">
        <v>164</v>
      </c>
      <c r="G89" s="38"/>
      <c r="H89" s="38"/>
      <c r="I89" s="233"/>
      <c r="J89" s="38"/>
      <c r="K89" s="38"/>
      <c r="L89" s="42"/>
      <c r="M89" s="234"/>
      <c r="N89" s="235"/>
      <c r="O89" s="82"/>
      <c r="P89" s="82"/>
      <c r="Q89" s="82"/>
      <c r="R89" s="82"/>
      <c r="S89" s="82"/>
      <c r="T89" s="83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T89" s="15" t="s">
        <v>155</v>
      </c>
      <c r="AU89" s="15" t="s">
        <v>84</v>
      </c>
    </row>
    <row r="90" spans="1:65" s="2" customFormat="1" ht="24.15" customHeight="1">
      <c r="A90" s="36"/>
      <c r="B90" s="37"/>
      <c r="C90" s="194" t="s">
        <v>87</v>
      </c>
      <c r="D90" s="194" t="s">
        <v>118</v>
      </c>
      <c r="E90" s="195" t="s">
        <v>165</v>
      </c>
      <c r="F90" s="196" t="s">
        <v>166</v>
      </c>
      <c r="G90" s="197" t="s">
        <v>144</v>
      </c>
      <c r="H90" s="198">
        <v>1</v>
      </c>
      <c r="I90" s="199"/>
      <c r="J90" s="200">
        <f>ROUND(I90*H90,2)</f>
        <v>0</v>
      </c>
      <c r="K90" s="196" t="s">
        <v>19</v>
      </c>
      <c r="L90" s="42"/>
      <c r="M90" s="201" t="s">
        <v>19</v>
      </c>
      <c r="N90" s="202" t="s">
        <v>46</v>
      </c>
      <c r="O90" s="82"/>
      <c r="P90" s="203">
        <f>O90*H90</f>
        <v>0</v>
      </c>
      <c r="Q90" s="203">
        <v>0</v>
      </c>
      <c r="R90" s="203">
        <f>Q90*H90</f>
        <v>0</v>
      </c>
      <c r="S90" s="203">
        <v>0</v>
      </c>
      <c r="T90" s="204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205" t="s">
        <v>87</v>
      </c>
      <c r="AT90" s="205" t="s">
        <v>118</v>
      </c>
      <c r="AU90" s="205" t="s">
        <v>84</v>
      </c>
      <c r="AY90" s="15" t="s">
        <v>117</v>
      </c>
      <c r="BE90" s="206">
        <f>IF(N90="základní",J90,0)</f>
        <v>0</v>
      </c>
      <c r="BF90" s="206">
        <f>IF(N90="snížená",J90,0)</f>
        <v>0</v>
      </c>
      <c r="BG90" s="206">
        <f>IF(N90="zákl. přenesená",J90,0)</f>
        <v>0</v>
      </c>
      <c r="BH90" s="206">
        <f>IF(N90="sníž. přenesená",J90,0)</f>
        <v>0</v>
      </c>
      <c r="BI90" s="206">
        <f>IF(N90="nulová",J90,0)</f>
        <v>0</v>
      </c>
      <c r="BJ90" s="15" t="s">
        <v>80</v>
      </c>
      <c r="BK90" s="206">
        <f>ROUND(I90*H90,2)</f>
        <v>0</v>
      </c>
      <c r="BL90" s="15" t="s">
        <v>87</v>
      </c>
      <c r="BM90" s="205" t="s">
        <v>167</v>
      </c>
    </row>
    <row r="91" spans="1:47" s="2" customFormat="1" ht="12">
      <c r="A91" s="36"/>
      <c r="B91" s="37"/>
      <c r="C91" s="38"/>
      <c r="D91" s="209" t="s">
        <v>155</v>
      </c>
      <c r="E91" s="38"/>
      <c r="F91" s="232" t="s">
        <v>168</v>
      </c>
      <c r="G91" s="38"/>
      <c r="H91" s="38"/>
      <c r="I91" s="233"/>
      <c r="J91" s="38"/>
      <c r="K91" s="38"/>
      <c r="L91" s="42"/>
      <c r="M91" s="234"/>
      <c r="N91" s="235"/>
      <c r="O91" s="82"/>
      <c r="P91" s="82"/>
      <c r="Q91" s="82"/>
      <c r="R91" s="82"/>
      <c r="S91" s="82"/>
      <c r="T91" s="83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5" t="s">
        <v>155</v>
      </c>
      <c r="AU91" s="15" t="s">
        <v>84</v>
      </c>
    </row>
    <row r="92" spans="1:65" s="2" customFormat="1" ht="16.5" customHeight="1">
      <c r="A92" s="36"/>
      <c r="B92" s="37"/>
      <c r="C92" s="194" t="s">
        <v>169</v>
      </c>
      <c r="D92" s="194" t="s">
        <v>118</v>
      </c>
      <c r="E92" s="195" t="s">
        <v>170</v>
      </c>
      <c r="F92" s="196" t="s">
        <v>171</v>
      </c>
      <c r="G92" s="197" t="s">
        <v>144</v>
      </c>
      <c r="H92" s="198">
        <v>1</v>
      </c>
      <c r="I92" s="199"/>
      <c r="J92" s="200">
        <f>ROUND(I92*H92,2)</f>
        <v>0</v>
      </c>
      <c r="K92" s="196" t="s">
        <v>19</v>
      </c>
      <c r="L92" s="42"/>
      <c r="M92" s="201" t="s">
        <v>19</v>
      </c>
      <c r="N92" s="202" t="s">
        <v>46</v>
      </c>
      <c r="O92" s="82"/>
      <c r="P92" s="203">
        <f>O92*H92</f>
        <v>0</v>
      </c>
      <c r="Q92" s="203">
        <v>0</v>
      </c>
      <c r="R92" s="203">
        <f>Q92*H92</f>
        <v>0</v>
      </c>
      <c r="S92" s="203">
        <v>0</v>
      </c>
      <c r="T92" s="204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205" t="s">
        <v>87</v>
      </c>
      <c r="AT92" s="205" t="s">
        <v>118</v>
      </c>
      <c r="AU92" s="205" t="s">
        <v>84</v>
      </c>
      <c r="AY92" s="15" t="s">
        <v>117</v>
      </c>
      <c r="BE92" s="206">
        <f>IF(N92="základní",J92,0)</f>
        <v>0</v>
      </c>
      <c r="BF92" s="206">
        <f>IF(N92="snížená",J92,0)</f>
        <v>0</v>
      </c>
      <c r="BG92" s="206">
        <f>IF(N92="zákl. přenesená",J92,0)</f>
        <v>0</v>
      </c>
      <c r="BH92" s="206">
        <f>IF(N92="sníž. přenesená",J92,0)</f>
        <v>0</v>
      </c>
      <c r="BI92" s="206">
        <f>IF(N92="nulová",J92,0)</f>
        <v>0</v>
      </c>
      <c r="BJ92" s="15" t="s">
        <v>80</v>
      </c>
      <c r="BK92" s="206">
        <f>ROUND(I92*H92,2)</f>
        <v>0</v>
      </c>
      <c r="BL92" s="15" t="s">
        <v>87</v>
      </c>
      <c r="BM92" s="205" t="s">
        <v>172</v>
      </c>
    </row>
    <row r="93" spans="1:47" s="2" customFormat="1" ht="12">
      <c r="A93" s="36"/>
      <c r="B93" s="37"/>
      <c r="C93" s="38"/>
      <c r="D93" s="209" t="s">
        <v>155</v>
      </c>
      <c r="E93" s="38"/>
      <c r="F93" s="232" t="s">
        <v>173</v>
      </c>
      <c r="G93" s="38"/>
      <c r="H93" s="38"/>
      <c r="I93" s="233"/>
      <c r="J93" s="38"/>
      <c r="K93" s="38"/>
      <c r="L93" s="42"/>
      <c r="M93" s="236"/>
      <c r="N93" s="237"/>
      <c r="O93" s="221"/>
      <c r="P93" s="221"/>
      <c r="Q93" s="221"/>
      <c r="R93" s="221"/>
      <c r="S93" s="221"/>
      <c r="T93" s="238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5" t="s">
        <v>155</v>
      </c>
      <c r="AU93" s="15" t="s">
        <v>84</v>
      </c>
    </row>
    <row r="94" spans="1:31" s="2" customFormat="1" ht="6.95" customHeight="1">
      <c r="A94" s="36"/>
      <c r="B94" s="57"/>
      <c r="C94" s="58"/>
      <c r="D94" s="58"/>
      <c r="E94" s="58"/>
      <c r="F94" s="58"/>
      <c r="G94" s="58"/>
      <c r="H94" s="58"/>
      <c r="I94" s="58"/>
      <c r="J94" s="58"/>
      <c r="K94" s="58"/>
      <c r="L94" s="42"/>
      <c r="M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</sheetData>
  <sheetProtection password="CC35" sheet="1" objects="1" scenarios="1" formatColumns="0" formatRows="0" autoFilter="0"/>
  <autoFilter ref="C80:K93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92</v>
      </c>
    </row>
    <row r="3" spans="2:46" s="1" customFormat="1" ht="6.95" customHeight="1" hidden="1">
      <c r="B3" s="126"/>
      <c r="C3" s="127"/>
      <c r="D3" s="127"/>
      <c r="E3" s="127"/>
      <c r="F3" s="127"/>
      <c r="G3" s="127"/>
      <c r="H3" s="127"/>
      <c r="I3" s="127"/>
      <c r="J3" s="127"/>
      <c r="K3" s="127"/>
      <c r="L3" s="18"/>
      <c r="AT3" s="15" t="s">
        <v>84</v>
      </c>
    </row>
    <row r="4" spans="2:46" s="1" customFormat="1" ht="24.95" customHeight="1" hidden="1">
      <c r="B4" s="18"/>
      <c r="D4" s="128" t="s">
        <v>93</v>
      </c>
      <c r="L4" s="18"/>
      <c r="M4" s="129" t="s">
        <v>10</v>
      </c>
      <c r="AT4" s="15" t="s">
        <v>4</v>
      </c>
    </row>
    <row r="5" spans="2:12" s="1" customFormat="1" ht="6.95" customHeight="1" hidden="1">
      <c r="B5" s="18"/>
      <c r="L5" s="18"/>
    </row>
    <row r="6" spans="2:12" s="1" customFormat="1" ht="12" customHeight="1" hidden="1">
      <c r="B6" s="18"/>
      <c r="D6" s="130" t="s">
        <v>16</v>
      </c>
      <c r="L6" s="18"/>
    </row>
    <row r="7" spans="2:12" s="1" customFormat="1" ht="16.5" customHeight="1" hidden="1">
      <c r="B7" s="18"/>
      <c r="E7" s="131" t="str">
        <f>'Rekapitulace stavby'!K6</f>
        <v>Dodatek č.1</v>
      </c>
      <c r="F7" s="130"/>
      <c r="G7" s="130"/>
      <c r="H7" s="130"/>
      <c r="L7" s="18"/>
    </row>
    <row r="8" spans="1:31" s="2" customFormat="1" ht="12" customHeight="1" hidden="1">
      <c r="A8" s="36"/>
      <c r="B8" s="42"/>
      <c r="C8" s="36"/>
      <c r="D8" s="130" t="s">
        <v>94</v>
      </c>
      <c r="E8" s="36"/>
      <c r="F8" s="36"/>
      <c r="G8" s="36"/>
      <c r="H8" s="36"/>
      <c r="I8" s="36"/>
      <c r="J8" s="36"/>
      <c r="K8" s="36"/>
      <c r="L8" s="132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 hidden="1">
      <c r="A9" s="36"/>
      <c r="B9" s="42"/>
      <c r="C9" s="36"/>
      <c r="D9" s="36"/>
      <c r="E9" s="133" t="s">
        <v>174</v>
      </c>
      <c r="F9" s="36"/>
      <c r="G9" s="36"/>
      <c r="H9" s="36"/>
      <c r="I9" s="36"/>
      <c r="J9" s="36"/>
      <c r="K9" s="36"/>
      <c r="L9" s="132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hidden="1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132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 hidden="1">
      <c r="A11" s="36"/>
      <c r="B11" s="42"/>
      <c r="C11" s="36"/>
      <c r="D11" s="130" t="s">
        <v>18</v>
      </c>
      <c r="E11" s="36"/>
      <c r="F11" s="134" t="s">
        <v>19</v>
      </c>
      <c r="G11" s="36"/>
      <c r="H11" s="36"/>
      <c r="I11" s="130" t="s">
        <v>20</v>
      </c>
      <c r="J11" s="134" t="s">
        <v>19</v>
      </c>
      <c r="K11" s="36"/>
      <c r="L11" s="132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 hidden="1">
      <c r="A12" s="36"/>
      <c r="B12" s="42"/>
      <c r="C12" s="36"/>
      <c r="D12" s="130" t="s">
        <v>21</v>
      </c>
      <c r="E12" s="36"/>
      <c r="F12" s="134" t="s">
        <v>22</v>
      </c>
      <c r="G12" s="36"/>
      <c r="H12" s="36"/>
      <c r="I12" s="130" t="s">
        <v>23</v>
      </c>
      <c r="J12" s="135" t="str">
        <f>'Rekapitulace stavby'!AN8</f>
        <v>1. 8. 2023</v>
      </c>
      <c r="K12" s="36"/>
      <c r="L12" s="132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 hidden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132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 hidden="1">
      <c r="A14" s="36"/>
      <c r="B14" s="42"/>
      <c r="C14" s="36"/>
      <c r="D14" s="130" t="s">
        <v>25</v>
      </c>
      <c r="E14" s="36"/>
      <c r="F14" s="36"/>
      <c r="G14" s="36"/>
      <c r="H14" s="36"/>
      <c r="I14" s="130" t="s">
        <v>26</v>
      </c>
      <c r="J14" s="134" t="s">
        <v>27</v>
      </c>
      <c r="K14" s="36"/>
      <c r="L14" s="132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 hidden="1">
      <c r="A15" s="36"/>
      <c r="B15" s="42"/>
      <c r="C15" s="36"/>
      <c r="D15" s="36"/>
      <c r="E15" s="134" t="s">
        <v>28</v>
      </c>
      <c r="F15" s="36"/>
      <c r="G15" s="36"/>
      <c r="H15" s="36"/>
      <c r="I15" s="130" t="s">
        <v>29</v>
      </c>
      <c r="J15" s="134" t="s">
        <v>30</v>
      </c>
      <c r="K15" s="36"/>
      <c r="L15" s="132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 hidden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132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 hidden="1">
      <c r="A17" s="36"/>
      <c r="B17" s="42"/>
      <c r="C17" s="36"/>
      <c r="D17" s="130" t="s">
        <v>31</v>
      </c>
      <c r="E17" s="36"/>
      <c r="F17" s="36"/>
      <c r="G17" s="36"/>
      <c r="H17" s="36"/>
      <c r="I17" s="130" t="s">
        <v>26</v>
      </c>
      <c r="J17" s="31" t="str">
        <f>'Rekapitulace stavby'!AN13</f>
        <v>Vyplň údaj</v>
      </c>
      <c r="K17" s="36"/>
      <c r="L17" s="132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 hidden="1">
      <c r="A18" s="36"/>
      <c r="B18" s="42"/>
      <c r="C18" s="36"/>
      <c r="D18" s="36"/>
      <c r="E18" s="31" t="str">
        <f>'Rekapitulace stavby'!E14</f>
        <v>Vyplň údaj</v>
      </c>
      <c r="F18" s="134"/>
      <c r="G18" s="134"/>
      <c r="H18" s="134"/>
      <c r="I18" s="130" t="s">
        <v>29</v>
      </c>
      <c r="J18" s="31" t="str">
        <f>'Rekapitulace stavby'!AN14</f>
        <v>Vyplň údaj</v>
      </c>
      <c r="K18" s="36"/>
      <c r="L18" s="132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 hidden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132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 hidden="1">
      <c r="A20" s="36"/>
      <c r="B20" s="42"/>
      <c r="C20" s="36"/>
      <c r="D20" s="130" t="s">
        <v>33</v>
      </c>
      <c r="E20" s="36"/>
      <c r="F20" s="36"/>
      <c r="G20" s="36"/>
      <c r="H20" s="36"/>
      <c r="I20" s="130" t="s">
        <v>26</v>
      </c>
      <c r="J20" s="134" t="s">
        <v>34</v>
      </c>
      <c r="K20" s="36"/>
      <c r="L20" s="132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 hidden="1">
      <c r="A21" s="36"/>
      <c r="B21" s="42"/>
      <c r="C21" s="36"/>
      <c r="D21" s="36"/>
      <c r="E21" s="134" t="s">
        <v>35</v>
      </c>
      <c r="F21" s="36"/>
      <c r="G21" s="36"/>
      <c r="H21" s="36"/>
      <c r="I21" s="130" t="s">
        <v>29</v>
      </c>
      <c r="J21" s="134" t="s">
        <v>36</v>
      </c>
      <c r="K21" s="36"/>
      <c r="L21" s="132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 hidden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132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 hidden="1">
      <c r="A23" s="36"/>
      <c r="B23" s="42"/>
      <c r="C23" s="36"/>
      <c r="D23" s="130" t="s">
        <v>38</v>
      </c>
      <c r="E23" s="36"/>
      <c r="F23" s="36"/>
      <c r="G23" s="36"/>
      <c r="H23" s="36"/>
      <c r="I23" s="130" t="s">
        <v>26</v>
      </c>
      <c r="J23" s="134" t="s">
        <v>19</v>
      </c>
      <c r="K23" s="36"/>
      <c r="L23" s="132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 hidden="1">
      <c r="A24" s="36"/>
      <c r="B24" s="42"/>
      <c r="C24" s="36"/>
      <c r="D24" s="36"/>
      <c r="E24" s="134" t="s">
        <v>35</v>
      </c>
      <c r="F24" s="36"/>
      <c r="G24" s="36"/>
      <c r="H24" s="36"/>
      <c r="I24" s="130" t="s">
        <v>29</v>
      </c>
      <c r="J24" s="134" t="s">
        <v>19</v>
      </c>
      <c r="K24" s="36"/>
      <c r="L24" s="132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 hidden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132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 hidden="1">
      <c r="A26" s="36"/>
      <c r="B26" s="42"/>
      <c r="C26" s="36"/>
      <c r="D26" s="130" t="s">
        <v>39</v>
      </c>
      <c r="E26" s="36"/>
      <c r="F26" s="36"/>
      <c r="G26" s="36"/>
      <c r="H26" s="36"/>
      <c r="I26" s="36"/>
      <c r="J26" s="36"/>
      <c r="K26" s="36"/>
      <c r="L26" s="132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71.25" customHeight="1" hidden="1">
      <c r="A27" s="136"/>
      <c r="B27" s="137"/>
      <c r="C27" s="136"/>
      <c r="D27" s="136"/>
      <c r="E27" s="138" t="s">
        <v>40</v>
      </c>
      <c r="F27" s="138"/>
      <c r="G27" s="138"/>
      <c r="H27" s="138"/>
      <c r="I27" s="136"/>
      <c r="J27" s="136"/>
      <c r="K27" s="136"/>
      <c r="L27" s="139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</row>
    <row r="28" spans="1:31" s="2" customFormat="1" ht="6.95" customHeight="1" hidden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132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 hidden="1">
      <c r="A29" s="36"/>
      <c r="B29" s="42"/>
      <c r="C29" s="36"/>
      <c r="D29" s="140"/>
      <c r="E29" s="140"/>
      <c r="F29" s="140"/>
      <c r="G29" s="140"/>
      <c r="H29" s="140"/>
      <c r="I29" s="140"/>
      <c r="J29" s="140"/>
      <c r="K29" s="140"/>
      <c r="L29" s="132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 hidden="1">
      <c r="A30" s="36"/>
      <c r="B30" s="42"/>
      <c r="C30" s="36"/>
      <c r="D30" s="141" t="s">
        <v>41</v>
      </c>
      <c r="E30" s="36"/>
      <c r="F30" s="36"/>
      <c r="G30" s="36"/>
      <c r="H30" s="36"/>
      <c r="I30" s="36"/>
      <c r="J30" s="142">
        <f>ROUND(J80,2)</f>
        <v>0</v>
      </c>
      <c r="K30" s="36"/>
      <c r="L30" s="132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 hidden="1">
      <c r="A31" s="36"/>
      <c r="B31" s="42"/>
      <c r="C31" s="36"/>
      <c r="D31" s="140"/>
      <c r="E31" s="140"/>
      <c r="F31" s="140"/>
      <c r="G31" s="140"/>
      <c r="H31" s="140"/>
      <c r="I31" s="140"/>
      <c r="J31" s="140"/>
      <c r="K31" s="140"/>
      <c r="L31" s="132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 hidden="1">
      <c r="A32" s="36"/>
      <c r="B32" s="42"/>
      <c r="C32" s="36"/>
      <c r="D32" s="36"/>
      <c r="E32" s="36"/>
      <c r="F32" s="143" t="s">
        <v>43</v>
      </c>
      <c r="G32" s="36"/>
      <c r="H32" s="36"/>
      <c r="I32" s="143" t="s">
        <v>42</v>
      </c>
      <c r="J32" s="143" t="s">
        <v>44</v>
      </c>
      <c r="K32" s="36"/>
      <c r="L32" s="132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 hidden="1">
      <c r="A33" s="36"/>
      <c r="B33" s="42"/>
      <c r="C33" s="36"/>
      <c r="D33" s="144" t="s">
        <v>45</v>
      </c>
      <c r="E33" s="130" t="s">
        <v>46</v>
      </c>
      <c r="F33" s="145">
        <f>ROUND((SUM(BE80:BE83)),2)</f>
        <v>0</v>
      </c>
      <c r="G33" s="36"/>
      <c r="H33" s="36"/>
      <c r="I33" s="146">
        <v>0.21</v>
      </c>
      <c r="J33" s="145">
        <f>ROUND(((SUM(BE80:BE83))*I33),2)</f>
        <v>0</v>
      </c>
      <c r="K33" s="36"/>
      <c r="L33" s="132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 hidden="1">
      <c r="A34" s="36"/>
      <c r="B34" s="42"/>
      <c r="C34" s="36"/>
      <c r="D34" s="36"/>
      <c r="E34" s="130" t="s">
        <v>47</v>
      </c>
      <c r="F34" s="145">
        <f>ROUND((SUM(BF80:BF83)),2)</f>
        <v>0</v>
      </c>
      <c r="G34" s="36"/>
      <c r="H34" s="36"/>
      <c r="I34" s="146">
        <v>0.15</v>
      </c>
      <c r="J34" s="145">
        <f>ROUND(((SUM(BF80:BF83))*I34),2)</f>
        <v>0</v>
      </c>
      <c r="K34" s="36"/>
      <c r="L34" s="132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0" t="s">
        <v>48</v>
      </c>
      <c r="F35" s="145">
        <f>ROUND((SUM(BG80:BG83)),2)</f>
        <v>0</v>
      </c>
      <c r="G35" s="36"/>
      <c r="H35" s="36"/>
      <c r="I35" s="146">
        <v>0.21</v>
      </c>
      <c r="J35" s="145">
        <f>0</f>
        <v>0</v>
      </c>
      <c r="K35" s="36"/>
      <c r="L35" s="132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0" t="s">
        <v>49</v>
      </c>
      <c r="F36" s="145">
        <f>ROUND((SUM(BH80:BH83)),2)</f>
        <v>0</v>
      </c>
      <c r="G36" s="36"/>
      <c r="H36" s="36"/>
      <c r="I36" s="146">
        <v>0.15</v>
      </c>
      <c r="J36" s="145">
        <f>0</f>
        <v>0</v>
      </c>
      <c r="K36" s="36"/>
      <c r="L36" s="132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0" t="s">
        <v>50</v>
      </c>
      <c r="F37" s="145">
        <f>ROUND((SUM(BI80:BI83)),2)</f>
        <v>0</v>
      </c>
      <c r="G37" s="36"/>
      <c r="H37" s="36"/>
      <c r="I37" s="146">
        <v>0</v>
      </c>
      <c r="J37" s="145">
        <f>0</f>
        <v>0</v>
      </c>
      <c r="K37" s="36"/>
      <c r="L37" s="132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 hidden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132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 hidden="1">
      <c r="A39" s="36"/>
      <c r="B39" s="42"/>
      <c r="C39" s="147"/>
      <c r="D39" s="148" t="s">
        <v>51</v>
      </c>
      <c r="E39" s="149"/>
      <c r="F39" s="149"/>
      <c r="G39" s="150" t="s">
        <v>52</v>
      </c>
      <c r="H39" s="151" t="s">
        <v>53</v>
      </c>
      <c r="I39" s="149"/>
      <c r="J39" s="152">
        <f>SUM(J30:J37)</f>
        <v>0</v>
      </c>
      <c r="K39" s="153"/>
      <c r="L39" s="132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 hidden="1">
      <c r="A40" s="36"/>
      <c r="B40" s="154"/>
      <c r="C40" s="155"/>
      <c r="D40" s="155"/>
      <c r="E40" s="155"/>
      <c r="F40" s="155"/>
      <c r="G40" s="155"/>
      <c r="H40" s="155"/>
      <c r="I40" s="155"/>
      <c r="J40" s="155"/>
      <c r="K40" s="155"/>
      <c r="L40" s="132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ht="12" hidden="1"/>
    <row r="42" ht="12" hidden="1"/>
    <row r="43" ht="12" hidden="1"/>
    <row r="44" spans="1:31" s="2" customFormat="1" ht="6.95" customHeight="1" hidden="1">
      <c r="A44" s="36"/>
      <c r="B44" s="156"/>
      <c r="C44" s="157"/>
      <c r="D44" s="157"/>
      <c r="E44" s="157"/>
      <c r="F44" s="157"/>
      <c r="G44" s="157"/>
      <c r="H44" s="157"/>
      <c r="I44" s="157"/>
      <c r="J44" s="157"/>
      <c r="K44" s="157"/>
      <c r="L44" s="132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 hidden="1">
      <c r="A45" s="36"/>
      <c r="B45" s="37"/>
      <c r="C45" s="21" t="s">
        <v>96</v>
      </c>
      <c r="D45" s="38"/>
      <c r="E45" s="38"/>
      <c r="F45" s="38"/>
      <c r="G45" s="38"/>
      <c r="H45" s="38"/>
      <c r="I45" s="38"/>
      <c r="J45" s="38"/>
      <c r="K45" s="38"/>
      <c r="L45" s="132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 hidden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32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 hidden="1">
      <c r="A47" s="36"/>
      <c r="B47" s="37"/>
      <c r="C47" s="30" t="s">
        <v>16</v>
      </c>
      <c r="D47" s="38"/>
      <c r="E47" s="38"/>
      <c r="F47" s="38"/>
      <c r="G47" s="38"/>
      <c r="H47" s="38"/>
      <c r="I47" s="38"/>
      <c r="J47" s="38"/>
      <c r="K47" s="38"/>
      <c r="L47" s="132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 hidden="1">
      <c r="A48" s="36"/>
      <c r="B48" s="37"/>
      <c r="C48" s="38"/>
      <c r="D48" s="38"/>
      <c r="E48" s="158" t="str">
        <f>E7</f>
        <v>Dodatek č.1</v>
      </c>
      <c r="F48" s="30"/>
      <c r="G48" s="30"/>
      <c r="H48" s="30"/>
      <c r="I48" s="38"/>
      <c r="J48" s="38"/>
      <c r="K48" s="38"/>
      <c r="L48" s="132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 hidden="1">
      <c r="A49" s="36"/>
      <c r="B49" s="37"/>
      <c r="C49" s="30" t="s">
        <v>94</v>
      </c>
      <c r="D49" s="38"/>
      <c r="E49" s="38"/>
      <c r="F49" s="38"/>
      <c r="G49" s="38"/>
      <c r="H49" s="38"/>
      <c r="I49" s="38"/>
      <c r="J49" s="38"/>
      <c r="K49" s="38"/>
      <c r="L49" s="132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 hidden="1">
      <c r="A50" s="36"/>
      <c r="B50" s="37"/>
      <c r="C50" s="38"/>
      <c r="D50" s="38"/>
      <c r="E50" s="67" t="str">
        <f>E9</f>
        <v>8 - EPS</v>
      </c>
      <c r="F50" s="38"/>
      <c r="G50" s="38"/>
      <c r="H50" s="38"/>
      <c r="I50" s="38"/>
      <c r="J50" s="38"/>
      <c r="K50" s="38"/>
      <c r="L50" s="132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 hidden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32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 hidden="1">
      <c r="A52" s="36"/>
      <c r="B52" s="37"/>
      <c r="C52" s="30" t="s">
        <v>21</v>
      </c>
      <c r="D52" s="38"/>
      <c r="E52" s="38"/>
      <c r="F52" s="25" t="str">
        <f>F12</f>
        <v>Baarova 36, Plzeň</v>
      </c>
      <c r="G52" s="38"/>
      <c r="H52" s="38"/>
      <c r="I52" s="30" t="s">
        <v>23</v>
      </c>
      <c r="J52" s="70" t="str">
        <f>IF(J12="","",J12)</f>
        <v>1. 8. 2023</v>
      </c>
      <c r="K52" s="38"/>
      <c r="L52" s="132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 hidden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32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15" customHeight="1" hidden="1">
      <c r="A54" s="36"/>
      <c r="B54" s="37"/>
      <c r="C54" s="30" t="s">
        <v>25</v>
      </c>
      <c r="D54" s="38"/>
      <c r="E54" s="38"/>
      <c r="F54" s="25" t="str">
        <f>E15</f>
        <v>Západočeská univerzita v Plzni, Univerzitní 8</v>
      </c>
      <c r="G54" s="38"/>
      <c r="H54" s="38"/>
      <c r="I54" s="30" t="s">
        <v>33</v>
      </c>
      <c r="J54" s="34" t="str">
        <f>E21</f>
        <v>AREA group s.r.o.</v>
      </c>
      <c r="K54" s="38"/>
      <c r="L54" s="132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15" customHeight="1" hidden="1">
      <c r="A55" s="36"/>
      <c r="B55" s="37"/>
      <c r="C55" s="30" t="s">
        <v>31</v>
      </c>
      <c r="D55" s="38"/>
      <c r="E55" s="38"/>
      <c r="F55" s="25" t="str">
        <f>IF(E18="","",E18)</f>
        <v>Vyplň údaj</v>
      </c>
      <c r="G55" s="38"/>
      <c r="H55" s="38"/>
      <c r="I55" s="30" t="s">
        <v>38</v>
      </c>
      <c r="J55" s="34" t="str">
        <f>E24</f>
        <v>AREA group s.r.o.</v>
      </c>
      <c r="K55" s="38"/>
      <c r="L55" s="132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" customHeight="1" hidden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32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 hidden="1">
      <c r="A57" s="36"/>
      <c r="B57" s="37"/>
      <c r="C57" s="159" t="s">
        <v>97</v>
      </c>
      <c r="D57" s="160"/>
      <c r="E57" s="160"/>
      <c r="F57" s="160"/>
      <c r="G57" s="160"/>
      <c r="H57" s="160"/>
      <c r="I57" s="160"/>
      <c r="J57" s="161" t="s">
        <v>98</v>
      </c>
      <c r="K57" s="160"/>
      <c r="L57" s="132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" customHeight="1" hidden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32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8" customHeight="1" hidden="1">
      <c r="A59" s="36"/>
      <c r="B59" s="37"/>
      <c r="C59" s="162" t="s">
        <v>73</v>
      </c>
      <c r="D59" s="38"/>
      <c r="E59" s="38"/>
      <c r="F59" s="38"/>
      <c r="G59" s="38"/>
      <c r="H59" s="38"/>
      <c r="I59" s="38"/>
      <c r="J59" s="100">
        <f>J80</f>
        <v>0</v>
      </c>
      <c r="K59" s="38"/>
      <c r="L59" s="132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5" t="s">
        <v>99</v>
      </c>
    </row>
    <row r="60" spans="1:31" s="9" customFormat="1" ht="24.95" customHeight="1" hidden="1">
      <c r="A60" s="9"/>
      <c r="B60" s="163"/>
      <c r="C60" s="164"/>
      <c r="D60" s="165" t="s">
        <v>175</v>
      </c>
      <c r="E60" s="166"/>
      <c r="F60" s="166"/>
      <c r="G60" s="166"/>
      <c r="H60" s="166"/>
      <c r="I60" s="166"/>
      <c r="J60" s="167">
        <f>J81</f>
        <v>0</v>
      </c>
      <c r="K60" s="164"/>
      <c r="L60" s="168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2" customFormat="1" ht="21.8" customHeight="1" hidden="1">
      <c r="A61" s="36"/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132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6.95" customHeight="1" hidden="1">
      <c r="A62" s="36"/>
      <c r="B62" s="57"/>
      <c r="C62" s="58"/>
      <c r="D62" s="58"/>
      <c r="E62" s="58"/>
      <c r="F62" s="58"/>
      <c r="G62" s="58"/>
      <c r="H62" s="58"/>
      <c r="I62" s="58"/>
      <c r="J62" s="58"/>
      <c r="K62" s="58"/>
      <c r="L62" s="132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ht="12" hidden="1"/>
    <row r="64" ht="12" hidden="1"/>
    <row r="65" ht="12" hidden="1"/>
    <row r="66" spans="1:31" s="2" customFormat="1" ht="6.95" customHeight="1">
      <c r="A66" s="36"/>
      <c r="B66" s="59"/>
      <c r="C66" s="60"/>
      <c r="D66" s="60"/>
      <c r="E66" s="60"/>
      <c r="F66" s="60"/>
      <c r="G66" s="60"/>
      <c r="H66" s="60"/>
      <c r="I66" s="60"/>
      <c r="J66" s="60"/>
      <c r="K66" s="60"/>
      <c r="L66" s="132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s="2" customFormat="1" ht="24.95" customHeight="1">
      <c r="A67" s="36"/>
      <c r="B67" s="37"/>
      <c r="C67" s="21" t="s">
        <v>102</v>
      </c>
      <c r="D67" s="38"/>
      <c r="E67" s="38"/>
      <c r="F67" s="38"/>
      <c r="G67" s="38"/>
      <c r="H67" s="38"/>
      <c r="I67" s="38"/>
      <c r="J67" s="38"/>
      <c r="K67" s="38"/>
      <c r="L67" s="132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6.95" customHeight="1">
      <c r="A68" s="36"/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132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12" customHeight="1">
      <c r="A69" s="36"/>
      <c r="B69" s="37"/>
      <c r="C69" s="30" t="s">
        <v>16</v>
      </c>
      <c r="D69" s="38"/>
      <c r="E69" s="38"/>
      <c r="F69" s="38"/>
      <c r="G69" s="38"/>
      <c r="H69" s="38"/>
      <c r="I69" s="38"/>
      <c r="J69" s="38"/>
      <c r="K69" s="38"/>
      <c r="L69" s="132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16.5" customHeight="1">
      <c r="A70" s="36"/>
      <c r="B70" s="37"/>
      <c r="C70" s="38"/>
      <c r="D70" s="38"/>
      <c r="E70" s="158" t="str">
        <f>E7</f>
        <v>Dodatek č.1</v>
      </c>
      <c r="F70" s="30"/>
      <c r="G70" s="30"/>
      <c r="H70" s="30"/>
      <c r="I70" s="38"/>
      <c r="J70" s="38"/>
      <c r="K70" s="38"/>
      <c r="L70" s="132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2" customHeight="1">
      <c r="A71" s="36"/>
      <c r="B71" s="37"/>
      <c r="C71" s="30" t="s">
        <v>94</v>
      </c>
      <c r="D71" s="38"/>
      <c r="E71" s="38"/>
      <c r="F71" s="38"/>
      <c r="G71" s="38"/>
      <c r="H71" s="38"/>
      <c r="I71" s="38"/>
      <c r="J71" s="38"/>
      <c r="K71" s="38"/>
      <c r="L71" s="132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6.5" customHeight="1">
      <c r="A72" s="36"/>
      <c r="B72" s="37"/>
      <c r="C72" s="38"/>
      <c r="D72" s="38"/>
      <c r="E72" s="67" t="str">
        <f>E9</f>
        <v>8 - EPS</v>
      </c>
      <c r="F72" s="38"/>
      <c r="G72" s="38"/>
      <c r="H72" s="38"/>
      <c r="I72" s="38"/>
      <c r="J72" s="38"/>
      <c r="K72" s="38"/>
      <c r="L72" s="132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32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0" t="s">
        <v>21</v>
      </c>
      <c r="D74" s="38"/>
      <c r="E74" s="38"/>
      <c r="F74" s="25" t="str">
        <f>F12</f>
        <v>Baarova 36, Plzeň</v>
      </c>
      <c r="G74" s="38"/>
      <c r="H74" s="38"/>
      <c r="I74" s="30" t="s">
        <v>23</v>
      </c>
      <c r="J74" s="70" t="str">
        <f>IF(J12="","",J12)</f>
        <v>1. 8. 2023</v>
      </c>
      <c r="K74" s="38"/>
      <c r="L74" s="132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5" customHeight="1">
      <c r="A75" s="36"/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132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5.15" customHeight="1">
      <c r="A76" s="36"/>
      <c r="B76" s="37"/>
      <c r="C76" s="30" t="s">
        <v>25</v>
      </c>
      <c r="D76" s="38"/>
      <c r="E76" s="38"/>
      <c r="F76" s="25" t="str">
        <f>E15</f>
        <v>Západočeská univerzita v Plzni, Univerzitní 8</v>
      </c>
      <c r="G76" s="38"/>
      <c r="H76" s="38"/>
      <c r="I76" s="30" t="s">
        <v>33</v>
      </c>
      <c r="J76" s="34" t="str">
        <f>E21</f>
        <v>AREA group s.r.o.</v>
      </c>
      <c r="K76" s="38"/>
      <c r="L76" s="132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5.15" customHeight="1">
      <c r="A77" s="36"/>
      <c r="B77" s="37"/>
      <c r="C77" s="30" t="s">
        <v>31</v>
      </c>
      <c r="D77" s="38"/>
      <c r="E77" s="38"/>
      <c r="F77" s="25" t="str">
        <f>IF(E18="","",E18)</f>
        <v>Vyplň údaj</v>
      </c>
      <c r="G77" s="38"/>
      <c r="H77" s="38"/>
      <c r="I77" s="30" t="s">
        <v>38</v>
      </c>
      <c r="J77" s="34" t="str">
        <f>E24</f>
        <v>AREA group s.r.o.</v>
      </c>
      <c r="K77" s="38"/>
      <c r="L77" s="132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0.3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32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10" customFormat="1" ht="29.25" customHeight="1">
      <c r="A79" s="169"/>
      <c r="B79" s="170"/>
      <c r="C79" s="171" t="s">
        <v>103</v>
      </c>
      <c r="D79" s="172" t="s">
        <v>60</v>
      </c>
      <c r="E79" s="172" t="s">
        <v>56</v>
      </c>
      <c r="F79" s="172" t="s">
        <v>57</v>
      </c>
      <c r="G79" s="172" t="s">
        <v>104</v>
      </c>
      <c r="H79" s="172" t="s">
        <v>105</v>
      </c>
      <c r="I79" s="172" t="s">
        <v>106</v>
      </c>
      <c r="J79" s="172" t="s">
        <v>98</v>
      </c>
      <c r="K79" s="173" t="s">
        <v>107</v>
      </c>
      <c r="L79" s="174"/>
      <c r="M79" s="90" t="s">
        <v>19</v>
      </c>
      <c r="N79" s="91" t="s">
        <v>45</v>
      </c>
      <c r="O79" s="91" t="s">
        <v>108</v>
      </c>
      <c r="P79" s="91" t="s">
        <v>109</v>
      </c>
      <c r="Q79" s="91" t="s">
        <v>110</v>
      </c>
      <c r="R79" s="91" t="s">
        <v>111</v>
      </c>
      <c r="S79" s="91" t="s">
        <v>112</v>
      </c>
      <c r="T79" s="92" t="s">
        <v>113</v>
      </c>
      <c r="U79" s="169"/>
      <c r="V79" s="169"/>
      <c r="W79" s="169"/>
      <c r="X79" s="169"/>
      <c r="Y79" s="169"/>
      <c r="Z79" s="169"/>
      <c r="AA79" s="169"/>
      <c r="AB79" s="169"/>
      <c r="AC79" s="169"/>
      <c r="AD79" s="169"/>
      <c r="AE79" s="169"/>
    </row>
    <row r="80" spans="1:63" s="2" customFormat="1" ht="22.8" customHeight="1">
      <c r="A80" s="36"/>
      <c r="B80" s="37"/>
      <c r="C80" s="97" t="s">
        <v>114</v>
      </c>
      <c r="D80" s="38"/>
      <c r="E80" s="38"/>
      <c r="F80" s="38"/>
      <c r="G80" s="38"/>
      <c r="H80" s="38"/>
      <c r="I80" s="38"/>
      <c r="J80" s="175">
        <f>BK80</f>
        <v>0</v>
      </c>
      <c r="K80" s="38"/>
      <c r="L80" s="42"/>
      <c r="M80" s="93"/>
      <c r="N80" s="176"/>
      <c r="O80" s="94"/>
      <c r="P80" s="177">
        <f>P81</f>
        <v>0</v>
      </c>
      <c r="Q80" s="94"/>
      <c r="R80" s="177">
        <f>R81</f>
        <v>0</v>
      </c>
      <c r="S80" s="94"/>
      <c r="T80" s="178">
        <f>T81</f>
        <v>0</v>
      </c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T80" s="15" t="s">
        <v>74</v>
      </c>
      <c r="AU80" s="15" t="s">
        <v>99</v>
      </c>
      <c r="BK80" s="179">
        <f>BK81</f>
        <v>0</v>
      </c>
    </row>
    <row r="81" spans="1:63" s="11" customFormat="1" ht="25.9" customHeight="1">
      <c r="A81" s="11"/>
      <c r="B81" s="180"/>
      <c r="C81" s="181"/>
      <c r="D81" s="182" t="s">
        <v>74</v>
      </c>
      <c r="E81" s="183" t="s">
        <v>176</v>
      </c>
      <c r="F81" s="183" t="s">
        <v>177</v>
      </c>
      <c r="G81" s="181"/>
      <c r="H81" s="181"/>
      <c r="I81" s="184"/>
      <c r="J81" s="185">
        <f>BK81</f>
        <v>0</v>
      </c>
      <c r="K81" s="181"/>
      <c r="L81" s="186"/>
      <c r="M81" s="187"/>
      <c r="N81" s="188"/>
      <c r="O81" s="188"/>
      <c r="P81" s="189">
        <f>SUM(P82:P83)</f>
        <v>0</v>
      </c>
      <c r="Q81" s="188"/>
      <c r="R81" s="189">
        <f>SUM(R82:R83)</f>
        <v>0</v>
      </c>
      <c r="S81" s="188"/>
      <c r="T81" s="190">
        <f>SUM(T82:T83)</f>
        <v>0</v>
      </c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R81" s="191" t="s">
        <v>80</v>
      </c>
      <c r="AT81" s="192" t="s">
        <v>74</v>
      </c>
      <c r="AU81" s="192" t="s">
        <v>75</v>
      </c>
      <c r="AY81" s="191" t="s">
        <v>117</v>
      </c>
      <c r="BK81" s="193">
        <f>SUM(BK82:BK83)</f>
        <v>0</v>
      </c>
    </row>
    <row r="82" spans="1:65" s="2" customFormat="1" ht="16.5" customHeight="1">
      <c r="A82" s="36"/>
      <c r="B82" s="37"/>
      <c r="C82" s="194" t="s">
        <v>80</v>
      </c>
      <c r="D82" s="194" t="s">
        <v>118</v>
      </c>
      <c r="E82" s="195" t="s">
        <v>178</v>
      </c>
      <c r="F82" s="196" t="s">
        <v>179</v>
      </c>
      <c r="G82" s="197" t="s">
        <v>180</v>
      </c>
      <c r="H82" s="198">
        <v>-5680</v>
      </c>
      <c r="I82" s="199"/>
      <c r="J82" s="200">
        <f>ROUND(I82*H82,2)</f>
        <v>0</v>
      </c>
      <c r="K82" s="196" t="s">
        <v>19</v>
      </c>
      <c r="L82" s="42"/>
      <c r="M82" s="201" t="s">
        <v>19</v>
      </c>
      <c r="N82" s="202" t="s">
        <v>46</v>
      </c>
      <c r="O82" s="82"/>
      <c r="P82" s="203">
        <f>O82*H82</f>
        <v>0</v>
      </c>
      <c r="Q82" s="203">
        <v>0</v>
      </c>
      <c r="R82" s="203">
        <f>Q82*H82</f>
        <v>0</v>
      </c>
      <c r="S82" s="203">
        <v>0</v>
      </c>
      <c r="T82" s="204">
        <f>S82*H82</f>
        <v>0</v>
      </c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R82" s="205" t="s">
        <v>87</v>
      </c>
      <c r="AT82" s="205" t="s">
        <v>118</v>
      </c>
      <c r="AU82" s="205" t="s">
        <v>80</v>
      </c>
      <c r="AY82" s="15" t="s">
        <v>117</v>
      </c>
      <c r="BE82" s="206">
        <f>IF(N82="základní",J82,0)</f>
        <v>0</v>
      </c>
      <c r="BF82" s="206">
        <f>IF(N82="snížená",J82,0)</f>
        <v>0</v>
      </c>
      <c r="BG82" s="206">
        <f>IF(N82="zákl. přenesená",J82,0)</f>
        <v>0</v>
      </c>
      <c r="BH82" s="206">
        <f>IF(N82="sníž. přenesená",J82,0)</f>
        <v>0</v>
      </c>
      <c r="BI82" s="206">
        <f>IF(N82="nulová",J82,0)</f>
        <v>0</v>
      </c>
      <c r="BJ82" s="15" t="s">
        <v>80</v>
      </c>
      <c r="BK82" s="206">
        <f>ROUND(I82*H82,2)</f>
        <v>0</v>
      </c>
      <c r="BL82" s="15" t="s">
        <v>87</v>
      </c>
      <c r="BM82" s="205" t="s">
        <v>181</v>
      </c>
    </row>
    <row r="83" spans="1:65" s="2" customFormat="1" ht="16.5" customHeight="1">
      <c r="A83" s="36"/>
      <c r="B83" s="37"/>
      <c r="C83" s="194" t="s">
        <v>84</v>
      </c>
      <c r="D83" s="194" t="s">
        <v>118</v>
      </c>
      <c r="E83" s="195" t="s">
        <v>182</v>
      </c>
      <c r="F83" s="196" t="s">
        <v>179</v>
      </c>
      <c r="G83" s="197" t="s">
        <v>180</v>
      </c>
      <c r="H83" s="198">
        <v>15350</v>
      </c>
      <c r="I83" s="199"/>
      <c r="J83" s="200">
        <f>ROUND(I83*H83,2)</f>
        <v>0</v>
      </c>
      <c r="K83" s="196" t="s">
        <v>19</v>
      </c>
      <c r="L83" s="42"/>
      <c r="M83" s="219" t="s">
        <v>19</v>
      </c>
      <c r="N83" s="220" t="s">
        <v>46</v>
      </c>
      <c r="O83" s="221"/>
      <c r="P83" s="222">
        <f>O83*H83</f>
        <v>0</v>
      </c>
      <c r="Q83" s="222">
        <v>0</v>
      </c>
      <c r="R83" s="222">
        <f>Q83*H83</f>
        <v>0</v>
      </c>
      <c r="S83" s="222">
        <v>0</v>
      </c>
      <c r="T83" s="223">
        <f>S83*H83</f>
        <v>0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R83" s="205" t="s">
        <v>87</v>
      </c>
      <c r="AT83" s="205" t="s">
        <v>118</v>
      </c>
      <c r="AU83" s="205" t="s">
        <v>80</v>
      </c>
      <c r="AY83" s="15" t="s">
        <v>117</v>
      </c>
      <c r="BE83" s="206">
        <f>IF(N83="základní",J83,0)</f>
        <v>0</v>
      </c>
      <c r="BF83" s="206">
        <f>IF(N83="snížená",J83,0)</f>
        <v>0</v>
      </c>
      <c r="BG83" s="206">
        <f>IF(N83="zákl. přenesená",J83,0)</f>
        <v>0</v>
      </c>
      <c r="BH83" s="206">
        <f>IF(N83="sníž. přenesená",J83,0)</f>
        <v>0</v>
      </c>
      <c r="BI83" s="206">
        <f>IF(N83="nulová",J83,0)</f>
        <v>0</v>
      </c>
      <c r="BJ83" s="15" t="s">
        <v>80</v>
      </c>
      <c r="BK83" s="206">
        <f>ROUND(I83*H83,2)</f>
        <v>0</v>
      </c>
      <c r="BL83" s="15" t="s">
        <v>87</v>
      </c>
      <c r="BM83" s="205" t="s">
        <v>183</v>
      </c>
    </row>
    <row r="84" spans="1:31" s="2" customFormat="1" ht="6.95" customHeight="1">
      <c r="A84" s="36"/>
      <c r="B84" s="57"/>
      <c r="C84" s="58"/>
      <c r="D84" s="58"/>
      <c r="E84" s="58"/>
      <c r="F84" s="58"/>
      <c r="G84" s="58"/>
      <c r="H84" s="58"/>
      <c r="I84" s="58"/>
      <c r="J84" s="58"/>
      <c r="K84" s="58"/>
      <c r="L84" s="42"/>
      <c r="M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</sheetData>
  <sheetProtection password="CC35" sheet="1" objects="1" scenarios="1" formatColumns="0" formatRows="0" autoFilter="0"/>
  <autoFilter ref="C79:K83"/>
  <mergeCells count="9">
    <mergeCell ref="E7:H7"/>
    <mergeCell ref="E9:H9"/>
    <mergeCell ref="E18:H18"/>
    <mergeCell ref="E27:H27"/>
    <mergeCell ref="E48:H48"/>
    <mergeCell ref="E50:H50"/>
    <mergeCell ref="E70:H70"/>
    <mergeCell ref="E72:H7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Frankova</dc:creator>
  <cp:keywords/>
  <dc:description/>
  <cp:lastModifiedBy>Frankova</cp:lastModifiedBy>
  <dcterms:created xsi:type="dcterms:W3CDTF">2023-08-01T11:59:19Z</dcterms:created>
  <dcterms:modified xsi:type="dcterms:W3CDTF">2023-08-01T11:59:26Z</dcterms:modified>
  <cp:category/>
  <cp:version/>
  <cp:contentType/>
  <cp:contentStatus/>
</cp:coreProperties>
</file>