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15\2 změna ZD\"/>
    </mc:Choice>
  </mc:AlternateContent>
  <xr:revisionPtr revIDLastSave="0" documentId="13_ncr:1_{509B2D1F-20C4-4932-8166-64B4801D0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C27" i="4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G37" i="4" l="1"/>
  <c r="G38" i="4" s="1"/>
  <c r="G39" i="4" s="1"/>
  <c r="S9" i="1" l="1"/>
  <c r="T9" i="1"/>
  <c r="P9" i="1"/>
  <c r="T8" i="1" l="1"/>
  <c r="S8" i="1"/>
  <c r="R12" i="1" s="1"/>
  <c r="D24" i="4"/>
  <c r="C12" i="4"/>
  <c r="P8" i="1"/>
  <c r="Q12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<sst xmlns="http://schemas.openxmlformats.org/spreadsheetml/2006/main" count="103" uniqueCount="69">
  <si>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</si>
  <si>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</si>
  <si>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</si>
  <si>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</si>
  <si>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</si>
  <si>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</si>
  <si>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</si>
  <si>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</si>
  <si>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</si>
  <si>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</si>
  <si>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</si>
  <si>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</si>
  <si>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</si>
  <si>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</si>
  <si>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</si>
  <si>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</si>
  <si>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</si>
  <si>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</si>
  <si>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</si>
  <si>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</si>
  <si>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</si>
  <si>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</si>
  <si>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</si>
  <si>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</si>
  <si>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</si>
  <si>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</si>
  <si>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</si>
  <si>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</si>
  <si>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</si>
  <si>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</si>
  <si>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</si>
  <si>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</si>
  <si>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</si>
  <si>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</si>
  <si>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</si>
  <si>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</si>
  <si>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</si>
  <si>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</si>
  <si>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</si>
  <si>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</si>
  <si>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</si>
  <si>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</si>
  <si>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</si>
  <si>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</si>
  <si>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</si>
  <si>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</si>
  <si>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</si>
  <si>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</si>
  <si>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</si>
  <si>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</si>
  <si>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</si>
  <si>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</si>
  <si>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</si>
  <si>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NE</t>
  </si>
  <si>
    <t>Pokud financováno z projektových prostředků, pak ŘEŠITEL uvede: NÁZEV A ČÍSLO DOTAČNÍHO PROJEKTU</t>
  </si>
  <si>
    <t>Samostatná faktura</t>
  </si>
  <si>
    <t xml:space="preserve">Tiskárny, kopírky, multifunkce II. 015 - 2023 </t>
  </si>
  <si>
    <t>Multifunkční černobílá laserová tiskárna A4</t>
  </si>
  <si>
    <r>
      <t xml:space="preserve">Termín dodání
</t>
    </r>
    <r>
      <rPr>
        <sz val="11"/>
        <rFont val="Calibri"/>
        <family val="2"/>
        <charset val="238"/>
        <scheme val="minor"/>
      </rPr>
      <t xml:space="preserve">(uveden v kalend. dnech od dojití výzvy Objednatele k plnění Smlouvy) </t>
    </r>
  </si>
  <si>
    <t>sady Pětatřicátníků 14, 
301 00 Plzeň,
Fakulta právnická - Katedra pracovního práva a práva sociálního zabezpečení,
místnost PC 118</t>
  </si>
  <si>
    <t>Martina Čechová,
Tel.: 37763 7361</t>
  </si>
  <si>
    <t>Záruka na zboží min. 3 roky.
Dodání do dané místnosti.</t>
  </si>
  <si>
    <t>Černobílý tisk A4.
Kopírování a skenování.
Rozlišení tisku min. 600 x 600 dpi. 
Displej.
Wifi a USB.
Tisk z operačního systému Win 7 a vyšší.
Záruka min. 3 roky.
Doporučený objem tisku za měsíc: až 2 000 stran.</t>
  </si>
  <si>
    <t>do 4.9.2023</t>
  </si>
  <si>
    <r>
      <rPr>
        <b/>
        <sz val="11"/>
        <color theme="1"/>
        <rFont val="Calibri"/>
        <family val="2"/>
        <charset val="238"/>
        <scheme val="minor"/>
      </rPr>
      <t>1ks</t>
    </r>
    <r>
      <rPr>
        <sz val="11"/>
        <color theme="1"/>
        <rFont val="Calibri"/>
        <family val="2"/>
        <charset val="238"/>
        <scheme val="minor"/>
      </rPr>
      <t xml:space="preserve">: Petra Reinvartová,
Tel.: 37763 4873
</t>
    </r>
    <r>
      <rPr>
        <b/>
        <sz val="11"/>
        <color theme="1"/>
        <rFont val="Calibri"/>
        <family val="2"/>
        <charset val="238"/>
        <scheme val="minor"/>
      </rPr>
      <t>1ks</t>
    </r>
    <r>
      <rPr>
        <sz val="11"/>
        <color theme="1"/>
        <rFont val="Calibri"/>
        <family val="2"/>
        <charset val="238"/>
        <scheme val="minor"/>
      </rPr>
      <t>: Hana Menclová, 
Tel.: 37763 4853, 602 167 797
 (nebo Gabriela Vostracká, 602 441 447 nebo Ilona Mikulášková, 602 470 180)</t>
    </r>
  </si>
  <si>
    <r>
      <rPr>
        <b/>
        <sz val="11"/>
        <color theme="1"/>
        <rFont val="Calibri"/>
        <family val="2"/>
        <charset val="238"/>
        <scheme val="minor"/>
      </rPr>
      <t>1ks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Univerzitní 18</t>
    </r>
    <r>
      <rPr>
        <sz val="11"/>
        <color theme="1"/>
        <rFont val="Calibri"/>
        <family val="2"/>
        <charset val="238"/>
        <scheme val="minor"/>
      </rPr>
      <t xml:space="preserve">, 301 00 Plzeň,
Kavárna univerzitní knihovna (provoz
bude uzavřen ve dnech 31.7.- 18.8.2023)
</t>
    </r>
    <r>
      <rPr>
        <b/>
        <sz val="11"/>
        <color theme="1"/>
        <rFont val="Calibri"/>
        <family val="2"/>
        <charset val="238"/>
        <scheme val="minor"/>
      </rPr>
      <t>1ks: Kollárova 19</t>
    </r>
    <r>
      <rPr>
        <sz val="11"/>
        <color theme="1"/>
        <rFont val="Calibri"/>
        <family val="2"/>
        <charset val="238"/>
        <scheme val="minor"/>
      </rPr>
      <t>, 301 00 Plzeň,
Správa kolejí a menz</t>
    </r>
  </si>
  <si>
    <t>A4 tiskárna, skener, kopírka.  
Automatický oboustranný tisk. 
Rychlost tisku až 30 stran za minutu. 
Rozlišení tisku min. 600 x 600 DPI.
Rozlišení skeneru min. 1 200 DPI. 
Paměť min. 64MB.
Rozhraní min.: USB 2.0.
Včetně startovacího toneru.
Doporučený objem tisku za měsíck: až 1 500 stran.</t>
  </si>
  <si>
    <t>Položka č. 2</t>
  </si>
  <si>
    <t>Dodání do daných místností.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</si>
</sst>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59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2" applyAlignment="1">
      <alignment horizontal="left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vertical="center" wrapText="1"/>
    </xf>
    <xf numFmtId="49" fontId="12" fillId="0" borderId="0" xfId="2" applyNumberForma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3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49" fontId="33" fillId="0" borderId="0" xfId="0" applyNumberFormat="1" applyFont="1" applyAlignment="1">
      <alignment vertical="top" wrapText="1"/>
    </xf>
    <xf numFmtId="3" fontId="0" fillId="2" borderId="41" xfId="0" applyNumberFormat="1" applyFill="1" applyBorder="1" applyAlignment="1">
      <alignment horizontal="center" vertical="center" wrapText="1"/>
    </xf>
    <xf numFmtId="3" fontId="0" fillId="3" borderId="42" xfId="0" applyNumberForma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164" fontId="0" fillId="0" borderId="42" xfId="0" applyNumberFormat="1" applyBorder="1" applyAlignment="1">
      <alignment horizontal="right" vertical="center" indent="1"/>
    </xf>
    <xf numFmtId="164" fontId="21" fillId="3" borderId="42" xfId="0" applyNumberFormat="1" applyFont="1" applyFill="1" applyBorder="1" applyAlignment="1">
      <alignment horizontal="right" vertical="center" indent="1"/>
    </xf>
    <xf numFmtId="165" fontId="0" fillId="0" borderId="42" xfId="0" applyNumberFormat="1" applyBorder="1" applyAlignment="1">
      <alignment horizontal="right" vertical="center" indent="1"/>
    </xf>
    <xf numFmtId="0" fontId="0" fillId="0" borderId="42" xfId="0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left" vertical="center" wrapText="1" indent="1"/>
    </xf>
    <xf numFmtId="0" fontId="2" fillId="7" borderId="22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7" borderId="29" xfId="0" applyFont="1" applyFill="1" applyBorder="1" applyAlignment="1" applyProtection="1">
      <alignment vertical="center"/>
      <protection locked="0"/>
    </xf>
    <xf numFmtId="3" fontId="0" fillId="2" borderId="43" xfId="0" applyNumberForma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3" fontId="0" fillId="3" borderId="44" xfId="0" applyNumberForma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left" vertical="center" wrapText="1" indent="1"/>
    </xf>
    <xf numFmtId="0" fontId="5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164" fontId="0" fillId="0" borderId="44" xfId="0" applyNumberFormat="1" applyBorder="1" applyAlignment="1">
      <alignment horizontal="right" vertical="center" indent="1"/>
    </xf>
    <xf numFmtId="164" fontId="21" fillId="3" borderId="44" xfId="0" applyNumberFormat="1" applyFont="1" applyFill="1" applyBorder="1" applyAlignment="1">
      <alignment horizontal="right" vertical="center" indent="1"/>
    </xf>
    <xf numFmtId="165" fontId="0" fillId="0" borderId="44" xfId="0" applyNumberFormat="1" applyBorder="1" applyAlignment="1">
      <alignment horizontal="right" vertical="center" indent="1"/>
    </xf>
    <xf numFmtId="0" fontId="0" fillId="0" borderId="44" xfId="0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34" fillId="5" borderId="44" xfId="0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vertical="center" wrapText="1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164" fontId="19" fillId="5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0" fontId="19" fillId="5" borderId="44" xfId="0" applyFont="1" applyFill="1" applyBorder="1" applyAlignment="1" applyProtection="1">
      <alignment horizontal="left" vertical="center" wrapText="1" indent="1"/>
      <protection locked="0"/>
    </xf>
    <xf numFmtId="0" fontId="19" fillId="5" borderId="42" xfId="0" applyFont="1" applyFill="1" applyBorder="1" applyAlignment="1" applyProtection="1">
      <alignment horizontal="lef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abSelected="1" topLeftCell="F1" zoomScale="62" zoomScaleNormal="62" workbookViewId="0">
      <selection activeCell="M8" sqref="M8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59.7109375" style="3" customWidth="1"/>
    <col min="7" max="7" width="30.28515625" style="4" bestFit="1" customWidth="1"/>
    <col min="8" max="8" width="30.28515625" style="4" customWidth="1"/>
    <col min="9" max="9" width="23.5703125" style="3" bestFit="1" customWidth="1"/>
    <col min="10" max="10" width="19.28515625" style="3" bestFit="1" customWidth="1"/>
    <col min="11" max="11" width="28.28515625" hidden="1" customWidth="1"/>
    <col min="12" max="12" width="28.7109375" customWidth="1"/>
    <col min="13" max="13" width="37" customWidth="1"/>
    <col min="14" max="14" width="50.42578125" style="3" customWidth="1"/>
    <col min="15" max="15" width="26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4" style="5" customWidth="1"/>
  </cols>
  <sheetData>
    <row r="1" spans="1:22" ht="15.75" x14ac:dyDescent="0.25">
      <c r="B1" s="134" t="s">
        <v>51</v>
      </c>
      <c r="C1" s="135"/>
      <c r="D1" s="135"/>
    </row>
    <row r="2" spans="1:22" ht="18" customHeight="1" x14ac:dyDescent="0.25">
      <c r="B2" s="134" t="s">
        <v>56</v>
      </c>
      <c r="C2" s="134"/>
      <c r="D2" s="134"/>
      <c r="G2" s="98"/>
    </row>
    <row r="3" spans="1:22" ht="43.5" customHeight="1" x14ac:dyDescent="0.25">
      <c r="D3" s="2"/>
      <c r="G3" s="141"/>
      <c r="H3" s="141"/>
      <c r="I3" s="141"/>
      <c r="J3" s="141"/>
      <c r="K3" s="141"/>
      <c r="L3" s="141"/>
      <c r="M3" s="141"/>
      <c r="N3" s="141"/>
      <c r="O3" s="141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27"/>
      <c r="E4" s="127"/>
      <c r="F4" s="127"/>
      <c r="G4" s="141"/>
      <c r="H4" s="141"/>
      <c r="I4" s="141"/>
      <c r="J4" s="141"/>
      <c r="K4" s="141"/>
      <c r="L4" s="141"/>
      <c r="M4" s="141"/>
      <c r="N4" s="141"/>
      <c r="O4" s="141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40</v>
      </c>
      <c r="D7" s="21" t="s">
        <v>4</v>
      </c>
      <c r="E7" s="21" t="s">
        <v>41</v>
      </c>
      <c r="F7" s="21" t="s">
        <v>52</v>
      </c>
      <c r="G7" s="22" t="s">
        <v>5</v>
      </c>
      <c r="H7" s="22" t="s">
        <v>16</v>
      </c>
      <c r="I7" s="21" t="s">
        <v>42</v>
      </c>
      <c r="J7" s="21" t="s">
        <v>43</v>
      </c>
      <c r="K7" s="21" t="s">
        <v>54</v>
      </c>
      <c r="L7" s="21" t="s">
        <v>44</v>
      </c>
      <c r="M7" s="128" t="s">
        <v>45</v>
      </c>
      <c r="N7" s="21" t="s">
        <v>46</v>
      </c>
      <c r="O7" s="21" t="s">
        <v>58</v>
      </c>
      <c r="P7" s="21" t="s">
        <v>47</v>
      </c>
      <c r="Q7" s="21" t="s">
        <v>6</v>
      </c>
      <c r="R7" s="23" t="s">
        <v>7</v>
      </c>
      <c r="S7" s="128" t="s">
        <v>8</v>
      </c>
      <c r="T7" s="128" t="s">
        <v>9</v>
      </c>
      <c r="U7" s="21" t="s">
        <v>48</v>
      </c>
      <c r="V7" s="21" t="s">
        <v>49</v>
      </c>
    </row>
    <row r="8" spans="1:22" ht="220.5" customHeight="1" thickTop="1" thickBot="1" x14ac:dyDescent="0.3">
      <c r="A8" s="24"/>
      <c r="B8" s="113">
        <v>1</v>
      </c>
      <c r="C8" s="114" t="s">
        <v>57</v>
      </c>
      <c r="D8" s="115">
        <v>1</v>
      </c>
      <c r="E8" s="116" t="s">
        <v>50</v>
      </c>
      <c r="F8" s="117" t="s">
        <v>62</v>
      </c>
      <c r="G8" s="157"/>
      <c r="H8" s="129" t="s">
        <v>53</v>
      </c>
      <c r="I8" s="118" t="s">
        <v>55</v>
      </c>
      <c r="J8" s="119" t="s">
        <v>53</v>
      </c>
      <c r="K8" s="120"/>
      <c r="L8" s="121" t="s">
        <v>61</v>
      </c>
      <c r="M8" s="121" t="s">
        <v>60</v>
      </c>
      <c r="N8" s="121" t="s">
        <v>59</v>
      </c>
      <c r="O8" s="122">
        <v>14</v>
      </c>
      <c r="P8" s="123">
        <f>D8*Q8</f>
        <v>4200</v>
      </c>
      <c r="Q8" s="124">
        <v>4200</v>
      </c>
      <c r="R8" s="155"/>
      <c r="S8" s="125">
        <f>D8*R8</f>
        <v>0</v>
      </c>
      <c r="T8" s="126" t="str">
        <f>IF(ISNUMBER(R8), IF(R8&gt;Q8,"NEVYHOVUJE","VYHOVUJE")," ")</f>
        <v xml:space="preserve"> </v>
      </c>
      <c r="U8" s="116"/>
      <c r="V8" s="116" t="s">
        <v>14</v>
      </c>
    </row>
    <row r="9" spans="1:22" ht="223.5" customHeight="1" thickBot="1" x14ac:dyDescent="0.3">
      <c r="A9" s="24"/>
      <c r="B9" s="99">
        <v>2</v>
      </c>
      <c r="C9" s="108" t="s">
        <v>57</v>
      </c>
      <c r="D9" s="100">
        <v>2</v>
      </c>
      <c r="E9" s="101" t="s">
        <v>50</v>
      </c>
      <c r="F9" s="109" t="s">
        <v>66</v>
      </c>
      <c r="G9" s="158"/>
      <c r="H9" s="158"/>
      <c r="I9" s="108" t="s">
        <v>55</v>
      </c>
      <c r="J9" s="108" t="s">
        <v>53</v>
      </c>
      <c r="K9" s="102"/>
      <c r="L9" s="108" t="s">
        <v>68</v>
      </c>
      <c r="M9" s="108" t="s">
        <v>64</v>
      </c>
      <c r="N9" s="108" t="s">
        <v>65</v>
      </c>
      <c r="O9" s="103" t="s">
        <v>63</v>
      </c>
      <c r="P9" s="104">
        <f>D9*Q9</f>
        <v>11000</v>
      </c>
      <c r="Q9" s="105">
        <v>5500</v>
      </c>
      <c r="R9" s="156"/>
      <c r="S9" s="106">
        <f>D9*R9</f>
        <v>0</v>
      </c>
      <c r="T9" s="107" t="str">
        <f>IF(ISNUMBER(R9), IF(R9&gt;Q9,"NEVYHOVUJE","VYHOVUJE")," ")</f>
        <v xml:space="preserve"> </v>
      </c>
      <c r="U9" s="101"/>
      <c r="V9" s="101" t="s">
        <v>14</v>
      </c>
    </row>
    <row r="10" spans="1:22" ht="16.5" thickTop="1" thickBot="1" x14ac:dyDescent="0.3">
      <c r="C10"/>
      <c r="D10"/>
      <c r="E10"/>
      <c r="F10"/>
      <c r="G10" s="25"/>
      <c r="H10"/>
      <c r="I10"/>
      <c r="J10"/>
      <c r="N10"/>
      <c r="O10"/>
      <c r="P10" s="27"/>
      <c r="S10" s="57"/>
    </row>
    <row r="11" spans="1:22" ht="60.75" customHeight="1" thickTop="1" thickBot="1" x14ac:dyDescent="0.3">
      <c r="B11" s="136" t="s">
        <v>10</v>
      </c>
      <c r="C11" s="136"/>
      <c r="D11" s="136"/>
      <c r="E11" s="136"/>
      <c r="F11" s="136"/>
      <c r="G11" s="136"/>
      <c r="H11" s="136"/>
      <c r="I11" s="136"/>
      <c r="J11" s="26"/>
      <c r="K11" s="26"/>
      <c r="L11" s="11"/>
      <c r="M11" s="11"/>
      <c r="N11" s="11"/>
      <c r="O11" s="27"/>
      <c r="P11" s="27"/>
      <c r="Q11" s="28" t="s">
        <v>11</v>
      </c>
      <c r="R11" s="137" t="s">
        <v>12</v>
      </c>
      <c r="S11" s="138"/>
      <c r="T11" s="139"/>
      <c r="V11" s="29"/>
    </row>
    <row r="12" spans="1:22" ht="33" customHeight="1" thickTop="1" thickBot="1" x14ac:dyDescent="0.3">
      <c r="B12" s="140" t="s">
        <v>15</v>
      </c>
      <c r="C12" s="140"/>
      <c r="D12" s="140"/>
      <c r="E12" s="140"/>
      <c r="F12" s="140"/>
      <c r="G12" s="140"/>
      <c r="H12" s="30"/>
      <c r="I12" s="30"/>
      <c r="J12" s="30"/>
      <c r="L12" s="31"/>
      <c r="M12" s="31"/>
      <c r="N12" s="31"/>
      <c r="O12" s="32"/>
      <c r="P12" s="32"/>
      <c r="Q12" s="33">
        <f>SUM(P8:P9)</f>
        <v>15200</v>
      </c>
      <c r="R12" s="131">
        <f>SUM(S8:S9)</f>
        <v>0</v>
      </c>
      <c r="S12" s="132"/>
      <c r="T12" s="133"/>
    </row>
    <row r="13" spans="1:22" ht="18.600000000000001" customHeight="1" thickTop="1" x14ac:dyDescent="0.25">
      <c r="B13" s="34"/>
      <c r="C13" s="35"/>
      <c r="D13" s="36"/>
      <c r="E13" s="35"/>
      <c r="F13" s="35"/>
      <c r="G13" s="37"/>
      <c r="H13" s="37"/>
      <c r="I13" s="37"/>
      <c r="J13" s="37"/>
      <c r="N13"/>
    </row>
    <row r="14" spans="1:22" ht="18.600000000000001" customHeight="1" x14ac:dyDescent="0.25">
      <c r="B14" s="130" t="s">
        <v>13</v>
      </c>
      <c r="C14" s="130"/>
      <c r="D14" s="130"/>
      <c r="E14" s="130"/>
      <c r="F14" s="130"/>
      <c r="G14" s="130"/>
      <c r="H14" s="130"/>
      <c r="I14" s="130"/>
      <c r="J14"/>
      <c r="N14"/>
    </row>
    <row r="15" spans="1:22" ht="18.600000000000001" customHeight="1" x14ac:dyDescent="0.25">
      <c r="B15" s="38"/>
      <c r="C15" s="38"/>
      <c r="D15" s="38"/>
      <c r="E15" s="38"/>
      <c r="F15" s="38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ht="18.600000000000001" customHeight="1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C180"/>
      <c r="E180"/>
      <c r="F180"/>
      <c r="I180"/>
      <c r="J180"/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</sheetData>
  <sheetProtection algorithmName="SHA-512" hashValue="cPfroZfyIml69hgFERUU/9EIgzyjrEMtjeubJw7PlN8II6+1AuRd3xxBPfdUpJKqgL4XpZXVMlNhT4FmUngbUg==" saltValue="m/INSRMX5EO9krPgNMR8cQ==" spinCount="100000" sheet="1" objects="1" scenarios="1"/>
  <mergeCells count="8">
    <mergeCell ref="B14:I14"/>
    <mergeCell ref="R12:T12"/>
    <mergeCell ref="B1:D1"/>
    <mergeCell ref="B11:I11"/>
    <mergeCell ref="R11:T11"/>
    <mergeCell ref="B12:G12"/>
    <mergeCell ref="B2:D2"/>
    <mergeCell ref="G3:O4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G8:H9 R8:R9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9">
    <cfRule type="notContainsBlanks" dxfId="3" priority="52">
      <formula>LEN(TRIM(G8))&gt;0</formula>
    </cfRule>
  </conditionalFormatting>
  <conditionalFormatting sqref="R8:R9">
    <cfRule type="notContainsBlanks" dxfId="2" priority="19">
      <formula>LEN(TRIM(R8))&gt;0</formula>
    </cfRule>
  </conditionalFormatting>
  <conditionalFormatting sqref="T8:T9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:J9" xr:uid="{08CD453A-C1F4-4382-A7B9-567F2A3F26C2}">
      <formula1>"ANO,NE"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39"/>
  <sheetViews>
    <sheetView topLeftCell="A7" zoomScale="80" zoomScaleNormal="80" workbookViewId="0">
      <selection activeCell="E30" sqref="E30"/>
    </sheetView>
  </sheetViews>
  <sheetFormatPr defaultColWidth="9.140625" defaultRowHeight="15" x14ac:dyDescent="0.25"/>
  <cols>
    <col min="1" max="1" width="1.5703125" customWidth="1"/>
    <col min="2" max="2" width="32.425781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48" t="s">
        <v>38</v>
      </c>
      <c r="C1" s="148"/>
      <c r="D1" s="55"/>
    </row>
    <row r="2" spans="2:13" x14ac:dyDescent="0.25">
      <c r="B2" s="149" t="str">
        <f>'Nabídková cena'!B2:D2</f>
        <v xml:space="preserve">Tiskárny, kopírky, multifunkce II. 015 - 2023 </v>
      </c>
      <c r="C2" s="149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39</v>
      </c>
      <c r="C9" s="54">
        <f>'Nabídková cena'!R12</f>
        <v>0</v>
      </c>
      <c r="E9" s="150" t="s">
        <v>17</v>
      </c>
      <c r="F9" s="151"/>
      <c r="G9" s="152"/>
      <c r="H9" s="153">
        <f ca="1">SUM(C9+G24+G39)</f>
        <v>0</v>
      </c>
      <c r="I9" s="154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18</v>
      </c>
      <c r="C11" s="47" t="s">
        <v>5</v>
      </c>
      <c r="D11" s="48" t="s">
        <v>19</v>
      </c>
      <c r="E11" s="142"/>
      <c r="F11" s="143"/>
      <c r="G11" s="144"/>
    </row>
    <row r="12" spans="2:13" s="49" customFormat="1" ht="27" customHeight="1" thickBot="1" x14ac:dyDescent="0.3">
      <c r="B12" s="87" t="s">
        <v>20</v>
      </c>
      <c r="C12" s="89">
        <f>'Nabídková cena'!G8</f>
        <v>0</v>
      </c>
      <c r="D12" s="88">
        <v>2000</v>
      </c>
      <c r="E12" s="145"/>
      <c r="F12" s="146"/>
      <c r="G12" s="147"/>
    </row>
    <row r="13" spans="2:13" s="49" customFormat="1" ht="40.5" customHeight="1" thickBot="1" x14ac:dyDescent="0.3">
      <c r="B13" s="50" t="s">
        <v>21</v>
      </c>
      <c r="C13" s="47" t="s">
        <v>22</v>
      </c>
      <c r="D13" s="47" t="s">
        <v>23</v>
      </c>
      <c r="E13" s="47" t="s">
        <v>24</v>
      </c>
      <c r="F13" s="47" t="s">
        <v>25</v>
      </c>
      <c r="G13" s="51" t="s">
        <v>26</v>
      </c>
      <c r="I13" s="52" t="s">
        <v>27</v>
      </c>
      <c r="M13" s="53"/>
    </row>
    <row r="14" spans="2:13" s="49" customFormat="1" x14ac:dyDescent="0.25">
      <c r="B14" s="70" t="s">
        <v>28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29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30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31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32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33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34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34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27.75" customHeight="1" x14ac:dyDescent="0.25">
      <c r="B22" s="59" t="s">
        <v>35</v>
      </c>
      <c r="C22" s="60"/>
      <c r="D22" s="60"/>
      <c r="E22" s="60"/>
      <c r="F22" s="60"/>
      <c r="G22" s="61">
        <f ca="1">SUM(G14:G21)</f>
        <v>0</v>
      </c>
    </row>
    <row r="23" spans="2:9" s="49" customFormat="1" ht="27.75" customHeight="1" x14ac:dyDescent="0.25">
      <c r="B23" s="62" t="s">
        <v>36</v>
      </c>
      <c r="G23" s="63">
        <f ca="1">G22*5</f>
        <v>0</v>
      </c>
    </row>
    <row r="24" spans="2:9" s="49" customFormat="1" ht="30" customHeight="1" thickBot="1" x14ac:dyDescent="0.3">
      <c r="B24" s="64" t="s">
        <v>37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  <row r="25" spans="2:9" ht="15.75" thickBot="1" x14ac:dyDescent="0.3"/>
    <row r="26" spans="2:9" ht="30.75" thickBot="1" x14ac:dyDescent="0.3">
      <c r="B26" s="46" t="s">
        <v>67</v>
      </c>
      <c r="C26" s="47" t="s">
        <v>5</v>
      </c>
      <c r="D26" s="48" t="s">
        <v>19</v>
      </c>
      <c r="E26" s="142"/>
      <c r="F26" s="143"/>
      <c r="G26" s="144"/>
      <c r="H26" s="49"/>
      <c r="I26" s="49"/>
    </row>
    <row r="27" spans="2:9" ht="33" customHeight="1" thickBot="1" x14ac:dyDescent="0.3">
      <c r="B27" s="87" t="s">
        <v>20</v>
      </c>
      <c r="C27" s="89">
        <f>'Nabídková cena'!G9</f>
        <v>0</v>
      </c>
      <c r="D27" s="88">
        <v>1500</v>
      </c>
      <c r="E27" s="145"/>
      <c r="F27" s="146"/>
      <c r="G27" s="147"/>
      <c r="H27" s="49"/>
      <c r="I27" s="49"/>
    </row>
    <row r="28" spans="2:9" ht="36" customHeight="1" thickBot="1" x14ac:dyDescent="0.3">
      <c r="B28" s="50" t="s">
        <v>21</v>
      </c>
      <c r="C28" s="47" t="s">
        <v>22</v>
      </c>
      <c r="D28" s="47" t="s">
        <v>23</v>
      </c>
      <c r="E28" s="47" t="s">
        <v>24</v>
      </c>
      <c r="F28" s="47" t="s">
        <v>25</v>
      </c>
      <c r="G28" s="51" t="s">
        <v>26</v>
      </c>
      <c r="H28" s="49"/>
      <c r="I28" s="52" t="s">
        <v>27</v>
      </c>
    </row>
    <row r="29" spans="2:9" ht="16.5" customHeight="1" x14ac:dyDescent="0.25">
      <c r="B29" s="70" t="s">
        <v>28</v>
      </c>
      <c r="C29" s="110"/>
      <c r="D29" s="92"/>
      <c r="E29" s="71"/>
      <c r="F29" s="72">
        <f ca="1">IF(CELL("obsah",$D29)=0,0,ROUNDUP($D$27/$D29*12,0))</f>
        <v>0</v>
      </c>
      <c r="G29" s="61">
        <f ca="1">E29*F29</f>
        <v>0</v>
      </c>
      <c r="H29" s="49"/>
      <c r="I29" s="73"/>
    </row>
    <row r="30" spans="2:9" ht="16.5" customHeight="1" x14ac:dyDescent="0.25">
      <c r="B30" s="74" t="s">
        <v>29</v>
      </c>
      <c r="C30" s="111"/>
      <c r="D30" s="93"/>
      <c r="E30" s="75"/>
      <c r="F30" s="72">
        <f ca="1">IF(CELL("obsah",$D30)=0,0,ROUNDUP($D$27/$D30*12,0))</f>
        <v>0</v>
      </c>
      <c r="G30" s="76">
        <f t="shared" ref="G30:G36" ca="1" si="2">E30*F30</f>
        <v>0</v>
      </c>
      <c r="H30" s="49"/>
      <c r="I30" s="73"/>
    </row>
    <row r="31" spans="2:9" ht="16.5" customHeight="1" x14ac:dyDescent="0.25">
      <c r="B31" s="74" t="s">
        <v>30</v>
      </c>
      <c r="C31" s="111"/>
      <c r="D31" s="93"/>
      <c r="E31" s="75"/>
      <c r="F31" s="72">
        <f t="shared" ref="F31:F36" ca="1" si="3">IF(CELL("obsah",$D31)=0,0,ROUNDUP($D$27/$D31*12,0))</f>
        <v>0</v>
      </c>
      <c r="G31" s="76">
        <f t="shared" ca="1" si="2"/>
        <v>0</v>
      </c>
      <c r="H31" s="49"/>
      <c r="I31" s="73"/>
    </row>
    <row r="32" spans="2:9" ht="16.5" customHeight="1" x14ac:dyDescent="0.25">
      <c r="B32" s="74" t="s">
        <v>31</v>
      </c>
      <c r="C32" s="111"/>
      <c r="D32" s="93"/>
      <c r="E32" s="75"/>
      <c r="F32" s="72">
        <f t="shared" ca="1" si="3"/>
        <v>0</v>
      </c>
      <c r="G32" s="76">
        <f t="shared" ca="1" si="2"/>
        <v>0</v>
      </c>
      <c r="H32" s="49"/>
      <c r="I32" s="73"/>
    </row>
    <row r="33" spans="2:9" ht="16.5" customHeight="1" x14ac:dyDescent="0.25">
      <c r="B33" s="77" t="s">
        <v>32</v>
      </c>
      <c r="C33" s="111"/>
      <c r="D33" s="94"/>
      <c r="E33" s="78"/>
      <c r="F33" s="72">
        <f t="shared" ca="1" si="3"/>
        <v>0</v>
      </c>
      <c r="G33" s="76">
        <f t="shared" ca="1" si="2"/>
        <v>0</v>
      </c>
      <c r="H33" s="49"/>
      <c r="I33" s="73"/>
    </row>
    <row r="34" spans="2:9" ht="16.5" customHeight="1" x14ac:dyDescent="0.25">
      <c r="B34" s="79" t="s">
        <v>33</v>
      </c>
      <c r="C34" s="112"/>
      <c r="D34" s="95"/>
      <c r="E34" s="81"/>
      <c r="F34" s="72">
        <f t="shared" ca="1" si="3"/>
        <v>0</v>
      </c>
      <c r="G34" s="76">
        <f t="shared" ca="1" si="2"/>
        <v>0</v>
      </c>
      <c r="H34" s="49"/>
      <c r="I34" s="73"/>
    </row>
    <row r="35" spans="2:9" ht="16.5" customHeight="1" x14ac:dyDescent="0.25">
      <c r="B35" s="79" t="s">
        <v>34</v>
      </c>
      <c r="C35" s="80"/>
      <c r="D35" s="95"/>
      <c r="E35" s="81"/>
      <c r="F35" s="72">
        <f t="shared" ca="1" si="3"/>
        <v>0</v>
      </c>
      <c r="G35" s="76">
        <f t="shared" ca="1" si="2"/>
        <v>0</v>
      </c>
      <c r="H35" s="49"/>
      <c r="I35" s="73"/>
    </row>
    <row r="36" spans="2:9" ht="16.5" customHeight="1" thickBot="1" x14ac:dyDescent="0.3">
      <c r="B36" s="82" t="s">
        <v>34</v>
      </c>
      <c r="C36" s="83"/>
      <c r="D36" s="96"/>
      <c r="E36" s="84"/>
      <c r="F36" s="72">
        <f t="shared" ca="1" si="3"/>
        <v>0</v>
      </c>
      <c r="G36" s="86">
        <f t="shared" ca="1" si="2"/>
        <v>0</v>
      </c>
      <c r="H36" s="49"/>
      <c r="I36" s="73"/>
    </row>
    <row r="37" spans="2:9" ht="29.25" customHeight="1" x14ac:dyDescent="0.25">
      <c r="B37" s="59" t="s">
        <v>35</v>
      </c>
      <c r="C37" s="60"/>
      <c r="D37" s="60"/>
      <c r="E37" s="60"/>
      <c r="F37" s="60"/>
      <c r="G37" s="61">
        <f ca="1">SUM(G29:G36)</f>
        <v>0</v>
      </c>
      <c r="H37" s="49"/>
      <c r="I37" s="49"/>
    </row>
    <row r="38" spans="2:9" ht="29.25" customHeight="1" x14ac:dyDescent="0.25">
      <c r="B38" s="62" t="s">
        <v>36</v>
      </c>
      <c r="C38" s="49"/>
      <c r="D38" s="49"/>
      <c r="E38" s="49"/>
      <c r="F38" s="49"/>
      <c r="G38" s="63">
        <f ca="1">G37*5</f>
        <v>0</v>
      </c>
      <c r="H38" s="49"/>
      <c r="I38" s="49"/>
    </row>
    <row r="39" spans="2:9" ht="31.5" customHeight="1" thickBot="1" x14ac:dyDescent="0.3">
      <c r="B39" s="64" t="s">
        <v>37</v>
      </c>
      <c r="C39" s="65"/>
      <c r="D39" s="66">
        <f>'Nabídková cena'!D9</f>
        <v>2</v>
      </c>
      <c r="E39" s="67"/>
      <c r="F39" s="68"/>
      <c r="G39" s="69">
        <f ca="1">SUM(G38*D39)</f>
        <v>0</v>
      </c>
      <c r="H39" s="49"/>
      <c r="I39" s="49"/>
    </row>
  </sheetData>
  <sheetProtection algorithmName="SHA-512" hashValue="Lrh27G/zKdvwnMpkJ9juhSLw3ihgVQEYEJKTZpkzz1MY2TxK1aUGwIb6z1az/+ZxBffD/+mDhqFeHPkk9J+ZxA==" saltValue="dPqg2g6lQHdns5DOEWYXrA==" spinCount="100000" sheet="1" objects="1" scenarios="1"/>
  <mergeCells count="6">
    <mergeCell ref="E26:G27"/>
    <mergeCell ref="B1:C1"/>
    <mergeCell ref="B2:C2"/>
    <mergeCell ref="E9:G9"/>
    <mergeCell ref="H9:I9"/>
    <mergeCell ref="E11:G12"/>
  </mergeCells>
  <pageMargins left="0.18" right="0.18" top="0.18" bottom="0.19" header="0.17" footer="0.19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2023-06-20T08:31:16Z</cp:lastPrinted>
  <dcterms:created xsi:type="dcterms:W3CDTF">2014-03-05T12:43:32Z</dcterms:created>
  <dcterms:modified xsi:type="dcterms:W3CDTF">2023-06-28T12:40:30Z</dcterms:modified>
</cp:coreProperties>
</file>