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C:\Users\kyjovma\Documents\Podpisy\2022\11_listopad\221103_statevsky\"/>
    </mc:Choice>
  </mc:AlternateContent>
  <xr:revisionPtr revIDLastSave="0" documentId="8_{210DCEE5-050F-4E1D-9284-C3E8506D66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2" i="4" l="1"/>
  <c r="C27" i="4"/>
  <c r="D54" i="4"/>
  <c r="D39" i="4"/>
  <c r="P9" i="1"/>
  <c r="P10" i="1"/>
  <c r="S9" i="1"/>
  <c r="T9" i="1"/>
  <c r="S10" i="1"/>
  <c r="T10" i="1"/>
  <c r="F14" i="4"/>
  <c r="F51" i="4"/>
  <c r="G51" i="4" s="1"/>
  <c r="F50" i="4"/>
  <c r="G50" i="4"/>
  <c r="F49" i="4"/>
  <c r="G49" i="4" s="1"/>
  <c r="F48" i="4"/>
  <c r="G48" i="4" s="1"/>
  <c r="F47" i="4"/>
  <c r="G47" i="4" s="1"/>
  <c r="F46" i="4"/>
  <c r="G46" i="4"/>
  <c r="F45" i="4"/>
  <c r="G45" i="4" s="1"/>
  <c r="F44" i="4"/>
  <c r="G44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B2" i="4"/>
  <c r="G14" i="4"/>
  <c r="F15" i="4"/>
  <c r="G15" i="4" s="1"/>
  <c r="F16" i="4"/>
  <c r="F17" i="4"/>
  <c r="G17" i="4" s="1"/>
  <c r="F18" i="4"/>
  <c r="F19" i="4"/>
  <c r="G19" i="4" s="1"/>
  <c r="F20" i="4"/>
  <c r="F21" i="4"/>
  <c r="G21" i="4" s="1"/>
  <c r="D24" i="4"/>
  <c r="C12" i="4"/>
  <c r="G20" i="4"/>
  <c r="G18" i="4"/>
  <c r="G16" i="4"/>
  <c r="T8" i="1"/>
  <c r="S8" i="1"/>
  <c r="R13" i="1"/>
  <c r="P8" i="1"/>
  <c r="Q13" i="1"/>
  <c r="C9" i="4"/>
  <c r="G37" i="4" l="1"/>
  <c r="G38" i="4" s="1"/>
  <c r="G39" i="4" s="1"/>
  <c r="G52" i="4"/>
  <c r="G53" i="4" s="1"/>
  <c r="G54" i="4" s="1"/>
  <c r="G22" i="4"/>
  <c r="G23" i="4" s="1"/>
  <c r="G24" i="4" s="1"/>
  <c r="H9" i="4" s="1"/>
</calcChain>
</file>

<file path=xl/sharedStrings.xml><?xml version="1.0" encoding="utf-8"?>
<sst xmlns="http://schemas.openxmlformats.org/spreadsheetml/2006/main" count="140" uniqueCount="85">
  <si>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</si>
  <si>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</si>
  <si>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</si>
  <si>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</si>
  <si>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</si>
  <si>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</si>
  <si>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</si>
  <si>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</si>
  <si>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</si>
  <si>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</si>
  <si>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</si>
  <si>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</si>
  <si>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</si>
  <si>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</si>
  <si>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</si>
  <si>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</si>
  <si>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</si>
  <si>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</si>
  <si>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</si>
  <si>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</si>
  <si>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</si>
  <si>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</si>
  <si>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</si>
  <si>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</si>
  <si>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</si>
  <si>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</si>
  <si>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</si>
  <si>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</si>
  <si>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</si>
  <si>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</si>
  <si>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</si>
  <si>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</si>
  <si>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</si>
  <si>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</si>
  <si>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</si>
  <si>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</si>
  <si>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</si>
  <si>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</si>
  <si>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</si>
  <si>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</si>
  <si>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</si>
  <si>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</si>
  <si>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</si>
  <si>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</si>
  <si>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</si>
  <si>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</si>
  <si>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</si>
  <si>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</si>
  <si>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</si>
  <si>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</si>
  <si>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</si>
  <si>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</si>
  <si>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</si>
  <si>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</si>
  <si>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</si>
  <si>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</si>
  <si>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>Položka č. 2</t>
  </si>
  <si>
    <t>Položka č. 3</t>
  </si>
  <si>
    <t xml:space="preserve">Tiskárny, kopírky, multifunkce II. 018 - 2022 </t>
  </si>
  <si>
    <t>Multifunkční černobílá tiskárna</t>
  </si>
  <si>
    <t>Samostatná faktura</t>
  </si>
  <si>
    <t>do 30.11.2022</t>
  </si>
  <si>
    <t>Mgr. Monika Rázková, 
Tel.: 37763 1090</t>
  </si>
  <si>
    <t>Univerzitní 8,
301 00 Plzeň,
Rekorát - Odbor interního auditu a kontroly,
5. patro - místnost UR 313</t>
  </si>
  <si>
    <t>Tiskárna multifunkční laserová barevná A4</t>
  </si>
  <si>
    <t>Černobílá laserová/LED tiskárna - A4</t>
  </si>
  <si>
    <t>Ivana Jílková,
Tel.: 737 574 516,
37763 1085</t>
  </si>
  <si>
    <t>Univerzitní 22, 
301 00 Plzeň, 
budova Fakulty strojní - Projektové centrum,
místnost UF 215</t>
  </si>
  <si>
    <r>
      <t xml:space="preserve">Formát A4.
Automatický oboustranný tisk.
Výška tiskárny max. 25 cm (z důvodu umístění na stůl).
Připojení min.: USB.
Rychlost tisku min. 38 stran /minutu.
Vstupní zásobník min. 250 listů.
Doporučený objem tisku za měsíc: cca </t>
    </r>
    <r>
      <rPr>
        <sz val="11"/>
        <color rgb="FFFF0000"/>
        <rFont val="Calibri"/>
        <family val="2"/>
        <charset val="238"/>
        <scheme val="minor"/>
      </rPr>
      <t>4 000</t>
    </r>
    <r>
      <rPr>
        <sz val="11"/>
        <color theme="1"/>
        <rFont val="Calibri"/>
        <family val="2"/>
        <charset val="238"/>
        <scheme val="minor"/>
      </rPr>
      <t xml:space="preserve"> stran. </t>
    </r>
  </si>
  <si>
    <r>
      <t>Laserová tiskárna multifunkční, barevná, A4: tisk, kopírování a skenování, fax.
Rychlost černobílého i barevného tisku min. 20 stran/minutu.
Rychlost skenování černobíle i barevně min. 20 stran/minutu. 
Tiskové rozlišení min. 600 x 600 DPI.
Tisk první strany: max. do 11 s. 
Automatický oboustranný tisk.
Skenování: automatické podávání papíru.
Dotykový displej barevný.
Funkce: AirPrint.
Připojení min.: USB a LAN.
Paměť min. 256 MB.
Hmotnost: max. 20 kg.
Doporučený objem tisku za měsíc: cca</t>
    </r>
    <r>
      <rPr>
        <sz val="11"/>
        <color rgb="FFFF0000"/>
        <rFont val="Calibri"/>
        <family val="2"/>
        <charset val="238"/>
        <scheme val="minor"/>
      </rPr>
      <t xml:space="preserve"> 1 500 </t>
    </r>
    <r>
      <rPr>
        <sz val="11"/>
        <rFont val="Calibri"/>
        <family val="2"/>
        <charset val="238"/>
        <scheme val="minor"/>
      </rPr>
      <t xml:space="preserve">stran. </t>
    </r>
  </si>
  <si>
    <r>
      <t>Funkce: tisk, kopírování, skenování.
Rychlost tisku min. 38 stran / minutu.
Technologie tisku: laserová. 
Standardní formáty papíru: A4, A5, A6. 
Automatický oboustranný tisk.
Automatický podavač dokumentů. 
Rozlišení tisku min. 600x600 dpi.   
Rozlišení skeneru min. 600x600 dpi. 
Způsob připojení LAN, USB.   
Záruka min. 24 měsíců.
Doporučený objem tisku za měsíc:</t>
    </r>
    <r>
      <rPr>
        <sz val="11"/>
        <color rgb="FFFF0000"/>
        <rFont val="Calibri"/>
        <family val="2"/>
        <charset val="238"/>
        <scheme val="minor"/>
      </rPr>
      <t xml:space="preserve"> cca 4 000 </t>
    </r>
    <r>
      <rPr>
        <sz val="11"/>
        <rFont val="Calibri"/>
        <family val="2"/>
        <charset val="238"/>
        <scheme val="minor"/>
      </rPr>
      <t>stran.</t>
    </r>
  </si>
  <si>
    <t>Xerox black Standard Capacity toner pro C230/C235</t>
  </si>
  <si>
    <t>Xerox Yellow Standard Capacity toner pro C230/C235</t>
  </si>
  <si>
    <t>Xerox Magenta High Capacity toner pro C230/C235</t>
  </si>
  <si>
    <t>Xerox odpadní nádobka pro C230/C235</t>
  </si>
  <si>
    <t>Xerox Cyan High Capacity toner pro C230/C235</t>
  </si>
  <si>
    <t xml:space="preserve">Xerox B305V_DNI </t>
  </si>
  <si>
    <t xml:space="preserve">Xerox C235V_DNI </t>
  </si>
  <si>
    <t>Tiskový válec pro B305</t>
  </si>
  <si>
    <t>Extra High capacity black toner pro B305</t>
  </si>
  <si>
    <t>OKI B432dn</t>
  </si>
  <si>
    <t>OKI Toner do B432</t>
  </si>
  <si>
    <t>OKI obrazový válec do B432</t>
  </si>
  <si>
    <t>https://www.office.xerox.com/latest/XOGFS-14.PDF</t>
  </si>
  <si>
    <t>https://www.sws.cz/prod_img/oki/b432dn_cz_hq_tcm81-23079.pdf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</si>
</sst>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8"/>
      <color theme="1"/>
      <name val="Segoe U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24" fillId="0" borderId="0"/>
    <xf numFmtId="0" fontId="14" fillId="0" borderId="0"/>
    <xf numFmtId="0" fontId="14" fillId="0" borderId="0"/>
    <xf numFmtId="0" fontId="34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7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8" fillId="0" borderId="0" xfId="0" applyFont="1" applyAlignment="1">
      <alignment horizontal="center" vertical="top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6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3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2" applyAlignment="1">
      <alignment horizontal="left"/>
    </xf>
    <xf numFmtId="0" fontId="15" fillId="0" borderId="0" xfId="0" applyFont="1" applyAlignment="1">
      <alignment vertical="center"/>
    </xf>
    <xf numFmtId="164" fontId="22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0" fontId="14" fillId="0" borderId="0" xfId="2"/>
    <xf numFmtId="0" fontId="14" fillId="0" borderId="0" xfId="2" applyAlignment="1">
      <alignment vertical="center" wrapText="1"/>
    </xf>
    <xf numFmtId="49" fontId="14" fillId="0" borderId="0" xfId="2" applyNumberFormat="1" applyAlignment="1">
      <alignment vertical="center" wrapText="1"/>
    </xf>
    <xf numFmtId="0" fontId="25" fillId="0" borderId="0" xfId="2" applyFont="1" applyAlignment="1">
      <alignment vertical="center"/>
    </xf>
    <xf numFmtId="0" fontId="26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16" fillId="0" borderId="0" xfId="0" applyFont="1"/>
    <xf numFmtId="0" fontId="0" fillId="7" borderId="1" xfId="0" applyFill="1" applyBorder="1"/>
    <xf numFmtId="0" fontId="16" fillId="0" borderId="0" xfId="0" applyFont="1" applyAlignment="1">
      <alignment horizontal="center"/>
    </xf>
    <xf numFmtId="0" fontId="16" fillId="8" borderId="1" xfId="0" applyFont="1" applyFill="1" applyBorder="1"/>
    <xf numFmtId="0" fontId="0" fillId="9" borderId="1" xfId="0" applyFill="1" applyBorder="1"/>
    <xf numFmtId="0" fontId="19" fillId="0" borderId="0" xfId="0" applyFont="1" applyAlignment="1">
      <alignment horizontal="center" vertical="center" textRotation="90" wrapText="1"/>
    </xf>
    <xf numFmtId="0" fontId="19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3" fillId="0" borderId="0" xfId="0" applyFont="1" applyAlignment="1">
      <alignment horizontal="justify" vertical="center"/>
    </xf>
    <xf numFmtId="4" fontId="31" fillId="12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2" fillId="10" borderId="8" xfId="0" applyFont="1" applyFill="1" applyBorder="1" applyAlignment="1">
      <alignment vertical="center" wrapText="1" shrinkToFit="1"/>
    </xf>
    <xf numFmtId="0" fontId="29" fillId="0" borderId="0" xfId="0" applyFont="1" applyAlignment="1">
      <alignment horizontal="center" vertical="center" wrapText="1"/>
    </xf>
    <xf numFmtId="0" fontId="0" fillId="0" borderId="39" xfId="0" applyBorder="1"/>
    <xf numFmtId="0" fontId="25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6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6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4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6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/>
    </xf>
    <xf numFmtId="0" fontId="10" fillId="7" borderId="1" xfId="0" applyFont="1" applyFill="1" applyBorder="1" applyAlignment="1" applyProtection="1">
      <alignment vertical="center"/>
      <protection locked="0"/>
    </xf>
    <xf numFmtId="0" fontId="10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4" borderId="7" xfId="0" applyFont="1" applyFill="1" applyBorder="1" applyAlignment="1">
      <alignment horizontal="center" vertical="center"/>
    </xf>
    <xf numFmtId="0" fontId="8" fillId="7" borderId="1" xfId="0" applyFont="1" applyFill="1" applyBorder="1" applyAlignment="1" applyProtection="1">
      <alignment vertical="center"/>
      <protection locked="0"/>
    </xf>
    <xf numFmtId="3" fontId="0" fillId="2" borderId="41" xfId="0" applyNumberForma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16" fillId="3" borderId="4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0" fillId="3" borderId="42" xfId="0" applyNumberForma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3" fontId="0" fillId="2" borderId="43" xfId="0" applyNumberForma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0" fillId="3" borderId="44" xfId="0" applyNumberForma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3" fontId="0" fillId="2" borderId="45" xfId="0" applyNumberFormat="1" applyFill="1" applyBorder="1" applyAlignment="1">
      <alignment horizontal="center" vertical="center" wrapText="1"/>
    </xf>
    <xf numFmtId="0" fontId="9" fillId="3" borderId="46" xfId="0" applyFont="1" applyFill="1" applyBorder="1" applyAlignment="1">
      <alignment horizontal="center" vertical="center" wrapText="1"/>
    </xf>
    <xf numFmtId="3" fontId="0" fillId="3" borderId="46" xfId="0" applyNumberFormat="1" applyFill="1" applyBorder="1" applyAlignment="1">
      <alignment horizontal="center" vertical="center" wrapText="1"/>
    </xf>
    <xf numFmtId="164" fontId="0" fillId="0" borderId="46" xfId="0" applyNumberFormat="1" applyBorder="1" applyAlignment="1">
      <alignment horizontal="right" vertical="center" indent="1"/>
    </xf>
    <xf numFmtId="164" fontId="0" fillId="3" borderId="46" xfId="0" applyNumberFormat="1" applyFill="1" applyBorder="1" applyAlignment="1">
      <alignment horizontal="right" vertical="center" indent="1"/>
    </xf>
    <xf numFmtId="165" fontId="0" fillId="0" borderId="46" xfId="0" applyNumberFormat="1" applyBorder="1" applyAlignment="1">
      <alignment horizontal="right" vertical="center" indent="1"/>
    </xf>
    <xf numFmtId="0" fontId="0" fillId="0" borderId="46" xfId="0" applyBorder="1" applyAlignment="1">
      <alignment horizontal="center" vertical="center"/>
    </xf>
    <xf numFmtId="0" fontId="5" fillId="3" borderId="46" xfId="0" applyFont="1" applyFill="1" applyBorder="1" applyAlignment="1">
      <alignment horizontal="left" vertical="center" wrapText="1" indent="1"/>
    </xf>
    <xf numFmtId="0" fontId="4" fillId="3" borderId="44" xfId="0" applyFont="1" applyFill="1" applyBorder="1" applyAlignment="1">
      <alignment horizontal="left" vertical="center" wrapText="1" indent="1"/>
    </xf>
    <xf numFmtId="0" fontId="16" fillId="0" borderId="0" xfId="0" applyFont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left" vertical="center" wrapText="1" indent="1"/>
    </xf>
    <xf numFmtId="0" fontId="21" fillId="5" borderId="42" xfId="0" applyFont="1" applyFill="1" applyBorder="1" applyAlignment="1" applyProtection="1">
      <alignment horizontal="left" vertical="center" wrapText="1" indent="1"/>
      <protection locked="0"/>
    </xf>
    <xf numFmtId="0" fontId="21" fillId="5" borderId="44" xfId="0" applyFont="1" applyFill="1" applyBorder="1" applyAlignment="1" applyProtection="1">
      <alignment horizontal="left" vertical="center" wrapText="1" indent="1"/>
      <protection locked="0"/>
    </xf>
    <xf numFmtId="0" fontId="21" fillId="5" borderId="46" xfId="0" applyFont="1" applyFill="1" applyBorder="1" applyAlignment="1" applyProtection="1">
      <alignment horizontal="left" vertical="center" wrapText="1" indent="1"/>
      <protection locked="0"/>
    </xf>
    <xf numFmtId="164" fontId="21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5" borderId="46" xfId="0" applyNumberFormat="1" applyFont="1" applyFill="1" applyBorder="1" applyAlignment="1" applyProtection="1">
      <alignment horizontal="right" vertical="center" wrapText="1" indent="1"/>
      <protection locked="0"/>
    </xf>
    <xf numFmtId="0" fontId="2" fillId="7" borderId="22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36" fillId="5" borderId="42" xfId="0" applyFont="1" applyFill="1" applyBorder="1" applyAlignment="1" applyProtection="1">
      <alignment horizontal="left" vertical="center" wrapText="1" indent="1"/>
      <protection locked="0"/>
    </xf>
    <xf numFmtId="0" fontId="36" fillId="5" borderId="44" xfId="0" applyFont="1" applyFill="1" applyBorder="1" applyAlignment="1" applyProtection="1">
      <alignment horizontal="center" vertical="center" wrapText="1"/>
      <protection locked="0"/>
    </xf>
    <xf numFmtId="0" fontId="2" fillId="5" borderId="46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47" xfId="0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7" xfId="0" applyFont="1" applyFill="1" applyBorder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164" fontId="15" fillId="0" borderId="37" xfId="0" applyNumberFormat="1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164" fontId="15" fillId="0" borderId="38" xfId="0" applyNumberFormat="1" applyFont="1" applyBorder="1" applyAlignment="1">
      <alignment horizontal="center" vertical="center"/>
    </xf>
    <xf numFmtId="0" fontId="28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0" fillId="0" borderId="0" xfId="0" applyFont="1" applyAlignment="1">
      <alignment horizontal="left" vertical="top" wrapText="1"/>
    </xf>
    <xf numFmtId="0" fontId="6" fillId="3" borderId="44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center" vertical="center" wrapText="1"/>
    </xf>
    <xf numFmtId="4" fontId="31" fillId="9" borderId="13" xfId="0" applyNumberFormat="1" applyFont="1" applyFill="1" applyBorder="1" applyAlignment="1">
      <alignment horizontal="center" vertical="center"/>
    </xf>
    <xf numFmtId="4" fontId="31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/>
    </xf>
    <xf numFmtId="0" fontId="32" fillId="10" borderId="10" xfId="0" applyFont="1" applyFill="1" applyBorder="1" applyAlignment="1">
      <alignment horizontal="center" vertical="center"/>
    </xf>
    <xf numFmtId="0" fontId="32" fillId="10" borderId="11" xfId="0" applyFont="1" applyFill="1" applyBorder="1" applyAlignment="1">
      <alignment horizontal="center" vertical="center"/>
    </xf>
    <xf numFmtId="0" fontId="32" fillId="10" borderId="12" xfId="0" applyFont="1" applyFill="1" applyBorder="1" applyAlignment="1">
      <alignment horizontal="center" vertical="center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dshopb2b.edsystem.cz/xerox-cyan-high-capacity-toner-pro-c230-c235-2500-stran/product-1584089" TargetMode="External"/><Relationship Id="rId1" Type="http://schemas.openxmlformats.org/officeDocument/2006/relationships/hyperlink" Target="https://edshopb2b.edsystem.cz/xerox-magenta-high-capacity-toner-pro-c230-c235-2500-stran/product-15840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19"/>
  <sheetViews>
    <sheetView tabSelected="1" zoomScale="50" zoomScaleNormal="50" workbookViewId="0">
      <selection activeCell="R9" sqref="R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0.5703125" style="2" customWidth="1"/>
    <col min="4" max="4" width="9.7109375" style="39" bestFit="1" customWidth="1"/>
    <col min="5" max="5" width="9" style="1" bestFit="1" customWidth="1"/>
    <col min="6" max="6" width="60.140625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7.42578125" hidden="1" customWidth="1"/>
    <col min="12" max="12" width="24.85546875" customWidth="1"/>
    <col min="13" max="13" width="25.7109375" customWidth="1"/>
    <col min="14" max="14" width="33" style="2" customWidth="1"/>
    <col min="15" max="15" width="27.7109375" style="3" customWidth="1"/>
    <col min="16" max="16" width="17.7109375" style="3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7.85546875" style="4" customWidth="1"/>
  </cols>
  <sheetData>
    <row r="1" spans="1:22" ht="15.75" x14ac:dyDescent="0.25">
      <c r="B1" s="152" t="s">
        <v>54</v>
      </c>
      <c r="C1" s="153"/>
      <c r="D1" s="153"/>
    </row>
    <row r="2" spans="1:22" ht="18" customHeight="1" x14ac:dyDescent="0.25">
      <c r="B2" s="152" t="s">
        <v>58</v>
      </c>
      <c r="C2" s="152"/>
      <c r="D2" s="152"/>
    </row>
    <row r="3" spans="1:22" ht="18" customHeight="1" x14ac:dyDescent="0.25">
      <c r="D3" s="1"/>
      <c r="G3" s="2"/>
      <c r="H3" s="2"/>
      <c r="M3" s="5"/>
      <c r="O3" s="2"/>
      <c r="P3" s="2"/>
      <c r="T3" s="6"/>
      <c r="U3" s="7"/>
      <c r="V3" s="8"/>
    </row>
    <row r="4" spans="1:22" ht="18" customHeight="1" x14ac:dyDescent="0.25">
      <c r="B4" s="13"/>
      <c r="C4" s="9" t="s">
        <v>0</v>
      </c>
      <c r="D4" s="128"/>
      <c r="E4" s="128"/>
      <c r="F4" s="128"/>
      <c r="G4" s="58"/>
      <c r="H4" s="58"/>
      <c r="I4" s="58"/>
      <c r="J4" s="58"/>
      <c r="K4" s="58"/>
      <c r="L4" s="58"/>
      <c r="M4" s="5"/>
      <c r="O4" s="10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1"/>
      <c r="G6" s="18" t="s">
        <v>2</v>
      </c>
      <c r="H6" s="60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55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44</v>
      </c>
      <c r="L7" s="21" t="s">
        <v>45</v>
      </c>
      <c r="M7" s="129" t="s">
        <v>46</v>
      </c>
      <c r="N7" s="21" t="s">
        <v>47</v>
      </c>
      <c r="O7" s="21" t="s">
        <v>48</v>
      </c>
      <c r="P7" s="21" t="s">
        <v>49</v>
      </c>
      <c r="Q7" s="21" t="s">
        <v>6</v>
      </c>
      <c r="R7" s="23" t="s">
        <v>7</v>
      </c>
      <c r="S7" s="129" t="s">
        <v>8</v>
      </c>
      <c r="T7" s="129" t="s">
        <v>9</v>
      </c>
      <c r="U7" s="21" t="s">
        <v>50</v>
      </c>
      <c r="V7" s="21" t="s">
        <v>51</v>
      </c>
    </row>
    <row r="8" spans="1:22" ht="234" customHeight="1" thickTop="1" thickBot="1" x14ac:dyDescent="0.3">
      <c r="A8" s="24"/>
      <c r="B8" s="102">
        <v>1</v>
      </c>
      <c r="C8" s="103" t="s">
        <v>59</v>
      </c>
      <c r="D8" s="104">
        <v>1</v>
      </c>
      <c r="E8" s="105" t="s">
        <v>52</v>
      </c>
      <c r="F8" s="132" t="s">
        <v>70</v>
      </c>
      <c r="G8" s="133" t="s">
        <v>76</v>
      </c>
      <c r="H8" s="141" t="s">
        <v>83</v>
      </c>
      <c r="I8" s="106" t="s">
        <v>60</v>
      </c>
      <c r="J8" s="105" t="s">
        <v>53</v>
      </c>
      <c r="K8" s="105"/>
      <c r="L8" s="103"/>
      <c r="M8" s="106" t="s">
        <v>62</v>
      </c>
      <c r="N8" s="106" t="s">
        <v>63</v>
      </c>
      <c r="O8" s="107" t="s">
        <v>61</v>
      </c>
      <c r="P8" s="108">
        <f>D8*Q8</f>
        <v>12000</v>
      </c>
      <c r="Q8" s="109">
        <v>12000</v>
      </c>
      <c r="R8" s="136">
        <v>7982</v>
      </c>
      <c r="S8" s="110">
        <f>D8*R8</f>
        <v>7982</v>
      </c>
      <c r="T8" s="111" t="str">
        <f t="shared" ref="T8" si="0">IF(ISNUMBER(R8), IF(R8&gt;Q8,"NEVYHOVUJE","VYHOVUJE")," ")</f>
        <v>VYHOVUJE</v>
      </c>
      <c r="U8" s="105"/>
      <c r="V8" s="105" t="s">
        <v>14</v>
      </c>
    </row>
    <row r="9" spans="1:22" ht="258.75" customHeight="1" x14ac:dyDescent="0.25">
      <c r="A9" s="24"/>
      <c r="B9" s="112">
        <v>2</v>
      </c>
      <c r="C9" s="113" t="s">
        <v>64</v>
      </c>
      <c r="D9" s="114">
        <v>1</v>
      </c>
      <c r="E9" s="130" t="s">
        <v>52</v>
      </c>
      <c r="F9" s="127" t="s">
        <v>69</v>
      </c>
      <c r="G9" s="134" t="s">
        <v>77</v>
      </c>
      <c r="H9" s="142" t="s">
        <v>83</v>
      </c>
      <c r="I9" s="159" t="s">
        <v>60</v>
      </c>
      <c r="J9" s="161" t="s">
        <v>53</v>
      </c>
      <c r="K9" s="161"/>
      <c r="L9" s="146"/>
      <c r="M9" s="159" t="s">
        <v>66</v>
      </c>
      <c r="N9" s="159" t="s">
        <v>67</v>
      </c>
      <c r="O9" s="163">
        <v>30</v>
      </c>
      <c r="P9" s="115">
        <f>D9*Q9</f>
        <v>13000</v>
      </c>
      <c r="Q9" s="116">
        <v>13000</v>
      </c>
      <c r="R9" s="137">
        <v>11141</v>
      </c>
      <c r="S9" s="117">
        <f>D9*R9</f>
        <v>11141</v>
      </c>
      <c r="T9" s="118" t="str">
        <f t="shared" ref="T9:T10" si="1">IF(ISNUMBER(R9), IF(R9&gt;Q9,"NEVYHOVUJE","VYHOVUJE")," ")</f>
        <v>VYHOVUJE</v>
      </c>
      <c r="U9" s="144"/>
      <c r="V9" s="130" t="s">
        <v>14</v>
      </c>
    </row>
    <row r="10" spans="1:22" ht="194.25" customHeight="1" thickBot="1" x14ac:dyDescent="0.3">
      <c r="A10" s="24"/>
      <c r="B10" s="119">
        <v>3</v>
      </c>
      <c r="C10" s="120" t="s">
        <v>65</v>
      </c>
      <c r="D10" s="121">
        <v>2</v>
      </c>
      <c r="E10" s="131"/>
      <c r="F10" s="126" t="s">
        <v>68</v>
      </c>
      <c r="G10" s="135" t="s">
        <v>80</v>
      </c>
      <c r="H10" s="143" t="s">
        <v>84</v>
      </c>
      <c r="I10" s="160"/>
      <c r="J10" s="162"/>
      <c r="K10" s="162"/>
      <c r="L10" s="147"/>
      <c r="M10" s="160"/>
      <c r="N10" s="160"/>
      <c r="O10" s="164"/>
      <c r="P10" s="122">
        <f>D10*Q10</f>
        <v>12000</v>
      </c>
      <c r="Q10" s="123">
        <v>6000</v>
      </c>
      <c r="R10" s="138">
        <v>5225</v>
      </c>
      <c r="S10" s="124">
        <f>D10*R10</f>
        <v>10450</v>
      </c>
      <c r="T10" s="125" t="str">
        <f t="shared" si="1"/>
        <v>VYHOVUJE</v>
      </c>
      <c r="U10" s="145"/>
      <c r="V10" s="131" t="s">
        <v>14</v>
      </c>
    </row>
    <row r="11" spans="1:22" ht="16.5" thickTop="1" thickBot="1" x14ac:dyDescent="0.3">
      <c r="C11"/>
      <c r="D11"/>
      <c r="E11"/>
      <c r="F11"/>
      <c r="G11" s="25"/>
      <c r="H11"/>
      <c r="I11"/>
      <c r="J11"/>
      <c r="N11"/>
      <c r="O11"/>
      <c r="P11" s="27"/>
      <c r="S11" s="59"/>
    </row>
    <row r="12" spans="1:22" ht="60.75" customHeight="1" thickTop="1" thickBot="1" x14ac:dyDescent="0.3">
      <c r="B12" s="154" t="s">
        <v>10</v>
      </c>
      <c r="C12" s="154"/>
      <c r="D12" s="154"/>
      <c r="E12" s="154"/>
      <c r="F12" s="154"/>
      <c r="G12" s="154"/>
      <c r="H12" s="154"/>
      <c r="I12" s="154"/>
      <c r="J12" s="26"/>
      <c r="K12" s="26"/>
      <c r="L12" s="11"/>
      <c r="M12" s="11"/>
      <c r="N12" s="11"/>
      <c r="O12" s="27"/>
      <c r="P12" s="27"/>
      <c r="Q12" s="28" t="s">
        <v>11</v>
      </c>
      <c r="R12" s="155" t="s">
        <v>12</v>
      </c>
      <c r="S12" s="156"/>
      <c r="T12" s="157"/>
      <c r="V12" s="29"/>
    </row>
    <row r="13" spans="1:22" ht="33" customHeight="1" thickTop="1" thickBot="1" x14ac:dyDescent="0.3">
      <c r="B13" s="158" t="s">
        <v>15</v>
      </c>
      <c r="C13" s="158"/>
      <c r="D13" s="158"/>
      <c r="E13" s="158"/>
      <c r="F13" s="158"/>
      <c r="G13" s="158"/>
      <c r="H13" s="30"/>
      <c r="I13" s="30"/>
      <c r="J13" s="30"/>
      <c r="L13" s="31"/>
      <c r="M13" s="31"/>
      <c r="N13" s="31"/>
      <c r="O13" s="32"/>
      <c r="P13" s="32"/>
      <c r="Q13" s="33">
        <f>SUM(P8:P10)</f>
        <v>37000</v>
      </c>
      <c r="R13" s="149">
        <f>SUM(S8:S10)</f>
        <v>29573</v>
      </c>
      <c r="S13" s="150"/>
      <c r="T13" s="151"/>
    </row>
    <row r="14" spans="1:22" ht="18.600000000000001" customHeight="1" thickTop="1" x14ac:dyDescent="0.25">
      <c r="B14" s="34"/>
      <c r="C14" s="35"/>
      <c r="D14" s="36"/>
      <c r="E14" s="35"/>
      <c r="F14" s="35"/>
      <c r="G14" s="37"/>
      <c r="H14" s="37"/>
      <c r="I14" s="37"/>
      <c r="J14" s="37"/>
      <c r="N14"/>
    </row>
    <row r="15" spans="1:22" ht="18.600000000000001" customHeight="1" x14ac:dyDescent="0.25">
      <c r="B15" s="148" t="s">
        <v>13</v>
      </c>
      <c r="C15" s="148"/>
      <c r="D15" s="148"/>
      <c r="E15" s="148"/>
      <c r="F15" s="148"/>
      <c r="G15" s="148"/>
      <c r="H15" s="148"/>
      <c r="I15" s="148"/>
      <c r="J15"/>
      <c r="N15"/>
    </row>
    <row r="16" spans="1:22" ht="18.600000000000001" customHeight="1" x14ac:dyDescent="0.25">
      <c r="B16" s="38"/>
      <c r="C16" s="38"/>
      <c r="D16" s="38"/>
      <c r="E16" s="38"/>
      <c r="F16" s="38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ht="18.600000000000001" customHeight="1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C181"/>
      <c r="E181"/>
      <c r="F181"/>
      <c r="I181"/>
      <c r="J181"/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  <row r="219" spans="14:14" x14ac:dyDescent="0.25">
      <c r="N219"/>
    </row>
  </sheetData>
  <sheetProtection algorithmName="SHA-512" hashValue="+3+IteMewrnjphXAubjBXKNnBjZ+crwvUe+AYejcjIOdSLbC2W0+vzbrKT/Q6ooeRyJQjrjvKaZK660kG0vTGQ==" saltValue="D9S8pbUv4o7c7sp3ZNrJ2Q==" spinCount="100000" sheet="1" objects="1" scenarios="1"/>
  <mergeCells count="15">
    <mergeCell ref="U9:U10"/>
    <mergeCell ref="L9:L10"/>
    <mergeCell ref="B15:I15"/>
    <mergeCell ref="R13:T13"/>
    <mergeCell ref="B1:D1"/>
    <mergeCell ref="B12:I12"/>
    <mergeCell ref="R12:T12"/>
    <mergeCell ref="B13:G13"/>
    <mergeCell ref="B2:D2"/>
    <mergeCell ref="I9:I10"/>
    <mergeCell ref="J9:J10"/>
    <mergeCell ref="M9:M10"/>
    <mergeCell ref="K9:K10"/>
    <mergeCell ref="N9:N10"/>
    <mergeCell ref="O9:O10"/>
  </mergeCells>
  <conditionalFormatting sqref="B8:B10 D8:D10">
    <cfRule type="containsBlanks" dxfId="7" priority="74">
      <formula>LEN(TRIM(B8))=0</formula>
    </cfRule>
  </conditionalFormatting>
  <conditionalFormatting sqref="B8:B10">
    <cfRule type="cellIs" dxfId="6" priority="69" operator="greaterThanOrEqual">
      <formula>1</formula>
    </cfRule>
  </conditionalFormatting>
  <conditionalFormatting sqref="T8:T10">
    <cfRule type="cellIs" dxfId="5" priority="66" operator="equal">
      <formula>"VYHOVUJE"</formula>
    </cfRule>
  </conditionalFormatting>
  <conditionalFormatting sqref="T8:T10">
    <cfRule type="cellIs" dxfId="4" priority="65" operator="equal">
      <formula>"NEVYHOVUJE"</formula>
    </cfRule>
  </conditionalFormatting>
  <conditionalFormatting sqref="G8:H10 R8:R10">
    <cfRule type="containsBlanks" dxfId="3" priority="56">
      <formula>LEN(TRIM(G8))=0</formula>
    </cfRule>
  </conditionalFormatting>
  <conditionalFormatting sqref="G8:H10 R8:R10">
    <cfRule type="notContainsBlanks" dxfId="2" priority="54">
      <formula>LEN(TRIM(G8))&gt;0</formula>
    </cfRule>
  </conditionalFormatting>
  <conditionalFormatting sqref="G8:H10">
    <cfRule type="notContainsBlanks" dxfId="1" priority="52">
      <formula>LEN(TRIM(G8))&gt;0</formula>
    </cfRule>
  </conditionalFormatting>
  <conditionalFormatting sqref="R8:R10">
    <cfRule type="notContainsBlanks" dxfId="0" priority="19">
      <formula>LEN(TRIM(R8))&gt;0</formula>
    </cfRule>
  </conditionalFormatting>
  <dataValidations count="4">
    <dataValidation type="list" showInputMessage="1" showErrorMessage="1" sqref="J8:J9" xr:uid="{00000000-0002-0000-0000-000000000000}">
      <formula1>"ANO,NE"</formula1>
    </dataValidation>
    <dataValidation type="list" allowBlank="1" showInputMessage="1" showErrorMessage="1" sqref="K8:K9" xr:uid="{4F54C56F-CB87-456B-B8D7-70373A9299ED}">
      <formula1>"ANO,NE"</formula1>
    </dataValidation>
    <dataValidation type="list" showInputMessage="1" showErrorMessage="1" sqref="E8:E10" xr:uid="{00000000-0002-0000-0000-000001000000}">
      <formula1>"ks,bal,sada,"</formula1>
    </dataValidation>
    <dataValidation type="list" allowBlank="1" showInputMessage="1" showErrorMessage="1" sqref="V8:V10" xr:uid="{00000000-0002-0000-0000-000002000000}">
      <formula1>#REF!</formula1>
    </dataValidation>
  </dataValidations>
  <printOptions horizontalCentered="1"/>
  <pageMargins left="0" right="0" top="0.35433070866141736" bottom="0.74803149606299213" header="0.31496062992125984" footer="0.31496062992125984"/>
  <pageSetup paperSize="8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54"/>
  <sheetViews>
    <sheetView topLeftCell="A10" zoomScale="90" zoomScaleNormal="90" workbookViewId="0">
      <selection activeCell="D48" sqref="D48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8" max="8" width="43.425781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73" t="s">
        <v>38</v>
      </c>
      <c r="C1" s="173"/>
      <c r="D1" s="56"/>
    </row>
    <row r="2" spans="2:13" x14ac:dyDescent="0.25">
      <c r="B2" s="174" t="str">
        <f>'Nabídková cena'!B2:D2</f>
        <v xml:space="preserve">Tiskárny, kopírky, multifunkce II. 018 - 2022 </v>
      </c>
      <c r="C2" s="174"/>
    </row>
    <row r="3" spans="2:13" x14ac:dyDescent="0.25">
      <c r="B3" s="40"/>
      <c r="C3" s="40"/>
    </row>
    <row r="4" spans="2:13" x14ac:dyDescent="0.25">
      <c r="B4" s="41"/>
      <c r="C4" s="12" t="s">
        <v>1</v>
      </c>
      <c r="D4" s="42"/>
      <c r="E4" s="42"/>
    </row>
    <row r="5" spans="2:13" x14ac:dyDescent="0.25">
      <c r="B5" s="43"/>
      <c r="C5" s="9" t="s">
        <v>0</v>
      </c>
    </row>
    <row r="6" spans="2:13" x14ac:dyDescent="0.25">
      <c r="B6" s="44"/>
      <c r="C6" s="9" t="s">
        <v>0</v>
      </c>
      <c r="D6" s="42"/>
      <c r="E6" s="42"/>
    </row>
    <row r="8" spans="2:13" ht="15.75" thickBot="1" x14ac:dyDescent="0.3"/>
    <row r="9" spans="2:13" ht="45.75" thickBot="1" x14ac:dyDescent="0.3">
      <c r="B9" s="57" t="s">
        <v>39</v>
      </c>
      <c r="C9" s="55">
        <f>'Nabídková cena'!R13</f>
        <v>29573</v>
      </c>
      <c r="E9" s="175" t="s">
        <v>17</v>
      </c>
      <c r="F9" s="176"/>
      <c r="G9" s="177"/>
      <c r="H9" s="165">
        <f ca="1">SUM(C9+G24+G39+G54)</f>
        <v>574343</v>
      </c>
      <c r="I9" s="166"/>
    </row>
    <row r="10" spans="2:13" ht="15.75" thickBot="1" x14ac:dyDescent="0.3">
      <c r="B10" s="45"/>
      <c r="C10" s="46"/>
    </row>
    <row r="11" spans="2:13" s="50" customFormat="1" ht="30.75" thickBot="1" x14ac:dyDescent="0.3">
      <c r="B11" s="47" t="s">
        <v>18</v>
      </c>
      <c r="C11" s="48" t="s">
        <v>5</v>
      </c>
      <c r="D11" s="49" t="s">
        <v>19</v>
      </c>
      <c r="E11" s="167"/>
      <c r="F11" s="168"/>
      <c r="G11" s="169"/>
    </row>
    <row r="12" spans="2:13" s="50" customFormat="1" ht="27" customHeight="1" thickBot="1" x14ac:dyDescent="0.3">
      <c r="B12" s="89" t="s">
        <v>20</v>
      </c>
      <c r="C12" s="91" t="str">
        <f>'Nabídková cena'!G8</f>
        <v xml:space="preserve">Xerox B305V_DNI </v>
      </c>
      <c r="D12" s="90">
        <v>4000</v>
      </c>
      <c r="E12" s="170"/>
      <c r="F12" s="171"/>
      <c r="G12" s="172"/>
    </row>
    <row r="13" spans="2:13" s="50" customFormat="1" ht="40.5" customHeight="1" thickBot="1" x14ac:dyDescent="0.3">
      <c r="B13" s="51" t="s">
        <v>21</v>
      </c>
      <c r="C13" s="48" t="s">
        <v>22</v>
      </c>
      <c r="D13" s="48" t="s">
        <v>23</v>
      </c>
      <c r="E13" s="48" t="s">
        <v>24</v>
      </c>
      <c r="F13" s="48" t="s">
        <v>25</v>
      </c>
      <c r="G13" s="52" t="s">
        <v>26</v>
      </c>
      <c r="I13" s="53" t="s">
        <v>27</v>
      </c>
      <c r="M13" s="54"/>
    </row>
    <row r="14" spans="2:13" s="50" customFormat="1" x14ac:dyDescent="0.25">
      <c r="B14" s="72" t="s">
        <v>28</v>
      </c>
      <c r="C14" s="139" t="s">
        <v>79</v>
      </c>
      <c r="D14" s="95">
        <v>20000</v>
      </c>
      <c r="E14" s="73">
        <v>3966</v>
      </c>
      <c r="F14" s="74">
        <f ca="1">IF(CELL("obsah",$D14)=0,0,ROUNDUP($D$12/$D14*12,0))</f>
        <v>3</v>
      </c>
      <c r="G14" s="63">
        <f ca="1">E14*F14</f>
        <v>11898</v>
      </c>
      <c r="I14" s="75"/>
    </row>
    <row r="15" spans="2:13" s="50" customFormat="1" x14ac:dyDescent="0.25">
      <c r="B15" s="76" t="s">
        <v>29</v>
      </c>
      <c r="C15" s="101"/>
      <c r="D15" s="96"/>
      <c r="E15" s="77"/>
      <c r="F15" s="74">
        <f t="shared" ref="F15:F21" ca="1" si="0">IF(CELL("obsah",$D15)=0,0,ROUNDUP($D$12/$D15*12,0))</f>
        <v>0</v>
      </c>
      <c r="G15" s="78">
        <f t="shared" ref="G15:G21" ca="1" si="1">E15*F15</f>
        <v>0</v>
      </c>
      <c r="I15" s="75"/>
    </row>
    <row r="16" spans="2:13" s="50" customFormat="1" x14ac:dyDescent="0.25">
      <c r="B16" s="76" t="s">
        <v>30</v>
      </c>
      <c r="C16" s="93"/>
      <c r="D16" s="96"/>
      <c r="E16" s="77"/>
      <c r="F16" s="74">
        <f t="shared" ca="1" si="0"/>
        <v>0</v>
      </c>
      <c r="G16" s="78">
        <f t="shared" ca="1" si="1"/>
        <v>0</v>
      </c>
      <c r="I16" s="75"/>
    </row>
    <row r="17" spans="2:9" s="50" customFormat="1" x14ac:dyDescent="0.25">
      <c r="B17" s="76" t="s">
        <v>31</v>
      </c>
      <c r="C17" s="93"/>
      <c r="D17" s="96"/>
      <c r="E17" s="77"/>
      <c r="F17" s="74">
        <f t="shared" ca="1" si="0"/>
        <v>0</v>
      </c>
      <c r="G17" s="78">
        <f t="shared" ca="1" si="1"/>
        <v>0</v>
      </c>
      <c r="I17" s="75"/>
    </row>
    <row r="18" spans="2:9" s="50" customFormat="1" x14ac:dyDescent="0.25">
      <c r="B18" s="79" t="s">
        <v>32</v>
      </c>
      <c r="C18" s="140" t="s">
        <v>78</v>
      </c>
      <c r="D18" s="97">
        <v>40000</v>
      </c>
      <c r="E18" s="80">
        <v>1100</v>
      </c>
      <c r="F18" s="74">
        <f t="shared" ca="1" si="0"/>
        <v>2</v>
      </c>
      <c r="G18" s="78">
        <f t="shared" ca="1" si="1"/>
        <v>2200</v>
      </c>
      <c r="I18" s="75"/>
    </row>
    <row r="19" spans="2:9" s="50" customFormat="1" x14ac:dyDescent="0.25">
      <c r="B19" s="81" t="s">
        <v>33</v>
      </c>
      <c r="C19" s="94"/>
      <c r="D19" s="98"/>
      <c r="E19" s="83"/>
      <c r="F19" s="74">
        <f t="shared" ca="1" si="0"/>
        <v>0</v>
      </c>
      <c r="G19" s="78">
        <f t="shared" ca="1" si="1"/>
        <v>0</v>
      </c>
      <c r="I19" s="75"/>
    </row>
    <row r="20" spans="2:9" s="50" customFormat="1" x14ac:dyDescent="0.25">
      <c r="B20" s="81" t="s">
        <v>34</v>
      </c>
      <c r="C20" s="82"/>
      <c r="D20" s="98"/>
      <c r="E20" s="83"/>
      <c r="F20" s="74">
        <f t="shared" ca="1" si="0"/>
        <v>0</v>
      </c>
      <c r="G20" s="78">
        <f t="shared" ca="1" si="1"/>
        <v>0</v>
      </c>
      <c r="I20" s="75"/>
    </row>
    <row r="21" spans="2:9" s="50" customFormat="1" ht="15.75" thickBot="1" x14ac:dyDescent="0.3">
      <c r="B21" s="84" t="s">
        <v>34</v>
      </c>
      <c r="C21" s="85"/>
      <c r="D21" s="99"/>
      <c r="E21" s="86"/>
      <c r="F21" s="87">
        <f t="shared" ca="1" si="0"/>
        <v>0</v>
      </c>
      <c r="G21" s="88">
        <f t="shared" ca="1" si="1"/>
        <v>0</v>
      </c>
      <c r="I21" s="75"/>
    </row>
    <row r="22" spans="2:9" s="50" customFormat="1" ht="30" customHeight="1" x14ac:dyDescent="0.25">
      <c r="B22" s="61" t="s">
        <v>35</v>
      </c>
      <c r="C22" s="62"/>
      <c r="D22" s="62"/>
      <c r="E22" s="62"/>
      <c r="F22" s="62"/>
      <c r="G22" s="63">
        <f ca="1">SUM(G14:G21)</f>
        <v>14098</v>
      </c>
    </row>
    <row r="23" spans="2:9" s="50" customFormat="1" ht="30" customHeight="1" x14ac:dyDescent="0.25">
      <c r="B23" s="64" t="s">
        <v>36</v>
      </c>
      <c r="G23" s="65">
        <f ca="1">G22*5</f>
        <v>70490</v>
      </c>
    </row>
    <row r="24" spans="2:9" s="50" customFormat="1" ht="30" customHeight="1" thickBot="1" x14ac:dyDescent="0.3">
      <c r="B24" s="66" t="s">
        <v>37</v>
      </c>
      <c r="C24" s="67"/>
      <c r="D24" s="68">
        <f>'Nabídková cena'!D8</f>
        <v>1</v>
      </c>
      <c r="E24" s="69"/>
      <c r="F24" s="70"/>
      <c r="G24" s="71">
        <f ca="1">SUM(G23*D24)</f>
        <v>70490</v>
      </c>
    </row>
    <row r="25" spans="2:9" ht="15.75" thickBot="1" x14ac:dyDescent="0.3"/>
    <row r="26" spans="2:9" ht="30.75" thickBot="1" x14ac:dyDescent="0.3">
      <c r="B26" s="92" t="s">
        <v>56</v>
      </c>
      <c r="C26" s="48" t="s">
        <v>5</v>
      </c>
      <c r="D26" s="49" t="s">
        <v>19</v>
      </c>
      <c r="E26" s="167"/>
      <c r="F26" s="168"/>
      <c r="G26" s="169"/>
      <c r="H26" s="50"/>
      <c r="I26" s="50"/>
    </row>
    <row r="27" spans="2:9" ht="37.5" customHeight="1" thickBot="1" x14ac:dyDescent="0.3">
      <c r="B27" s="89" t="s">
        <v>20</v>
      </c>
      <c r="C27" s="91" t="str">
        <f>'Nabídková cena'!G9</f>
        <v xml:space="preserve">Xerox C235V_DNI </v>
      </c>
      <c r="D27" s="90">
        <v>1500</v>
      </c>
      <c r="E27" s="170"/>
      <c r="F27" s="171"/>
      <c r="G27" s="172"/>
      <c r="H27" s="50"/>
      <c r="I27" s="50"/>
    </row>
    <row r="28" spans="2:9" ht="30.75" thickBot="1" x14ac:dyDescent="0.3">
      <c r="B28" s="51" t="s">
        <v>21</v>
      </c>
      <c r="C28" s="48" t="s">
        <v>22</v>
      </c>
      <c r="D28" s="48" t="s">
        <v>23</v>
      </c>
      <c r="E28" s="48" t="s">
        <v>24</v>
      </c>
      <c r="F28" s="48" t="s">
        <v>25</v>
      </c>
      <c r="G28" s="52" t="s">
        <v>26</v>
      </c>
      <c r="H28" s="50"/>
      <c r="I28" s="53" t="s">
        <v>27</v>
      </c>
    </row>
    <row r="29" spans="2:9" x14ac:dyDescent="0.25">
      <c r="B29" s="72" t="s">
        <v>28</v>
      </c>
      <c r="C29" s="93" t="s">
        <v>71</v>
      </c>
      <c r="D29" s="95">
        <v>3000</v>
      </c>
      <c r="E29" s="73">
        <v>1562</v>
      </c>
      <c r="F29" s="74">
        <f t="shared" ref="F29:F36" ca="1" si="2">IF(CELL("obsah",$D29)=0,0,ROUNDUP($D$27/$D29*12,0))</f>
        <v>6</v>
      </c>
      <c r="G29" s="63">
        <f ca="1">E29*F29</f>
        <v>9372</v>
      </c>
      <c r="H29" s="50"/>
      <c r="I29" s="75"/>
    </row>
    <row r="30" spans="2:9" x14ac:dyDescent="0.25">
      <c r="B30" s="76" t="s">
        <v>29</v>
      </c>
      <c r="C30" s="93" t="s">
        <v>75</v>
      </c>
      <c r="D30" s="96">
        <v>2500</v>
      </c>
      <c r="E30" s="77">
        <v>1993</v>
      </c>
      <c r="F30" s="74">
        <f t="shared" ca="1" si="2"/>
        <v>8</v>
      </c>
      <c r="G30" s="78">
        <f t="shared" ref="G30:G36" ca="1" si="3">E30*F30</f>
        <v>15944</v>
      </c>
      <c r="H30" s="50"/>
      <c r="I30" s="75"/>
    </row>
    <row r="31" spans="2:9" x14ac:dyDescent="0.25">
      <c r="B31" s="76" t="s">
        <v>30</v>
      </c>
      <c r="C31" s="93" t="s">
        <v>73</v>
      </c>
      <c r="D31" s="96">
        <v>2500</v>
      </c>
      <c r="E31" s="77">
        <v>1993</v>
      </c>
      <c r="F31" s="74">
        <f t="shared" ca="1" si="2"/>
        <v>8</v>
      </c>
      <c r="G31" s="78">
        <f t="shared" ca="1" si="3"/>
        <v>15944</v>
      </c>
      <c r="H31" s="50"/>
      <c r="I31" s="75"/>
    </row>
    <row r="32" spans="2:9" x14ac:dyDescent="0.25">
      <c r="B32" s="76" t="s">
        <v>31</v>
      </c>
      <c r="C32" s="93" t="s">
        <v>72</v>
      </c>
      <c r="D32" s="96">
        <v>2500</v>
      </c>
      <c r="E32" s="77">
        <v>1993</v>
      </c>
      <c r="F32" s="74">
        <f t="shared" ca="1" si="2"/>
        <v>8</v>
      </c>
      <c r="G32" s="78">
        <f t="shared" ca="1" si="3"/>
        <v>15944</v>
      </c>
      <c r="H32" s="50"/>
      <c r="I32" s="75"/>
    </row>
    <row r="33" spans="2:9" x14ac:dyDescent="0.25">
      <c r="B33" s="79" t="s">
        <v>32</v>
      </c>
      <c r="C33" s="93"/>
      <c r="D33" s="97"/>
      <c r="E33" s="80"/>
      <c r="F33" s="74">
        <f t="shared" ca="1" si="2"/>
        <v>0</v>
      </c>
      <c r="G33" s="78">
        <f t="shared" ca="1" si="3"/>
        <v>0</v>
      </c>
      <c r="H33" s="50"/>
      <c r="I33" s="75"/>
    </row>
    <row r="34" spans="2:9" x14ac:dyDescent="0.25">
      <c r="B34" s="81" t="s">
        <v>33</v>
      </c>
      <c r="C34" s="93" t="s">
        <v>74</v>
      </c>
      <c r="D34" s="98">
        <v>15500</v>
      </c>
      <c r="E34" s="83">
        <v>282</v>
      </c>
      <c r="F34" s="74">
        <f t="shared" ca="1" si="2"/>
        <v>2</v>
      </c>
      <c r="G34" s="78">
        <f t="shared" ca="1" si="3"/>
        <v>564</v>
      </c>
      <c r="H34" s="50"/>
      <c r="I34" s="75"/>
    </row>
    <row r="35" spans="2:9" x14ac:dyDescent="0.25">
      <c r="B35" s="81" t="s">
        <v>34</v>
      </c>
      <c r="C35" s="93"/>
      <c r="D35" s="98"/>
      <c r="E35" s="83"/>
      <c r="F35" s="74">
        <f t="shared" ca="1" si="2"/>
        <v>0</v>
      </c>
      <c r="G35" s="78">
        <f t="shared" ca="1" si="3"/>
        <v>0</v>
      </c>
      <c r="H35" s="50"/>
      <c r="I35" s="75"/>
    </row>
    <row r="36" spans="2:9" ht="15.75" thickBot="1" x14ac:dyDescent="0.3">
      <c r="B36" s="84" t="s">
        <v>34</v>
      </c>
      <c r="C36" s="93"/>
      <c r="D36" s="99"/>
      <c r="E36" s="86"/>
      <c r="F36" s="87">
        <f t="shared" ca="1" si="2"/>
        <v>0</v>
      </c>
      <c r="G36" s="88">
        <f t="shared" ca="1" si="3"/>
        <v>0</v>
      </c>
      <c r="H36" s="50"/>
      <c r="I36" s="75"/>
    </row>
    <row r="37" spans="2:9" ht="32.25" customHeight="1" x14ac:dyDescent="0.25">
      <c r="B37" s="61" t="s">
        <v>35</v>
      </c>
      <c r="C37" s="62"/>
      <c r="D37" s="62"/>
      <c r="E37" s="62"/>
      <c r="F37" s="62"/>
      <c r="G37" s="63">
        <f ca="1">SUM(G29:G36)</f>
        <v>57768</v>
      </c>
      <c r="H37" s="50"/>
      <c r="I37" s="50"/>
    </row>
    <row r="38" spans="2:9" ht="32.25" customHeight="1" x14ac:dyDescent="0.25">
      <c r="B38" s="64" t="s">
        <v>36</v>
      </c>
      <c r="C38" s="50"/>
      <c r="D38" s="50"/>
      <c r="E38" s="50"/>
      <c r="F38" s="50"/>
      <c r="G38" s="65">
        <f ca="1">G37*5</f>
        <v>288840</v>
      </c>
      <c r="H38" s="50"/>
      <c r="I38" s="50"/>
    </row>
    <row r="39" spans="2:9" ht="36" customHeight="1" thickBot="1" x14ac:dyDescent="0.3">
      <c r="B39" s="66" t="s">
        <v>37</v>
      </c>
      <c r="C39" s="67"/>
      <c r="D39" s="68">
        <f>'Nabídková cena'!D9</f>
        <v>1</v>
      </c>
      <c r="E39" s="69"/>
      <c r="F39" s="70"/>
      <c r="G39" s="71">
        <f ca="1">SUM(G38*D39)</f>
        <v>288840</v>
      </c>
      <c r="H39" s="50"/>
      <c r="I39" s="50"/>
    </row>
    <row r="40" spans="2:9" ht="15.75" thickBot="1" x14ac:dyDescent="0.3"/>
    <row r="41" spans="2:9" ht="30.75" thickBot="1" x14ac:dyDescent="0.3">
      <c r="B41" s="100" t="s">
        <v>57</v>
      </c>
      <c r="C41" s="48" t="s">
        <v>5</v>
      </c>
      <c r="D41" s="49" t="s">
        <v>19</v>
      </c>
      <c r="E41" s="167"/>
      <c r="F41" s="168"/>
      <c r="G41" s="169"/>
      <c r="H41" s="50"/>
      <c r="I41" s="50"/>
    </row>
    <row r="42" spans="2:9" ht="30.75" customHeight="1" thickBot="1" x14ac:dyDescent="0.3">
      <c r="B42" s="89" t="s">
        <v>20</v>
      </c>
      <c r="C42" s="91" t="str">
        <f>'Nabídková cena'!G10</f>
        <v>OKI B432dn</v>
      </c>
      <c r="D42" s="90">
        <v>4000</v>
      </c>
      <c r="E42" s="170"/>
      <c r="F42" s="171"/>
      <c r="G42" s="172"/>
      <c r="H42" s="50"/>
      <c r="I42" s="50"/>
    </row>
    <row r="43" spans="2:9" ht="30.75" thickBot="1" x14ac:dyDescent="0.3">
      <c r="B43" s="51" t="s">
        <v>21</v>
      </c>
      <c r="C43" s="48" t="s">
        <v>22</v>
      </c>
      <c r="D43" s="48" t="s">
        <v>23</v>
      </c>
      <c r="E43" s="48" t="s">
        <v>24</v>
      </c>
      <c r="F43" s="48" t="s">
        <v>25</v>
      </c>
      <c r="G43" s="52" t="s">
        <v>26</v>
      </c>
      <c r="H43" s="50"/>
      <c r="I43" s="53" t="s">
        <v>27</v>
      </c>
    </row>
    <row r="44" spans="2:9" x14ac:dyDescent="0.25">
      <c r="B44" s="72" t="s">
        <v>28</v>
      </c>
      <c r="C44" s="139" t="s">
        <v>81</v>
      </c>
      <c r="D44" s="95">
        <v>12000</v>
      </c>
      <c r="E44" s="73">
        <v>3493</v>
      </c>
      <c r="F44" s="74">
        <f t="shared" ref="F44:F51" ca="1" si="4">IF(CELL("obsah",$D44)=0,0,ROUNDUP($D$42/$D44*12,0))</f>
        <v>4</v>
      </c>
      <c r="G44" s="63">
        <f ca="1">E44*F44</f>
        <v>13972</v>
      </c>
      <c r="H44" s="50"/>
      <c r="I44" s="75"/>
    </row>
    <row r="45" spans="2:9" x14ac:dyDescent="0.25">
      <c r="B45" s="76" t="s">
        <v>29</v>
      </c>
      <c r="C45" s="93"/>
      <c r="D45" s="96"/>
      <c r="E45" s="77"/>
      <c r="F45" s="74">
        <f t="shared" ca="1" si="4"/>
        <v>0</v>
      </c>
      <c r="G45" s="78">
        <f t="shared" ref="G45:G51" ca="1" si="5">E45*F45</f>
        <v>0</v>
      </c>
      <c r="H45" s="50"/>
      <c r="I45" s="75"/>
    </row>
    <row r="46" spans="2:9" x14ac:dyDescent="0.25">
      <c r="B46" s="76" t="s">
        <v>30</v>
      </c>
      <c r="C46" s="93"/>
      <c r="D46" s="96"/>
      <c r="E46" s="77"/>
      <c r="F46" s="74">
        <f t="shared" ca="1" si="4"/>
        <v>0</v>
      </c>
      <c r="G46" s="78">
        <f t="shared" ca="1" si="5"/>
        <v>0</v>
      </c>
      <c r="H46" s="50"/>
      <c r="I46" s="75"/>
    </row>
    <row r="47" spans="2:9" x14ac:dyDescent="0.25">
      <c r="B47" s="76" t="s">
        <v>31</v>
      </c>
      <c r="C47" s="93"/>
      <c r="D47" s="96"/>
      <c r="E47" s="77"/>
      <c r="F47" s="74">
        <f t="shared" ca="1" si="4"/>
        <v>0</v>
      </c>
      <c r="G47" s="78">
        <f t="shared" ca="1" si="5"/>
        <v>0</v>
      </c>
      <c r="H47" s="50"/>
      <c r="I47" s="75"/>
    </row>
    <row r="48" spans="2:9" x14ac:dyDescent="0.25">
      <c r="B48" s="79" t="s">
        <v>32</v>
      </c>
      <c r="C48" s="140" t="s">
        <v>82</v>
      </c>
      <c r="D48" s="97">
        <v>25000</v>
      </c>
      <c r="E48" s="80">
        <v>2286</v>
      </c>
      <c r="F48" s="74">
        <f t="shared" ca="1" si="4"/>
        <v>2</v>
      </c>
      <c r="G48" s="78">
        <f t="shared" ca="1" si="5"/>
        <v>4572</v>
      </c>
      <c r="H48" s="50"/>
      <c r="I48" s="75"/>
    </row>
    <row r="49" spans="2:9" x14ac:dyDescent="0.25">
      <c r="B49" s="81" t="s">
        <v>33</v>
      </c>
      <c r="C49" s="94"/>
      <c r="D49" s="98"/>
      <c r="E49" s="83"/>
      <c r="F49" s="74">
        <f t="shared" ca="1" si="4"/>
        <v>0</v>
      </c>
      <c r="G49" s="78">
        <f t="shared" ca="1" si="5"/>
        <v>0</v>
      </c>
      <c r="H49" s="50"/>
      <c r="I49" s="75"/>
    </row>
    <row r="50" spans="2:9" x14ac:dyDescent="0.25">
      <c r="B50" s="81" t="s">
        <v>34</v>
      </c>
      <c r="C50" s="82"/>
      <c r="D50" s="98"/>
      <c r="E50" s="83"/>
      <c r="F50" s="74">
        <f t="shared" ca="1" si="4"/>
        <v>0</v>
      </c>
      <c r="G50" s="78">
        <f t="shared" ca="1" si="5"/>
        <v>0</v>
      </c>
      <c r="H50" s="50"/>
      <c r="I50" s="75"/>
    </row>
    <row r="51" spans="2:9" ht="15.75" thickBot="1" x14ac:dyDescent="0.3">
      <c r="B51" s="84" t="s">
        <v>34</v>
      </c>
      <c r="C51" s="85"/>
      <c r="D51" s="99"/>
      <c r="E51" s="86"/>
      <c r="F51" s="87">
        <f t="shared" ca="1" si="4"/>
        <v>0</v>
      </c>
      <c r="G51" s="88">
        <f t="shared" ca="1" si="5"/>
        <v>0</v>
      </c>
      <c r="H51" s="50"/>
      <c r="I51" s="75"/>
    </row>
    <row r="52" spans="2:9" ht="32.25" customHeight="1" x14ac:dyDescent="0.25">
      <c r="B52" s="61" t="s">
        <v>35</v>
      </c>
      <c r="C52" s="62"/>
      <c r="D52" s="62"/>
      <c r="E52" s="62"/>
      <c r="F52" s="62"/>
      <c r="G52" s="63">
        <f ca="1">SUM(G44:G51)</f>
        <v>18544</v>
      </c>
      <c r="H52" s="50"/>
      <c r="I52" s="50"/>
    </row>
    <row r="53" spans="2:9" ht="32.25" customHeight="1" x14ac:dyDescent="0.25">
      <c r="B53" s="64" t="s">
        <v>36</v>
      </c>
      <c r="C53" s="50"/>
      <c r="D53" s="50"/>
      <c r="E53" s="50"/>
      <c r="F53" s="50"/>
      <c r="G53" s="65">
        <f ca="1">G52*5</f>
        <v>92720</v>
      </c>
      <c r="H53" s="50"/>
      <c r="I53" s="50"/>
    </row>
    <row r="54" spans="2:9" ht="36" customHeight="1" thickBot="1" x14ac:dyDescent="0.3">
      <c r="B54" s="66" t="s">
        <v>37</v>
      </c>
      <c r="C54" s="67"/>
      <c r="D54" s="68">
        <f>'Nabídková cena'!D10</f>
        <v>2</v>
      </c>
      <c r="E54" s="69"/>
      <c r="F54" s="70"/>
      <c r="G54" s="71">
        <f ca="1">SUM(G53*D54)</f>
        <v>185440</v>
      </c>
      <c r="H54" s="50"/>
      <c r="I54" s="50"/>
    </row>
  </sheetData>
  <mergeCells count="7">
    <mergeCell ref="H9:I9"/>
    <mergeCell ref="E11:G12"/>
    <mergeCell ref="E41:G42"/>
    <mergeCell ref="E26:G27"/>
    <mergeCell ref="B1:C1"/>
    <mergeCell ref="B2:C2"/>
    <mergeCell ref="E9:G9"/>
  </mergeCells>
  <hyperlinks>
    <hyperlink ref="C31" r:id="rId1" display="https://edshopb2b.edsystem.cz/xerox-magenta-high-capacity-toner-pro-c230-c235-2500-stran/product-1584091" xr:uid="{DA875C0F-2991-4430-AA92-6F04ED6B3E43}"/>
    <hyperlink ref="C30" r:id="rId2" display="https://edshopb2b.edsystem.cz/xerox-cyan-high-capacity-toner-pro-c230-c235-2500-stran/product-1584089" xr:uid="{9855C802-3869-41E4-B887-13C099DB3713}"/>
  </hyperlinks>
  <pageMargins left="0.7" right="0.7" top="0.78740157499999996" bottom="0.78740157499999996" header="0.3" footer="0.3"/>
  <pageSetup paperSize="9" scale="42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Martin Kyjovský</cp:lastModifiedBy>
  <cp:revision>1</cp:revision>
  <cp:lastPrinted>2022-10-26T14:06:09Z</cp:lastPrinted>
  <dcterms:created xsi:type="dcterms:W3CDTF">2014-03-05T12:43:32Z</dcterms:created>
  <dcterms:modified xsi:type="dcterms:W3CDTF">2022-11-03T13:39:50Z</dcterms:modified>
</cp:coreProperties>
</file>