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KM\014\1 výzva\"/>
    </mc:Choice>
  </mc:AlternateContent>
  <xr:revisionPtr revIDLastSave="0" documentId="13_ncr:1_{F915EFE1-64DA-4118-A9EE-7ACAAD43780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cena'!$B$3:$U$12</definedName>
  </definedNames>
  <calcPr calcId="191029"/>
</workbook>
</file>

<file path=xl/calcChain.xml><?xml version="1.0" encoding="utf-8"?>
<calcChain xmlns="http://schemas.openxmlformats.org/spreadsheetml/2006/main">
  <c r="F36" i="4" l="1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D39" i="4"/>
  <c r="C27" i="4"/>
  <c r="S9" i="1"/>
  <c r="T9" i="1"/>
  <c r="P9" i="1"/>
  <c r="B2" i="4"/>
  <c r="G37" i="4" l="1"/>
  <c r="G38" i="4" s="1"/>
  <c r="G39" i="4" s="1"/>
  <c r="F14" i="4"/>
  <c r="G14" i="4" s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22" i="4" l="1"/>
  <c r="G23" i="4" s="1"/>
  <c r="G24" i="4" s="1"/>
  <c r="T8" i="1" l="1"/>
  <c r="S8" i="1"/>
  <c r="R12" i="1" s="1"/>
  <c r="P8" i="1"/>
  <c r="Q12" i="1" s="1"/>
  <c r="C9" i="4" l="1"/>
  <c r="H9" i="4" s="1"/>
</calcChain>
</file>

<file path=xl/sharedStrings.xml><?xml version="1.0" encoding="utf-8"?>
<sst xmlns="http://schemas.openxmlformats.org/spreadsheetml/2006/main" count="101" uniqueCount="70">
  <si>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</si>
  <si>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</si>
  <si>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</si>
  <si>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</si>
  <si>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</si>
  <si>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</si>
  <si>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</si>
  <si>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</si>
  <si>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</si>
  <si>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</si>
  <si>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</si>
  <si>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</si>
  <si>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</si>
  <si>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</si>
  <si>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</si>
  <si>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</si>
  <si>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</si>
  <si>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</si>
  <si>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</si>
  <si>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</si>
  <si>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</si>
  <si>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</si>
  <si>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</si>
  <si>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</si>
  <si>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</si>
  <si>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</si>
  <si>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</si>
  <si>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</si>
  <si>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</si>
  <si>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</si>
  <si>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</si>
  <si>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</si>
  <si>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</si>
  <si>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</si>
  <si>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</si>
  <si>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</si>
  <si>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</si>
  <si>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</si>
  <si>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</si>
  <si>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</si>
  <si>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</si>
  <si>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</si>
  <si>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</si>
  <si>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</si>
  <si>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</si>
  <si>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</si>
  <si>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</si>
  <si>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</si>
  <si>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</si>
  <si>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</si>
  <si>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</si>
  <si>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</si>
  <si>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</si>
  <si>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NE</t>
  </si>
  <si>
    <t>Příloha č. 2 Kupní smlouvy - technická specifikace</t>
  </si>
  <si>
    <t xml:space="preserve">Popis </t>
  </si>
  <si>
    <t>Položka č. 2</t>
  </si>
  <si>
    <t xml:space="preserve">Tiskárny, kopírky, multifunkce II. 014 - 2022 </t>
  </si>
  <si>
    <t>Samostatná faktura</t>
  </si>
  <si>
    <t>Ing. Jaroslav Toninger,
Tel.: 37763 2029</t>
  </si>
  <si>
    <t>Dodání včetně montáže a uvedení do provozu.</t>
  </si>
  <si>
    <t>Multifunkční tiskárna color A3.
Základní funkce: tisk, kopírování, skenování.
Formát: až formát A3.
Funkce: barevný duplexní (oboustranný) tisk, barevné duplexní (oboustranné) kopírování a skenování až do formátu A3.
Rozhraní připojení: síťové připojení 1000Base-T.
Rychlost tisku a kopírování: min. 22 stránek za minutu.
Rozlišení tisku: min. 1200 x 600 DPI.
Rozlišení kopírování: min. 600 x 600 DPI.
Kapacita zásoby papíru: min. 4 samostatné zásobníky (každý na minimálně 550 listů), z toho minimálně jeden na velikost A3. Dále víceúčelový ruční podavač pro minimálně 100 listů (včetně tisku obálek).
Specifikace skenování: ve formátu PDF s prohledávatelnou vrstvou OCR s podporou češtiny. 
Skenování do emailu, do úložiště na serveru, do Flash disku.
Podavač originálů: jednoprůchodový podavač pro skenování více dokumentů (dvě skenovací hlavy), kapacita na min. 200 listů.
Dodávka stroje včetně montáže a uvedení do provozu včetně startovací jedné sady tonerů pro zajištění spuštění stroje. 
Doporučený objem tisku za měsíc: cca 4 000 stran.</t>
  </si>
  <si>
    <t>Multifunkční tiskárna A4 černobílá</t>
  </si>
  <si>
    <t>Multifunkční tiskárna A3 barevná</t>
  </si>
  <si>
    <r>
      <t xml:space="preserve">Černobílé, laserové, multifunkční zařízení formátu A4.
Černobílé kopírování, tisk, barevné skenování.
Rychlost tisku a kopírování: minimálně 45 stran A4 za minutu.
Rozlišení tisku a skenování min. 600 x 600 dpi.
1x zásobník na min. 500 listů, boční podavač na min. 100 listů.
Paměť minimálně 1 GB RAM rozšiřitelná až na 3 GB.
Duplexní jednotka a síťový tisk.
Automatický podavač dokumentů.
Rozhraní min.: USB 2.0, 10/100/1000 Base TX, USB host (2).
Výstupní kapacita minimálně 500 listů A4.
Barevný dotykový displej.
Tisk přímo z/do USB.
Skenovací mód: Foto, Text, Foto/text.
Typy souborů: TIFF, PDF, PDF A, šífrované PDF, JPEG, XPS, Open XPS. 
Skenování do SMB, skenování do e-mailu, skenování do FTP, skenování do USB.
Operační systémy min.: Windows, Vista, Windows 7/8, Server 2008 R2/2012; WIA sken (Windows, Vista, Windows 7/8, Server 2008 R2/2012); SMTP authentification LDAP; TWAIN sken; WSD sken. 
Válcová a servisní jednotka minimálně na 300 000 stran A4.
</t>
    </r>
    <r>
      <rPr>
        <sz val="11"/>
        <rFont val="Calibri"/>
        <family val="2"/>
        <charset val="238"/>
        <scheme val="minor"/>
      </rPr>
      <t xml:space="preserve">Garantovaná životnost stroje výrobcem min. 850 000 stran.
Včetně startovací sady tonerů. </t>
    </r>
    <r>
      <rPr>
        <sz val="11"/>
        <color theme="1"/>
        <rFont val="Calibri"/>
        <family val="2"/>
        <charset val="238"/>
        <scheme val="minor"/>
      </rPr>
      <t xml:space="preserve">
Kompatibilita s tikovými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</t>
    </r>
    <r>
      <rPr>
        <sz val="11"/>
        <rFont val="Calibri"/>
        <family val="2"/>
        <charset val="238"/>
        <scheme val="minor"/>
      </rPr>
      <t>všech podporovaných formátů.
Záruka min. 3 roky.
Doporučený objem tisku za měsíc: cca 10 000 stran.</t>
    </r>
  </si>
  <si>
    <r>
      <rPr>
        <b/>
        <sz val="11"/>
        <color theme="1"/>
        <rFont val="Calibri"/>
        <family val="2"/>
        <charset val="238"/>
        <scheme val="minor"/>
      </rPr>
      <t xml:space="preserve">1ks: </t>
    </r>
    <r>
      <rPr>
        <sz val="11"/>
        <color theme="1"/>
        <rFont val="Calibri"/>
        <family val="2"/>
        <charset val="238"/>
        <scheme val="minor"/>
      </rPr>
      <t xml:space="preserve">Bc. Václav Křepel,
Tel.: 725 816 890
</t>
    </r>
    <r>
      <rPr>
        <b/>
        <sz val="11"/>
        <color theme="1"/>
        <rFont val="Calibri"/>
        <family val="2"/>
        <charset val="238"/>
        <scheme val="minor"/>
      </rPr>
      <t xml:space="preserve">
3ks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theme="1"/>
        <rFont val="Calibri"/>
        <family val="2"/>
        <charset val="238"/>
        <scheme val="minor"/>
      </rPr>
      <t>Bc. Nikol Kubátová, 
Tel.: 37763 5652 nebo
Mgr. Veronika Hásová,
Tel.: 37763 5651</t>
    </r>
  </si>
  <si>
    <t>Technická 8, 301 00 Plzeň,
Fakulta aplikovaných věd - Děkanát,
místnost UC 156</t>
  </si>
  <si>
    <r>
      <rPr>
        <b/>
        <sz val="11"/>
        <color theme="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Sedláčkova 38</t>
    </r>
    <r>
      <rPr>
        <sz val="11"/>
        <color theme="1"/>
        <rFont val="Calibri"/>
        <family val="2"/>
        <charset val="238"/>
        <scheme val="minor"/>
      </rPr>
      <t xml:space="preserve">, 301 00  Plzeň,
Fakulta filozofická - Děkanát,
místnost SO 204
</t>
    </r>
    <r>
      <rPr>
        <b/>
        <sz val="11"/>
        <color theme="1"/>
        <rFont val="Calibri"/>
        <family val="2"/>
        <charset val="238"/>
        <scheme val="minor"/>
      </rPr>
      <t>3ks: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Sedláčkova 15</t>
    </r>
    <r>
      <rPr>
        <sz val="11"/>
        <color theme="1"/>
        <rFont val="Calibri"/>
        <family val="2"/>
        <charset val="238"/>
        <scheme val="minor"/>
      </rPr>
      <t>, 301 00 Plzeň,
Fakulta filozofická - Katedra sociologie,
místnost SP 506</t>
    </r>
  </si>
  <si>
    <t>Záruka na zboží min. 36 měsíců.
Dodání do daných místností.</t>
  </si>
  <si>
    <t>Faktura č. 1 na 1ks 
a 
Faktura č. 2 na 3ks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</si>
</sst>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1" fillId="0" borderId="0" applyNumberFormat="0" applyFill="0" applyBorder="0" applyAlignment="0" applyProtection="0"/>
  </cellStyleXfs>
  <cellXfs count="162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10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2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horizontal="center"/>
    </xf>
    <xf numFmtId="0" fontId="13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6" fillId="0" borderId="0" xfId="0" applyFont="1" applyFill="1" applyBorder="1" applyAlignment="1">
      <alignment horizontal="center" vertical="center" textRotation="90" wrapText="1"/>
    </xf>
    <xf numFmtId="0" fontId="16" fillId="0" borderId="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0" fillId="0" borderId="0" xfId="0" applyFont="1" applyAlignment="1">
      <alignment horizontal="justify" vertical="center"/>
    </xf>
    <xf numFmtId="4" fontId="28" fillId="12" borderId="9" xfId="0" applyNumberFormat="1" applyFont="1" applyFill="1" applyBorder="1" applyAlignment="1">
      <alignment horizontal="center" vertical="center"/>
    </xf>
    <xf numFmtId="0" fontId="22" fillId="0" borderId="0" xfId="0" applyFont="1" applyFill="1" applyAlignment="1" applyProtection="1">
      <alignment vertical="center"/>
    </xf>
    <xf numFmtId="0" fontId="9" fillId="10" borderId="8" xfId="0" applyFont="1" applyFill="1" applyBorder="1" applyAlignment="1">
      <alignment vertical="center" wrapText="1" shrinkToFit="1"/>
    </xf>
    <xf numFmtId="0" fontId="26" fillId="0" borderId="0" xfId="0" applyFont="1" applyAlignment="1" applyProtection="1">
      <alignment horizontal="center" vertical="center" wrapText="1"/>
    </xf>
    <xf numFmtId="0" fontId="0" fillId="0" borderId="39" xfId="0" applyBorder="1" applyProtection="1"/>
    <xf numFmtId="0" fontId="22" fillId="5" borderId="2" xfId="0" applyFont="1" applyFill="1" applyBorder="1" applyAlignment="1" applyProtection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13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3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1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3" fillId="10" borderId="0" xfId="0" applyNumberFormat="1" applyFont="1" applyFill="1" applyBorder="1" applyAlignment="1">
      <alignment horizontal="center" vertical="center"/>
    </xf>
    <xf numFmtId="0" fontId="0" fillId="12" borderId="7" xfId="0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8" fillId="4" borderId="7" xfId="0" applyFont="1" applyFill="1" applyBorder="1" applyAlignment="1">
      <alignment horizontal="center" vertical="center"/>
    </xf>
    <xf numFmtId="0" fontId="7" fillId="7" borderId="1" xfId="0" applyFont="1" applyFill="1" applyBorder="1" applyAlignment="1" applyProtection="1">
      <alignment vertical="center"/>
      <protection locked="0"/>
    </xf>
    <xf numFmtId="0" fontId="7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6" fillId="7" borderId="22" xfId="0" applyFont="1" applyFill="1" applyBorder="1" applyAlignment="1" applyProtection="1">
      <alignment vertical="center"/>
      <protection locked="0"/>
    </xf>
    <xf numFmtId="3" fontId="0" fillId="2" borderId="41" xfId="0" applyNumberFormat="1" applyFill="1" applyBorder="1" applyAlignment="1" applyProtection="1">
      <alignment horizontal="center" vertical="center" wrapText="1"/>
    </xf>
    <xf numFmtId="0" fontId="0" fillId="3" borderId="42" xfId="0" applyFill="1" applyBorder="1" applyAlignment="1" applyProtection="1">
      <alignment horizontal="center" vertical="center" wrapText="1"/>
    </xf>
    <xf numFmtId="3" fontId="0" fillId="3" borderId="42" xfId="0" applyNumberFormat="1" applyFill="1" applyBorder="1" applyAlignment="1" applyProtection="1">
      <alignment horizontal="center" vertical="center" wrapText="1"/>
    </xf>
    <xf numFmtId="0" fontId="13" fillId="3" borderId="42" xfId="0" applyFont="1" applyFill="1" applyBorder="1" applyAlignment="1" applyProtection="1">
      <alignment horizontal="center" vertical="center" wrapText="1"/>
    </xf>
    <xf numFmtId="164" fontId="0" fillId="0" borderId="42" xfId="0" applyNumberFormat="1" applyBorder="1" applyAlignment="1" applyProtection="1">
      <alignment horizontal="right" vertical="center" indent="1"/>
    </xf>
    <xf numFmtId="164" fontId="0" fillId="3" borderId="42" xfId="0" applyNumberFormat="1" applyFill="1" applyBorder="1" applyAlignment="1" applyProtection="1">
      <alignment horizontal="right" vertical="center" indent="1"/>
    </xf>
    <xf numFmtId="165" fontId="0" fillId="0" borderId="42" xfId="0" applyNumberFormat="1" applyBorder="1" applyAlignment="1" applyProtection="1">
      <alignment horizontal="right" vertical="center" indent="1"/>
    </xf>
    <xf numFmtId="0" fontId="0" fillId="0" borderId="42" xfId="0" applyBorder="1" applyAlignment="1" applyProtection="1">
      <alignment horizontal="center" vertical="center"/>
    </xf>
    <xf numFmtId="3" fontId="0" fillId="2" borderId="43" xfId="0" applyNumberFormat="1" applyFill="1" applyBorder="1" applyAlignment="1" applyProtection="1">
      <alignment horizontal="center" vertical="center" wrapText="1"/>
    </xf>
    <xf numFmtId="0" fontId="0" fillId="3" borderId="44" xfId="0" applyFill="1" applyBorder="1" applyAlignment="1" applyProtection="1">
      <alignment horizontal="center" vertical="center" wrapText="1"/>
    </xf>
    <xf numFmtId="3" fontId="0" fillId="3" borderId="44" xfId="0" applyNumberForma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164" fontId="0" fillId="0" borderId="44" xfId="0" applyNumberFormat="1" applyBorder="1" applyAlignment="1" applyProtection="1">
      <alignment horizontal="right" vertical="center" indent="1"/>
    </xf>
    <xf numFmtId="164" fontId="0" fillId="3" borderId="44" xfId="0" applyNumberFormat="1" applyFill="1" applyBorder="1" applyAlignment="1" applyProtection="1">
      <alignment horizontal="right" vertical="center" indent="1"/>
    </xf>
    <xf numFmtId="165" fontId="0" fillId="0" borderId="44" xfId="0" applyNumberFormat="1" applyBorder="1" applyAlignment="1" applyProtection="1">
      <alignment horizontal="right" vertical="center" indent="1"/>
    </xf>
    <xf numFmtId="0" fontId="0" fillId="0" borderId="44" xfId="0" applyBorder="1" applyAlignment="1" applyProtection="1">
      <alignment horizontal="center" vertical="center"/>
    </xf>
    <xf numFmtId="0" fontId="5" fillId="3" borderId="42" xfId="0" applyFont="1" applyFill="1" applyBorder="1" applyAlignment="1" applyProtection="1">
      <alignment horizontal="center" vertical="center" wrapText="1"/>
    </xf>
    <xf numFmtId="0" fontId="5" fillId="3" borderId="44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left" vertical="center" wrapText="1" indent="1"/>
    </xf>
    <xf numFmtId="0" fontId="3" fillId="3" borderId="44" xfId="0" applyFont="1" applyFill="1" applyBorder="1" applyAlignment="1" applyProtection="1">
      <alignment horizontal="left" vertical="center" wrapText="1" indent="1"/>
    </xf>
    <xf numFmtId="0" fontId="3" fillId="3" borderId="44" xfId="0" applyFont="1" applyFill="1" applyBorder="1" applyAlignment="1" applyProtection="1">
      <alignment horizontal="center" vertical="center" wrapText="1"/>
    </xf>
    <xf numFmtId="0" fontId="3" fillId="3" borderId="42" xfId="0" applyFont="1" applyFill="1" applyBorder="1" applyAlignment="1" applyProtection="1">
      <alignment horizontal="center" vertical="center" wrapText="1"/>
    </xf>
    <xf numFmtId="0" fontId="2" fillId="3" borderId="44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23" fillId="0" borderId="0" xfId="2" applyFont="1" applyAlignment="1" applyProtection="1">
      <alignment horizontal="left" vertical="center" wrapText="1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7" fillId="0" borderId="0" xfId="0" applyFont="1" applyAlignment="1" applyProtection="1">
      <alignment horizontal="left" vertical="top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13" fillId="2" borderId="0" xfId="0" applyFont="1" applyFill="1" applyAlignment="1" applyProtection="1">
      <alignment horizontal="left" vertical="center"/>
    </xf>
    <xf numFmtId="0" fontId="13" fillId="4" borderId="0" xfId="0" applyFont="1" applyFill="1" applyBorder="1" applyAlignment="1">
      <alignment horizontal="left"/>
    </xf>
    <xf numFmtId="0" fontId="29" fillId="10" borderId="10" xfId="0" applyFont="1" applyFill="1" applyBorder="1" applyAlignment="1">
      <alignment horizontal="center" vertical="center"/>
    </xf>
    <xf numFmtId="0" fontId="29" fillId="10" borderId="11" xfId="0" applyFont="1" applyFill="1" applyBorder="1" applyAlignment="1">
      <alignment horizontal="center" vertical="center"/>
    </xf>
    <xf numFmtId="0" fontId="29" fillId="10" borderId="12" xfId="0" applyFont="1" applyFill="1" applyBorder="1" applyAlignment="1">
      <alignment horizontal="center" vertical="center"/>
    </xf>
    <xf numFmtId="4" fontId="28" fillId="9" borderId="13" xfId="0" applyNumberFormat="1" applyFont="1" applyFill="1" applyBorder="1" applyAlignment="1">
      <alignment horizontal="center" vertical="center"/>
    </xf>
    <xf numFmtId="4" fontId="28" fillId="9" borderId="14" xfId="0" applyNumberFormat="1" applyFont="1" applyFill="1" applyBorder="1" applyAlignment="1">
      <alignment horizontal="center" vertical="center"/>
    </xf>
    <xf numFmtId="164" fontId="18" fillId="5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5" borderId="42" xfId="0" applyFont="1" applyFill="1" applyBorder="1" applyAlignment="1" applyProtection="1">
      <alignment horizontal="left" vertical="center" wrapText="1" indent="1"/>
      <protection locked="0"/>
    </xf>
    <xf numFmtId="0" fontId="18" fillId="5" borderId="44" xfId="0" applyFont="1" applyFill="1" applyBorder="1" applyAlignment="1" applyProtection="1">
      <alignment horizontal="left" vertical="center" wrapText="1" indent="1"/>
      <protection locked="0"/>
    </xf>
    <xf numFmtId="0" fontId="18" fillId="5" borderId="4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H1" zoomScale="75" zoomScaleNormal="75" workbookViewId="0">
      <selection activeCell="O8" sqref="O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118.14062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31.42578125" style="2" customWidth="1"/>
    <col min="13" max="13" width="25.7109375" style="2" customWidth="1"/>
    <col min="14" max="14" width="33" style="4" customWidth="1"/>
    <col min="15" max="15" width="27.7109375" style="5" customWidth="1"/>
    <col min="16" max="16" width="15.14062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42578125" style="2" hidden="1" customWidth="1"/>
    <col min="22" max="22" width="37.85546875" style="6" customWidth="1"/>
    <col min="23" max="16384" width="8.85546875" style="2"/>
  </cols>
  <sheetData>
    <row r="1" spans="1:22" ht="15.75" x14ac:dyDescent="0.25">
      <c r="B1" s="137" t="s">
        <v>54</v>
      </c>
      <c r="C1" s="138"/>
      <c r="D1" s="138"/>
    </row>
    <row r="2" spans="1:22" ht="18" customHeight="1" x14ac:dyDescent="0.25">
      <c r="B2" s="137" t="s">
        <v>57</v>
      </c>
      <c r="C2" s="137"/>
      <c r="D2" s="137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31"/>
      <c r="E4" s="131"/>
      <c r="F4" s="131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6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55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32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32" t="s">
        <v>8</v>
      </c>
      <c r="T7" s="132" t="s">
        <v>9</v>
      </c>
      <c r="U7" s="23" t="s">
        <v>50</v>
      </c>
      <c r="V7" s="23" t="s">
        <v>51</v>
      </c>
    </row>
    <row r="8" spans="1:22" ht="307.89999999999998" customHeight="1" thickTop="1" thickBot="1" x14ac:dyDescent="0.3">
      <c r="A8" s="26"/>
      <c r="B8" s="108">
        <v>1</v>
      </c>
      <c r="C8" s="124" t="s">
        <v>63</v>
      </c>
      <c r="D8" s="110">
        <v>1</v>
      </c>
      <c r="E8" s="109" t="s">
        <v>52</v>
      </c>
      <c r="F8" s="126" t="s">
        <v>61</v>
      </c>
      <c r="G8" s="159"/>
      <c r="H8" s="159"/>
      <c r="I8" s="124" t="s">
        <v>58</v>
      </c>
      <c r="J8" s="109" t="s">
        <v>53</v>
      </c>
      <c r="K8" s="109"/>
      <c r="L8" s="124" t="s">
        <v>60</v>
      </c>
      <c r="M8" s="124" t="s">
        <v>59</v>
      </c>
      <c r="N8" s="129" t="s">
        <v>66</v>
      </c>
      <c r="O8" s="111">
        <v>30</v>
      </c>
      <c r="P8" s="112">
        <f>D8*Q8</f>
        <v>75000</v>
      </c>
      <c r="Q8" s="113">
        <v>75000</v>
      </c>
      <c r="R8" s="157"/>
      <c r="S8" s="114">
        <f>D8*R8</f>
        <v>0</v>
      </c>
      <c r="T8" s="115" t="str">
        <f t="shared" ref="T8" si="0">IF(ISNUMBER(R8), IF(R8&gt;Q8,"NEVYHOVUJE","VYHOVUJE")," ")</f>
        <v xml:space="preserve"> </v>
      </c>
      <c r="U8" s="109"/>
      <c r="V8" s="109" t="s">
        <v>14</v>
      </c>
    </row>
    <row r="9" spans="1:22" ht="409.15" customHeight="1" thickBot="1" x14ac:dyDescent="0.3">
      <c r="A9" s="26"/>
      <c r="B9" s="116">
        <v>2</v>
      </c>
      <c r="C9" s="128" t="s">
        <v>62</v>
      </c>
      <c r="D9" s="118">
        <v>4</v>
      </c>
      <c r="E9" s="117" t="s">
        <v>52</v>
      </c>
      <c r="F9" s="127" t="s">
        <v>64</v>
      </c>
      <c r="G9" s="160"/>
      <c r="H9" s="161"/>
      <c r="I9" s="130" t="s">
        <v>69</v>
      </c>
      <c r="J9" s="125" t="s">
        <v>53</v>
      </c>
      <c r="K9" s="117"/>
      <c r="L9" s="128" t="s">
        <v>68</v>
      </c>
      <c r="M9" s="128" t="s">
        <v>65</v>
      </c>
      <c r="N9" s="128" t="s">
        <v>67</v>
      </c>
      <c r="O9" s="119">
        <v>30</v>
      </c>
      <c r="P9" s="120">
        <f>D9*Q9</f>
        <v>64000</v>
      </c>
      <c r="Q9" s="121">
        <v>16000</v>
      </c>
      <c r="R9" s="158"/>
      <c r="S9" s="122">
        <f>D9*R9</f>
        <v>0</v>
      </c>
      <c r="T9" s="123" t="str">
        <f t="shared" ref="T9" si="1">IF(ISNUMBER(R9), IF(R9&gt;Q9,"NEVYHOVUJE","VYHOVUJE")," ")</f>
        <v xml:space="preserve"> </v>
      </c>
      <c r="U9" s="117"/>
      <c r="V9" s="117" t="s">
        <v>14</v>
      </c>
    </row>
    <row r="10" spans="1:22" ht="16.5" thickTop="1" thickBot="1" x14ac:dyDescent="0.3">
      <c r="C10" s="2"/>
      <c r="D10" s="2"/>
      <c r="E10" s="2"/>
      <c r="F10" s="2"/>
      <c r="G10" s="27"/>
      <c r="H10" s="2"/>
      <c r="I10" s="2"/>
      <c r="J10" s="2"/>
      <c r="N10" s="2"/>
      <c r="O10" s="2"/>
      <c r="P10" s="98"/>
      <c r="S10" s="64"/>
    </row>
    <row r="11" spans="1:22" ht="60.75" customHeight="1" thickTop="1" thickBot="1" x14ac:dyDescent="0.3">
      <c r="B11" s="139" t="s">
        <v>10</v>
      </c>
      <c r="C11" s="139"/>
      <c r="D11" s="139"/>
      <c r="E11" s="139"/>
      <c r="F11" s="139"/>
      <c r="G11" s="139"/>
      <c r="H11" s="139"/>
      <c r="I11" s="139"/>
      <c r="J11" s="28"/>
      <c r="K11" s="28"/>
      <c r="L11" s="13"/>
      <c r="M11" s="13"/>
      <c r="N11" s="13"/>
      <c r="O11" s="29"/>
      <c r="P11" s="29"/>
      <c r="Q11" s="30" t="s">
        <v>11</v>
      </c>
      <c r="R11" s="140" t="s">
        <v>12</v>
      </c>
      <c r="S11" s="141"/>
      <c r="T11" s="142"/>
      <c r="V11" s="31"/>
    </row>
    <row r="12" spans="1:22" ht="33" customHeight="1" thickTop="1" thickBot="1" x14ac:dyDescent="0.3">
      <c r="B12" s="143" t="s">
        <v>15</v>
      </c>
      <c r="C12" s="143"/>
      <c r="D12" s="143"/>
      <c r="E12" s="143"/>
      <c r="F12" s="143"/>
      <c r="G12" s="143"/>
      <c r="H12" s="32"/>
      <c r="I12" s="32"/>
      <c r="J12" s="32"/>
      <c r="L12" s="33"/>
      <c r="M12" s="33"/>
      <c r="N12" s="33"/>
      <c r="O12" s="34"/>
      <c r="P12" s="34"/>
      <c r="Q12" s="35">
        <f>SUM(P8:P9)</f>
        <v>139000</v>
      </c>
      <c r="R12" s="134">
        <f>SUM(S8:S9)</f>
        <v>0</v>
      </c>
      <c r="S12" s="135"/>
      <c r="T12" s="136"/>
    </row>
    <row r="13" spans="1:22" ht="18.600000000000001" customHeight="1" thickTop="1" x14ac:dyDescent="0.25">
      <c r="B13" s="36"/>
      <c r="C13" s="37"/>
      <c r="D13" s="38"/>
      <c r="E13" s="37"/>
      <c r="F13" s="37"/>
      <c r="G13" s="39"/>
      <c r="H13" s="39"/>
      <c r="I13" s="39"/>
      <c r="J13" s="39"/>
      <c r="N13" s="2"/>
    </row>
    <row r="14" spans="1:22" ht="18.600000000000001" customHeight="1" x14ac:dyDescent="0.25">
      <c r="B14" s="133" t="s">
        <v>13</v>
      </c>
      <c r="C14" s="133"/>
      <c r="D14" s="133"/>
      <c r="E14" s="133"/>
      <c r="F14" s="133"/>
      <c r="G14" s="133"/>
      <c r="H14" s="133"/>
      <c r="I14" s="133"/>
      <c r="J14" s="2"/>
      <c r="N14" s="2"/>
    </row>
    <row r="15" spans="1:22" ht="18.600000000000001" customHeight="1" x14ac:dyDescent="0.25">
      <c r="B15" s="40"/>
      <c r="C15" s="40"/>
      <c r="D15" s="40"/>
      <c r="E15" s="40"/>
      <c r="F15" s="40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ht="18.600000000000001" customHeight="1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C180" s="2"/>
      <c r="E180" s="2"/>
      <c r="F180" s="2"/>
      <c r="I180" s="2"/>
      <c r="J180" s="2"/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  <row r="218" spans="14:14" x14ac:dyDescent="0.25">
      <c r="N218" s="2"/>
    </row>
  </sheetData>
  <sheetProtection algorithmName="SHA-512" hashValue="KjDxELBPAuK02jsPG7wb3eSQhthoKUQFqSL/x5Wj7O8h55QpSIMjcUchSKZvxofmrxyN7hS2t1KYBAT/9+VRqA==" saltValue="++8CFPpiVZUyuBq3CpQEYQ==" spinCount="100000" sheet="1" objects="1" scenarios="1"/>
  <mergeCells count="7">
    <mergeCell ref="B14:I14"/>
    <mergeCell ref="R12:T12"/>
    <mergeCell ref="B1:D1"/>
    <mergeCell ref="B11:I11"/>
    <mergeCell ref="R11:T11"/>
    <mergeCell ref="B12:G12"/>
    <mergeCell ref="B2:D2"/>
  </mergeCells>
  <conditionalFormatting sqref="B8:B9 D8:D9">
    <cfRule type="containsBlanks" dxfId="10" priority="74">
      <formula>LEN(TRIM(B8))=0</formula>
    </cfRule>
  </conditionalFormatting>
  <conditionalFormatting sqref="B8:B9">
    <cfRule type="cellIs" dxfId="9" priority="69" operator="greaterThanOrEqual">
      <formula>1</formula>
    </cfRule>
  </conditionalFormatting>
  <conditionalFormatting sqref="T8:T9">
    <cfRule type="cellIs" dxfId="8" priority="66" operator="equal">
      <formula>"VYHOVUJE"</formula>
    </cfRule>
  </conditionalFormatting>
  <conditionalFormatting sqref="T8:T9">
    <cfRule type="cellIs" dxfId="7" priority="65" operator="equal">
      <formula>"NEVYHOVUJE"</formula>
    </cfRule>
  </conditionalFormatting>
  <conditionalFormatting sqref="G8:H9">
    <cfRule type="containsBlanks" dxfId="6" priority="56">
      <formula>LEN(TRIM(G8))=0</formula>
    </cfRule>
  </conditionalFormatting>
  <conditionalFormatting sqref="G8:H9">
    <cfRule type="containsBlanks" dxfId="5" priority="55">
      <formula>LEN(TRIM(G8))=0</formula>
    </cfRule>
  </conditionalFormatting>
  <conditionalFormatting sqref="G8:H9">
    <cfRule type="notContainsBlanks" dxfId="4" priority="54">
      <formula>LEN(TRIM(G8))&gt;0</formula>
    </cfRule>
  </conditionalFormatting>
  <conditionalFormatting sqref="G8:H9">
    <cfRule type="notContainsBlanks" dxfId="3" priority="52">
      <formula>LEN(TRIM(G8))&gt;0</formula>
    </cfRule>
  </conditionalFormatting>
  <conditionalFormatting sqref="R8:R9">
    <cfRule type="containsBlanks" dxfId="2" priority="21">
      <formula>LEN(TRIM(R8))=0</formula>
    </cfRule>
  </conditionalFormatting>
  <conditionalFormatting sqref="R8:R9">
    <cfRule type="notContainsBlanks" dxfId="1" priority="20">
      <formula>LEN(TRIM(R8))&gt;0</formula>
    </cfRule>
  </conditionalFormatting>
  <conditionalFormatting sqref="R8:R9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K8" xr:uid="{4F54C56F-CB87-456B-B8D7-70373A9299ED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V8:V9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39"/>
  <sheetViews>
    <sheetView topLeftCell="A13" zoomScale="82" zoomScaleNormal="82" workbookViewId="0">
      <selection activeCell="L26" sqref="L26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50" t="s">
        <v>38</v>
      </c>
      <c r="C1" s="150"/>
      <c r="D1" s="61"/>
    </row>
    <row r="2" spans="2:13" x14ac:dyDescent="0.25">
      <c r="B2" s="151" t="str">
        <f>'Nabídková cena'!B2:D2</f>
        <v xml:space="preserve">Tiskárny, kopírky, multifunkce II. 014 - 2022 </v>
      </c>
      <c r="C2" s="151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cena'!R12</f>
        <v>0</v>
      </c>
      <c r="E9" s="152" t="s">
        <v>17</v>
      </c>
      <c r="F9" s="153"/>
      <c r="G9" s="154"/>
      <c r="H9" s="155">
        <f ca="1">SUM(C9+G24+G39)</f>
        <v>0</v>
      </c>
      <c r="I9" s="156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44"/>
      <c r="F11" s="145"/>
      <c r="G11" s="146"/>
    </row>
    <row r="12" spans="2:13" s="55" customFormat="1" ht="27" customHeight="1" thickBot="1" x14ac:dyDescent="0.3">
      <c r="B12" s="95" t="s">
        <v>20</v>
      </c>
      <c r="C12" s="97">
        <f>'Nabídková cena'!G8</f>
        <v>0</v>
      </c>
      <c r="D12" s="96">
        <v>4000</v>
      </c>
      <c r="E12" s="147"/>
      <c r="F12" s="148"/>
      <c r="G12" s="149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78" t="s">
        <v>28</v>
      </c>
      <c r="C14" s="107"/>
      <c r="D14" s="102"/>
      <c r="E14" s="79"/>
      <c r="F14" s="80">
        <f ca="1">IF(CELL("obsah",$D14)=0,0,ROUNDUP($D$12/$D14*12,0))</f>
        <v>0</v>
      </c>
      <c r="G14" s="68">
        <f ca="1">E14*F14</f>
        <v>0</v>
      </c>
      <c r="I14" s="81"/>
    </row>
    <row r="15" spans="2:13" s="55" customFormat="1" x14ac:dyDescent="0.25">
      <c r="B15" s="82" t="s">
        <v>29</v>
      </c>
      <c r="C15" s="100"/>
      <c r="D15" s="103"/>
      <c r="E15" s="83"/>
      <c r="F15" s="80">
        <f t="shared" ref="F15:F21" ca="1" si="0">IF(CELL("obsah",$D15)=0,0,ROUNDUP($D$12/$D15*12,0))</f>
        <v>0</v>
      </c>
      <c r="G15" s="84">
        <f t="shared" ref="G15:G21" ca="1" si="1">E15*F15</f>
        <v>0</v>
      </c>
      <c r="I15" s="81"/>
    </row>
    <row r="16" spans="2:13" s="55" customFormat="1" x14ac:dyDescent="0.25">
      <c r="B16" s="82" t="s">
        <v>30</v>
      </c>
      <c r="C16" s="100"/>
      <c r="D16" s="103"/>
      <c r="E16" s="83"/>
      <c r="F16" s="80">
        <f t="shared" ca="1" si="0"/>
        <v>0</v>
      </c>
      <c r="G16" s="84">
        <f t="shared" ca="1" si="1"/>
        <v>0</v>
      </c>
      <c r="I16" s="81"/>
    </row>
    <row r="17" spans="2:9" s="55" customFormat="1" x14ac:dyDescent="0.25">
      <c r="B17" s="82" t="s">
        <v>31</v>
      </c>
      <c r="C17" s="100"/>
      <c r="D17" s="103"/>
      <c r="E17" s="83"/>
      <c r="F17" s="80">
        <f t="shared" ca="1" si="0"/>
        <v>0</v>
      </c>
      <c r="G17" s="84">
        <f t="shared" ca="1" si="1"/>
        <v>0</v>
      </c>
      <c r="I17" s="81"/>
    </row>
    <row r="18" spans="2:9" s="55" customFormat="1" x14ac:dyDescent="0.25">
      <c r="B18" s="85" t="s">
        <v>32</v>
      </c>
      <c r="C18" s="100"/>
      <c r="D18" s="104"/>
      <c r="E18" s="86"/>
      <c r="F18" s="80">
        <f t="shared" ca="1" si="0"/>
        <v>0</v>
      </c>
      <c r="G18" s="84">
        <f t="shared" ca="1" si="1"/>
        <v>0</v>
      </c>
      <c r="I18" s="81"/>
    </row>
    <row r="19" spans="2:9" s="55" customFormat="1" x14ac:dyDescent="0.25">
      <c r="B19" s="87" t="s">
        <v>33</v>
      </c>
      <c r="C19" s="101"/>
      <c r="D19" s="105"/>
      <c r="E19" s="89"/>
      <c r="F19" s="80">
        <f t="shared" ca="1" si="0"/>
        <v>0</v>
      </c>
      <c r="G19" s="84">
        <f t="shared" ca="1" si="1"/>
        <v>0</v>
      </c>
      <c r="I19" s="81"/>
    </row>
    <row r="20" spans="2:9" s="55" customFormat="1" x14ac:dyDescent="0.25">
      <c r="B20" s="87" t="s">
        <v>34</v>
      </c>
      <c r="C20" s="88"/>
      <c r="D20" s="105"/>
      <c r="E20" s="89"/>
      <c r="F20" s="80">
        <f t="shared" ca="1" si="0"/>
        <v>0</v>
      </c>
      <c r="G20" s="84">
        <f t="shared" ca="1" si="1"/>
        <v>0</v>
      </c>
      <c r="I20" s="81"/>
    </row>
    <row r="21" spans="2:9" s="55" customFormat="1" ht="15.75" thickBot="1" x14ac:dyDescent="0.3">
      <c r="B21" s="90" t="s">
        <v>34</v>
      </c>
      <c r="C21" s="91"/>
      <c r="D21" s="106"/>
      <c r="E21" s="92"/>
      <c r="F21" s="93">
        <f t="shared" ca="1" si="0"/>
        <v>0</v>
      </c>
      <c r="G21" s="94">
        <f t="shared" ca="1" si="1"/>
        <v>0</v>
      </c>
      <c r="I21" s="81"/>
    </row>
    <row r="22" spans="2:9" s="55" customFormat="1" ht="30" customHeight="1" x14ac:dyDescent="0.25">
      <c r="B22" s="66" t="s">
        <v>35</v>
      </c>
      <c r="C22" s="67"/>
      <c r="D22" s="67"/>
      <c r="E22" s="67"/>
      <c r="F22" s="67"/>
      <c r="G22" s="68">
        <f ca="1">SUM(G14:G21)</f>
        <v>0</v>
      </c>
    </row>
    <row r="23" spans="2:9" s="55" customFormat="1" ht="30" customHeight="1" x14ac:dyDescent="0.25">
      <c r="B23" s="69" t="s">
        <v>36</v>
      </c>
      <c r="C23" s="70"/>
      <c r="D23" s="70"/>
      <c r="E23" s="70"/>
      <c r="F23" s="70"/>
      <c r="G23" s="71">
        <f ca="1">G22*5</f>
        <v>0</v>
      </c>
    </row>
    <row r="24" spans="2:9" s="55" customFormat="1" ht="30" customHeight="1" thickBot="1" x14ac:dyDescent="0.3">
      <c r="B24" s="72" t="s">
        <v>37</v>
      </c>
      <c r="C24" s="73"/>
      <c r="D24" s="74">
        <f>'Nabídková cena'!D8</f>
        <v>1</v>
      </c>
      <c r="E24" s="75"/>
      <c r="F24" s="76"/>
      <c r="G24" s="77">
        <f ca="1">SUM(G23*D24)</f>
        <v>0</v>
      </c>
    </row>
    <row r="25" spans="2:9" ht="15.75" thickBot="1" x14ac:dyDescent="0.3"/>
    <row r="26" spans="2:9" ht="30.75" thickBot="1" x14ac:dyDescent="0.3">
      <c r="B26" s="99" t="s">
        <v>56</v>
      </c>
      <c r="C26" s="53" t="s">
        <v>5</v>
      </c>
      <c r="D26" s="54" t="s">
        <v>19</v>
      </c>
      <c r="E26" s="144"/>
      <c r="F26" s="145"/>
      <c r="G26" s="146"/>
      <c r="H26" s="55"/>
      <c r="I26" s="55"/>
    </row>
    <row r="27" spans="2:9" ht="37.5" customHeight="1" thickBot="1" x14ac:dyDescent="0.3">
      <c r="B27" s="95" t="s">
        <v>20</v>
      </c>
      <c r="C27" s="97">
        <f>'Nabídková cena'!G9</f>
        <v>0</v>
      </c>
      <c r="D27" s="96">
        <v>10000</v>
      </c>
      <c r="E27" s="147"/>
      <c r="F27" s="148"/>
      <c r="G27" s="149"/>
      <c r="H27" s="55"/>
      <c r="I27" s="55"/>
    </row>
    <row r="28" spans="2:9" ht="30.75" thickBot="1" x14ac:dyDescent="0.3">
      <c r="B28" s="56" t="s">
        <v>21</v>
      </c>
      <c r="C28" s="53" t="s">
        <v>22</v>
      </c>
      <c r="D28" s="53" t="s">
        <v>23</v>
      </c>
      <c r="E28" s="53" t="s">
        <v>24</v>
      </c>
      <c r="F28" s="53" t="s">
        <v>25</v>
      </c>
      <c r="G28" s="57" t="s">
        <v>26</v>
      </c>
      <c r="H28" s="55"/>
      <c r="I28" s="58" t="s">
        <v>27</v>
      </c>
    </row>
    <row r="29" spans="2:9" x14ac:dyDescent="0.25">
      <c r="B29" s="78" t="s">
        <v>28</v>
      </c>
      <c r="C29" s="107"/>
      <c r="D29" s="102"/>
      <c r="E29" s="79"/>
      <c r="F29" s="80">
        <f t="shared" ref="F29:F36" ca="1" si="2">IF(CELL("obsah",$D29)=0,0,ROUNDUP($D$27/$D29*12,0))</f>
        <v>0</v>
      </c>
      <c r="G29" s="68">
        <f ca="1">E29*F29</f>
        <v>0</v>
      </c>
      <c r="H29" s="55"/>
      <c r="I29" s="81"/>
    </row>
    <row r="30" spans="2:9" x14ac:dyDescent="0.25">
      <c r="B30" s="82" t="s">
        <v>29</v>
      </c>
      <c r="C30" s="100"/>
      <c r="D30" s="103"/>
      <c r="E30" s="83"/>
      <c r="F30" s="80">
        <f t="shared" ca="1" si="2"/>
        <v>0</v>
      </c>
      <c r="G30" s="84">
        <f t="shared" ref="G30:G36" ca="1" si="3">E30*F30</f>
        <v>0</v>
      </c>
      <c r="H30" s="55"/>
      <c r="I30" s="81"/>
    </row>
    <row r="31" spans="2:9" x14ac:dyDescent="0.25">
      <c r="B31" s="82" t="s">
        <v>30</v>
      </c>
      <c r="C31" s="100"/>
      <c r="D31" s="103"/>
      <c r="E31" s="83"/>
      <c r="F31" s="80">
        <f t="shared" ca="1" si="2"/>
        <v>0</v>
      </c>
      <c r="G31" s="84">
        <f t="shared" ca="1" si="3"/>
        <v>0</v>
      </c>
      <c r="H31" s="55"/>
      <c r="I31" s="81"/>
    </row>
    <row r="32" spans="2:9" x14ac:dyDescent="0.25">
      <c r="B32" s="82" t="s">
        <v>31</v>
      </c>
      <c r="C32" s="100"/>
      <c r="D32" s="103"/>
      <c r="E32" s="83"/>
      <c r="F32" s="80">
        <f t="shared" ca="1" si="2"/>
        <v>0</v>
      </c>
      <c r="G32" s="84">
        <f t="shared" ca="1" si="3"/>
        <v>0</v>
      </c>
      <c r="H32" s="55"/>
      <c r="I32" s="81"/>
    </row>
    <row r="33" spans="2:9" x14ac:dyDescent="0.25">
      <c r="B33" s="85" t="s">
        <v>32</v>
      </c>
      <c r="C33" s="100"/>
      <c r="D33" s="104"/>
      <c r="E33" s="86"/>
      <c r="F33" s="80">
        <f t="shared" ca="1" si="2"/>
        <v>0</v>
      </c>
      <c r="G33" s="84">
        <f t="shared" ca="1" si="3"/>
        <v>0</v>
      </c>
      <c r="H33" s="55"/>
      <c r="I33" s="81"/>
    </row>
    <row r="34" spans="2:9" x14ac:dyDescent="0.25">
      <c r="B34" s="87" t="s">
        <v>33</v>
      </c>
      <c r="C34" s="101"/>
      <c r="D34" s="105"/>
      <c r="E34" s="89"/>
      <c r="F34" s="80">
        <f t="shared" ca="1" si="2"/>
        <v>0</v>
      </c>
      <c r="G34" s="84">
        <f t="shared" ca="1" si="3"/>
        <v>0</v>
      </c>
      <c r="H34" s="55"/>
      <c r="I34" s="81"/>
    </row>
    <row r="35" spans="2:9" x14ac:dyDescent="0.25">
      <c r="B35" s="87" t="s">
        <v>34</v>
      </c>
      <c r="C35" s="88"/>
      <c r="D35" s="105"/>
      <c r="E35" s="89"/>
      <c r="F35" s="80">
        <f t="shared" ca="1" si="2"/>
        <v>0</v>
      </c>
      <c r="G35" s="84">
        <f t="shared" ca="1" si="3"/>
        <v>0</v>
      </c>
      <c r="H35" s="55"/>
      <c r="I35" s="81"/>
    </row>
    <row r="36" spans="2:9" ht="15.75" thickBot="1" x14ac:dyDescent="0.3">
      <c r="B36" s="90" t="s">
        <v>34</v>
      </c>
      <c r="C36" s="91"/>
      <c r="D36" s="106"/>
      <c r="E36" s="92"/>
      <c r="F36" s="93">
        <f t="shared" ca="1" si="2"/>
        <v>0</v>
      </c>
      <c r="G36" s="94">
        <f t="shared" ca="1" si="3"/>
        <v>0</v>
      </c>
      <c r="H36" s="55"/>
      <c r="I36" s="81"/>
    </row>
    <row r="37" spans="2:9" ht="32.25" customHeight="1" x14ac:dyDescent="0.25">
      <c r="B37" s="66" t="s">
        <v>35</v>
      </c>
      <c r="C37" s="67"/>
      <c r="D37" s="67"/>
      <c r="E37" s="67"/>
      <c r="F37" s="67"/>
      <c r="G37" s="68">
        <f ca="1">SUM(G29:G36)</f>
        <v>0</v>
      </c>
      <c r="H37" s="55"/>
      <c r="I37" s="55"/>
    </row>
    <row r="38" spans="2:9" ht="32.25" customHeight="1" x14ac:dyDescent="0.25">
      <c r="B38" s="69" t="s">
        <v>36</v>
      </c>
      <c r="C38" s="70"/>
      <c r="D38" s="70"/>
      <c r="E38" s="70"/>
      <c r="F38" s="70"/>
      <c r="G38" s="71">
        <f ca="1">G37*5</f>
        <v>0</v>
      </c>
      <c r="H38" s="55"/>
      <c r="I38" s="55"/>
    </row>
    <row r="39" spans="2:9" ht="36" customHeight="1" thickBot="1" x14ac:dyDescent="0.3">
      <c r="B39" s="72" t="s">
        <v>37</v>
      </c>
      <c r="C39" s="73"/>
      <c r="D39" s="74">
        <f>'Nabídková cena'!D9</f>
        <v>4</v>
      </c>
      <c r="E39" s="75"/>
      <c r="F39" s="76"/>
      <c r="G39" s="77">
        <f ca="1">SUM(G38*D39)</f>
        <v>0</v>
      </c>
      <c r="H39" s="55"/>
      <c r="I39" s="55"/>
    </row>
  </sheetData>
  <sheetProtection algorithmName="SHA-512" hashValue="lJ/9b8Wpf4UZL7Xxd2GXXcd+tEVclPrJqIHoAxg0WUx5jLiXbVGTRiiQo8JmzggpOheWcKEA3t3mVJfcu+tS3Q==" saltValue="uwfqvS/ik8SOQoCdH1zp5w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2022-09-19T04:15:04Z</cp:lastPrinted>
  <dcterms:created xsi:type="dcterms:W3CDTF">2014-03-05T12:43:32Z</dcterms:created>
  <dcterms:modified xsi:type="dcterms:W3CDTF">2022-09-21T07:07:06Z</dcterms:modified>
</cp:coreProperties>
</file>