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29"/>
  <workbookPr/>
  <bookViews>
    <workbookView xWindow="28680" yWindow="65416" windowWidth="29040" windowHeight="18240" firstSheet="3" activeTab="8"/>
  </bookViews>
  <sheets>
    <sheet name="Rekapitulace stavby" sheetId="1" r:id="rId1"/>
    <sheet name="N3601 - Víceúčelové hřiště" sheetId="2" r:id="rId2"/>
    <sheet name="N3602 - Příprava území " sheetId="3" r:id="rId3"/>
    <sheet name="N3603 - Opěrná zeď" sheetId="4" r:id="rId4"/>
    <sheet name="N3604 - Hřiště - drenáž" sheetId="5" r:id="rId5"/>
    <sheet name="N3605 - Oplocení hřiště" sheetId="6" r:id="rId6"/>
    <sheet name="N3606 - Ochrana optických..." sheetId="7" r:id="rId7"/>
    <sheet name="N3607 - Vybavení hřiště" sheetId="8" r:id="rId8"/>
    <sheet name="N3608 - Náměstí - park" sheetId="9" r:id="rId9"/>
    <sheet name="N3609 - Sadová výsadba" sheetId="10" r:id="rId10"/>
    <sheet name="N3610 - Veřejné osvětlení" sheetId="11" r:id="rId11"/>
    <sheet name="VO" sheetId="14" r:id="rId12"/>
    <sheet name="N3612 - VON" sheetId="12" r:id="rId13"/>
    <sheet name="Pokyny pro vyplnění" sheetId="13" r:id="rId14"/>
  </sheets>
  <definedNames>
    <definedName name="_xlnm._FilterDatabase" localSheetId="1" hidden="1">'N3601 - Víceúčelové hřiště'!$C$82:$K$255</definedName>
    <definedName name="_xlnm._FilterDatabase" localSheetId="2" hidden="1">'N3602 - Příprava území '!$C$82:$K$274</definedName>
    <definedName name="_xlnm._FilterDatabase" localSheetId="3" hidden="1">'N3603 - Opěrná zeď'!$C$84:$K$185</definedName>
    <definedName name="_xlnm._FilterDatabase" localSheetId="4" hidden="1">'N3604 - Hřiště - drenáž'!$C$81:$K$212</definedName>
    <definedName name="_xlnm._FilterDatabase" localSheetId="5" hidden="1">'N3605 - Oplocení hřiště'!$C$84:$K$176</definedName>
    <definedName name="_xlnm._FilterDatabase" localSheetId="6" hidden="1">'N3606 - Ochrana optických...'!$C$79:$K$136</definedName>
    <definedName name="_xlnm._FilterDatabase" localSheetId="7" hidden="1">'N3607 - Vybavení hřiště'!$C$77:$K$92</definedName>
    <definedName name="_xlnm._FilterDatabase" localSheetId="8" hidden="1">'N3608 - Náměstí - park'!$C$86:$K$338</definedName>
    <definedName name="_xlnm._FilterDatabase" localSheetId="9" hidden="1">'N3609 - Sadová výsadba'!$C$78:$K$163</definedName>
    <definedName name="_xlnm._FilterDatabase" localSheetId="10" hidden="1">'N3610 - Veřejné osvětlení'!$C$77:$K$81</definedName>
    <definedName name="_xlnm._FilterDatabase" localSheetId="12" hidden="1">'N3612 - VON'!$C$80:$K$101</definedName>
    <definedName name="_xlnm.Print_Area" localSheetId="1">'N3601 - Víceúčelové hřiště'!$C$4:$J$36,'N3601 - Víceúčelové hřiště'!$C$42:$J$64,'N3601 - Víceúčelové hřiště'!$C$70:$K$255</definedName>
    <definedName name="_xlnm.Print_Area" localSheetId="2">'N3602 - Příprava území '!$C$4:$J$64,'N3602 - Příprava území '!$C$70:$K$274</definedName>
    <definedName name="_xlnm.Print_Area" localSheetId="3">'N3603 - Opěrná zeď'!$C$4:$J$36,'N3603 - Opěrná zeď'!$C$42:$J$66,'N3603 - Opěrná zeď'!$C$72:$K$185</definedName>
    <definedName name="_xlnm.Print_Area" localSheetId="4">'N3604 - Hřiště - drenáž'!$C$4:$J$36,'N3604 - Hřiště - drenáž'!$C$42:$J$63,'N3604 - Hřiště - drenáž'!$C$69:$K$212</definedName>
    <definedName name="_xlnm.Print_Area" localSheetId="5">'N3605 - Oplocení hřiště'!$C$4:$J$36,'N3605 - Oplocení hřiště'!$C$42:$J$66,'N3605 - Oplocení hřiště'!$C$72:$K$176</definedName>
    <definedName name="_xlnm.Print_Area" localSheetId="6">'N3606 - Ochrana optických...'!$C$4:$J$36,'N3606 - Ochrana optických...'!$C$42:$J$61,'N3606 - Ochrana optických...'!$C$67:$K$136</definedName>
    <definedName name="_xlnm.Print_Area" localSheetId="7">'N3607 - Vybavení hřiště'!$C$4:$J$36,'N3607 - Vybavení hřiště'!$C$42:$J$59,'N3607 - Vybavení hřiště'!$C$65:$K$92</definedName>
    <definedName name="_xlnm.Print_Area" localSheetId="8">'N3608 - Náměstí - park'!$C$4:$J$36,'N3608 - Náměstí - park'!$C$42:$J$68,'N3608 - Náměstí - park'!$C$74:$K$338</definedName>
    <definedName name="_xlnm.Print_Area" localSheetId="9">'N3609 - Sadová výsadba'!$C$4:$J$36,'N3609 - Sadová výsadba'!$C$42:$J$60,'N3609 - Sadová výsadba'!$C$66:$K$163</definedName>
    <definedName name="_xlnm.Print_Area" localSheetId="10">'N3610 - Veřejné osvětlení'!$C$4:$J$36,'N3610 - Veřejné osvětlení'!$C$42:$J$59,'N3610 - Veřejné osvětlení'!$C$65:$K$81</definedName>
    <definedName name="_xlnm.Print_Area" localSheetId="12">'N3612 - VON'!$C$4:$J$36,'N3612 - VON'!$C$42:$J$62,'N3612 - VON'!$C$68:$K$101</definedName>
    <definedName name="_xlnm.Print_Area" localSheetId="13">'Pokyny pro vyplnění'!$B$2:$K$69,'Pokyny pro vyplnění'!$B$72:$K$116,'Pokyny pro vyplnění'!$B$119:$K$188,'Pokyny pro vyplnění'!$B$196:$K$216</definedName>
    <definedName name="_xlnm.Print_Area" localSheetId="0">'Rekapitulace stavby'!$D$4:$AO$33,'Rekapitulace stavby'!$C$39:$AQ$63</definedName>
    <definedName name="_xlnm.Print_Titles" localSheetId="0">'Rekapitulace stavby'!$49:$49</definedName>
    <definedName name="_xlnm.Print_Titles" localSheetId="1">'N3601 - Víceúčelové hřiště'!$82:$82</definedName>
    <definedName name="_xlnm.Print_Titles" localSheetId="2">'N3602 - Příprava území '!$82:$82</definedName>
    <definedName name="_xlnm.Print_Titles" localSheetId="3">'N3603 - Opěrná zeď'!$84:$84</definedName>
    <definedName name="_xlnm.Print_Titles" localSheetId="4">'N3604 - Hřiště - drenáž'!$81:$81</definedName>
    <definedName name="_xlnm.Print_Titles" localSheetId="5">'N3605 - Oplocení hřiště'!$84:$84</definedName>
    <definedName name="_xlnm.Print_Titles" localSheetId="6">'N3606 - Ochrana optických...'!$79:$79</definedName>
    <definedName name="_xlnm.Print_Titles" localSheetId="7">'N3607 - Vybavení hřiště'!$77:$77</definedName>
    <definedName name="_xlnm.Print_Titles" localSheetId="8">'N3608 - Náměstí - park'!$86:$86</definedName>
    <definedName name="_xlnm.Print_Titles" localSheetId="9">'N3609 - Sadová výsadba'!$78:$78</definedName>
    <definedName name="_xlnm.Print_Titles" localSheetId="10">'N3610 - Veřejné osvětlení'!$77:$77</definedName>
    <definedName name="_xlnm.Print_Titles" localSheetId="12">'N3612 - VON'!$80:$80</definedName>
  </definedNames>
  <calcPr calcId="181029"/>
  <extLst/>
</workbook>
</file>

<file path=xl/sharedStrings.xml><?xml version="1.0" encoding="utf-8"?>
<sst xmlns="http://schemas.openxmlformats.org/spreadsheetml/2006/main" count="13292" uniqueCount="1763">
  <si>
    <t>Export VZ</t>
  </si>
  <si>
    <t>List obsahuje:</t>
  </si>
  <si>
    <t>1) Rekapitulace stavby</t>
  </si>
  <si>
    <t>2) Rekapitulace objektů stavby a soupisů prací</t>
  </si>
  <si>
    <t>3.0</t>
  </si>
  <si>
    <t/>
  </si>
  <si>
    <t>False</t>
  </si>
  <si>
    <t>{6405cc23-c72c-40ec-b5f2-c1b527a8cdc6}</t>
  </si>
  <si>
    <t>&gt;&gt;  skryté sloupce  &lt;&lt;</t>
  </si>
  <si>
    <t>0,01</t>
  </si>
  <si>
    <t>21</t>
  </si>
  <si>
    <t>15</t>
  </si>
  <si>
    <t>REKAPITULACE STAVBY</t>
  </si>
  <si>
    <t>v ---  níže se nacházejí doplnkové a pomocné údaje k sestavám  --- v</t>
  </si>
  <si>
    <t>Kód:</t>
  </si>
  <si>
    <t>N36</t>
  </si>
  <si>
    <t>Stavba:</t>
  </si>
  <si>
    <t>KSO:</t>
  </si>
  <si>
    <t>CC-CZ:</t>
  </si>
  <si>
    <t>Místo:</t>
  </si>
  <si>
    <t xml:space="preserve"> </t>
  </si>
  <si>
    <t>Datum:</t>
  </si>
  <si>
    <t>Zadavatel:</t>
  </si>
  <si>
    <t>IČ:</t>
  </si>
  <si>
    <t>Západočeská univerzita v Plzni</t>
  </si>
  <si>
    <t>DIČ:</t>
  </si>
  <si>
    <t>Uchazeč:</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</si>
  <si>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</si>
  <si>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</si>
  <si>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</si>
  <si>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</si>
  <si>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</si>
  <si>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</si>
  <si>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</si>
  <si>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</si>
  <si>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</si>
  <si>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</si>
  <si>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</si>
  <si>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</si>
  <si>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</si>
  <si>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</si>
  <si>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</si>
  <si>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</si>
  <si>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</si>
  <si>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</si>
  <si>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</si>
  <si>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</si>
  <si>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</si>
  <si>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</si>
  <si>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</si>
  <si>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</si>
  <si>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</si>
  <si>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</si>
  <si>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</si>
  <si>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</si>
  <si>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</si>
  <si>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</si>
  <si>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</si>
  <si>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</si>
  <si>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</si>
  <si>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</si>
  <si>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</si>
  <si>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</si>
  <si>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</si>
  <si>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</si>
  <si>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</si>
  <si>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</si>
  <si>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</si>
  <si>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</si>
  <si>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</si>
  <si>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N3601</t>
  </si>
  <si>
    <t>Víceúčelové hřiště</t>
  </si>
  <si>
    <t>STA</t>
  </si>
  <si>
    <t>1</t>
  </si>
  <si>
    <t>{f16d18df-4d84-4557-abe2-fa806955cc7b}</t>
  </si>
  <si>
    <t>2</t>
  </si>
  <si>
    <t>N3602</t>
  </si>
  <si>
    <t xml:space="preserve">Příprava území </t>
  </si>
  <si>
    <t>{3b5f3003-f035-492a-8c9b-9c6bc2074da7}</t>
  </si>
  <si>
    <t>N3603</t>
  </si>
  <si>
    <t>Opěrná zeď</t>
  </si>
  <si>
    <t>{190b315e-203c-49c7-9234-138b1961c131}</t>
  </si>
  <si>
    <t>N3604</t>
  </si>
  <si>
    <t>Hřiště - drenáž</t>
  </si>
  <si>
    <t>{b80fee69-6e2c-455f-885f-60ae3ac027d6}</t>
  </si>
  <si>
    <t>N3605</t>
  </si>
  <si>
    <t>Oplocení hřiště</t>
  </si>
  <si>
    <t>{86b00c09-5e38-406e-ab38-7c8868fbebcc}</t>
  </si>
  <si>
    <t>N3606</t>
  </si>
  <si>
    <t>Ochrana optických kabelů</t>
  </si>
  <si>
    <t>{6ba345a7-a928-4df5-a291-7a2f0b593ab8}</t>
  </si>
  <si>
    <t>N3607</t>
  </si>
  <si>
    <t>Vybavení hřiště</t>
  </si>
  <si>
    <t>{697d0ca4-036d-4b6e-a44c-bcb8127d3e5f}</t>
  </si>
  <si>
    <t>N3608</t>
  </si>
  <si>
    <t>Náměstí - park</t>
  </si>
  <si>
    <t>{5aefb6ee-edf2-4e2b-b050-6f38ef2fe7c5}</t>
  </si>
  <si>
    <t>N3609</t>
  </si>
  <si>
    <t>Sadová výsadba</t>
  </si>
  <si>
    <t>{2e9304dc-5a27-4e76-b2e8-c709c85d06ad}</t>
  </si>
  <si>
    <t>N3610</t>
  </si>
  <si>
    <t>Veřejné osvětlení</t>
  </si>
  <si>
    <t>{f25dfe99-ad45-4984-b561-3a6ec2f79142}</t>
  </si>
  <si>
    <t>N3612</t>
  </si>
  <si>
    <t>VON</t>
  </si>
  <si>
    <t>{2e647dfa-5986-4112-bf16-d877b4870bb1}</t>
  </si>
  <si>
    <t>1) Krycí list soupisu</t>
  </si>
  <si>
    <t>2) Rekapitulace</t>
  </si>
  <si>
    <t>3) Soupis prací</t>
  </si>
  <si>
    <t>Zpět na list:</t>
  </si>
  <si>
    <t>Rekapitulace stavby</t>
  </si>
  <si>
    <t>KRYCÍ LIST SOUPISU</t>
  </si>
  <si>
    <t>Objekt:</t>
  </si>
  <si>
    <t>N3601 - Víceúčelové hřiště</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</si>
  <si>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</si>
  <si>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</si>
  <si>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</si>
  <si>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</si>
  <si>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</si>
  <si>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</si>
  <si>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</si>
  <si>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</si>
  <si>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5 - Komunikace pozemní</t>
  </si>
  <si>
    <t xml:space="preserve">    9 - Ostatní konstrukce a práce, bourání</t>
  </si>
  <si>
    <t xml:space="preserve">    998 - Přesun hmot</t>
  </si>
  <si>
    <t>PSV - Práce a dodávky PSV</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</si>
  <si>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</si>
  <si>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</si>
  <si>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</si>
  <si>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</si>
  <si>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</si>
  <si>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</si>
  <si>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</si>
  <si>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</si>
  <si>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</si>
  <si>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</si>
  <si>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</si>
  <si>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</si>
  <si>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</si>
  <si>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</si>
  <si>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</si>
  <si>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</si>
  <si>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</si>
  <si>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</si>
  <si>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</si>
  <si>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121101102</t>
  </si>
  <si>
    <t>Sejmutí ornice nebo lesní půdy s vodorovným přemístěním na hromady v místě upotřebení nebo na dočasné či trvalé skládky se složením, na vzdálenost přes 50 do 100 m</t>
  </si>
  <si>
    <t>m3</t>
  </si>
  <si>
    <t>CS ÚRS 2018 02</t>
  </si>
  <si>
    <t>4</t>
  </si>
  <si>
    <t>-870349453</t>
  </si>
  <si>
    <t>PSC</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</si>
  <si>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</si>
  <si>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</si>
  <si>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1370*0,1</t>
  </si>
  <si>
    <t>výměra digitálně</t>
  </si>
  <si>
    <t>Součet</t>
  </si>
  <si>
    <t>122201102</t>
  </si>
  <si>
    <t>Odkopávky a prokopávky nezapažené s přehozením výkopku na vzdálenost do 3 m nebo s naložením na dopravní prostředek v hornině tř. 3 přes 100 do 1 000 m3</t>
  </si>
  <si>
    <t>-2070811206</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</si>
  <si>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</si>
  <si>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23*25*1,2*1/2</t>
  </si>
  <si>
    <t>3</t>
  </si>
  <si>
    <t>122201109</t>
  </si>
  <si>
    <t>Odkopávky a prokopávky nezapažené s přehozením výkopku na vzdálenost do 3 m nebo s naložením na dopravní prostředek v hornině tř. 3 Příplatek k cenám za lepivost horniny tř. 3</t>
  </si>
  <si>
    <t>630511735</t>
  </si>
  <si>
    <t>345*0,2</t>
  </si>
  <si>
    <t>20 %</t>
  </si>
  <si>
    <t>131201102</t>
  </si>
  <si>
    <t>Hloubení nezapažených jam a zářezů s urovnáním dna do předepsaného profilu a spádu v hornině tř. 3 přes 100 do 1 000 m3</t>
  </si>
  <si>
    <t>1594361137</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</si>
  <si>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</si>
  <si>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946*0,403+223*0,25+39,2*0,29</t>
  </si>
  <si>
    <t>5</t>
  </si>
  <si>
    <t>131201109</t>
  </si>
  <si>
    <t>Hloubení nezapažených jam a zářezů s urovnáním dna do předepsaného profilu a spádu Příplatek k cenám za lepivost horniny tř. 3</t>
  </si>
  <si>
    <t>1928491313</t>
  </si>
  <si>
    <t>448,36*0,2</t>
  </si>
  <si>
    <t>20%</t>
  </si>
  <si>
    <t>6</t>
  </si>
  <si>
    <t>162301101</t>
  </si>
  <si>
    <t>Vodorovné přemístění výkopku nebo sypaniny po suchu na obvyklém dopravním prostředku, bez naložení výkopku, avšak se složením bez rozhrnutí z horniny tř. 1 až 4 na vzdálenost přes 50 do 500 m</t>
  </si>
  <si>
    <t>633708190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</si>
  <si>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</si>
  <si>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7</t>
  </si>
  <si>
    <t>162701105</t>
  </si>
  <si>
    <t>Vodorovné přemístění výkopku nebo sypaniny po suchu na obvyklém dopravním prostředku, bez naložení výkopku, avšak se složením bez rozhrnutí z horniny tř. 1 až 4 na vzdálenost přes 9 000 do 10 000 m</t>
  </si>
  <si>
    <t>92711316</t>
  </si>
  <si>
    <t>448,36</t>
  </si>
  <si>
    <t>8</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</si>
  <si>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</si>
  <si>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</si>
  <si>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-47427166</t>
  </si>
  <si>
    <t>448,36*5</t>
  </si>
  <si>
    <t>9</t>
  </si>
  <si>
    <t>167101102</t>
  </si>
  <si>
    <t>Nakládání, skládání a překládání neulehlého výkopku nebo sypaniny nakládání, množství přes 100 m3, z hornin tř. 1 až 4</t>
  </si>
  <si>
    <t>793799218</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</si>
  <si>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</si>
  <si>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345</t>
  </si>
  <si>
    <t>10</t>
  </si>
  <si>
    <t>171101102</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</si>
  <si>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</si>
  <si>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793029647</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</si>
  <si>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</si>
  <si>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11</t>
  </si>
  <si>
    <t>171201201</t>
  </si>
  <si>
    <t>Uložení sypaniny na skládky</t>
  </si>
  <si>
    <t>1244470973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</si>
  <si>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</si>
  <si>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12</t>
  </si>
  <si>
    <t>171201211</t>
  </si>
  <si>
    <t>Poplatek za uložení stavebního odpadu na skládce (skládkovné) zeminy a kameniva zatříděného do Katalogu odpadů pod kódem 170 504</t>
  </si>
  <si>
    <t>t</t>
  </si>
  <si>
    <t>-1691528740</t>
  </si>
  <si>
    <t xml:space="preserve">Poznámka k souboru cen:
1. Ceny uvedené v souboru cen lze po dohodě upravit podle místních podmínek.
</t>
  </si>
  <si>
    <t>448,36*1,8</t>
  </si>
  <si>
    <t>13</t>
  </si>
  <si>
    <t>180405114</t>
  </si>
  <si>
    <t>Založení trávníků ve vegetačních prefabrikátech výsevem směsi substrátu a semene v rovině nebo na svahu do 1:5</t>
  </si>
  <si>
    <t>m2</t>
  </si>
  <si>
    <t>1533415476</t>
  </si>
  <si>
    <t xml:space="preserve">Poznámka k souboru cen:
1. V cenách jsou započteny i náklady pokosení, naložení a odvoz odpadu do 20 km se složením.
2.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</si>
  <si>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39,2</t>
  </si>
  <si>
    <t>dle zatr.dl.</t>
  </si>
  <si>
    <t>14</t>
  </si>
  <si>
    <t>M</t>
  </si>
  <si>
    <t>10371500</t>
  </si>
  <si>
    <t>substrát pro trávníky VL</t>
  </si>
  <si>
    <t>-1288664625</t>
  </si>
  <si>
    <t>39,2*0,015 'Přepočtené koeficientem množství</t>
  </si>
  <si>
    <t>00572410</t>
  </si>
  <si>
    <t>osivo směs travní parková</t>
  </si>
  <si>
    <t>kg</t>
  </si>
  <si>
    <t>-1842142971</t>
  </si>
  <si>
    <t>16</t>
  </si>
  <si>
    <t>181301111</t>
  </si>
  <si>
    <t>Rozprostření a urovnání ornice v rovině nebo ve svahu sklonu do 1:5 při souvislé ploše přes 500 m2, tl. vrstvy do 100 mm</t>
  </si>
  <si>
    <t>2142955939</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</si>
  <si>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</si>
  <si>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1280</t>
  </si>
  <si>
    <t>17</t>
  </si>
  <si>
    <t>181411131</t>
  </si>
  <si>
    <t>Založení trávníku na půdě předem připravené plochy do 1000 m2 výsevem včetně utažení parkového v rovině nebo na svahu do 1:5</t>
  </si>
  <si>
    <t>1326639255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</si>
  <si>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</si>
  <si>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t>
  </si>
  <si>
    <t>2004554883</t>
  </si>
  <si>
    <t>1280*0,015 'Přepočtené koeficientem množství</t>
  </si>
  <si>
    <t>19</t>
  </si>
  <si>
    <t>181951101</t>
  </si>
  <si>
    <t>Úprava pláně vyrovnáním výškových rozdílů v hornině tř. 1 až 4 bez zhutnění</t>
  </si>
  <si>
    <t>-815595472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</si>
  <si>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</si>
  <si>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20</t>
  </si>
  <si>
    <t>182101101</t>
  </si>
  <si>
    <t>Svahování trvalých svahů do projektovaných profilů s potřebným přemístěním výkopku při svahování v zářezech v hornině tř. 1 až 4</t>
  </si>
  <si>
    <t>-818504564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</si>
  <si>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</si>
  <si>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28,9*2</t>
  </si>
  <si>
    <t>32,5*(2,4+4,9)*1/2</t>
  </si>
  <si>
    <t>28,9*(2,4+4,8)*1/2</t>
  </si>
  <si>
    <t>24,4*2,4*1/2+22,8*2,4*1/2</t>
  </si>
  <si>
    <t>Zakládání</t>
  </si>
  <si>
    <t>215901101</t>
  </si>
  <si>
    <t>Zhutnění podloží pod násypy z rostlé horniny tř. 1 až 4 z hornin soudružných do 92 % PS a nesoudržných sypkých relativní ulehlosti I(d) do 0,8</t>
  </si>
  <si>
    <t>880338921</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</si>
  <si>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</si>
  <si>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946</t>
  </si>
  <si>
    <t>hřiště</t>
  </si>
  <si>
    <t>17,1</t>
  </si>
  <si>
    <t>drátkobet</t>
  </si>
  <si>
    <t>19,5+204</t>
  </si>
  <si>
    <t>zámková</t>
  </si>
  <si>
    <t>zatrav.</t>
  </si>
  <si>
    <t>Komunikace pozemní</t>
  </si>
  <si>
    <t>22</t>
  </si>
  <si>
    <t>564730111</t>
  </si>
  <si>
    <t>Podklad nebo kryt z kameniva hrubého drceného vel. 16-32 mm s rozprostřením a zhutněním, po zhutnění tl. 100 mm</t>
  </si>
  <si>
    <t>-200056335</t>
  </si>
  <si>
    <t>43*22</t>
  </si>
  <si>
    <t>23</t>
  </si>
  <si>
    <t>564750011</t>
  </si>
  <si>
    <t>Podklad nebo kryt z kameniva hrubého drceného vel. 8-16 mm s rozprostřením a zhutněním, po zhutnění tl. 150 mm</t>
  </si>
  <si>
    <t>-1311051433</t>
  </si>
  <si>
    <t>204</t>
  </si>
  <si>
    <t>kolem hriště</t>
  </si>
  <si>
    <t>19,5</t>
  </si>
  <si>
    <t>spojovací chodník</t>
  </si>
  <si>
    <t>24</t>
  </si>
  <si>
    <t>564751111</t>
  </si>
  <si>
    <t>Podklad nebo kryt z kameniva hrubého drceného vel. 32-63 mm s rozprostřením a zhutněním, po zhutnění tl. 150 mm</t>
  </si>
  <si>
    <t>-1261566463</t>
  </si>
  <si>
    <t>25</t>
  </si>
  <si>
    <t>564761111</t>
  </si>
  <si>
    <t>Podklad nebo kryt z kameniva hrubého drceného vel. 32-63 mm s rozprostřením a zhutněním, po zhutnění tl. 200 mm</t>
  </si>
  <si>
    <t>430226043</t>
  </si>
  <si>
    <t>24,4*4</t>
  </si>
  <si>
    <t>8,2*(4+6)*1/2</t>
  </si>
  <si>
    <t>26</t>
  </si>
  <si>
    <t>564811111</t>
  </si>
  <si>
    <t>Podklad ze štěrkodrti ŠD 0 32 mm s rozprostřením a zhutněním, po zhutnění tl. 50 mm</t>
  </si>
  <si>
    <t>-837891225</t>
  </si>
  <si>
    <t>27</t>
  </si>
  <si>
    <t>564851111</t>
  </si>
  <si>
    <t>Podklad ze štěrkodrti ŠD s rozprostřením a zhutněním, po zhutnění tl. 150 mm</t>
  </si>
  <si>
    <t>-136842547</t>
  </si>
  <si>
    <t>zatrav.dl.</t>
  </si>
  <si>
    <t>28</t>
  </si>
  <si>
    <t>576136121</t>
  </si>
  <si>
    <t>Asfaltový koberec otevřený AKO 8 (AKOJ) s rozprostřením a se zhutněním z modifikovaného asfaltu v pruhu šířky přes 3 m, po zhutnění tl. 40 mm</t>
  </si>
  <si>
    <t>-421946587</t>
  </si>
  <si>
    <t>29</t>
  </si>
  <si>
    <t>576146321</t>
  </si>
  <si>
    <t>Asfaltový koberec otevřený AKO 16 (AKOH) s rozprostřením a se zhutněním z nemodifikovaného asfaltu v pruhu šířky přes 3 m, po zhutnění tl. 50 mm</t>
  </si>
  <si>
    <t>1285390913</t>
  </si>
  <si>
    <t>30</t>
  </si>
  <si>
    <t>579221222</t>
  </si>
  <si>
    <t>Venkovní lité pryžové povrchy na asfaltový podklad jednovrstvé tloušťky13 mm s impregnací na podklad, prováděné strojně plochy přes 300 m2 jedna barva ostatní</t>
  </si>
  <si>
    <t>1004336292</t>
  </si>
  <si>
    <t xml:space="preserve">Poznámka k souboru cen:
1. V cenách nejsou započteny náklady na vyrovnání podkladu, tyto se oceňují cenami souboru cen katalogu 572 1.-1... Vyrovnání povrchu dosavadních krytů katalogu 822-1 Komunikace pozemní a letiště.
</t>
  </si>
  <si>
    <t>31</t>
  </si>
  <si>
    <t>579291111</t>
  </si>
  <si>
    <t>Venkovní lité pryžové povrchy - vodorovné značení (lajnování) dvousložkovým elastickým lakem</t>
  </si>
  <si>
    <t>m</t>
  </si>
  <si>
    <t>474231319</t>
  </si>
  <si>
    <t>32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</si>
  <si>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</si>
  <si>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</si>
  <si>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-678535254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</si>
  <si>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</si>
  <si>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chodník spojovací</t>
  </si>
  <si>
    <t>1,5*13</t>
  </si>
  <si>
    <t>33</t>
  </si>
  <si>
    <t>1095315316</t>
  </si>
  <si>
    <t>19,5*1,01 'Přepočtené koeficientem množství</t>
  </si>
  <si>
    <t>34</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</si>
  <si>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</si>
  <si>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</si>
  <si>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1435626681</t>
  </si>
  <si>
    <t>kolem hřiště</t>
  </si>
  <si>
    <t>(43+1,5*2+22)*2*1,5</t>
  </si>
  <si>
    <t>35</t>
  </si>
  <si>
    <t>1521865001</t>
  </si>
  <si>
    <t>204*1,01 'Přepočtené koeficientem množství</t>
  </si>
  <si>
    <t>36</t>
  </si>
  <si>
    <t>596412210</t>
  </si>
  <si>
    <t>Kladení dlažby z betonových vegetačních dlaždic pozemních komunikací s ložem z kameniva těženého nebo drceného tl. do 50 mm, s vyplněním spár a vegetačních otvorů, s hutněním vibrováním tl. 80 mm, pro plochy do 50 m2</t>
  </si>
  <si>
    <t>774286257</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</si>
  <si>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</si>
  <si>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37</t>
  </si>
  <si>
    <t>59246016</t>
  </si>
  <si>
    <t>dlažba betonová vegetační 60x40x8cm</t>
  </si>
  <si>
    <t>-225251973</t>
  </si>
  <si>
    <t>39,2*1,01 'Přepočtené koeficientem množství</t>
  </si>
  <si>
    <t>Ostatní konstrukce a práce, bourání</t>
  </si>
  <si>
    <t>38</t>
  </si>
  <si>
    <t>916331112</t>
  </si>
  <si>
    <t>Osazení zahradního obrubníku betonového s ložem tl. od 50 do 100 mm z betonu prostého tř. C 12/15 s boční opěrou z betonu prostého tř. C 12/15</t>
  </si>
  <si>
    <t>1611245089</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</si>
  <si>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</si>
  <si>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(43+22)*2</t>
  </si>
  <si>
    <t>(43+1,5*2+22+1,5*2)*2</t>
  </si>
  <si>
    <t xml:space="preserve">spoj.chodník </t>
  </si>
  <si>
    <t>19,5*2</t>
  </si>
  <si>
    <t>39</t>
  </si>
  <si>
    <t>59217011</t>
  </si>
  <si>
    <t>obrubník betonový zahradní 50x5x20 cm</t>
  </si>
  <si>
    <t>1155526312</t>
  </si>
  <si>
    <t>311*2*1,01</t>
  </si>
  <si>
    <t>998</t>
  </si>
  <si>
    <t>Přesun hmot</t>
  </si>
  <si>
    <t>40</t>
  </si>
  <si>
    <t>998222012</t>
  </si>
  <si>
    <t>Přesun hmot pro tělovýchovné plochy dopravní vzdálenost do 200 m</t>
  </si>
  <si>
    <t>2128737130</t>
  </si>
  <si>
    <t xml:space="preserve">Poznámka k souboru cen:
1. Cena je určena pro přesun hmot na jakémkoliv podkladu.
</t>
  </si>
  <si>
    <t>PSV</t>
  </si>
  <si>
    <t>Práce a dodávky PSV</t>
  </si>
  <si>
    <t xml:space="preserve">N3602 - Příprava území </t>
  </si>
  <si>
    <t xml:space="preserve">    3 - Svislé a kompletní konstrukce</t>
  </si>
  <si>
    <t xml:space="preserve">    997 - Přesun sutě</t>
  </si>
  <si>
    <t xml:space="preserve">    741 - Elektroinstalace - silnoproud</t>
  </si>
  <si>
    <t>111201101</t>
  </si>
  <si>
    <t>Odstranění křovin a stromů s odstraněním kořenů průměru kmene do 100 mm do sklonu terénu 1 : 5, při celkové ploše do 1 000 m2</t>
  </si>
  <si>
    <t>191410892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</si>
  <si>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</si>
  <si>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</si>
  <si>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Odstranění stromů s odřezáním kmene a s odvětvením listnatých, průměru kmene přes 100 do 300 mm</t>
  </si>
  <si>
    <t>kus</t>
  </si>
  <si>
    <t>-129907148</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</si>
  <si>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</si>
  <si>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112201101</t>
  </si>
  <si>
    <t>Odstranění pařezů s jejich vykopáním, vytrháním nebo odstřelením, s přesekáním kořenů průměru přes 100 do 300 mm</t>
  </si>
  <si>
    <t>1182019754</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</si>
  <si>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</si>
  <si>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20+1</t>
  </si>
  <si>
    <t>113106242</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</si>
  <si>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cementovou maltou</t>
  </si>
  <si>
    <t>-1990481568</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</si>
  <si>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</si>
  <si>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13,2*32,4</t>
  </si>
  <si>
    <t>plocha haly</t>
  </si>
  <si>
    <t>16,8*6,4+3*23,2+3*1,2*4</t>
  </si>
  <si>
    <t>cesta panely, nájezd</t>
  </si>
  <si>
    <t>11310624R</t>
  </si>
  <si>
    <t xml:space="preserve">Rozebrání panelů složených na místě </t>
  </si>
  <si>
    <t>1163289509</t>
  </si>
  <si>
    <t>3*2*0,1*21</t>
  </si>
  <si>
    <t>3*2*0,1*11</t>
  </si>
  <si>
    <t>0,3*2,1*0,1*8</t>
  </si>
  <si>
    <t>3*1,2*0,15*2</t>
  </si>
  <si>
    <t>113107151</t>
  </si>
  <si>
    <t>Odstranění podkladů nebo krytů strojně plochy jednotlivě přes 50 m2 do 200 m2 s přemístěním hmot na skládku na vzdálenost do 20 m nebo s naložením na dopravní prostředek z kameniva těženého, o tl. vrstvy do 100 mm</t>
  </si>
  <si>
    <t>-1268870003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</si>
  <si>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</si>
  <si>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619,2</t>
  </si>
  <si>
    <t>pod panely</t>
  </si>
  <si>
    <t>113107161</t>
  </si>
  <si>
    <t>Odstranění podkladů nebo krytů strojně plochy jednotlivě přes 50 m2 do 200 m2 s přemístěním hmot na skládku na vzdálenost do 20 m nebo s naložením na dopravní prostředek z kameniva hrubého drceného, o tl. vrstvy do 100 mm</t>
  </si>
  <si>
    <t>602204495</t>
  </si>
  <si>
    <t>12*(6+4,2)*1/2+6,8*(4,2+5,2)*1/2</t>
  </si>
  <si>
    <t>nezp.cesta</t>
  </si>
  <si>
    <t>(7,2+6,8)*1/2*3,4-3*1,2*4</t>
  </si>
  <si>
    <t>nájezd</t>
  </si>
  <si>
    <t>24,8*(4,2+4+4)/3</t>
  </si>
  <si>
    <t>příjezd-propojení</t>
  </si>
  <si>
    <t>113107322</t>
  </si>
  <si>
    <t>Odstranění podkladů nebo krytů strojně plochy jednotlivě do 50 m2 s přemístěním hmot na skládku na vzdálenost do 3 m nebo s naložením na dopravní prostředek z kameniva hrubého drceného, o tl. vrstvy přes 100 do 200 mm</t>
  </si>
  <si>
    <t>-901194136</t>
  </si>
  <si>
    <t>spoj.chodník mezi budovami</t>
  </si>
  <si>
    <t>(42,1+4)*1</t>
  </si>
  <si>
    <t>113204111</t>
  </si>
  <si>
    <t>Vytrhání obrub s vybouráním lože, s přemístěním hmot na skládku na vzdálenost do 3 m nebo s naložením na dopravní prostředek záhonových</t>
  </si>
  <si>
    <t>-1441786919</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</si>
  <si>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</si>
  <si>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spoj .chodník mezi budovami</t>
  </si>
  <si>
    <t>42,1*2+1+4+5</t>
  </si>
  <si>
    <t>162301401</t>
  </si>
  <si>
    <t>Vodorovné přemístění větví, kmenů nebo pařezů s naložením, složením a dopravou do 5000 m větví stromů listnatých, průměru kmene přes 100 do 300 mm</t>
  </si>
  <si>
    <t>-1360087243</t>
  </si>
  <si>
    <t xml:space="preserve">Poznámka k souboru cen:
1. Průměr kmene i pařezu se měří v místě řezu.
2. Měrná jednotka je 1 strom.
</t>
  </si>
  <si>
    <t>162301411</t>
  </si>
  <si>
    <t>Vodorovné přemístění větví, kmenů nebo pařezů s naložením, složením a dopravou do 5000 m kmenů stromů listnatých, průměru přes 100 do 300 mm</t>
  </si>
  <si>
    <t>-1075181776</t>
  </si>
  <si>
    <t>162301421</t>
  </si>
  <si>
    <t>Vodorovné přemístění větví, kmenů nebo pařezů s naložením, složením a dopravou do 5000 m pařezů kmenů, průměru přes 100 do 300 mm</t>
  </si>
  <si>
    <t>-1030732672</t>
  </si>
  <si>
    <t>162301501</t>
  </si>
  <si>
    <t>Vodorovné přemístění smýcených křovin do průměru kmene 100 mm na vzdálenost do 5 000 m</t>
  </si>
  <si>
    <t>549280660</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</si>
  <si>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</si>
  <si>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200*3</t>
  </si>
  <si>
    <t>15 km</t>
  </si>
  <si>
    <t>162301901</t>
  </si>
  <si>
    <t>Vodorovné přemístění větví, kmenů nebo pařezů s naložením, složením a dopravou Příplatek k cenám za každých dalších i započatých 5000 m přes 5000 m větví stromů listnatých, průměru kmene přes 100 do 300 mm</t>
  </si>
  <si>
    <t>-1809517452</t>
  </si>
  <si>
    <t>20*2</t>
  </si>
  <si>
    <t>162301911</t>
  </si>
  <si>
    <t>Vodorovné přemístění větví, kmenů nebo pařezů s naložením, složením a dopravou Příplatek k cenám za každých dalších i započatých 5000 m přes 5000 m kmenů stromů listnatých, o průměru přes 100 do 300 mm</t>
  </si>
  <si>
    <t>706334143</t>
  </si>
  <si>
    <t>162301921</t>
  </si>
  <si>
    <t>Vodorovné přemístění větví, kmenů nebo pařezů s naložením, složením a dopravou Příplatek k cenám za každých dalších i započatých 5000 m přes 5000 m pařezů kmenů, průměru přes 100 do 300 mm</t>
  </si>
  <si>
    <t>1430204486</t>
  </si>
  <si>
    <t>21*2</t>
  </si>
  <si>
    <t>Svislé a kompletní konstrukce</t>
  </si>
  <si>
    <t>331946001</t>
  </si>
  <si>
    <t xml:space="preserve">Demontáž sloupu osvětlení </t>
  </si>
  <si>
    <t>-595910817</t>
  </si>
  <si>
    <t>961044111</t>
  </si>
  <si>
    <t>Bourání základů z betonu prostého</t>
  </si>
  <si>
    <t>-1692968315</t>
  </si>
  <si>
    <t>základ schod.zídky</t>
  </si>
  <si>
    <t>3*0,6*0,8</t>
  </si>
  <si>
    <t>962052210</t>
  </si>
  <si>
    <t>Bourání zdiva železobetonového nadzákladového, objemu do 1 m3</t>
  </si>
  <si>
    <t>-86111969</t>
  </si>
  <si>
    <t xml:space="preserve">Poznámka k souboru cen:
1. Bourání pilířů o průřezu přes 0,36 m2 se oceňuje cenami - 2210 a -2211 jako bourání zdiva nadzákladového železobetonového.
</t>
  </si>
  <si>
    <t>3*1,2*0,25+2,4*1,2*0,1</t>
  </si>
  <si>
    <t>schodišť.zídka</t>
  </si>
  <si>
    <t>963023712</t>
  </si>
  <si>
    <t>Vybourání schodišťových stupňů oblých, rovných nebo kosých ze zdi cihelné oboustranně</t>
  </si>
  <si>
    <t>223275133</t>
  </si>
  <si>
    <t>8*1,5</t>
  </si>
  <si>
    <t>966071711</t>
  </si>
  <si>
    <t>Bourání plotových sloupků a vzpěr ocelových trubkových nebo profilovaných výšky do 2,50 m zabetonovaných</t>
  </si>
  <si>
    <t>-1096021387</t>
  </si>
  <si>
    <t>25+22+4+3+8</t>
  </si>
  <si>
    <t>966071822</t>
  </si>
  <si>
    <t>Rozebrání oplocení z pletiva drátěného se čtvercovými oky, výšky přes 1,6 do 2,0 m</t>
  </si>
  <si>
    <t>-276358922</t>
  </si>
  <si>
    <t xml:space="preserve">Poznámka k souboru cen:
1. V cenách nejsou započteny náklady na demontáž sloupků.
</t>
  </si>
  <si>
    <t>47,1+42,6+6,6+4</t>
  </si>
  <si>
    <t>1417700521</t>
  </si>
  <si>
    <t>981511114</t>
  </si>
  <si>
    <t xml:space="preserve">Demolice konstrukcí objektů postupným rozebíráním konstrukcí ze železobetonu </t>
  </si>
  <si>
    <t>-1042204199</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</si>
  <si>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</si>
  <si>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patky haly</t>
  </si>
  <si>
    <t>1*1*0,8*(8+2+8+2)</t>
  </si>
  <si>
    <t>997</t>
  </si>
  <si>
    <t>Přesun sutě</t>
  </si>
  <si>
    <t>997006512</t>
  </si>
  <si>
    <t>Vodorovná doprava suti na skládku s naložením na dopravní prostředek a složením přes 100 m do 1 km</t>
  </si>
  <si>
    <t>542222960</t>
  </si>
  <si>
    <t xml:space="preserve">Poznámka k souboru cen:
1. Pro volbu ceny je rozhodující dopravní vzdálenost těžiště skládky a půdorysné plochy objektu.
</t>
  </si>
  <si>
    <t>demolice</t>
  </si>
  <si>
    <t>997006519</t>
  </si>
  <si>
    <t>Vodorovná doprava suti na skládku s naložením na dopravní prostředek a složením Příplatek k ceně za každý další i započatý 1 km</t>
  </si>
  <si>
    <t>624511921</t>
  </si>
  <si>
    <t>997013831</t>
  </si>
  <si>
    <t>Poplatek za uložení stavebního odpadu na skládce (skládkovné) směsného stavebního a demoličního zatříděného do Katalogu odpadů pod kódem 170 904</t>
  </si>
  <si>
    <t>-1806140881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</si>
  <si>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</si>
  <si>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0,25+4,07+3,18</t>
  </si>
  <si>
    <t>-525275662</t>
  </si>
  <si>
    <t>z demolice</t>
  </si>
  <si>
    <t>997221551</t>
  </si>
  <si>
    <t>Vodorovná doprava suti bez naložení, ale se složením a s hrubým urovnáním ze sypkých materiálů, na vzdálenost do 1 km</t>
  </si>
  <si>
    <t>330163074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</si>
  <si>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</si>
  <si>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t>
  </si>
  <si>
    <t>46,1*0,29</t>
  </si>
  <si>
    <t>619,2*0,18</t>
  </si>
  <si>
    <t>203,41*0,17</t>
  </si>
  <si>
    <t>997221559</t>
  </si>
  <si>
    <t>Vodorovná doprava suti bez naložení, ale se složením a s hrubým urovnáním Příplatek k ceně za každý další i započatý 1 km přes 1 km</t>
  </si>
  <si>
    <t>-1545245450</t>
  </si>
  <si>
    <t>159,41*14</t>
  </si>
  <si>
    <t>997221561</t>
  </si>
  <si>
    <t>Vodorovná doprava suti bez naložení, ale se složením a s hrubým urovnáním z kusových materiálů, na vzdálenost do 1 km</t>
  </si>
  <si>
    <t>-287457554</t>
  </si>
  <si>
    <t>94,2*0,04</t>
  </si>
  <si>
    <t>obruby</t>
  </si>
  <si>
    <t>619,2*0,425</t>
  </si>
  <si>
    <t>panely - plochy</t>
  </si>
  <si>
    <t>20,78*2,2</t>
  </si>
  <si>
    <t>panely volně skládka</t>
  </si>
  <si>
    <t>100,3*0,00248</t>
  </si>
  <si>
    <t>pletivo</t>
  </si>
  <si>
    <t>62*0,0657</t>
  </si>
  <si>
    <t>sloupky a vzpěry oplocení</t>
  </si>
  <si>
    <t>25*0,127+16*2,2</t>
  </si>
  <si>
    <t>sloup+ patky</t>
  </si>
  <si>
    <t>1,44*2,0+1,19*2,4+12*0,37</t>
  </si>
  <si>
    <t>schody základ schodů</t>
  </si>
  <si>
    <t>997221569</t>
  </si>
  <si>
    <t>-323942903</t>
  </si>
  <si>
    <t>365,53*14</t>
  </si>
  <si>
    <t>997221611</t>
  </si>
  <si>
    <t>Nakládání na dopravní prostředky pro vodorovnou dopravu suti</t>
  </si>
  <si>
    <t>1965655345</t>
  </si>
  <si>
    <t xml:space="preserve">Poznámka k souboru cen:
1. Ceny lze použít i pro překládání při lomené dopravě.
2. Ceny nelze použít při dopravě po železnici, po vodě nebo neobvyklými dopravními prostředky.
</t>
  </si>
  <si>
    <t>159,41</t>
  </si>
  <si>
    <t>997221612</t>
  </si>
  <si>
    <t>Nakládání na dopravní prostředky pro vodorovnou dopravu vybouraných hmot</t>
  </si>
  <si>
    <t>613006264</t>
  </si>
  <si>
    <t>365,53</t>
  </si>
  <si>
    <t>997221815</t>
  </si>
  <si>
    <t>Poplatek za uložení stavebního odpadu na skládce (skládkovné) z prostého betonu zatříděného do Katalogu odpadů pod kódem 170 101</t>
  </si>
  <si>
    <t>-1594882614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</si>
  <si>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</si>
  <si>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3,77+1,44*2+12*0,37</t>
  </si>
  <si>
    <t>obruby,schody,základ schodů</t>
  </si>
  <si>
    <t>997221825</t>
  </si>
  <si>
    <t>Poplatek za uložení stavebního odpadu na skládce (skládkovné) z armovaného betonu zatříděného do Katalogu odpadů pod kódem 170 101</t>
  </si>
  <si>
    <t>-832468170</t>
  </si>
  <si>
    <t>35,2+1,19*2,4</t>
  </si>
  <si>
    <t>patky,schod.zeď</t>
  </si>
  <si>
    <t>263,16+45,72</t>
  </si>
  <si>
    <t>siln.panely</t>
  </si>
  <si>
    <t>997221855</t>
  </si>
  <si>
    <t>-626712281</t>
  </si>
  <si>
    <t>741</t>
  </si>
  <si>
    <t>Elektroinstalace - silnoproud</t>
  </si>
  <si>
    <t>741211863</t>
  </si>
  <si>
    <t xml:space="preserve">Demontáž rozvodnic kovových, uložených volně stojících (skříňových), </t>
  </si>
  <si>
    <t>-1193521749</t>
  </si>
  <si>
    <t>N3603 - Opěrná zeď</t>
  </si>
  <si>
    <t xml:space="preserve">    711 - Izolace proti vodě, vlhkosti a plynům</t>
  </si>
  <si>
    <t xml:space="preserve">    767 - Konstrukce zámečnické</t>
  </si>
  <si>
    <t xml:space="preserve">    783 - Dokončovací práce - nátěry</t>
  </si>
  <si>
    <t>132201201</t>
  </si>
  <si>
    <t>Hloubení zapažených i nezapažených rýh šířky přes 600 do 2 000 mm s urovnáním dna do předepsaného profilu a spádu v hornině tř. 3 do 100 m3</t>
  </si>
  <si>
    <t>-1103256103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</si>
  <si>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</si>
  <si>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30*(0,9+1,5)*1/2*1,1</t>
  </si>
  <si>
    <t>30*0,6*0,15</t>
  </si>
  <si>
    <t>132201209</t>
  </si>
  <si>
    <t>Hloubení zapažených i nezapažených rýh šířky přes 600 do 2 000 mm s urovnáním dna do předepsaného profilu a spádu v hornině tř. 3 Příplatek k cenám za lepivost horniny tř. 3</t>
  </si>
  <si>
    <t>-1322949738</t>
  </si>
  <si>
    <t>42,3*0,2</t>
  </si>
  <si>
    <t>909094152</t>
  </si>
  <si>
    <t>25,5</t>
  </si>
  <si>
    <t>dle výpočtu u zásypu</t>
  </si>
  <si>
    <t>1722034855</t>
  </si>
  <si>
    <t>25,5*5</t>
  </si>
  <si>
    <t>-577074241</t>
  </si>
  <si>
    <t>-2060468566</t>
  </si>
  <si>
    <t>25,5*1,8</t>
  </si>
  <si>
    <t>174101101</t>
  </si>
  <si>
    <t>Zásyp sypaninou z jakékoliv horniny s uložením výkopku ve vrstvách se zhutněním jam, šachet, rýh nebo kolem objektů v těchto vykopávkách</t>
  </si>
  <si>
    <t>38930341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</si>
  <si>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</si>
  <si>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42,3</t>
  </si>
  <si>
    <t>Mezisoučet</t>
  </si>
  <si>
    <t>-12,6</t>
  </si>
  <si>
    <t>-30*0,6*0,15</t>
  </si>
  <si>
    <t>-30*0,6*0,3</t>
  </si>
  <si>
    <t>-30*0,2*0,8</t>
  </si>
  <si>
    <t>17410110R</t>
  </si>
  <si>
    <t>Zásyp z nakupovaných materiálů s uložením ve vrstvách se zhutněním jam, šachet, rýh nebo kolem objektů v těchto vykopávkách</t>
  </si>
  <si>
    <t>1574802360</t>
  </si>
  <si>
    <t>30*(0,3+0,5)*1/2*0,3</t>
  </si>
  <si>
    <t>30*(0,9+1,1)*1/2*0,3</t>
  </si>
  <si>
    <t>58333674</t>
  </si>
  <si>
    <t>kamenivo těžené hrubé frakce 16/32</t>
  </si>
  <si>
    <t>640972676</t>
  </si>
  <si>
    <t>12,6*2 'Přepočtené koeficientem množství</t>
  </si>
  <si>
    <t>212755214</t>
  </si>
  <si>
    <t>Trativody bez lože z drenážních trubek plastových flexibilních D 100 mm</t>
  </si>
  <si>
    <t>768239444</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</si>
  <si>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</si>
  <si>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271532212</t>
  </si>
  <si>
    <t>Podsyp pod základové konstrukce se zhutněním a urovnáním povrchu z kameniva hrubého, frakce 16 - 32 mm</t>
  </si>
  <si>
    <t>1821978646</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</si>
  <si>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</si>
  <si>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274313711</t>
  </si>
  <si>
    <t>Základy z betonu prostého pasy betonu kamenem neprokládaného tř. C 20/25</t>
  </si>
  <si>
    <t>-1685822595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</si>
  <si>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</si>
  <si>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30*0,6*0,3</t>
  </si>
  <si>
    <t>311113142</t>
  </si>
  <si>
    <t>Nadzákladové zdi z tvárnic ztraceného bednění hladkých, včetně výplně z betonu třídy C 20/25, tloušťky zdiva přes 150 do 200 mm</t>
  </si>
  <si>
    <t>-1572395041</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</si>
  <si>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</si>
  <si>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30*0,8</t>
  </si>
  <si>
    <t>327361006</t>
  </si>
  <si>
    <t>Výztuž opěrných zdí a valů průměru do 12 mm, z oceli 10 505 (R) nebo BSt 500</t>
  </si>
  <si>
    <t>2137736387</t>
  </si>
  <si>
    <t xml:space="preserve">Poznámka k souboru cen:
1. Ceny lze použít i pro případné výztuže základů opěrných zdí a valů.
</t>
  </si>
  <si>
    <t>vodorovná  2 prof 12 ve spáře</t>
  </si>
  <si>
    <t>0,888/1000*30*2*3</t>
  </si>
  <si>
    <t>svislá  4 prof 12 /m</t>
  </si>
  <si>
    <t>0,888/1000*(1,0+0,5)*30*4</t>
  </si>
  <si>
    <t>348272113</t>
  </si>
  <si>
    <t>Ploty z tvárnic betonových plotová zeď na maltu cementovou včetně spárování současně při zdění z tvarovek hladkých, dutých přírodních, tloušťka zdiva 200 mm</t>
  </si>
  <si>
    <t>-1831403118</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</si>
  <si>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</si>
  <si>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30*0,2</t>
  </si>
  <si>
    <t>998152111</t>
  </si>
  <si>
    <t>Přesun hmot pro zdi a valy samostatné montované z dílců železobetonových nebo z předpjatého betonu vodorovná dopravní vzdálenost do 50 m, pro zdi výšky do 12 m</t>
  </si>
  <si>
    <t>-473876870</t>
  </si>
  <si>
    <t>711</t>
  </si>
  <si>
    <t>Izolace proti vodě, vlhkosti a plynům</t>
  </si>
  <si>
    <t>711491272</t>
  </si>
  <si>
    <t>Provedení izolace proti povrchové a podpovrchové tlakové vodě ostatní na ploše svislé S z textilií, vrstva ochranná</t>
  </si>
  <si>
    <t>1680561399</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</si>
  <si>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</si>
  <si>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30*(0,8+0,4+0,3)</t>
  </si>
  <si>
    <t>69311035</t>
  </si>
  <si>
    <t>geotextilie  seperační PP 30kN/m</t>
  </si>
  <si>
    <t>310432491</t>
  </si>
  <si>
    <t>45*1,05 'Přepočtené koeficientem množství</t>
  </si>
  <si>
    <t>998711101</t>
  </si>
  <si>
    <t>Přesun hmot pro izolace proti vodě, vlhkosti a plynům stanovený z hmotnosti přesunovaného materiálu vodorovná dopravní vzdálenost do 50 m v objektech výšky do 6 m</t>
  </si>
  <si>
    <t>-1028960806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</si>
  <si>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</si>
  <si>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</si>
  <si>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</si>
  <si>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767161214</t>
  </si>
  <si>
    <t>Montáž zábradlí rovného z profilové oceli do zdiva, hmotnosti 1 m zábradlí přes 20 do 30 kg</t>
  </si>
  <si>
    <t>-725321083</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</si>
  <si>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</si>
  <si>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55311001R</t>
  </si>
  <si>
    <t xml:space="preserve">zábradlí ocelové z dutých profilů 45x25x2  vč.kotvení ,vč.práškové vypalované sv.šedé barvy RAL 9006 </t>
  </si>
  <si>
    <t>-1841414319</t>
  </si>
  <si>
    <t>998767101</t>
  </si>
  <si>
    <t>Přesun hmot pro zámečnické konstrukce stanovený z hmotnosti přesunovaného materiálu vodorovná dopravní vzdálenost do 50 m v objektech výšky do 6 m</t>
  </si>
  <si>
    <t>1768705088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</si>
  <si>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</si>
  <si>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</si>
  <si>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</si>
  <si>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783823155</t>
  </si>
  <si>
    <t>Penetrační nátěr omítek hrubých betonových povrchů silikonový</t>
  </si>
  <si>
    <t>767944603</t>
  </si>
  <si>
    <t>783827525</t>
  </si>
  <si>
    <t>Krycí (ochranný ) nátěr omítek dvojnásobný hrubých betonových povrchů silikonový</t>
  </si>
  <si>
    <t>-1695176810</t>
  </si>
  <si>
    <t>30*0,25</t>
  </si>
  <si>
    <t>0,2*0,8*2</t>
  </si>
  <si>
    <t>N3604 - Hřiště - drenáž</t>
  </si>
  <si>
    <t xml:space="preserve">    4 - Vodorovné konstrukce</t>
  </si>
  <si>
    <t xml:space="preserve">    8 - Trubní vedení</t>
  </si>
  <si>
    <t>132201101</t>
  </si>
  <si>
    <t>Hloubení zapažených i nezapažených rýh šířky do 600 mm s urovnáním dna do předepsaného profilu a spádu v hornině tř. 3 do 100 m3</t>
  </si>
  <si>
    <t>425196103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</si>
  <si>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</si>
  <si>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0,4*(6+239,04+48)*(0,75+0,35)*1/2</t>
  </si>
  <si>
    <t>132201109</t>
  </si>
  <si>
    <t>Hloubení zapažených i nezapažených rýh šířky do 600 mm s urovnáním dna do předepsaného profilu a spádu v hornině tř. 3 Příplatek k cenám za lepivost horniny tř. 3</t>
  </si>
  <si>
    <t>1628357592</t>
  </si>
  <si>
    <t>64,47*0,2</t>
  </si>
  <si>
    <t>133201101</t>
  </si>
  <si>
    <t>Hloubení zapažených i nezapažených šachet s případným nutným přemístěním výkopku ve výkopišti v hornině tř. 3 do 100 m3</t>
  </si>
  <si>
    <t>-901378739</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</si>
  <si>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</si>
  <si>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3*3*4,1*2</t>
  </si>
  <si>
    <t>vsaky</t>
  </si>
  <si>
    <t>133201109</t>
  </si>
  <si>
    <t>Hloubení zapažených i nezapažených šachet s případným nutným přemístěním výkopku ve výkopišti v hornině tř. 3 Příplatek k cenám za lepivost horniny tř. 3</t>
  </si>
  <si>
    <t>1428627803</t>
  </si>
  <si>
    <t>73,8*0,2</t>
  </si>
  <si>
    <t>161101102</t>
  </si>
  <si>
    <t>Svislé přemístění výkopku bez naložení do dopravní nádoby avšak s vyprázdněním dopravní nádoby na hromadu nebo do dopravního prostředku z horniny tř. 1 až 4, při hloubce výkopu přes 2,5 do 4 m</t>
  </si>
  <si>
    <t>886070233</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</si>
  <si>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</si>
  <si>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73,8</t>
  </si>
  <si>
    <t>162201102</t>
  </si>
  <si>
    <t>Vodorovné přemístění výkopku nebo sypaniny po suchu na obvyklém dopravním prostředku, bez naložení výkopku, avšak se složením bez rozhrnutí z horniny tř. 1 až 4 na vzdálenost přes 20 do 50 m</t>
  </si>
  <si>
    <t>319015684</t>
  </si>
  <si>
    <t>18,23</t>
  </si>
  <si>
    <t>pro zásyp</t>
  </si>
  <si>
    <t>-456542488</t>
  </si>
  <si>
    <t>64,47+73,8-18,23</t>
  </si>
  <si>
    <t>-726982787</t>
  </si>
  <si>
    <t>120,04*5</t>
  </si>
  <si>
    <t>167101101</t>
  </si>
  <si>
    <t>Nakládání, skládání a překládání neulehlého výkopku nebo sypaniny nakládání, množství do 100 m3, z hornin tř. 1 až 4</t>
  </si>
  <si>
    <t>198515288</t>
  </si>
  <si>
    <t xml:space="preserve">pro zásyp </t>
  </si>
  <si>
    <t>186897369</t>
  </si>
  <si>
    <t>1655679191</t>
  </si>
  <si>
    <t>120,04*1,8</t>
  </si>
  <si>
    <t>-1156754049</t>
  </si>
  <si>
    <t>(3*3*1,1-3,14*0,5*0,5)*2</t>
  </si>
  <si>
    <t>zasyp vsaku</t>
  </si>
  <si>
    <t>1940743182</t>
  </si>
  <si>
    <t>3*3*3*2</t>
  </si>
  <si>
    <t>-3,14*0,6*0,6*3*2</t>
  </si>
  <si>
    <t>58343930</t>
  </si>
  <si>
    <t>kamenivo drcené hrubé frakce 16-32</t>
  </si>
  <si>
    <t>-900635643</t>
  </si>
  <si>
    <t>47,22*2 'Přepočtené koeficientem množství</t>
  </si>
  <si>
    <t>211531111</t>
  </si>
  <si>
    <t>Výplň kamenivem do rýh odvodňovacích žeber nebo trativodů bez zhutnění, s úpravou povrchu výplně kamenivem hrubým drceným frakce 16 až 32 mm</t>
  </si>
  <si>
    <t>-24715907</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</si>
  <si>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</si>
  <si>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-3,14*0,05*0,05*293,04</t>
  </si>
  <si>
    <t>potrubí</t>
  </si>
  <si>
    <t>-293,04*0,4*0,05</t>
  </si>
  <si>
    <t>lože</t>
  </si>
  <si>
    <t>211971122</t>
  </si>
  <si>
    <t>Zřízení opláštění výplně z geotextilie v rýze nebo zářezu se stěnami svislými nebo šikmými o sklonu přes 1:2 při rozvinuté šířce opláštění přes 2,5 m</t>
  </si>
  <si>
    <t>-233102302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</si>
  <si>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</si>
  <si>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3*3*2*2</t>
  </si>
  <si>
    <t>3*(3*4)*2</t>
  </si>
  <si>
    <t>vsak</t>
  </si>
  <si>
    <t>69311081</t>
  </si>
  <si>
    <t>geotextilie netkaná  300g/m2</t>
  </si>
  <si>
    <t>1752535612</t>
  </si>
  <si>
    <t>108*1,05 'Přepočtené koeficientem množství</t>
  </si>
  <si>
    <t>212752212</t>
  </si>
  <si>
    <t>Trativody z drenážních trubek se zřízením štěrkopískového lože pod trubky a s jejich obsypem v průměrném celkovém množství do 0,15 m3/m v otevřeném výkopu z trubek plastových flexibilních D přes 65 do 100 mm</t>
  </si>
  <si>
    <t>-2084661384</t>
  </si>
  <si>
    <t>9,96*(6+6+6+6)</t>
  </si>
  <si>
    <t>212752213</t>
  </si>
  <si>
    <t>Trativody z drenážních trubek se zřízením štěrkopískového lože pod trubky a s jejich obsypem v průměrném celkovém množství do 0,15 m3/m v otevřeném výkopu z trubek plastových flexibilních D přes 100 do 160 mm</t>
  </si>
  <si>
    <t>1584645580</t>
  </si>
  <si>
    <t>(27-3)*2</t>
  </si>
  <si>
    <t>28611932</t>
  </si>
  <si>
    <t>redukce kanalizační plastová nesouosá KG 125/100</t>
  </si>
  <si>
    <t>-906552219</t>
  </si>
  <si>
    <t>6*2*2</t>
  </si>
  <si>
    <t>28611389</t>
  </si>
  <si>
    <t>odbočka kanalizační PVC s hrdlem 125/125/45°</t>
  </si>
  <si>
    <t>1905737918</t>
  </si>
  <si>
    <t>212752312</t>
  </si>
  <si>
    <t>Trativody z drenážních trubek se zřízením štěrkopískového lože pod trubky a s jejich obsypem v průměrném celkovém množství do 0,15 m3/m v otevřeném výkopu z trubek plastových tuhých SN 8 DN 125</t>
  </si>
  <si>
    <t>-444381055</t>
  </si>
  <si>
    <t>3*2</t>
  </si>
  <si>
    <t>Vodorovné konstrukce</t>
  </si>
  <si>
    <t>452112111</t>
  </si>
  <si>
    <t>Osazení betonových dílců prstenců nebo rámů pod poklopy a mříže, výšky do 100 mm</t>
  </si>
  <si>
    <t>-1966657898</t>
  </si>
  <si>
    <t xml:space="preserve">Poznámka k souboru cen:
1. V cenách nejsou započteny náklady na dodávku betonových výrobků; tyto se oceňují ve specifikaci.
</t>
  </si>
  <si>
    <t>59224010</t>
  </si>
  <si>
    <t>prstenec šachtový vyrovnávací betonový 625x100x40mm</t>
  </si>
  <si>
    <t>-2043026889</t>
  </si>
  <si>
    <t>59224348</t>
  </si>
  <si>
    <t>těsnění elastomerové pro spojení šachetních dílů DN 1000</t>
  </si>
  <si>
    <t>-738579469</t>
  </si>
  <si>
    <t>4*2</t>
  </si>
  <si>
    <t>Trubní vedení</t>
  </si>
  <si>
    <t>877265231</t>
  </si>
  <si>
    <t>Montáž tvarovek na kanalizačním potrubí z trub z plastu z tvrdého PVC nebo z polypropylenu v otevřeném výkopu víček DN 110</t>
  </si>
  <si>
    <t>1460831624</t>
  </si>
  <si>
    <t xml:space="preserve">Poznámka k souboru cen:
1. V cenách nejsou započteny náklady na dodání tvarovek. Tvarovky se oceňují ve ve specifikaci.
</t>
  </si>
  <si>
    <t>6*4</t>
  </si>
  <si>
    <t>28611718</t>
  </si>
  <si>
    <t>víčko kanalizace plastové KG DN 110</t>
  </si>
  <si>
    <t>93455178</t>
  </si>
  <si>
    <t>894411311</t>
  </si>
  <si>
    <t>Osazení železobetonových dílců pro šachty skruží rovných</t>
  </si>
  <si>
    <t>978218489</t>
  </si>
  <si>
    <t xml:space="preserve">Poznámka k souboru cen:
1. V cenách nejsou započteny náklady na dodání železobetonových dílců; dodání těchto dílců se oceňuje ve specifikaci.
</t>
  </si>
  <si>
    <t>v =  100</t>
  </si>
  <si>
    <t>1*2</t>
  </si>
  <si>
    <t>v = 25</t>
  </si>
  <si>
    <t>59224069</t>
  </si>
  <si>
    <t>skruž betonová DN 1000x1000, 100x100x12 cm</t>
  </si>
  <si>
    <t>-476858812</t>
  </si>
  <si>
    <t>59224066</t>
  </si>
  <si>
    <t>skruž betonová DN 1000x250 PS, 100x25x12 cm</t>
  </si>
  <si>
    <t>-43371352</t>
  </si>
  <si>
    <t>894412411</t>
  </si>
  <si>
    <t>Osazení železobetonových dílců pro šachty skruží přechodových</t>
  </si>
  <si>
    <t>235505767</t>
  </si>
  <si>
    <t>59224168</t>
  </si>
  <si>
    <t>skruž betonová přechodová 62,5/100x60x12 cm, stupadla poplastovaná kapsová</t>
  </si>
  <si>
    <t>2084434888</t>
  </si>
  <si>
    <t>895111141</t>
  </si>
  <si>
    <t>Drenážní šachtice normální DN 400/315 hl. do 0,5 m</t>
  </si>
  <si>
    <t>1407436291</t>
  </si>
  <si>
    <t>895111149</t>
  </si>
  <si>
    <t>Drenážní šachtice normální - Příplatek k ceně za každých dalších i započatých 0,5 m hl.</t>
  </si>
  <si>
    <t>-478948420</t>
  </si>
  <si>
    <t>899104112</t>
  </si>
  <si>
    <t>Osazení poklopů litinových a ocelových včetně rámů pro třídu zatížení D400, E600</t>
  </si>
  <si>
    <t>1918194724</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</si>
  <si>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</si>
  <si>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vsak.šachty</t>
  </si>
  <si>
    <t>28661935</t>
  </si>
  <si>
    <t>poklop šachtový litinový dno DN 600 pro třídu zatížení D400</t>
  </si>
  <si>
    <t>-281036055</t>
  </si>
  <si>
    <t>998276101</t>
  </si>
  <si>
    <t>Přesun hmot pro trubní vedení hloubené z trub z plastických hmot nebo sklolaminátových pro vodovody nebo kanalizace v otevřeném výkopu dopravní vzdálenost do 15 m</t>
  </si>
  <si>
    <t>-414767617</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</si>
  <si>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</si>
  <si>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N3605 - Oplocení hřiště</t>
  </si>
  <si>
    <t xml:space="preserve">    762 - Konstrukce tesařské</t>
  </si>
  <si>
    <t>-1282125388</t>
  </si>
  <si>
    <t>0,4*0,4*0,8*(9+9+14+15)</t>
  </si>
  <si>
    <t>-1521665457</t>
  </si>
  <si>
    <t>6,02*0,5</t>
  </si>
  <si>
    <t>50 %</t>
  </si>
  <si>
    <t>275313711</t>
  </si>
  <si>
    <t>Základy z betonu prostého patky a bloky z betonu kamenem neprokládaného tř. C 20/25</t>
  </si>
  <si>
    <t>-760098569</t>
  </si>
  <si>
    <t>33817112R</t>
  </si>
  <si>
    <t>Osazování sloupků a vzpěr plotových ocelových trubkových nebo profilovaných výšky do ,6,0 m se zalitím cementovou maltou do vynechaných otvorů</t>
  </si>
  <si>
    <t>-1605920812</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</si>
  <si>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Montáž pletiva se oceňuje cenami souboru cen 348 17 Osazení oplocení.
5. V cenách osazování do zemního vrutu je započten i štěrk fixující sloupek.
</t>
  </si>
  <si>
    <t>9+9+14+15</t>
  </si>
  <si>
    <t>14550254</t>
  </si>
  <si>
    <t>profil ocelový čtvercový svařovaný 60x60x3mm  - žár . pozink</t>
  </si>
  <si>
    <t>945491521</t>
  </si>
  <si>
    <t>47*6*0,00542</t>
  </si>
  <si>
    <t>33817113R</t>
  </si>
  <si>
    <t>Osazování vzpěr plotových ocelových trubkových nebo profilovaných výšky do ,6,0 m se zalitím cementovou maltou do vynechaných otvorů</t>
  </si>
  <si>
    <t>-664851866</t>
  </si>
  <si>
    <t>14550246</t>
  </si>
  <si>
    <t>profil ocelový čtvercový svařovaný 50x50x3mm - žár.pozink</t>
  </si>
  <si>
    <t>170235248</t>
  </si>
  <si>
    <t>348101220</t>
  </si>
  <si>
    <t>Osazení vrat a vrátek k oplocení na sloupky ocelové, plochy jednotlivě přes 2 do 4 m2</t>
  </si>
  <si>
    <t>-1690352518</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</si>
  <si>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</si>
  <si>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jednokř. vrátka</t>
  </si>
  <si>
    <t>55342321</t>
  </si>
  <si>
    <t>branka vchodová kovová  1050x 2150 mm</t>
  </si>
  <si>
    <t>1144567409</t>
  </si>
  <si>
    <t>348101240</t>
  </si>
  <si>
    <t>Osazení vrat a vrátek k oplocení na sloupky ocelové, plochy jednotlivě přes 6 do 8 m2</t>
  </si>
  <si>
    <t>-126803999</t>
  </si>
  <si>
    <t>branka dvoukř.</t>
  </si>
  <si>
    <t>5534236R</t>
  </si>
  <si>
    <t>branka vchodová kovová dvoukřídlá  2940 x 2150 mm</t>
  </si>
  <si>
    <t>111810010</t>
  </si>
  <si>
    <t>348171110</t>
  </si>
  <si>
    <t xml:space="preserve">Osazení spodních a horních tyčí oplocení kovových , šroubový spoj. </t>
  </si>
  <si>
    <t>88852198</t>
  </si>
  <si>
    <t xml:space="preserve">Poznámka k souboru cen:
1. V cenách nejsou započteny náklady na dodávku dílců, tyto se oceňují ve specifikaci.
</t>
  </si>
  <si>
    <t>119,73+3*2+1,1</t>
  </si>
  <si>
    <t>14011016</t>
  </si>
  <si>
    <t xml:space="preserve">trubka ocelová bezešvá hladká jakost 11 353 31,8x4,0mm - žár. pozink </t>
  </si>
  <si>
    <t>-1687190441</t>
  </si>
  <si>
    <t>253,66*1,05 'Přepočtené koeficientem množství</t>
  </si>
  <si>
    <t>348401140</t>
  </si>
  <si>
    <t>Osazení oplocení ze strojového pletiva s napínacími dráty do 15° sklonu svahu, výšky přes 2,0 do 4,0 m</t>
  </si>
  <si>
    <t>1911747235</t>
  </si>
  <si>
    <t xml:space="preserve">Poznámka k souboru cen:
1. V cenách nejsou započteny náklady na dodávku pletiva a drátů, tyto se oceňují ve specifikaci.
</t>
  </si>
  <si>
    <t>(119,73+3*2+1,1)*3,93</t>
  </si>
  <si>
    <t>-2,94*(2,15-1,07)*2</t>
  </si>
  <si>
    <t>-1,05*(2,15-1,07)</t>
  </si>
  <si>
    <t>6931000R</t>
  </si>
  <si>
    <t xml:space="preserve">polypropylenová nenasákavá síť  45/45/3 modrá </t>
  </si>
  <si>
    <t>-997730001</t>
  </si>
  <si>
    <t>490,96*1,1 'Přepočtené koeficientem množství</t>
  </si>
  <si>
    <t>348501111</t>
  </si>
  <si>
    <t xml:space="preserve">Osazení dřevěného oplocení na sloupky v osové vzdálenosti do 4 m výšky do 1 m z prken vč.kotevních a montážních prvků - pozink </t>
  </si>
  <si>
    <t>-905218614</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</si>
  <si>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dřevěných prvků; tyto náklady se oceňují ve specifikaci.
</t>
  </si>
  <si>
    <t>2,08*2*2</t>
  </si>
  <si>
    <t>3,0*6*2</t>
  </si>
  <si>
    <t>3*12</t>
  </si>
  <si>
    <t>1,09</t>
  </si>
  <si>
    <t>3*10</t>
  </si>
  <si>
    <t>60516110</t>
  </si>
  <si>
    <t>řezivo modřínové sušené tl 40mm</t>
  </si>
  <si>
    <t>-697157520</t>
  </si>
  <si>
    <t>119,73*0,12*0,04*7*1,1</t>
  </si>
  <si>
    <t>949101112</t>
  </si>
  <si>
    <t>Lešení pomocné pracovní pro objekty pozemních staveb pro zatížení do 150 kg/m2, o výšce lešeňové podlahy přes 1,9 do 3,5 m</t>
  </si>
  <si>
    <t>-197856866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</si>
  <si>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</si>
  <si>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(119,73+3*2+1,1)*2,8</t>
  </si>
  <si>
    <t>953943122</t>
  </si>
  <si>
    <t>Osazování drobných předmětů výrobků ostatních jinde neuvedených do betonu se zajištěním polohy k bednění či k výztuži před zabetonováním hmotnosti přes 1 do 5 kg/kus</t>
  </si>
  <si>
    <t>714853012</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</si>
  <si>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</si>
  <si>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28611131</t>
  </si>
  <si>
    <t>trubka kanalizační PVC DN 160x1000 mm SN4</t>
  </si>
  <si>
    <t>-426725071</t>
  </si>
  <si>
    <t>998232111</t>
  </si>
  <si>
    <t>Přesun hmot pro oplocení se svislou nosnou konstrukcí zděnou z cihel, tvárnic, bloků, popř. kovovou nebo dřevěnou vodorovná dopravní vzdálenost do 50 m, pro oplocení výšky přes 3 do 10 m</t>
  </si>
  <si>
    <t>532515947</t>
  </si>
  <si>
    <t xml:space="preserve">Poznámka k souboru cen:
1. Cenu -2111 lze použít i pro oplocení ze sloupků a dílců prefabrikovaných dřevěných, kovových nebo železobetonových
</t>
  </si>
  <si>
    <t>762</t>
  </si>
  <si>
    <t>Konstrukce tesařské</t>
  </si>
  <si>
    <t>762081150</t>
  </si>
  <si>
    <t>Práce společné pro tesařské konstrukce hoblování hraněného řeziva přímo na staveništi</t>
  </si>
  <si>
    <t>921304175</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</si>
  <si>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</si>
  <si>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4,43</t>
  </si>
  <si>
    <t>762083122</t>
  </si>
  <si>
    <t>Práce společné pro tesařské konstrukce impregnace řeziva máčením proti dřevokaznému hmyzu, houbám a plísním, třída ohrožení 3 a 4 (dřevo v exteriéru)</t>
  </si>
  <si>
    <t>657354710</t>
  </si>
  <si>
    <t>783218111</t>
  </si>
  <si>
    <t xml:space="preserve">Lazurovací nátěr tesařských konstrukcí ( odolný proti klimatickým vlivům ) </t>
  </si>
  <si>
    <t>1286654071</t>
  </si>
  <si>
    <t>119,73*1,07*2</t>
  </si>
  <si>
    <t>N3606 - Ochrana optických kabelů</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</si>
  <si>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</si>
  <si>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</si>
  <si>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-1633807958</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</si>
  <si>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</si>
  <si>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17,5+13,95+7,1</t>
  </si>
  <si>
    <t>132212102</t>
  </si>
  <si>
    <t>Hloubení zapažených i nezapažených rýh šířky do 600 mm ručním nebo pneumatickým nářadím s urovnáním dna do předepsaného profilu a spádu v horninách tř. 3 nesoudržných</t>
  </si>
  <si>
    <t>-619885009</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</si>
  <si>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</si>
  <si>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(17,5+13,95+7,1)*0,6*0,8</t>
  </si>
  <si>
    <t>132212109</t>
  </si>
  <si>
    <t>Hloubení zapažených i nezapažených rýh šířky do 600 mm ručním nebo pneumatickým nářadím s urovnáním dna do předepsaného profilu a spádu v horninách tř. 3 Příplatek k cenám za lepivost horniny tř. 3</t>
  </si>
  <si>
    <t>1872569374</t>
  </si>
  <si>
    <t>18,5*0,2</t>
  </si>
  <si>
    <t>1659655776</t>
  </si>
  <si>
    <t>18,5</t>
  </si>
  <si>
    <t>759394087</t>
  </si>
  <si>
    <t>18,5*5</t>
  </si>
  <si>
    <t>-1976483297</t>
  </si>
  <si>
    <t>250914298</t>
  </si>
  <si>
    <t>18,5*1,8</t>
  </si>
  <si>
    <t>175111101</t>
  </si>
  <si>
    <t>Obsypání potrubí ručně sypaninou z vhodných hornin tř. 1 až 4 nebo materiálem připraveným podél výkopu ve vzdálenosti do 3 m od jeho kraje, pro jakoukoliv hloubku výkopu a míru zhutnění bez prohození sypaniny sítem</t>
  </si>
  <si>
    <t>-1087454938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</si>
  <si>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</si>
  <si>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-3,96-0,77</t>
  </si>
  <si>
    <t>58331200</t>
  </si>
  <si>
    <t>štěrkopísek netříděný zásypový materiál</t>
  </si>
  <si>
    <t>43395629</t>
  </si>
  <si>
    <t>13,77*2 'Přepočtené koeficientem množství</t>
  </si>
  <si>
    <t>899623151</t>
  </si>
  <si>
    <t>Obetonování chrániček betonem prostým v otevřeném výkopu, beton tř. C 16/20</t>
  </si>
  <si>
    <t>1756455422</t>
  </si>
  <si>
    <t xml:space="preserve">Poznámka k souboru cen:
1. Obetonování zdiva stok ve štole se oceňuje cenami souboru cen 359 31-02 Výplň za rubem cihelného zdiva stok části A 03 tohoto katalogu.
</t>
  </si>
  <si>
    <t>(17,5+13,95+7,1)*0,4*0,15</t>
  </si>
  <si>
    <t>(17,5+13,95+7,1)*3,14*0,2*0,2*1/2</t>
  </si>
  <si>
    <t>-3,14*0,08*0,08*(17,5+13,95+7,1)</t>
  </si>
  <si>
    <t>899722113</t>
  </si>
  <si>
    <t>Krytí potrubí z plastů výstražnou fólií z PVC šířky 34cm</t>
  </si>
  <si>
    <t>-689348638</t>
  </si>
  <si>
    <t>17,5+14+7,1</t>
  </si>
  <si>
    <t>89991400R</t>
  </si>
  <si>
    <t>Montáž plastové dělené chráničky v otevřeném výkopu vnějšího průměru D 160</t>
  </si>
  <si>
    <t>-1504783931</t>
  </si>
  <si>
    <t>28611173</t>
  </si>
  <si>
    <t xml:space="preserve">chránička plast dělená  DN 160 </t>
  </si>
  <si>
    <t>89391749</t>
  </si>
  <si>
    <t>38,55*1,05 'Přepočtené koeficientem množství</t>
  </si>
  <si>
    <t>1027995920</t>
  </si>
  <si>
    <t>N3607 - Vybavení hřiště</t>
  </si>
  <si>
    <t>93600001R</t>
  </si>
  <si>
    <t>D + M branka pro malou kopanou vč.kotvení</t>
  </si>
  <si>
    <t>-1872717652</t>
  </si>
  <si>
    <t xml:space="preserve">Poznámka k souboru cen:
1. V cenách nejsou započteny náklady na dodání architektonických prvků, tyto se ocení ve specifikaci.
</t>
  </si>
  <si>
    <t>93600002R</t>
  </si>
  <si>
    <t>-2004017139</t>
  </si>
  <si>
    <t>93600003R</t>
  </si>
  <si>
    <t>314541991</t>
  </si>
  <si>
    <t>93600004R</t>
  </si>
  <si>
    <t xml:space="preserve">D + M odpadkový koš </t>
  </si>
  <si>
    <t>-1372627104</t>
  </si>
  <si>
    <t>93600005R</t>
  </si>
  <si>
    <t xml:space="preserve">D + M lavička </t>
  </si>
  <si>
    <t>-977766826</t>
  </si>
  <si>
    <t>93600006R</t>
  </si>
  <si>
    <t xml:space="preserve">D + M mobilní basketbalový koš </t>
  </si>
  <si>
    <t>-793178552</t>
  </si>
  <si>
    <t>N3608 - Náměstí - park</t>
  </si>
  <si>
    <t xml:space="preserve">    6 - Úpravy povrchů, podlahy a osazování výplní</t>
  </si>
  <si>
    <t>-238431819</t>
  </si>
  <si>
    <t>302,6*0,2+33,17*0,38</t>
  </si>
  <si>
    <t>mlatový povrch</t>
  </si>
  <si>
    <t>453,5*0,25</t>
  </si>
  <si>
    <t>chodníky</t>
  </si>
  <si>
    <t>1498205453</t>
  </si>
  <si>
    <t>186,5*0,2</t>
  </si>
  <si>
    <t>-396089265</t>
  </si>
  <si>
    <t>63,5*13*1,2*1/2</t>
  </si>
  <si>
    <t>-109754882</t>
  </si>
  <si>
    <t>495,3*0,2</t>
  </si>
  <si>
    <t>-1967293643</t>
  </si>
  <si>
    <t>základ pod schody</t>
  </si>
  <si>
    <t>(2,3+5,35)*0,7*0,3</t>
  </si>
  <si>
    <t>(4,45+7,5)*0,65*0,3</t>
  </si>
  <si>
    <t>-1620647251</t>
  </si>
  <si>
    <t>3,94*0,2</t>
  </si>
  <si>
    <t>1391734744</t>
  </si>
  <si>
    <t>660,4</t>
  </si>
  <si>
    <t>-2066137925</t>
  </si>
  <si>
    <t>186,5</t>
  </si>
  <si>
    <t>99586031</t>
  </si>
  <si>
    <t>186,5*5</t>
  </si>
  <si>
    <t>-1184280411</t>
  </si>
  <si>
    <t>862580352</t>
  </si>
  <si>
    <t>63,5*26*0,8*1/2</t>
  </si>
  <si>
    <t>nedostatek zeminy použít z objektu hřiště</t>
  </si>
  <si>
    <t>2086331116</t>
  </si>
  <si>
    <t>500555451</t>
  </si>
  <si>
    <t>186,5*1,8</t>
  </si>
  <si>
    <t>-101236677</t>
  </si>
  <si>
    <t>zásyp pod schody</t>
  </si>
  <si>
    <t>1,235*(2,1+5,35)*1,15</t>
  </si>
  <si>
    <t>(4,45+2)*1/2*2,07*1/2</t>
  </si>
  <si>
    <t>(7,8+5,35)*1/2*2,07*1/2</t>
  </si>
  <si>
    <t>-299903328</t>
  </si>
  <si>
    <t>20,73*2 'Přepočtené koeficientem množství</t>
  </si>
  <si>
    <t>555269746</t>
  </si>
  <si>
    <t>1620,8</t>
  </si>
  <si>
    <t>693439162</t>
  </si>
  <si>
    <t>1620,8*0,015 'Přepočtené koeficientem množství</t>
  </si>
  <si>
    <t>1937520983</t>
  </si>
  <si>
    <t>98110715</t>
  </si>
  <si>
    <t>39*2,4*1/2</t>
  </si>
  <si>
    <t>23,8*2,4</t>
  </si>
  <si>
    <t>(63,5-11,8)*2,1</t>
  </si>
  <si>
    <t>182301121</t>
  </si>
  <si>
    <t>Rozprostření a urovnání ornice ve svahu sklonu přes 1:5 při souvislé ploše do 500 m2, tl. vrstvy do 100 mm</t>
  </si>
  <si>
    <t>929714153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</si>
  <si>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</si>
  <si>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10364101</t>
  </si>
  <si>
    <t>zemina pro terénní úpravy -  ornice vč.dopravy</t>
  </si>
  <si>
    <t>-2025415242</t>
  </si>
  <si>
    <t>-661465853</t>
  </si>
  <si>
    <t>321,9+445,1</t>
  </si>
  <si>
    <t>-1503739947</t>
  </si>
  <si>
    <t>0,15*0,3*(2,3+5,35+4,45+7,5)</t>
  </si>
  <si>
    <t>272362021</t>
  </si>
  <si>
    <t>Výztuž základů kleneb ze svařovaných sítí z drátů typu KARI</t>
  </si>
  <si>
    <t>1393889160</t>
  </si>
  <si>
    <t xml:space="preserve">Poznámka k souboru cen:
1. Ceny platí pro desky rovné, s náběhy, hřibové nebo upnuté do žeber včetně výztuže těchto žeber.
</t>
  </si>
  <si>
    <t>4,44/1000*26,18*1,2</t>
  </si>
  <si>
    <t>273321411</t>
  </si>
  <si>
    <t>Základy z betonu železového (bez výztuže) desky z betonu bez zvláštních nároků na prostředí tř. C 20/25</t>
  </si>
  <si>
    <t>-1596530642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</si>
  <si>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</si>
  <si>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deska schodů</t>
  </si>
  <si>
    <t>(7,8+5,35)*1/2*(0,3+2,07+0,3)*0,15</t>
  </si>
  <si>
    <t>(4,45+2)*1/2*(0,3+2,07+0,3)*0,15</t>
  </si>
  <si>
    <t>273351121</t>
  </si>
  <si>
    <t>Bednění základů desek zřízení</t>
  </si>
  <si>
    <t>1203458346</t>
  </si>
  <si>
    <t xml:space="preserve">Poznámka k souboru cen:
1. Ceny jsou určeny pro bednění ve volném prostranství, ve volných nebo zapažených jamách, rýhách a šachtách.
2. Kruhové nebo obloukové bednění poloměru do 1 m se oceňuje individuálně.
</t>
  </si>
  <si>
    <t>0,15*(2,67*2+2+5,35+7,8+4,45)</t>
  </si>
  <si>
    <t>273351122</t>
  </si>
  <si>
    <t>Bednění základů desek odstranění</t>
  </si>
  <si>
    <t>-1852496086</t>
  </si>
  <si>
    <t>-1219907513</t>
  </si>
  <si>
    <t>základy schodů</t>
  </si>
  <si>
    <t>1,4*(2,3+5,35)*0,3</t>
  </si>
  <si>
    <t>0,5*(4,45+7,5)*0,3</t>
  </si>
  <si>
    <t>274351121</t>
  </si>
  <si>
    <t>Bednění základů pasů rovné zřízení</t>
  </si>
  <si>
    <t>656167254</t>
  </si>
  <si>
    <t>0,9*(2,3+5,35)*2+0,9*0,3*2</t>
  </si>
  <si>
    <t>0,15*(4,45+7,5)*2+0,15*0,3*2</t>
  </si>
  <si>
    <t>274351122</t>
  </si>
  <si>
    <t>Bednění základů pasů rovné odstranění</t>
  </si>
  <si>
    <t>-241805575</t>
  </si>
  <si>
    <t>434121426</t>
  </si>
  <si>
    <t>Osazování schodišťových stupňů železobetonových s vyspárováním styčných spár, s provizorním dřevěným zábradlím a dočasným zakrytím stupnic prkny na desku, stupňů drsných</t>
  </si>
  <si>
    <t>333592383</t>
  </si>
  <si>
    <t xml:space="preserve">Poznámka k souboru cen:
1. U cen -1441, -1442, -1451, -1452 je započtena podpěrná konstrukce visuté části stupňů.
2. Množství měrných jednotek se určuje v m délky stupňů včetně uložení.
3. Dodávka stupňů se oceňuje ve specifikaci.
</t>
  </si>
  <si>
    <t>4,45+4,15+3,85+3,55+3,25+2,95+2,65+2,35</t>
  </si>
  <si>
    <t>5,35+5,65+5,95+6,25+6,55+6,85+7,15+7,75</t>
  </si>
  <si>
    <t>59373000R</t>
  </si>
  <si>
    <t>stupeň schodišťový betonový  900 x 350x 150</t>
  </si>
  <si>
    <t>385202586</t>
  </si>
  <si>
    <t>434311115</t>
  </si>
  <si>
    <t>Stupně dusané z betonu prostého nebo prokládaného kamenem na terén nebo na desku bez potěru, se zahlazením povrchu tř. C 20/25</t>
  </si>
  <si>
    <t>-2018233585</t>
  </si>
  <si>
    <t>78,7</t>
  </si>
  <si>
    <t>434351141</t>
  </si>
  <si>
    <t>Bednění stupňů betonovaných na podstupňové desce nebo na terénu půdorysně přímočarých zřízení</t>
  </si>
  <si>
    <t>1074050785</t>
  </si>
  <si>
    <t xml:space="preserve">Poznámka k souboru cen:
1. Množství měrných jednotek bednění stupňů se určuje v m2 plochy stupnic a podstupnic.
</t>
  </si>
  <si>
    <t>78,7*0,15</t>
  </si>
  <si>
    <t>434351142</t>
  </si>
  <si>
    <t>Bednění stupňů betonovaných na podstupňové desce nebo na terénu půdorysně přímočarých odstranění</t>
  </si>
  <si>
    <t>895977171</t>
  </si>
  <si>
    <t>-1137240481</t>
  </si>
  <si>
    <t>453,5</t>
  </si>
  <si>
    <t>Podklad ze štěrkodrti ŠD s rozprostřením a zhutněním, po zhutnění tl. 50 mm</t>
  </si>
  <si>
    <t>-2025335757</t>
  </si>
  <si>
    <t>302,6</t>
  </si>
  <si>
    <t>mlatový povrch,výměra digit.</t>
  </si>
  <si>
    <t>564831111</t>
  </si>
  <si>
    <t>Podklad ze štěrkodrti ŠD s rozprostřením a zhutněním, po zhutnění tl. 100 mm</t>
  </si>
  <si>
    <t>429275588</t>
  </si>
  <si>
    <t>mlatový povrch , výměra digitálně</t>
  </si>
  <si>
    <t>564861114</t>
  </si>
  <si>
    <t>Podklad ze štěrkodrti ŠD s rozprostřením a zhutněním, po zhutnění tl. 230 mm</t>
  </si>
  <si>
    <t>1858223928</t>
  </si>
  <si>
    <t>3,14*3,25*3,25</t>
  </si>
  <si>
    <t>drátkobeton</t>
  </si>
  <si>
    <t>589116112</t>
  </si>
  <si>
    <t xml:space="preserve">Kryt ploch pro tělovýchovu jednovrstvový nebo dvouvrstvový s rozprostřením hmot, vlhčením a zhutněním hlinitopísčitý, o tl. 50 mm ( mlatový povrch ) </t>
  </si>
  <si>
    <t>1913531091</t>
  </si>
  <si>
    <t xml:space="preserve">Poznámka k souboru cen:
1. V cenách jsou započteny i náklady na projektem předepsaný posyp.
</t>
  </si>
  <si>
    <t>41</t>
  </si>
  <si>
    <t>-1066962680</t>
  </si>
  <si>
    <t>273,1+137,9+42,5</t>
  </si>
  <si>
    <t>náměstí</t>
  </si>
  <si>
    <t>42</t>
  </si>
  <si>
    <t>194121101</t>
  </si>
  <si>
    <t>453,5*1,01 'Přepočtené koeficientem množství</t>
  </si>
  <si>
    <t>Úpravy povrchů, podlahy a osazování výplní</t>
  </si>
  <si>
    <t>43</t>
  </si>
  <si>
    <t>631311136</t>
  </si>
  <si>
    <t>Mazanina z betonu prostého bez zvýšených nároků na prostředí tl. přes 120 do 240 mm tř. C 25/30</t>
  </si>
  <si>
    <t>-1770164000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</si>
  <si>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</si>
  <si>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3,14*3*3*0,2</t>
  </si>
  <si>
    <t>44</t>
  </si>
  <si>
    <t>63131902R</t>
  </si>
  <si>
    <t>Příplatek k cenám mazanin za úpravu povrchu mazaniny strojním přehlazením , mazanina tl. přes 120 do 240 mm (10 kg/m3)</t>
  </si>
  <si>
    <t>467665384</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</si>
  <si>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</si>
  <si>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45</t>
  </si>
  <si>
    <t>631319204</t>
  </si>
  <si>
    <t>Příplatek k cenám betonových mazanin za vyztužení ocelovými vlákny (drátkobeton) objemové vyztužení 30 kg/m3</t>
  </si>
  <si>
    <t>-1482994696</t>
  </si>
  <si>
    <t>46</t>
  </si>
  <si>
    <t>631351101</t>
  </si>
  <si>
    <t>Bednění v podlahách rýh a hran zřízení</t>
  </si>
  <si>
    <t>-52399467</t>
  </si>
  <si>
    <t>3,14*6*0,2</t>
  </si>
  <si>
    <t>47</t>
  </si>
  <si>
    <t>631351102</t>
  </si>
  <si>
    <t>Bednění v podlahách rýh a hran odstranění</t>
  </si>
  <si>
    <t>-1720763078</t>
  </si>
  <si>
    <t>48</t>
  </si>
  <si>
    <t>91611113R</t>
  </si>
  <si>
    <t>Osazení silniční obruby z bet.bloků v jedné řadě s ložem tl. přes 50 do 100 mm, s vyplněním a zatřením spár cementovou maltou z velkých kostek s boční opěrou z betonu prostého tř. C 12/15, do lože z betonu prostého téže značky</t>
  </si>
  <si>
    <t>1339453037</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</si>
  <si>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</si>
  <si>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3,14*6,25</t>
  </si>
  <si>
    <t>49</t>
  </si>
  <si>
    <t>59218002R</t>
  </si>
  <si>
    <t xml:space="preserve">krajník silniční betonový  10 - 25 </t>
  </si>
  <si>
    <t>-186252899</t>
  </si>
  <si>
    <t>19,63*1,01 'Přepočtené koeficientem množství</t>
  </si>
  <si>
    <t>50</t>
  </si>
  <si>
    <t>Osazení zahradního obrubníku betonového s ložem tl. od 50 do 100 mm z betonu prostého tř. C 16/20 s boční opěrou z betonu prostého tř. C 16/20</t>
  </si>
  <si>
    <t>133554198</t>
  </si>
  <si>
    <t>51</t>
  </si>
  <si>
    <t>309567030</t>
  </si>
  <si>
    <t>298,2*2*1,01</t>
  </si>
  <si>
    <t>52</t>
  </si>
  <si>
    <t>-886892480</t>
  </si>
  <si>
    <t>53</t>
  </si>
  <si>
    <t>-1752411978</t>
  </si>
  <si>
    <t>211,5*2*1,01</t>
  </si>
  <si>
    <t>54</t>
  </si>
  <si>
    <t>916991121</t>
  </si>
  <si>
    <t>Lože pod obrubníky, krajníky nebo obruby z dlažebních kostek z betonu prostého tř. C 16/20</t>
  </si>
  <si>
    <t>2093407334</t>
  </si>
  <si>
    <t>19,63*0,3*0,1</t>
  </si>
  <si>
    <t>55</t>
  </si>
  <si>
    <t>936124113</t>
  </si>
  <si>
    <t>Montáž lavičky parkové ze segmentů přichycené kotevními šrouby vč.kotev</t>
  </si>
  <si>
    <t>segment</t>
  </si>
  <si>
    <t>-1831483563</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</si>
  <si>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</si>
  <si>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56</t>
  </si>
  <si>
    <t>74910000R</t>
  </si>
  <si>
    <t>1928822149</t>
  </si>
  <si>
    <t>57</t>
  </si>
  <si>
    <t>936174312</t>
  </si>
  <si>
    <t>Montáž stojanu na kola přichyceného kotevními šrouby 10 kol</t>
  </si>
  <si>
    <t>1464182019</t>
  </si>
  <si>
    <t xml:space="preserve">Poznámka k souboru cen:
1. V cenách jsou započteny i náklady na upevňovací materiál.
2. V cenách nejsou započteny náklady na dodání stojanu, tyto se oceňují ve specifikaci.
</t>
  </si>
  <si>
    <t>58</t>
  </si>
  <si>
    <t>74910152</t>
  </si>
  <si>
    <t>stojan na kola na 10 kol oboustranný, kov  73 x 175 x 50 cm</t>
  </si>
  <si>
    <t>1307035411</t>
  </si>
  <si>
    <t>59</t>
  </si>
  <si>
    <t>998223011</t>
  </si>
  <si>
    <t>Přesun hmot pro pozemní komunikace s krytem dlážděným dopravní vzdálenost do 200 m jakékoliv délky objektu</t>
  </si>
  <si>
    <t>-1018711401</t>
  </si>
  <si>
    <t>60</t>
  </si>
  <si>
    <t>711491171</t>
  </si>
  <si>
    <t>Provedení izolace proti povrchové a podpovrchové tlakové vodě ostatní na ploše vodorovné V z textilií, vrstva podkladní</t>
  </si>
  <si>
    <t>-447905592</t>
  </si>
  <si>
    <t>61</t>
  </si>
  <si>
    <t>geotextilie tkaná PP 30kN/m</t>
  </si>
  <si>
    <t>-257782458</t>
  </si>
  <si>
    <t>33,17*1,05 'Přepočtené koeficientem množství</t>
  </si>
  <si>
    <t>62</t>
  </si>
  <si>
    <t>1539793227</t>
  </si>
  <si>
    <t>1,4*(2,1+5,35)</t>
  </si>
  <si>
    <t>63</t>
  </si>
  <si>
    <t>1208553631</t>
  </si>
  <si>
    <t>10,43*1,05 'Přepočtené koeficientem množství</t>
  </si>
  <si>
    <t>64</t>
  </si>
  <si>
    <t>1133401237</t>
  </si>
  <si>
    <t>65</t>
  </si>
  <si>
    <t>767220120</t>
  </si>
  <si>
    <t>Montáž schodišťového zábradlí z trubek nebo tenkostěnných profilů do zdiva, hmotnosti 1 m zábradlí přes 15 do 25 kg</t>
  </si>
  <si>
    <t>-1376871799</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</si>
  <si>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</si>
  <si>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(2,515+0,15)*3</t>
  </si>
  <si>
    <t>66</t>
  </si>
  <si>
    <t>55314000R</t>
  </si>
  <si>
    <t>zábradlí schodiště - žár.pozink. , prášková vypalovaná barva</t>
  </si>
  <si>
    <t>782018060</t>
  </si>
  <si>
    <t>67</t>
  </si>
  <si>
    <t>767531111</t>
  </si>
  <si>
    <t>Montáž vstupních čistících zón z rohoží kovových nebo plastových</t>
  </si>
  <si>
    <t>-1484236956</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</si>
  <si>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</si>
  <si>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1*3</t>
  </si>
  <si>
    <t>68</t>
  </si>
  <si>
    <t>69752035</t>
  </si>
  <si>
    <t xml:space="preserve">rohož vstupní samonosná kovová - škrabák výplň XP 330-33/11-3 úpr.žár.zinkováním </t>
  </si>
  <si>
    <t>-1137504123</t>
  </si>
  <si>
    <t>69</t>
  </si>
  <si>
    <t>767531121</t>
  </si>
  <si>
    <t>Montáž vstupních čistících zón z rohoží osazení rámu mosazného nebo hliníkového zapuštěného z L profilů</t>
  </si>
  <si>
    <t>751863842</t>
  </si>
  <si>
    <t>(1+3)*2</t>
  </si>
  <si>
    <t>70</t>
  </si>
  <si>
    <t>69752160</t>
  </si>
  <si>
    <t>rám pro zapuštění profil L-30/30 25/25 20/30 15/30-Al</t>
  </si>
  <si>
    <t>-720112266</t>
  </si>
  <si>
    <t>71</t>
  </si>
  <si>
    <t>1092598391</t>
  </si>
  <si>
    <t>N3609 - Sadová výsadba</t>
  </si>
  <si>
    <t>181111111</t>
  </si>
  <si>
    <t>Plošná úprava terénu v zemině tř. 1 až 4 s urovnáním povrchu bez doplnění ornice souvislé plochy do 500 m2 při nerovnostech terénu přes 50 do 100 mm v rovině nebo na svahu do 1:5</t>
  </si>
  <si>
    <t>-36236973</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</si>
  <si>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</si>
  <si>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24+5+5</t>
  </si>
  <si>
    <t>112</t>
  </si>
  <si>
    <t>183101215</t>
  </si>
  <si>
    <t>Hloubení jamek pro vysazování rostlin v zemině tř.1 až 4 s výměnou půdy z 50% v rovině nebo na svahu do 1:5, objemu přes 0,125 do 0,40 m3</t>
  </si>
  <si>
    <t>-940520024</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</si>
  <si>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</si>
  <si>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1190758996</t>
  </si>
  <si>
    <t>34*0,2 'Přepočtené koeficientem množství</t>
  </si>
  <si>
    <t>183111213</t>
  </si>
  <si>
    <t>Hloubení jamek pro vysazování rostlin v zemině tř.1 až 4 s výměnou půdy z 50% v rovině nebo na svahu do 1:5, objemu přes 0,005 do 0,01 m3</t>
  </si>
  <si>
    <t>919879353</t>
  </si>
  <si>
    <t>-1155151946</t>
  </si>
  <si>
    <t>112*0,005 'Přepočtené koeficientem množství</t>
  </si>
  <si>
    <t>184102115</t>
  </si>
  <si>
    <t>Výsadba dřeviny s balem do předem vyhloubené jamky se zalitím v rovině nebo na svahu do 1:5, při průměru balu přes 500 do 600 mm</t>
  </si>
  <si>
    <t>832543578</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</si>
  <si>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</si>
  <si>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026503001</t>
  </si>
  <si>
    <t xml:space="preserve">Javor  /Acer platanoides / </t>
  </si>
  <si>
    <t>1565795052</t>
  </si>
  <si>
    <t>026503002</t>
  </si>
  <si>
    <t>jírovec pleťový / Aesculuis x carnea</t>
  </si>
  <si>
    <t>-864746117</t>
  </si>
  <si>
    <t>026503003</t>
  </si>
  <si>
    <t>hloh slívolistý  / Crataegusprunifolia /</t>
  </si>
  <si>
    <t>1316744403</t>
  </si>
  <si>
    <t>026503004</t>
  </si>
  <si>
    <t>dřezovec trojtrnný   / Gleditsiatriacantos    /</t>
  </si>
  <si>
    <t>292840492</t>
  </si>
  <si>
    <t>026503005</t>
  </si>
  <si>
    <t>borovice bělokorá    / Pinusleucdermis     /</t>
  </si>
  <si>
    <t>-1246113519</t>
  </si>
  <si>
    <t>026503006</t>
  </si>
  <si>
    <t>třešeň ptačí   / Prunusavium   /</t>
  </si>
  <si>
    <t>-1258768341</t>
  </si>
  <si>
    <t>026503007</t>
  </si>
  <si>
    <t>višeň chloupkatá   / Prunussubhirtella   /</t>
  </si>
  <si>
    <t>-1187761722</t>
  </si>
  <si>
    <t>026503008</t>
  </si>
  <si>
    <t>lípa obecná    / Tiliavulgaris    /</t>
  </si>
  <si>
    <t>-1912528167</t>
  </si>
  <si>
    <t>591450482</t>
  </si>
  <si>
    <t>5+5</t>
  </si>
  <si>
    <t>026503009</t>
  </si>
  <si>
    <t xml:space="preserve">Javor  babyka /Acer campestre  / </t>
  </si>
  <si>
    <t>-1653878703</t>
  </si>
  <si>
    <t>026503010</t>
  </si>
  <si>
    <t xml:space="preserve">Jíroves pleťový ( Aesculuis x carnea   / </t>
  </si>
  <si>
    <t>416549593</t>
  </si>
  <si>
    <t>184102211</t>
  </si>
  <si>
    <t>Výsadba keře bez balu do předem vyhloubené jamky se zalitím v rovině nebo na svahu do 1:5 výšky do 1 m v terénu</t>
  </si>
  <si>
    <t>935161490</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</si>
  <si>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</si>
  <si>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02652024</t>
  </si>
  <si>
    <t xml:space="preserve">keře </t>
  </si>
  <si>
    <t>-370237870</t>
  </si>
  <si>
    <t>184102311</t>
  </si>
  <si>
    <t>Výsadba keře bez balu do předem vyhloubené jamky se zalitím v rovině nebo na svahu do 1:5 výšky do 2 m v terénu</t>
  </si>
  <si>
    <t>41465988</t>
  </si>
  <si>
    <t>2+1</t>
  </si>
  <si>
    <t>026505301</t>
  </si>
  <si>
    <t xml:space="preserve">Syringavulgaris Charles Joly </t>
  </si>
  <si>
    <t>-2089976099</t>
  </si>
  <si>
    <t>026505302</t>
  </si>
  <si>
    <t xml:space="preserve">Syringavulgaris Madame Lemoine </t>
  </si>
  <si>
    <t>117350933</t>
  </si>
  <si>
    <t>184215132</t>
  </si>
  <si>
    <t>Ukotvení dřeviny kůly třemi kůly, délky přes 1 do 2 m</t>
  </si>
  <si>
    <t>1776936187</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</si>
  <si>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</si>
  <si>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24*3</t>
  </si>
  <si>
    <t>0521718R</t>
  </si>
  <si>
    <t>tyče dřevěné v kůře D 80mm dl 6m</t>
  </si>
  <si>
    <t>-1824780344</t>
  </si>
  <si>
    <t>184801121</t>
  </si>
  <si>
    <t>Ošetření vysazených dřevin solitérních v rovině nebo na svahu do 1:5</t>
  </si>
  <si>
    <t>401521913</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</si>
  <si>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</si>
  <si>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184801131</t>
  </si>
  <si>
    <t>Ošetření vysazených dřevin ve skupinách v rovině nebo na svahu do 1:5</t>
  </si>
  <si>
    <t>-1180429846</t>
  </si>
  <si>
    <t>184802611</t>
  </si>
  <si>
    <t>Chemické odplevelení po založení kultury v rovině nebo na svahu do 1:5 postřikem na široko</t>
  </si>
  <si>
    <t>1938930244</t>
  </si>
  <si>
    <t xml:space="preserve">Poznámka k souboru cen: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</si>
  <si>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112+24+5+5</t>
  </si>
  <si>
    <t>184911421</t>
  </si>
  <si>
    <t>Mulčování vysazených rostlin mulčovací kůrou, tl. do 100 mm v rovině nebo na svahu do 1:5</t>
  </si>
  <si>
    <t>-730464493</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</si>
  <si>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</si>
  <si>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10391100</t>
  </si>
  <si>
    <t>kůra mulčovací VL</t>
  </si>
  <si>
    <t>1896755657</t>
  </si>
  <si>
    <t>146*0,103 'Přepočtené koeficientem množství</t>
  </si>
  <si>
    <t>185802111</t>
  </si>
  <si>
    <t>Hnojení půdy nebo trávníku v rovině nebo na svahu do 1:5 rašelinou</t>
  </si>
  <si>
    <t>-302348032</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</si>
  <si>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</si>
  <si>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(1650+1280+112+24)*0,02</t>
  </si>
  <si>
    <t>10311100</t>
  </si>
  <si>
    <t>rašelina zahradnická   VL</t>
  </si>
  <si>
    <t>-890442790</t>
  </si>
  <si>
    <t>61,32*0,1 'Přepočtené koeficientem množství</t>
  </si>
  <si>
    <t>185803111</t>
  </si>
  <si>
    <t>Ošetření trávníku jednorázové v rovině nebo na svahu do 1:5</t>
  </si>
  <si>
    <t>2132507418</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</si>
  <si>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</si>
  <si>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1620,8+1280</t>
  </si>
  <si>
    <t>185804311</t>
  </si>
  <si>
    <t>Zalití rostlin vodou plochy záhonů jednotlivě do 20 m2</t>
  </si>
  <si>
    <t>-2129091651</t>
  </si>
  <si>
    <t>(24+5+5)*0,5*5</t>
  </si>
  <si>
    <t>112*0,1*5</t>
  </si>
  <si>
    <t>5 x zálivka</t>
  </si>
  <si>
    <t>185851121</t>
  </si>
  <si>
    <t>Dovoz vody pro zálivku rostlin na vzdálenost do 1000 m</t>
  </si>
  <si>
    <t>-94967859</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</si>
  <si>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</si>
  <si>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141</t>
  </si>
  <si>
    <t>998231411</t>
  </si>
  <si>
    <t>Přesun hmot pro sadovnické a krajinářské úpravy - ručně bez užití mechanizace vodorovná dopravní vzdálenost do 100 m</t>
  </si>
  <si>
    <t>-1415333191</t>
  </si>
  <si>
    <t>N3610 - Veřejné osvětlení</t>
  </si>
  <si>
    <t>741000001</t>
  </si>
  <si>
    <t xml:space="preserve">Veřejné osvětlení </t>
  </si>
  <si>
    <t>-244799556</t>
  </si>
  <si>
    <t>N3612 - VON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</si>
  <si>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</si>
  <si>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</si>
  <si>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</si>
  <si>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</si>
  <si>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</si>
  <si>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</si>
  <si>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</si>
  <si>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VRN1</t>
  </si>
  <si>
    <t>Průzkumné, geodetické a projektové práce</t>
  </si>
  <si>
    <t>012103000</t>
  </si>
  <si>
    <t>Geodetické práce před výstavbou</t>
  </si>
  <si>
    <t>1024</t>
  </si>
  <si>
    <t>1000696531</t>
  </si>
  <si>
    <t>012303000</t>
  </si>
  <si>
    <t>Geodetické práce po výstavbě</t>
  </si>
  <si>
    <t>-129170160</t>
  </si>
  <si>
    <t>013254000</t>
  </si>
  <si>
    <t>Dokumentace skutečného provedení stavby</t>
  </si>
  <si>
    <t>-1737537583</t>
  </si>
  <si>
    <t>VRN3</t>
  </si>
  <si>
    <t>Zařízení staveniště</t>
  </si>
  <si>
    <t>032103000</t>
  </si>
  <si>
    <t>Náklady na stavební buňky</t>
  </si>
  <si>
    <t>738035187</t>
  </si>
  <si>
    <t>032403000</t>
  </si>
  <si>
    <t>Provizorní komunikace</t>
  </si>
  <si>
    <t>1173158173</t>
  </si>
  <si>
    <t>033103000</t>
  </si>
  <si>
    <t>Připojení energií</t>
  </si>
  <si>
    <t>-1234094726</t>
  </si>
  <si>
    <t>033203000</t>
  </si>
  <si>
    <t>Energie pro zařízení staveniště</t>
  </si>
  <si>
    <t>-751346191</t>
  </si>
  <si>
    <t>034103000</t>
  </si>
  <si>
    <t>Oplocení staveniště</t>
  </si>
  <si>
    <t>-770450550</t>
  </si>
  <si>
    <t>034503000</t>
  </si>
  <si>
    <t>Informační tabule na staveništi</t>
  </si>
  <si>
    <t>-1201795326</t>
  </si>
  <si>
    <t>039103000</t>
  </si>
  <si>
    <t>Rozebrání, bourání a odvoz zařízení staveniště</t>
  </si>
  <si>
    <t>1887536988</t>
  </si>
  <si>
    <t>VRN4</t>
  </si>
  <si>
    <t>Inženýrská činnost</t>
  </si>
  <si>
    <t>041403000</t>
  </si>
  <si>
    <t>Koordinátor BOZP na staveništi</t>
  </si>
  <si>
    <t>-1865588524</t>
  </si>
  <si>
    <t>042503000</t>
  </si>
  <si>
    <t>Plán BOZP na staveništi</t>
  </si>
  <si>
    <t>433660402</t>
  </si>
  <si>
    <t>043002000</t>
  </si>
  <si>
    <t>Zkoušky a ostatní měření</t>
  </si>
  <si>
    <t>-1863886453</t>
  </si>
  <si>
    <t>045002000</t>
  </si>
  <si>
    <t>Kompletační a koordinační činnost</t>
  </si>
  <si>
    <t>569301091</t>
  </si>
  <si>
    <t>VRN7</t>
  </si>
  <si>
    <t>Provozní vlivy</t>
  </si>
  <si>
    <t>071002000</t>
  </si>
  <si>
    <t>Provoz investora, třetích osob</t>
  </si>
  <si>
    <t>813554183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</si>
  <si>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</si>
  <si>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</si>
  <si>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</si>
  <si>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</si>
  <si>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</si>
  <si>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</si>
  <si>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</si>
  <si>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</si>
  <si>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</si>
  <si>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</si>
  <si>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</si>
  <si>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</si>
  <si>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</si>
  <si>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</si>
  <si>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</si>
  <si>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</si>
  <si>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</si>
  <si>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</si>
  <si>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</si>
  <si>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</si>
  <si>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</si>
  <si>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</si>
  <si>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</si>
  <si>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</si>
  <si>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</si>
  <si>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</si>
  <si>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</si>
  <si>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</si>
  <si>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</si>
  <si>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</si>
  <si>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</si>
  <si>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</si>
  <si>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</si>
  <si>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</si>
  <si>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</si>
  <si>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</si>
  <si>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</si>
  <si>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</si>
  <si>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</si>
  <si>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</si>
  <si>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</si>
  <si>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</si>
  <si>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</si>
  <si>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</si>
  <si>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</si>
  <si>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</si>
  <si>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</si>
  <si>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</si>
  <si>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</si>
  <si>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</si>
  <si>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</si>
  <si>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</si>
  <si>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</si>
  <si>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</si>
  <si>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</si>
  <si>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</si>
  <si>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</si>
  <si>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</si>
  <si>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</si>
  <si>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</si>
  <si>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</si>
  <si>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</si>
  <si>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</si>
  <si>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</si>
  <si>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</si>
  <si>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</si>
  <si>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</si>
  <si>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</si>
  <si>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</si>
  <si>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</si>
  <si>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</si>
  <si>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</si>
  <si>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</si>
  <si>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</si>
  <si>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</si>
  <si>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</si>
  <si>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</si>
  <si>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</si>
  <si>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</si>
  <si>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</si>
  <si>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</si>
  <si>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</si>
  <si>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</si>
  <si>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</si>
  <si>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</si>
  <si>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</si>
  <si>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</si>
  <si>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</si>
  <si>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</si>
  <si>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</si>
  <si>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</si>
  <si>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</si>
  <si>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</si>
  <si>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</si>
  <si>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</si>
  <si>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</si>
  <si>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</si>
  <si>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</si>
  <si>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</si>
  <si>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</si>
  <si>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</si>
  <si>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</si>
  <si>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</si>
  <si>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</si>
  <si>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</si>
  <si>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</si>
  <si>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</si>
  <si>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</si>
  <si>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</si>
  <si>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</si>
  <si>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</si>
  <si>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</si>
  <si>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</si>
  <si>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</si>
  <si>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</si>
  <si>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</si>
  <si>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</si>
  <si>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</si>
  <si>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</si>
  <si>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</si>
  <si>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</si>
  <si>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</si>
  <si>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</si>
  <si>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</si>
  <si>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</si>
  <si>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</si>
  <si>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</si>
  <si>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</si>
  <si>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</si>
  <si>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</si>
  <si>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</si>
  <si>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</si>
  <si>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</si>
  <si>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</si>
  <si>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</si>
  <si>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</si>
  <si>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</si>
  <si>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</si>
  <si>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</si>
  <si>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</si>
  <si>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</si>
  <si>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</si>
  <si>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</si>
  <si>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</si>
  <si>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</si>
  <si>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</si>
  <si>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</si>
  <si>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</si>
  <si>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</si>
  <si>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</si>
  <si>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</si>
  <si>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</si>
  <si>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</si>
  <si>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</si>
  <si>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</si>
  <si>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</si>
  <si>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</si>
  <si>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</si>
  <si>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</si>
  <si>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</si>
  <si>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</si>
  <si>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</si>
  <si>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</si>
  <si>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</si>
  <si>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</si>
  <si>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</si>
  <si>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</si>
  <si>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</si>
  <si>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</si>
  <si>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</si>
  <si>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</si>
  <si>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</si>
  <si>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</si>
  <si>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</si>
  <si>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</si>
  <si>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</si>
  <si>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</si>
  <si>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</si>
  <si>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</si>
  <si>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</si>
  <si>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</si>
  <si>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</si>
  <si>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AS Projekt, spol. s r.o.</t>
  </si>
  <si>
    <t>Využití plochy Borská - I.etapa</t>
  </si>
  <si>
    <t>Osvětlení víceúčelového hřiště</t>
  </si>
  <si>
    <t>11/2018</t>
  </si>
  <si>
    <t>Západočeská univerzita v Plzni, Univerzitní 8, 306 14 Plzeň</t>
  </si>
  <si>
    <t>Osvětlení víceúčelového hřiště celkem</t>
  </si>
  <si>
    <t>341581129</t>
  </si>
  <si>
    <t>kabel CYKY-J 5x4 - silový instalační kabel s měděným jádrem a PVC izolací</t>
  </si>
  <si>
    <t>341581118</t>
  </si>
  <si>
    <t>kabel CYKY-J 5x2,5 - silový instalační kabel s měděným jádrem a PVC izolací</t>
  </si>
  <si>
    <t>341581081</t>
  </si>
  <si>
    <t>kabel CYKY-J 3x1,5 - silový instalační kabel s měděným jádrem a PVC izolací</t>
  </si>
  <si>
    <t>354613112</t>
  </si>
  <si>
    <t>montáž - kabel CYKY do 5x4 - silový instalační kabel s měděným jádrem a PVC izolací</t>
  </si>
  <si>
    <t>210810015</t>
  </si>
  <si>
    <t>ukončení celoplastového kabelu do 5x4</t>
  </si>
  <si>
    <t>ks</t>
  </si>
  <si>
    <t>210100173</t>
  </si>
  <si>
    <t>ukončení celoplastovéhokabelu do 3x2,5</t>
  </si>
  <si>
    <t>354613113</t>
  </si>
  <si>
    <t>svorka zemnící FeZn</t>
  </si>
  <si>
    <t>210220302</t>
  </si>
  <si>
    <t>montáž - svorka zemnící FeZn</t>
  </si>
  <si>
    <t>354613118</t>
  </si>
  <si>
    <t>zemnící drát FeZn 10mm</t>
  </si>
  <si>
    <t>210220022</t>
  </si>
  <si>
    <t>montáž - zemnící drát FeZn 10mm</t>
  </si>
  <si>
    <t>358218003</t>
  </si>
  <si>
    <t>tavná pojistka 4A</t>
  </si>
  <si>
    <t>210120101</t>
  </si>
  <si>
    <t>montáž - tavná pojistka 4A</t>
  </si>
  <si>
    <t>424218040</t>
  </si>
  <si>
    <t>8m bezpaticový žárově zinkovaný stožár 133/108/89 (jmenovitá délka 8 m, celková délka 9,5 m)</t>
  </si>
  <si>
    <t>210204011.1</t>
  </si>
  <si>
    <t>montáž stožáru 8 m</t>
  </si>
  <si>
    <t>424218737</t>
  </si>
  <si>
    <t>výložník - držák reflektorů TR3</t>
  </si>
  <si>
    <t>výložník - držák reflektorů TR4</t>
  </si>
  <si>
    <t>210204105.1</t>
  </si>
  <si>
    <t>montáž - výložník</t>
  </si>
  <si>
    <t>358218321</t>
  </si>
  <si>
    <t>stožárová výstroj 3 pojistky do stožáru</t>
  </si>
  <si>
    <t>358218322</t>
  </si>
  <si>
    <t>stožárová výstroj 4 pojistky do stožáru</t>
  </si>
  <si>
    <t>210204202</t>
  </si>
  <si>
    <t>montáž - stožárová výstroj</t>
  </si>
  <si>
    <t>348444918</t>
  </si>
  <si>
    <r>
      <t>venkovní reflektorové LED svítidlo IP66, 196W, 4000K, Ra</t>
    </r>
    <r>
      <rPr>
        <sz val="8"/>
        <rFont val="Calibri"/>
        <family val="2"/>
      </rPr>
      <t>≥</t>
    </r>
    <r>
      <rPr>
        <sz val="8"/>
        <rFont val="Trebuchet MS"/>
        <family val="2"/>
      </rPr>
      <t>80, hliníkový odlitek, asymetrická optika</t>
    </r>
  </si>
  <si>
    <t>Poznámka: pro výpočet intenzity osvětlení bylo použito svítidlo K2-A-LED-1898-196W s měrným výkonem svítidla 107,4 lm/1W.</t>
  </si>
  <si>
    <t>741373002</t>
  </si>
  <si>
    <t>montáž svítidla</t>
  </si>
  <si>
    <t>zákon č. 7/2005</t>
  </si>
  <si>
    <t>poplatek za ekolikvidaci svítidel a zdrojů</t>
  </si>
  <si>
    <t>451128112</t>
  </si>
  <si>
    <t>doplnění stávajícího rozvaděče - 3x jistič 10C/3, 5x stykač 20A, ovládací a signalizační přístroje, propojovací vodiče</t>
  </si>
  <si>
    <t>741320163</t>
  </si>
  <si>
    <t>montážní práce ve stávajícím rozvaděči</t>
  </si>
  <si>
    <t>321146108</t>
  </si>
  <si>
    <t>výstražná tabulka</t>
  </si>
  <si>
    <t>460010024</t>
  </si>
  <si>
    <t>vytýčení kabelové trati v zastavěném prostoru</t>
  </si>
  <si>
    <t>km</t>
  </si>
  <si>
    <t>460202163</t>
  </si>
  <si>
    <t>výkop kabel rýhy v zem tř. 3 0,35*0,8 strojně</t>
  </si>
  <si>
    <t>460560163</t>
  </si>
  <si>
    <t>zához kabel rýhy v zem tř.3 0,35*0,7 včetně zřízení pískového lože, záhozu, zhutnění</t>
  </si>
  <si>
    <t>283164112</t>
  </si>
  <si>
    <t>výstražná folie červená 220-350mm</t>
  </si>
  <si>
    <t>460490013</t>
  </si>
  <si>
    <t>montáž - výstražná folie červená 220-350mm</t>
  </si>
  <si>
    <t>283128213</t>
  </si>
  <si>
    <t>chránička vrapovaná pro uložení do země 50mm</t>
  </si>
  <si>
    <t>460510054</t>
  </si>
  <si>
    <t>montáž - chránička vrapovaná pro uložení do země 50mm</t>
  </si>
  <si>
    <t>235364191</t>
  </si>
  <si>
    <t>pouzdrový základ stožáru pro stožár v=9,5</t>
  </si>
  <si>
    <t>HZS.7</t>
  </si>
  <si>
    <t>montáž - pouzdrový základ stožáru pro stožár v=9,5</t>
  </si>
  <si>
    <t>235111000</t>
  </si>
  <si>
    <t>betonová směs</t>
  </si>
  <si>
    <t>460080013</t>
  </si>
  <si>
    <t>montáž - betonová směs</t>
  </si>
  <si>
    <t>460050703</t>
  </si>
  <si>
    <t>jáma pro stožár vo v zem.tř.3</t>
  </si>
  <si>
    <t>321146000</t>
  </si>
  <si>
    <t>drobný montážní materiál</t>
  </si>
  <si>
    <t>R</t>
  </si>
  <si>
    <t>geodetické zakreslení trasy</t>
  </si>
  <si>
    <t>HZS.3</t>
  </si>
  <si>
    <t>mechanizace na stavbu stožárů a osazení výložníků a demontážní práce</t>
  </si>
  <si>
    <t>hod</t>
  </si>
  <si>
    <t>HZS.4</t>
  </si>
  <si>
    <t>zakreslení dokumentace skutečného provedení</t>
  </si>
  <si>
    <t>741810002</t>
  </si>
  <si>
    <t>výchozí revize</t>
  </si>
  <si>
    <t>HZS.5</t>
  </si>
  <si>
    <t>podíl prací jiných profesí než elektro</t>
  </si>
  <si>
    <t>741820012</t>
  </si>
  <si>
    <t>měření zemní sítě, délka pásku do 200m</t>
  </si>
  <si>
    <t>741820102</t>
  </si>
  <si>
    <t>měření intenzity osvětlení</t>
  </si>
  <si>
    <t>Využití plochy Borská, I.etapa</t>
  </si>
  <si>
    <t>592451090</t>
  </si>
  <si>
    <t>dlažba skladebná betonová pro komunikace 20x10x6 cm přírodní</t>
  </si>
  <si>
    <t>962031133</t>
  </si>
  <si>
    <t>Bourání příček z cihel, tvárnic nebo příčkovek z cihel pálených, plných nebo dutých na maltu vápennou nebo vápenocementovou, tl. do 150 mm</t>
  </si>
  <si>
    <t>-870042336</t>
  </si>
  <si>
    <t>(13,2*2+32,4*2-3*2)*0,65</t>
  </si>
  <si>
    <t>podezdívka haly</t>
  </si>
  <si>
    <t>18a</t>
  </si>
  <si>
    <t>neobsazeno</t>
  </si>
  <si>
    <t>16*2,41</t>
  </si>
  <si>
    <t>55,37*0,261</t>
  </si>
  <si>
    <t>53,01*14</t>
  </si>
  <si>
    <t>38,56+14,45</t>
  </si>
  <si>
    <t>segment lavičky 150 x 45 x 12 cm  konstrukce -  kov pozink, prášk.vypal.barva, sedák - akátové dřevo s olej.lazurou</t>
  </si>
  <si>
    <t>D + M kompletní sada pro volejbal, resp. nohejbal - pouzdra, sloupky,síť vč. výkopu, odvozu a betonáže</t>
  </si>
  <si>
    <t>D + M kompletní sada pro tenis - pouzdra, sloupky,síť vč. výkopu, odvozu a betonáže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</si>
</sst>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b/>
      <sz val="10"/>
      <name val="Trebuchet MS"/>
      <family val="2"/>
    </font>
    <font>
      <b/>
      <sz val="8"/>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sz val="8"/>
      <name val="Calibri"/>
      <family val="2"/>
    </font>
    <font>
      <sz val="8"/>
      <color rgb="FF969696"/>
      <name val="Arial CE"/>
      <family val="2"/>
    </font>
    <font>
      <sz val="8"/>
      <color rgb="FF505050"/>
      <name val="Arial CE"/>
      <family val="2"/>
    </font>
    <font>
      <sz val="7"/>
      <color rgb="FF969696"/>
      <name val="Arial CE"/>
      <family val="2"/>
    </font>
    <font>
      <sz val="8"/>
      <color rgb="FF800080"/>
      <name val="Arial CE"/>
      <family val="2"/>
    </font>
    <font>
      <sz val="8"/>
      <color rgb="FFFF0000"/>
      <name val="Arial CE"/>
      <family val="2"/>
    </font>
    <font>
      <i/>
      <sz val="8"/>
      <name val="Trebuchet MS"/>
      <family val="2"/>
    </font>
  </fonts>
  <fills count="8">
    <fill>
      <patternFill/>
    </fill>
    <fill>
      <patternFill patternType="gray125"/>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rgb="FFFFFFCC"/>
        <bgColor indexed="64"/>
      </patternFill>
    </fill>
    <fill>
      <patternFill patternType="solid">
        <fgColor rgb="FFC0C0C0"/>
        <bgColor indexed="64"/>
      </patternFill>
    </fill>
    <fill>
      <patternFill patternType="solid">
        <fgColor rgb="FFFFFF0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6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8"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9" fillId="0" borderId="0" xfId="0" applyFont="1" applyBorder="1" applyAlignment="1">
      <alignment horizontal="left" vertical="center"/>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0"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3" borderId="0" xfId="0" applyFont="1" applyFill="1" applyBorder="1" applyAlignment="1">
      <alignment vertical="center"/>
    </xf>
    <xf numFmtId="0" fontId="4" fillId="3" borderId="8" xfId="0" applyFont="1" applyFill="1" applyBorder="1" applyAlignment="1">
      <alignment horizontal="left" vertical="center"/>
    </xf>
    <xf numFmtId="0" fontId="0" fillId="3" borderId="9" xfId="0" applyFont="1" applyFill="1" applyBorder="1" applyAlignment="1">
      <alignment vertical="center"/>
    </xf>
    <xf numFmtId="0" fontId="4" fillId="3" borderId="9" xfId="0" applyFont="1" applyFill="1" applyBorder="1" applyAlignment="1">
      <alignment horizontal="center" vertical="center"/>
    </xf>
    <xf numFmtId="0" fontId="0" fillId="3"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2"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4" borderId="9" xfId="0" applyFont="1" applyFill="1" applyBorder="1" applyAlignment="1">
      <alignment vertical="center"/>
    </xf>
    <xf numFmtId="0" fontId="3" fillId="4" borderId="16" xfId="0" applyFont="1" applyFill="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20"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4" fillId="0" borderId="0" xfId="0" applyFont="1" applyAlignment="1">
      <alignment horizontal="center" vertical="center"/>
    </xf>
    <xf numFmtId="4" fontId="23" fillId="0" borderId="21"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5"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21"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2" borderId="0" xfId="0" applyFill="1" applyProtection="1">
      <protection/>
    </xf>
    <xf numFmtId="0" fontId="31" fillId="2" borderId="0" xfId="20" applyFont="1" applyFill="1" applyAlignment="1" applyProtection="1">
      <alignment vertical="center"/>
      <protection/>
    </xf>
    <xf numFmtId="0" fontId="38" fillId="2" borderId="0" xfId="20" applyFill="1" applyProtection="1">
      <protection/>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25" xfId="0" applyFont="1" applyBorder="1" applyAlignment="1">
      <alignment vertical="center"/>
    </xf>
    <xf numFmtId="0" fontId="20" fillId="0" borderId="0" xfId="0" applyFont="1" applyBorder="1" applyAlignment="1">
      <alignment horizontal="left" vertical="center"/>
    </xf>
    <xf numFmtId="4" fontId="24" fillId="0" borderId="0" xfId="0" applyNumberFormat="1" applyFont="1" applyBorder="1" applyAlignment="1">
      <alignment vertical="center"/>
    </xf>
    <xf numFmtId="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4" fillId="4" borderId="9" xfId="0" applyFont="1" applyFill="1" applyBorder="1" applyAlignment="1">
      <alignment horizontal="right" vertical="center"/>
    </xf>
    <xf numFmtId="0" fontId="4" fillId="4" borderId="9" xfId="0" applyFont="1" applyFill="1" applyBorder="1" applyAlignment="1">
      <alignment horizontal="center" vertical="center"/>
    </xf>
    <xf numFmtId="4" fontId="4" fillId="4" borderId="9" xfId="0" applyNumberFormat="1" applyFont="1" applyFill="1" applyBorder="1" applyAlignment="1">
      <alignment vertical="center"/>
    </xf>
    <xf numFmtId="0" fontId="0" fillId="4" borderId="26" xfId="0" applyFont="1" applyFill="1" applyBorder="1" applyAlignment="1">
      <alignment vertical="center"/>
    </xf>
    <xf numFmtId="0" fontId="0" fillId="0" borderId="3" xfId="0" applyFont="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right" vertical="center"/>
    </xf>
    <xf numFmtId="0" fontId="0" fillId="4"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0" fillId="0" borderId="4" xfId="0" applyFont="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4" fontId="24" fillId="0" borderId="0" xfId="0" applyNumberFormat="1" applyFont="1" applyAlignment="1">
      <alignment/>
    </xf>
    <xf numFmtId="166" fontId="33" fillId="0" borderId="13" xfId="0" applyNumberFormat="1" applyFont="1" applyBorder="1" applyAlignment="1">
      <alignment/>
    </xf>
    <xf numFmtId="166" fontId="33" fillId="0" borderId="14"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4" fontId="0" fillId="0" borderId="27" xfId="0" applyNumberFormat="1" applyFont="1" applyBorder="1" applyAlignment="1" applyProtection="1">
      <alignment vertical="center"/>
      <protection locked="0"/>
    </xf>
    <xf numFmtId="0" fontId="2" fillId="0" borderId="27"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vertical="center" wrapText="1"/>
    </xf>
    <xf numFmtId="0" fontId="0" fillId="0" borderId="21"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4" fontId="9" fillId="0" borderId="0" xfId="0" applyNumberFormat="1" applyFont="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4" fontId="11" fillId="0" borderId="0" xfId="0" applyNumberFormat="1" applyFont="1" applyAlignment="1">
      <alignment vertical="center"/>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6" fillId="0" borderId="0" xfId="0" applyFont="1" applyAlignment="1">
      <alignment vertical="top" wrapText="1"/>
    </xf>
    <xf numFmtId="0" fontId="37" fillId="0" borderId="27" xfId="0" applyFont="1" applyBorder="1" applyAlignment="1" applyProtection="1">
      <alignment horizontal="center" vertical="center"/>
      <protection locked="0"/>
    </xf>
    <xf numFmtId="49" fontId="37" fillId="0" borderId="27" xfId="0" applyNumberFormat="1" applyFont="1" applyBorder="1" applyAlignment="1" applyProtection="1">
      <alignment horizontal="left" vertical="center" wrapText="1"/>
      <protection locked="0"/>
    </xf>
    <xf numFmtId="0" fontId="37" fillId="0" borderId="27" xfId="0" applyFont="1" applyBorder="1" applyAlignment="1" applyProtection="1">
      <alignment horizontal="left" vertical="center" wrapText="1"/>
      <protection locked="0"/>
    </xf>
    <xf numFmtId="0" fontId="37" fillId="0" borderId="27" xfId="0" applyFont="1" applyBorder="1" applyAlignment="1" applyProtection="1">
      <alignment horizontal="center" vertical="center" wrapText="1"/>
      <protection locked="0"/>
    </xf>
    <xf numFmtId="4" fontId="37" fillId="0" borderId="27" xfId="0" applyNumberFormat="1" applyFont="1" applyBorder="1" applyAlignment="1" applyProtection="1">
      <alignment vertical="center"/>
      <protection locked="0"/>
    </xf>
    <xf numFmtId="0" fontId="37" fillId="0" borderId="4" xfId="0" applyFont="1" applyBorder="1" applyAlignment="1">
      <alignment vertical="center"/>
    </xf>
    <xf numFmtId="0" fontId="37" fillId="0" borderId="27" xfId="0" applyFont="1" applyBorder="1" applyAlignment="1">
      <alignment horizontal="left" vertical="center"/>
    </xf>
    <xf numFmtId="0" fontId="37" fillId="0" borderId="0" xfId="0" applyFont="1" applyBorder="1" applyAlignment="1">
      <alignment horizontal="center" vertical="center"/>
    </xf>
    <xf numFmtId="0" fontId="8" fillId="0" borderId="22" xfId="0" applyFont="1" applyBorder="1" applyAlignment="1">
      <alignment/>
    </xf>
    <xf numFmtId="0" fontId="8" fillId="0" borderId="23" xfId="0" applyFont="1" applyBorder="1" applyAlignment="1">
      <alignment/>
    </xf>
    <xf numFmtId="166" fontId="8" fillId="0" borderId="23" xfId="0" applyNumberFormat="1" applyFont="1" applyBorder="1" applyAlignment="1">
      <alignment/>
    </xf>
    <xf numFmtId="166" fontId="8" fillId="0" borderId="24" xfId="0" applyNumberFormat="1" applyFont="1" applyBorder="1" applyAlignment="1">
      <alignment/>
    </xf>
    <xf numFmtId="0" fontId="2" fillId="0" borderId="23" xfId="0" applyFont="1" applyBorder="1" applyAlignment="1">
      <alignment horizontal="center"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4" fontId="12" fillId="0" borderId="0" xfId="0" applyNumberFormat="1" applyFont="1" applyAlignment="1">
      <alignment vertical="center"/>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8"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left" vertical="center"/>
    </xf>
    <xf numFmtId="4" fontId="24" fillId="0" borderId="0" xfId="0" applyNumberFormat="1" applyFont="1" applyAlignment="1">
      <alignment/>
    </xf>
    <xf numFmtId="166" fontId="33" fillId="0" borderId="13" xfId="0" applyNumberFormat="1" applyFont="1" applyBorder="1" applyAlignment="1">
      <alignment/>
    </xf>
    <xf numFmtId="166" fontId="33" fillId="0" borderId="14"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Alignment="1">
      <alignment/>
    </xf>
    <xf numFmtId="0" fontId="8"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21"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5"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0" borderId="27"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9" fontId="0" fillId="0" borderId="27" xfId="22" applyNumberFormat="1" applyFont="1" applyBorder="1" applyAlignment="1" applyProtection="1">
      <alignment horizontal="left" vertical="center" wrapText="1"/>
      <protection/>
    </xf>
    <xf numFmtId="49" fontId="0" fillId="0" borderId="27" xfId="23" applyNumberFormat="1" applyFont="1" applyBorder="1" applyAlignment="1" applyProtection="1">
      <alignment horizontal="left" vertical="center" wrapText="1"/>
      <protection/>
    </xf>
    <xf numFmtId="49" fontId="0" fillId="0" borderId="27" xfId="0" applyNumberFormat="1" applyFont="1" applyBorder="1" applyAlignment="1" applyProtection="1">
      <alignment horizontal="left" vertical="center" wrapText="1"/>
      <protection/>
    </xf>
    <xf numFmtId="49" fontId="0" fillId="0" borderId="27" xfId="24" applyNumberFormat="1" applyFont="1" applyBorder="1" applyAlignment="1" applyProtection="1">
      <alignment horizontal="left" vertical="center" wrapText="1"/>
      <protection/>
    </xf>
    <xf numFmtId="0" fontId="0" fillId="0" borderId="27" xfId="25" applyFont="1" applyBorder="1" applyAlignment="1" applyProtection="1">
      <alignment horizontal="center" vertical="center"/>
      <protection/>
    </xf>
    <xf numFmtId="49" fontId="0" fillId="0" borderId="27" xfId="25" applyNumberFormat="1" applyFont="1" applyBorder="1" applyAlignment="1" applyProtection="1">
      <alignment horizontal="left" vertical="center" wrapText="1"/>
      <protection/>
    </xf>
    <xf numFmtId="0" fontId="0" fillId="0" borderId="27" xfId="25" applyFont="1" applyBorder="1" applyAlignment="1" applyProtection="1">
      <alignment horizontal="left" vertical="center" wrapText="1"/>
      <protection/>
    </xf>
    <xf numFmtId="0" fontId="0" fillId="0" borderId="27" xfId="25" applyFont="1" applyBorder="1" applyAlignment="1" applyProtection="1">
      <alignment horizontal="center" vertical="center" wrapText="1"/>
      <protection/>
    </xf>
    <xf numFmtId="167" fontId="0" fillId="0" borderId="27" xfId="25" applyNumberFormat="1" applyFont="1" applyBorder="1" applyAlignment="1" applyProtection="1">
      <alignment vertical="center"/>
      <protection/>
    </xf>
    <xf numFmtId="4" fontId="0" fillId="5" borderId="27" xfId="25" applyNumberFormat="1" applyFont="1" applyFill="1" applyBorder="1" applyAlignment="1" applyProtection="1">
      <alignment vertical="center"/>
      <protection locked="0"/>
    </xf>
    <xf numFmtId="4" fontId="0" fillId="0" borderId="27" xfId="25" applyNumberFormat="1" applyFont="1" applyBorder="1" applyAlignment="1" applyProtection="1">
      <alignment vertical="center"/>
      <protection/>
    </xf>
    <xf numFmtId="0" fontId="37" fillId="0" borderId="4" xfId="0" applyFont="1" applyBorder="1" applyAlignment="1">
      <alignment vertical="center"/>
    </xf>
    <xf numFmtId="0" fontId="37" fillId="0" borderId="27" xfId="0" applyFont="1" applyBorder="1" applyAlignment="1">
      <alignment horizontal="left" vertical="center"/>
    </xf>
    <xf numFmtId="0" fontId="37" fillId="0" borderId="0" xfId="0" applyFont="1" applyBorder="1" applyAlignment="1">
      <alignment horizontal="center" vertical="center"/>
    </xf>
    <xf numFmtId="0" fontId="35" fillId="0" borderId="0" xfId="0" applyFont="1" applyAlignment="1">
      <alignment horizontal="left" vertical="center"/>
    </xf>
    <xf numFmtId="0" fontId="36" fillId="0" borderId="0" xfId="0" applyFont="1" applyAlignment="1">
      <alignment vertical="center" wrapText="1"/>
    </xf>
    <xf numFmtId="0" fontId="0" fillId="0" borderId="0" xfId="0" applyFont="1" applyBorder="1" applyAlignment="1">
      <alignment vertical="center"/>
    </xf>
    <xf numFmtId="49" fontId="3" fillId="0" borderId="0" xfId="0" applyNumberFormat="1" applyFont="1" applyBorder="1" applyAlignment="1">
      <alignment horizontal="left" vertical="center"/>
    </xf>
    <xf numFmtId="0" fontId="0" fillId="0" borderId="0" xfId="0" applyFont="1" applyAlignment="1">
      <alignment vertical="center"/>
    </xf>
    <xf numFmtId="0" fontId="41" fillId="0" borderId="21" xfId="0" applyFont="1" applyBorder="1" applyAlignment="1">
      <alignment horizontal="left" vertical="center"/>
    </xf>
    <xf numFmtId="0" fontId="41" fillId="0" borderId="0" xfId="0" applyFont="1" applyBorder="1" applyAlignment="1">
      <alignment horizontal="center" vertical="center"/>
    </xf>
    <xf numFmtId="166" fontId="41" fillId="0" borderId="0" xfId="0" applyNumberFormat="1" applyFont="1" applyBorder="1" applyAlignment="1">
      <alignment vertical="center"/>
    </xf>
    <xf numFmtId="166" fontId="41" fillId="0" borderId="15" xfId="0" applyNumberFormat="1" applyFont="1" applyBorder="1" applyAlignment="1">
      <alignment vertical="center"/>
    </xf>
    <xf numFmtId="0" fontId="42" fillId="0" borderId="0" xfId="0" applyFont="1" applyAlignment="1">
      <alignment vertical="center"/>
    </xf>
    <xf numFmtId="0" fontId="42" fillId="0" borderId="4" xfId="0" applyFont="1" applyBorder="1" applyAlignment="1">
      <alignment vertical="center"/>
    </xf>
    <xf numFmtId="0" fontId="42" fillId="0" borderId="0" xfId="0" applyFont="1" applyAlignment="1">
      <alignment horizontal="left" vertical="center"/>
    </xf>
    <xf numFmtId="0" fontId="42" fillId="0" borderId="21" xfId="0" applyFont="1" applyBorder="1" applyAlignment="1">
      <alignment vertical="center"/>
    </xf>
    <xf numFmtId="0" fontId="42" fillId="0" borderId="0" xfId="0" applyFont="1" applyBorder="1" applyAlignment="1">
      <alignment vertical="center"/>
    </xf>
    <xf numFmtId="0" fontId="42" fillId="0" borderId="15" xfId="0" applyFont="1" applyBorder="1" applyAlignment="1">
      <alignment vertical="center"/>
    </xf>
    <xf numFmtId="0" fontId="44" fillId="0" borderId="0" xfId="0" applyFont="1" applyAlignment="1">
      <alignment vertical="center"/>
    </xf>
    <xf numFmtId="0" fontId="44" fillId="0" borderId="4" xfId="0" applyFont="1" applyBorder="1" applyAlignment="1">
      <alignment vertical="center"/>
    </xf>
    <xf numFmtId="0" fontId="44" fillId="0" borderId="0" xfId="0" applyFont="1" applyAlignment="1">
      <alignment horizontal="left" vertical="center"/>
    </xf>
    <xf numFmtId="0" fontId="44" fillId="0" borderId="21" xfId="0" applyFont="1" applyBorder="1" applyAlignment="1">
      <alignment vertical="center"/>
    </xf>
    <xf numFmtId="0" fontId="44" fillId="0" borderId="0" xfId="0" applyFont="1" applyBorder="1" applyAlignment="1">
      <alignment vertical="center"/>
    </xf>
    <xf numFmtId="0" fontId="44" fillId="0" borderId="15" xfId="0" applyFont="1" applyBorder="1" applyAlignment="1">
      <alignment vertical="center"/>
    </xf>
    <xf numFmtId="0" fontId="45" fillId="0" borderId="0" xfId="0" applyFont="1" applyAlignment="1">
      <alignment vertical="center"/>
    </xf>
    <xf numFmtId="0" fontId="45" fillId="0" borderId="4" xfId="0" applyFont="1" applyBorder="1" applyAlignment="1">
      <alignment vertical="center"/>
    </xf>
    <xf numFmtId="0" fontId="45" fillId="0" borderId="0" xfId="0" applyFont="1" applyAlignment="1">
      <alignment horizontal="left" vertical="center"/>
    </xf>
    <xf numFmtId="0" fontId="45" fillId="0" borderId="21" xfId="0" applyFont="1" applyBorder="1" applyAlignment="1">
      <alignment vertical="center"/>
    </xf>
    <xf numFmtId="0" fontId="45" fillId="0" borderId="0" xfId="0" applyFont="1" applyBorder="1" applyAlignment="1">
      <alignment vertical="center"/>
    </xf>
    <xf numFmtId="0" fontId="45" fillId="0" borderId="15" xfId="0" applyFont="1" applyBorder="1" applyAlignment="1">
      <alignment vertical="center"/>
    </xf>
    <xf numFmtId="0" fontId="43" fillId="0" borderId="0" xfId="0" applyFont="1" applyFill="1" applyAlignment="1">
      <alignment horizontal="left" vertical="center"/>
    </xf>
    <xf numFmtId="0" fontId="42" fillId="0" borderId="0" xfId="0" applyFont="1" applyFill="1" applyAlignment="1">
      <alignment horizontal="left" vertical="center"/>
    </xf>
    <xf numFmtId="0" fontId="42" fillId="0" borderId="0" xfId="0" applyFont="1" applyFill="1" applyAlignment="1">
      <alignment vertical="center"/>
    </xf>
    <xf numFmtId="0" fontId="0" fillId="0" borderId="27" xfId="0"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center" vertical="center" wrapText="1"/>
      <protection locked="0"/>
    </xf>
    <xf numFmtId="4" fontId="0" fillId="0" borderId="27" xfId="0" applyNumberFormat="1" applyFont="1" applyFill="1" applyBorder="1" applyAlignment="1" applyProtection="1">
      <alignment vertical="center"/>
      <protection locked="0"/>
    </xf>
    <xf numFmtId="0" fontId="42" fillId="0" borderId="0" xfId="0" applyFont="1" applyFill="1" applyAlignment="1">
      <alignment horizontal="left" vertical="center" wrapText="1"/>
    </xf>
    <xf numFmtId="4" fontId="42" fillId="0" borderId="0" xfId="0" applyNumberFormat="1" applyFont="1" applyFill="1" applyAlignment="1">
      <alignment vertical="center"/>
    </xf>
    <xf numFmtId="0" fontId="44" fillId="0" borderId="0" xfId="0" applyFont="1" applyFill="1" applyAlignment="1">
      <alignment vertical="center"/>
    </xf>
    <xf numFmtId="0" fontId="44" fillId="0" borderId="0" xfId="0" applyFont="1" applyFill="1" applyAlignment="1">
      <alignment horizontal="left" vertical="center"/>
    </xf>
    <xf numFmtId="0" fontId="44" fillId="0" borderId="0" xfId="0" applyFont="1" applyFill="1" applyAlignment="1">
      <alignment horizontal="left" vertical="center" wrapText="1"/>
    </xf>
    <xf numFmtId="0" fontId="45" fillId="0" borderId="0" xfId="0" applyFont="1" applyFill="1" applyAlignment="1">
      <alignmen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4" fontId="45" fillId="0" borderId="0" xfId="0" applyNumberFormat="1" applyFont="1" applyFill="1" applyAlignment="1">
      <alignment vertical="center"/>
    </xf>
    <xf numFmtId="0" fontId="46" fillId="0" borderId="27" xfId="0" applyFont="1" applyFill="1" applyBorder="1" applyAlignment="1" applyProtection="1">
      <alignment horizontal="left" vertical="center" wrapText="1"/>
      <protection locked="0"/>
    </xf>
    <xf numFmtId="0" fontId="0" fillId="0" borderId="0" xfId="0" applyFont="1" applyFill="1" applyAlignment="1">
      <alignment vertical="center"/>
    </xf>
    <xf numFmtId="0" fontId="35" fillId="0" borderId="0" xfId="0" applyFont="1" applyFill="1" applyAlignment="1">
      <alignment horizontal="left" vertical="center"/>
    </xf>
    <xf numFmtId="0" fontId="36" fillId="0" borderId="0" xfId="0" applyFont="1" applyFill="1" applyAlignment="1">
      <alignment vertical="center" wrapText="1"/>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horizontal="left" vertical="center" wrapText="1"/>
    </xf>
    <xf numFmtId="4" fontId="9"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horizontal="left" vertical="center" wrapText="1"/>
    </xf>
    <xf numFmtId="4" fontId="11" fillId="0" borderId="0" xfId="0" applyNumberFormat="1" applyFont="1" applyFill="1" applyAlignment="1">
      <alignment vertical="center"/>
    </xf>
    <xf numFmtId="0" fontId="8" fillId="0" borderId="0" xfId="0" applyFont="1" applyFill="1" applyAlignment="1">
      <alignment/>
    </xf>
    <xf numFmtId="0" fontId="8" fillId="0" borderId="0" xfId="0" applyFont="1" applyFill="1" applyAlignment="1">
      <alignment horizontal="left"/>
    </xf>
    <xf numFmtId="0" fontId="7" fillId="0" borderId="0" xfId="0" applyFont="1" applyFill="1" applyAlignment="1">
      <alignment horizontal="left"/>
    </xf>
    <xf numFmtId="4" fontId="7" fillId="0" borderId="0" xfId="0" applyNumberFormat="1" applyFont="1" applyFill="1" applyAlignment="1">
      <alignment/>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7" fillId="0" borderId="0" xfId="0" applyFont="1" applyAlignment="1">
      <alignment horizontal="left" vertical="center" wrapText="1"/>
    </xf>
    <xf numFmtId="164" fontId="2" fillId="0" borderId="0" xfId="0" applyNumberFormat="1"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4" fontId="21" fillId="0" borderId="0" xfId="0" applyNumberFormat="1" applyFont="1" applyBorder="1" applyAlignment="1">
      <alignment vertical="center"/>
    </xf>
    <xf numFmtId="0" fontId="4" fillId="3" borderId="9" xfId="0" applyFont="1" applyFill="1" applyBorder="1" applyAlignment="1">
      <alignment horizontal="left" vertical="center"/>
    </xf>
    <xf numFmtId="0" fontId="0" fillId="3" borderId="9" xfId="0" applyFont="1" applyFill="1" applyBorder="1" applyAlignment="1">
      <alignment vertical="center"/>
    </xf>
    <xf numFmtId="4" fontId="4" fillId="3" borderId="9" xfId="0" applyNumberFormat="1" applyFont="1" applyFill="1" applyBorder="1" applyAlignment="1">
      <alignment vertical="center"/>
    </xf>
    <xf numFmtId="0" fontId="0" fillId="3" borderId="16"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0" fontId="17" fillId="6" borderId="0" xfId="0" applyFont="1" applyFill="1" applyAlignment="1">
      <alignment horizontal="center" vertical="center"/>
    </xf>
    <xf numFmtId="0" fontId="0" fillId="0" borderId="0" xfId="0"/>
    <xf numFmtId="0" fontId="3" fillId="0" borderId="0" xfId="0" applyFont="1" applyBorder="1" applyAlignment="1">
      <alignment horizontal="left" vertical="center" wrapText="1"/>
    </xf>
    <xf numFmtId="4" fontId="20" fillId="0" borderId="7" xfId="0" applyNumberFormat="1" applyFont="1" applyBorder="1" applyAlignment="1">
      <alignment vertical="center"/>
    </xf>
    <xf numFmtId="0" fontId="0" fillId="0" borderId="7" xfId="0" applyFont="1" applyBorder="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3" fillId="4" borderId="9" xfId="0" applyFont="1" applyFill="1" applyBorder="1" applyAlignment="1">
      <alignment horizontal="center" vertical="center"/>
    </xf>
    <xf numFmtId="0" fontId="3" fillId="4" borderId="9" xfId="0" applyFont="1" applyFill="1" applyBorder="1" applyAlignment="1">
      <alignment horizontal="left" vertical="center"/>
    </xf>
    <xf numFmtId="0" fontId="3" fillId="4" borderId="8" xfId="0" applyFont="1" applyFill="1" applyBorder="1" applyAlignment="1">
      <alignment horizontal="center" vertical="center"/>
    </xf>
    <xf numFmtId="0" fontId="3" fillId="4" borderId="9" xfId="0" applyFont="1" applyFill="1" applyBorder="1" applyAlignment="1">
      <alignment horizontal="righ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0" fillId="0" borderId="0"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vertical="center"/>
    </xf>
    <xf numFmtId="0" fontId="31" fillId="2" borderId="0" xfId="20" applyFont="1" applyFill="1" applyAlignment="1" applyProtection="1">
      <alignment vertical="center"/>
      <protection/>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9" fillId="0" borderId="34" xfId="0" applyFont="1" applyBorder="1" applyAlignment="1" applyProtection="1">
      <alignment horizontal="left"/>
      <protection locked="0"/>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xf numFmtId="0" fontId="37" fillId="7" borderId="27" xfId="0" applyFont="1" applyFill="1" applyBorder="1" applyAlignment="1" applyProtection="1">
      <alignment horizontal="left" vertical="center" wrapText="1"/>
      <protection locked="0"/>
    </xf>
    <xf numFmtId="4" fontId="0" fillId="7" borderId="27" xfId="0" applyNumberFormat="1" applyFont="1" applyFill="1" applyBorder="1" applyAlignment="1" applyProtection="1">
      <alignment vertical="center"/>
      <protection locked="0"/>
    </xf>
    <xf numFmtId="0" fontId="0" fillId="7" borderId="27" xfId="0" applyFont="1" applyFill="1" applyBorder="1" applyAlignment="1" applyProtection="1">
      <alignment horizontal="left" vertical="center" wrapText="1"/>
      <protection locked="0"/>
    </xf>
  </cellXfs>
  <cellStyles count="12">
    <cellStyle name="Normal" xfId="0"/>
    <cellStyle name="Percent" xfId="15"/>
    <cellStyle name="Currency" xfId="16"/>
    <cellStyle name="Currency [0]" xfId="17"/>
    <cellStyle name="Comma" xfId="18"/>
    <cellStyle name="Comma [0]" xfId="19"/>
    <cellStyle name="Hypertextový odkaz" xfId="20"/>
    <cellStyle name="Normální 8" xfId="21"/>
    <cellStyle name="Normální 7" xfId="22"/>
    <cellStyle name="Normální 6" xfId="23"/>
    <cellStyle name="Normální 9" xfId="24"/>
    <cellStyle name="Normální 3" xfId="25"/>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4"/>
  <sheetViews>
    <sheetView showGridLines="0" workbookViewId="0" topLeftCell="A1">
      <pane ySplit="1" topLeftCell="A23" activePane="bottomLeft" state="frozen"/>
      <selection pane="bottomLeft" activeCell="AQ37" sqref="AQ37"/>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427" t="s">
        <v>8</v>
      </c>
      <c r="AS2" s="428"/>
      <c r="AT2" s="428"/>
      <c r="AU2" s="428"/>
      <c r="AV2" s="428"/>
      <c r="AW2" s="428"/>
      <c r="AX2" s="428"/>
      <c r="AY2" s="428"/>
      <c r="AZ2" s="428"/>
      <c r="BA2" s="428"/>
      <c r="BB2" s="428"/>
      <c r="BC2" s="428"/>
      <c r="BD2" s="428"/>
      <c r="BE2" s="428"/>
      <c r="BS2" s="24" t="s">
        <v>9</v>
      </c>
      <c r="BT2" s="24" t="s">
        <v>10</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5"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S4" s="24" t="s">
        <v>9</v>
      </c>
    </row>
    <row r="5" spans="2:71" ht="14.45" customHeight="1">
      <c r="B5" s="28"/>
      <c r="C5" s="29"/>
      <c r="D5" s="33" t="s">
        <v>14</v>
      </c>
      <c r="E5" s="29"/>
      <c r="F5" s="29"/>
      <c r="G5" s="29"/>
      <c r="H5" s="29"/>
      <c r="I5" s="29"/>
      <c r="J5" s="29"/>
      <c r="K5" s="424" t="s">
        <v>15</v>
      </c>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29"/>
      <c r="AQ5" s="31"/>
      <c r="BS5" s="24" t="s">
        <v>9</v>
      </c>
    </row>
    <row r="6" spans="2:71" ht="36.95" customHeight="1">
      <c r="B6" s="28"/>
      <c r="C6" s="29"/>
      <c r="D6" s="35" t="s">
        <v>16</v>
      </c>
      <c r="E6" s="29"/>
      <c r="F6" s="29"/>
      <c r="G6" s="29"/>
      <c r="H6" s="29"/>
      <c r="I6" s="29"/>
      <c r="J6" s="29"/>
      <c r="K6" s="426" t="s">
        <v>1746</v>
      </c>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29"/>
      <c r="AQ6" s="31"/>
      <c r="BS6" s="24" t="s">
        <v>9</v>
      </c>
    </row>
    <row r="7" spans="2:71" ht="14.45" customHeight="1">
      <c r="B7" s="28"/>
      <c r="C7" s="29"/>
      <c r="D7" s="36" t="s">
        <v>17</v>
      </c>
      <c r="E7" s="29"/>
      <c r="F7" s="29"/>
      <c r="G7" s="29"/>
      <c r="H7" s="29"/>
      <c r="I7" s="29"/>
      <c r="J7" s="29"/>
      <c r="K7" s="34" t="s">
        <v>5</v>
      </c>
      <c r="L7" s="29"/>
      <c r="M7" s="29"/>
      <c r="N7" s="29"/>
      <c r="O7" s="29"/>
      <c r="P7" s="29"/>
      <c r="Q7" s="29"/>
      <c r="R7" s="29"/>
      <c r="S7" s="29"/>
      <c r="T7" s="29"/>
      <c r="U7" s="29"/>
      <c r="V7" s="29"/>
      <c r="W7" s="29"/>
      <c r="X7" s="29"/>
      <c r="Y7" s="29"/>
      <c r="Z7" s="29"/>
      <c r="AA7" s="29"/>
      <c r="AB7" s="29"/>
      <c r="AC7" s="29"/>
      <c r="AD7" s="29"/>
      <c r="AE7" s="29"/>
      <c r="AF7" s="29"/>
      <c r="AG7" s="29"/>
      <c r="AH7" s="29"/>
      <c r="AI7" s="29"/>
      <c r="AJ7" s="29"/>
      <c r="AK7" s="36" t="s">
        <v>18</v>
      </c>
      <c r="AL7" s="29"/>
      <c r="AM7" s="29"/>
      <c r="AN7" s="34" t="s">
        <v>5</v>
      </c>
      <c r="AO7" s="29"/>
      <c r="AP7" s="29"/>
      <c r="AQ7" s="31"/>
      <c r="BS7" s="24" t="s">
        <v>9</v>
      </c>
    </row>
    <row r="8" spans="2:71" ht="14.45" customHeight="1">
      <c r="B8" s="28"/>
      <c r="C8" s="29"/>
      <c r="D8" s="36" t="s">
        <v>19</v>
      </c>
      <c r="E8" s="29"/>
      <c r="F8" s="29"/>
      <c r="G8" s="29"/>
      <c r="H8" s="29"/>
      <c r="I8" s="29"/>
      <c r="J8" s="29"/>
      <c r="K8" s="34" t="s">
        <v>20</v>
      </c>
      <c r="L8" s="29"/>
      <c r="M8" s="29"/>
      <c r="N8" s="29"/>
      <c r="O8" s="29"/>
      <c r="P8" s="29"/>
      <c r="Q8" s="29"/>
      <c r="R8" s="29"/>
      <c r="S8" s="29"/>
      <c r="T8" s="29"/>
      <c r="U8" s="29"/>
      <c r="V8" s="29"/>
      <c r="W8" s="29"/>
      <c r="X8" s="29"/>
      <c r="Y8" s="29"/>
      <c r="Z8" s="29"/>
      <c r="AA8" s="29"/>
      <c r="AB8" s="29"/>
      <c r="AC8" s="29"/>
      <c r="AD8" s="29"/>
      <c r="AE8" s="29"/>
      <c r="AF8" s="29"/>
      <c r="AG8" s="29"/>
      <c r="AH8" s="29"/>
      <c r="AI8" s="29"/>
      <c r="AJ8" s="29"/>
      <c r="AK8" s="36" t="s">
        <v>21</v>
      </c>
      <c r="AL8" s="29"/>
      <c r="AM8" s="29"/>
      <c r="AN8" s="347" t="s">
        <v>1648</v>
      </c>
      <c r="AO8" s="29"/>
      <c r="AP8" s="29"/>
      <c r="AQ8" s="31"/>
      <c r="BS8" s="24" t="s">
        <v>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S9" s="24" t="s">
        <v>9</v>
      </c>
    </row>
    <row r="10" spans="2:71" ht="14.45" customHeight="1">
      <c r="B10" s="28"/>
      <c r="C10" s="29"/>
      <c r="D10" s="36" t="s">
        <v>22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6" t="s">
        <v>23</v>
      </c>
      <c r="AL10" s="29"/>
      <c r="AM10" s="29"/>
      <c r="AN10" s="34" t="s">
        <v>5</v>
      </c>
      <c r="AO10" s="29"/>
      <c r="AP10" s="29"/>
      <c r="AQ10" s="31"/>
      <c r="BS10" s="24" t="s">
        <v>9</v>
      </c>
    </row>
    <row r="11" spans="2:71" ht="18.4" customHeight="1">
      <c r="B11" s="28"/>
      <c r="C11" s="29"/>
      <c r="D11" s="29"/>
      <c r="E11" s="34" t="s">
        <v>24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6" t="s">
        <v>25</v>
      </c>
      <c r="AL11" s="29"/>
      <c r="AM11" s="29"/>
      <c r="AN11" s="34" t="s">
        <v>5</v>
      </c>
      <c r="AO11" s="29"/>
      <c r="AP11" s="29"/>
      <c r="AQ11" s="31"/>
      <c r="BS11" s="24" t="s">
        <v>9</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S12" s="24" t="s">
        <v>9</v>
      </c>
    </row>
    <row r="13" spans="2:71" ht="14.45" customHeight="1">
      <c r="B13" s="28"/>
      <c r="C13" s="29"/>
      <c r="D13" s="36" t="s">
        <v>26</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6" t="s">
        <v>23</v>
      </c>
      <c r="AL13" s="29"/>
      <c r="AM13" s="29"/>
      <c r="AN13" s="34" t="s">
        <v>5</v>
      </c>
      <c r="AO13" s="29"/>
      <c r="AP13" s="29"/>
      <c r="AQ13" s="31"/>
      <c r="BS13" s="24" t="s">
        <v>9</v>
      </c>
    </row>
    <row r="14" spans="2:71" ht="15">
      <c r="B14" s="28"/>
      <c r="C14" s="29"/>
      <c r="D14" s="29"/>
      <c r="E14" s="34" t="s">
        <v>20</v>
      </c>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36" t="s">
        <v>25</v>
      </c>
      <c r="AL14" s="29"/>
      <c r="AM14" s="29"/>
      <c r="AN14" s="34" t="s">
        <v>5</v>
      </c>
      <c r="AO14" s="29"/>
      <c r="AP14" s="29"/>
      <c r="AQ14" s="31"/>
      <c r="BS14" s="24" t="s">
        <v>9</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S15" s="24" t="s">
        <v>6</v>
      </c>
    </row>
    <row r="16" spans="2:71" ht="14.45" customHeight="1">
      <c r="B16" s="28"/>
      <c r="C16" s="29"/>
      <c r="D16" s="36" t="s">
        <v>27</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6" t="s">
        <v>23</v>
      </c>
      <c r="AL16" s="29"/>
      <c r="AM16" s="29"/>
      <c r="AN16" s="34" t="s">
        <v>5</v>
      </c>
      <c r="AO16" s="29"/>
      <c r="AP16" s="29"/>
      <c r="AQ16" s="31"/>
      <c r="BS16" s="24" t="s">
        <v>6</v>
      </c>
    </row>
    <row r="17" spans="2:71" ht="18.4" customHeight="1">
      <c r="B17" s="28"/>
      <c r="C17" s="29"/>
      <c r="D17" s="29"/>
      <c r="E17" s="34" t="s">
        <v>1645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6" t="s">
        <v>25</v>
      </c>
      <c r="AL17" s="29"/>
      <c r="AM17" s="29"/>
      <c r="AN17" s="34" t="s">
        <v>5</v>
      </c>
      <c r="AO17" s="29"/>
      <c r="AP17" s="29"/>
      <c r="AQ17" s="31"/>
      <c r="BS17" s="24" t="s">
        <v>28</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S18" s="24" t="s">
        <v>9</v>
      </c>
    </row>
    <row r="19" spans="2:71" ht="14.45" customHeight="1">
      <c r="B19" s="28"/>
      <c r="C19" s="29"/>
      <c r="D19" s="36" t="s">
        <v>29</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S19" s="24" t="s">
        <v>9</v>
      </c>
    </row>
    <row r="20" spans="2:71" ht="57" customHeight="1">
      <c r="B20" s="28"/>
      <c r="C20" s="29"/>
      <c r="D20" s="29"/>
      <c r="E20" s="429" t="s">
        <v>30</v>
      </c>
      <c r="F20" s="429"/>
      <c r="G20" s="429"/>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29"/>
      <c r="AP20" s="29"/>
      <c r="AQ20" s="31"/>
      <c r="BS20" s="24" t="s">
        <v>6</v>
      </c>
    </row>
    <row r="21" spans="2:43"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row>
    <row r="22" spans="2:43" ht="6.95" customHeight="1">
      <c r="B22" s="28"/>
      <c r="C22" s="29"/>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9"/>
      <c r="AQ22" s="31"/>
    </row>
    <row r="23" spans="2:43" s="1" customFormat="1" ht="25.9" customHeight="1">
      <c r="B23" s="38"/>
      <c r="C23" s="39"/>
      <c r="D23" s="40" t="s">
        <v>31</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30">
        <f>ROUND(AG51,2)</f>
        <v>0</v>
      </c>
      <c r="AL23" s="431"/>
      <c r="AM23" s="431"/>
      <c r="AN23" s="431"/>
      <c r="AO23" s="431"/>
      <c r="AP23" s="39"/>
      <c r="AQ23" s="42"/>
    </row>
    <row r="24" spans="2:43"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row>
    <row r="25" spans="2:43" s="1" customFormat="1" ht="13.5">
      <c r="B25" s="38"/>
      <c r="C25" s="39"/>
      <c r="D25" s="39"/>
      <c r="E25" s="39"/>
      <c r="F25" s="39"/>
      <c r="G25" s="39"/>
      <c r="H25" s="39"/>
      <c r="I25" s="39"/>
      <c r="J25" s="39"/>
      <c r="K25" s="39"/>
      <c r="L25" s="414" t="s">
        <v>32</v>
      </c>
      <c r="M25" s="414"/>
      <c r="N25" s="414"/>
      <c r="O25" s="414"/>
      <c r="P25" s="39"/>
      <c r="Q25" s="39"/>
      <c r="R25" s="39"/>
      <c r="S25" s="39"/>
      <c r="T25" s="39"/>
      <c r="U25" s="39"/>
      <c r="V25" s="39"/>
      <c r="W25" s="414" t="s">
        <v>33</v>
      </c>
      <c r="X25" s="414"/>
      <c r="Y25" s="414"/>
      <c r="Z25" s="414"/>
      <c r="AA25" s="414"/>
      <c r="AB25" s="414"/>
      <c r="AC25" s="414"/>
      <c r="AD25" s="414"/>
      <c r="AE25" s="414"/>
      <c r="AF25" s="39"/>
      <c r="AG25" s="39"/>
      <c r="AH25" s="39"/>
      <c r="AI25" s="39"/>
      <c r="AJ25" s="39"/>
      <c r="AK25" s="414" t="s">
        <v>34</v>
      </c>
      <c r="AL25" s="414"/>
      <c r="AM25" s="414"/>
      <c r="AN25" s="414"/>
      <c r="AO25" s="414"/>
      <c r="AP25" s="39"/>
      <c r="AQ25" s="42"/>
    </row>
    <row r="26" spans="2:43" s="2" customFormat="1" ht="14.45" customHeight="1">
      <c r="B26" s="44"/>
      <c r="C26" s="45"/>
      <c r="D26" s="46" t="s">
        <v>35</v>
      </c>
      <c r="E26" s="45"/>
      <c r="F26" s="46" t="s">
        <v>36</v>
      </c>
      <c r="G26" s="45"/>
      <c r="H26" s="45"/>
      <c r="I26" s="45"/>
      <c r="J26" s="45"/>
      <c r="K26" s="45"/>
      <c r="L26" s="412">
        <v>0.21</v>
      </c>
      <c r="M26" s="413"/>
      <c r="N26" s="413"/>
      <c r="O26" s="413"/>
      <c r="P26" s="45"/>
      <c r="Q26" s="45"/>
      <c r="R26" s="45"/>
      <c r="S26" s="45"/>
      <c r="T26" s="45"/>
      <c r="U26" s="45"/>
      <c r="V26" s="45"/>
      <c r="W26" s="417">
        <f>ROUND(AZ51,2)</f>
        <v>0</v>
      </c>
      <c r="X26" s="413"/>
      <c r="Y26" s="413"/>
      <c r="Z26" s="413"/>
      <c r="AA26" s="413"/>
      <c r="AB26" s="413"/>
      <c r="AC26" s="413"/>
      <c r="AD26" s="413"/>
      <c r="AE26" s="413"/>
      <c r="AF26" s="45"/>
      <c r="AG26" s="45"/>
      <c r="AH26" s="45"/>
      <c r="AI26" s="45"/>
      <c r="AJ26" s="45"/>
      <c r="AK26" s="417">
        <f>ROUND(AV51,2)</f>
        <v>0</v>
      </c>
      <c r="AL26" s="413"/>
      <c r="AM26" s="413"/>
      <c r="AN26" s="413"/>
      <c r="AO26" s="413"/>
      <c r="AP26" s="45"/>
      <c r="AQ26" s="47"/>
    </row>
    <row r="27" spans="2:43" s="2" customFormat="1" ht="14.45" customHeight="1">
      <c r="B27" s="44"/>
      <c r="C27" s="45"/>
      <c r="D27" s="45"/>
      <c r="E27" s="45"/>
      <c r="F27" s="46" t="s">
        <v>37</v>
      </c>
      <c r="G27" s="45"/>
      <c r="H27" s="45"/>
      <c r="I27" s="45"/>
      <c r="J27" s="45"/>
      <c r="K27" s="45"/>
      <c r="L27" s="412">
        <v>0.15</v>
      </c>
      <c r="M27" s="413"/>
      <c r="N27" s="413"/>
      <c r="O27" s="413"/>
      <c r="P27" s="45"/>
      <c r="Q27" s="45"/>
      <c r="R27" s="45"/>
      <c r="S27" s="45"/>
      <c r="T27" s="45"/>
      <c r="U27" s="45"/>
      <c r="V27" s="45"/>
      <c r="W27" s="417">
        <f>ROUND(BA51,2)</f>
        <v>0</v>
      </c>
      <c r="X27" s="413"/>
      <c r="Y27" s="413"/>
      <c r="Z27" s="413"/>
      <c r="AA27" s="413"/>
      <c r="AB27" s="413"/>
      <c r="AC27" s="413"/>
      <c r="AD27" s="413"/>
      <c r="AE27" s="413"/>
      <c r="AF27" s="45"/>
      <c r="AG27" s="45"/>
      <c r="AH27" s="45"/>
      <c r="AI27" s="45"/>
      <c r="AJ27" s="45"/>
      <c r="AK27" s="417">
        <f>ROUND(AW51,2)</f>
        <v>0</v>
      </c>
      <c r="AL27" s="413"/>
      <c r="AM27" s="413"/>
      <c r="AN27" s="413"/>
      <c r="AO27" s="413"/>
      <c r="AP27" s="45"/>
      <c r="AQ27" s="47"/>
    </row>
    <row r="28" spans="2:43" s="2" customFormat="1" ht="14.45" customHeight="1" hidden="1">
      <c r="B28" s="44"/>
      <c r="C28" s="45"/>
      <c r="D28" s="45"/>
      <c r="E28" s="45"/>
      <c r="F28" s="46" t="s">
        <v>38</v>
      </c>
      <c r="G28" s="45"/>
      <c r="H28" s="45"/>
      <c r="I28" s="45"/>
      <c r="J28" s="45"/>
      <c r="K28" s="45"/>
      <c r="L28" s="412">
        <v>0.21</v>
      </c>
      <c r="M28" s="413"/>
      <c r="N28" s="413"/>
      <c r="O28" s="413"/>
      <c r="P28" s="45"/>
      <c r="Q28" s="45"/>
      <c r="R28" s="45"/>
      <c r="S28" s="45"/>
      <c r="T28" s="45"/>
      <c r="U28" s="45"/>
      <c r="V28" s="45"/>
      <c r="W28" s="417">
        <f>ROUND(BB51,2)</f>
        <v>0</v>
      </c>
      <c r="X28" s="413"/>
      <c r="Y28" s="413"/>
      <c r="Z28" s="413"/>
      <c r="AA28" s="413"/>
      <c r="AB28" s="413"/>
      <c r="AC28" s="413"/>
      <c r="AD28" s="413"/>
      <c r="AE28" s="413"/>
      <c r="AF28" s="45"/>
      <c r="AG28" s="45"/>
      <c r="AH28" s="45"/>
      <c r="AI28" s="45"/>
      <c r="AJ28" s="45"/>
      <c r="AK28" s="417">
        <v>0</v>
      </c>
      <c r="AL28" s="413"/>
      <c r="AM28" s="413"/>
      <c r="AN28" s="413"/>
      <c r="AO28" s="413"/>
      <c r="AP28" s="45"/>
      <c r="AQ28" s="47"/>
    </row>
    <row r="29" spans="2:43" s="2" customFormat="1" ht="14.45" customHeight="1" hidden="1">
      <c r="B29" s="44"/>
      <c r="C29" s="45"/>
      <c r="D29" s="45"/>
      <c r="E29" s="45"/>
      <c r="F29" s="46" t="s">
        <v>39</v>
      </c>
      <c r="G29" s="45"/>
      <c r="H29" s="45"/>
      <c r="I29" s="45"/>
      <c r="J29" s="45"/>
      <c r="K29" s="45"/>
      <c r="L29" s="412">
        <v>0.15</v>
      </c>
      <c r="M29" s="413"/>
      <c r="N29" s="413"/>
      <c r="O29" s="413"/>
      <c r="P29" s="45"/>
      <c r="Q29" s="45"/>
      <c r="R29" s="45"/>
      <c r="S29" s="45"/>
      <c r="T29" s="45"/>
      <c r="U29" s="45"/>
      <c r="V29" s="45"/>
      <c r="W29" s="417">
        <f>ROUND(BC51,2)</f>
        <v>0</v>
      </c>
      <c r="X29" s="413"/>
      <c r="Y29" s="413"/>
      <c r="Z29" s="413"/>
      <c r="AA29" s="413"/>
      <c r="AB29" s="413"/>
      <c r="AC29" s="413"/>
      <c r="AD29" s="413"/>
      <c r="AE29" s="413"/>
      <c r="AF29" s="45"/>
      <c r="AG29" s="45"/>
      <c r="AH29" s="45"/>
      <c r="AI29" s="45"/>
      <c r="AJ29" s="45"/>
      <c r="AK29" s="417">
        <v>0</v>
      </c>
      <c r="AL29" s="413"/>
      <c r="AM29" s="413"/>
      <c r="AN29" s="413"/>
      <c r="AO29" s="413"/>
      <c r="AP29" s="45"/>
      <c r="AQ29" s="47"/>
    </row>
    <row r="30" spans="2:43" s="2" customFormat="1" ht="14.45" customHeight="1" hidden="1">
      <c r="B30" s="44"/>
      <c r="C30" s="45"/>
      <c r="D30" s="45"/>
      <c r="E30" s="45"/>
      <c r="F30" s="46" t="s">
        <v>40</v>
      </c>
      <c r="G30" s="45"/>
      <c r="H30" s="45"/>
      <c r="I30" s="45"/>
      <c r="J30" s="45"/>
      <c r="K30" s="45"/>
      <c r="L30" s="412">
        <v>0</v>
      </c>
      <c r="M30" s="413"/>
      <c r="N30" s="413"/>
      <c r="O30" s="413"/>
      <c r="P30" s="45"/>
      <c r="Q30" s="45"/>
      <c r="R30" s="45"/>
      <c r="S30" s="45"/>
      <c r="T30" s="45"/>
      <c r="U30" s="45"/>
      <c r="V30" s="45"/>
      <c r="W30" s="417">
        <f>ROUND(BD51,2)</f>
        <v>0</v>
      </c>
      <c r="X30" s="413"/>
      <c r="Y30" s="413"/>
      <c r="Z30" s="413"/>
      <c r="AA30" s="413"/>
      <c r="AB30" s="413"/>
      <c r="AC30" s="413"/>
      <c r="AD30" s="413"/>
      <c r="AE30" s="413"/>
      <c r="AF30" s="45"/>
      <c r="AG30" s="45"/>
      <c r="AH30" s="45"/>
      <c r="AI30" s="45"/>
      <c r="AJ30" s="45"/>
      <c r="AK30" s="417">
        <v>0</v>
      </c>
      <c r="AL30" s="413"/>
      <c r="AM30" s="413"/>
      <c r="AN30" s="413"/>
      <c r="AO30" s="413"/>
      <c r="AP30" s="45"/>
      <c r="AQ30" s="47"/>
    </row>
    <row r="31" spans="2:43"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row>
    <row r="32" spans="2:43" s="1" customFormat="1" ht="25.9" customHeight="1">
      <c r="B32" s="38"/>
      <c r="C32" s="48"/>
      <c r="D32" s="49" t="s">
        <v>41</v>
      </c>
      <c r="E32" s="50"/>
      <c r="F32" s="50"/>
      <c r="G32" s="50"/>
      <c r="H32" s="50"/>
      <c r="I32" s="50"/>
      <c r="J32" s="50"/>
      <c r="K32" s="50"/>
      <c r="L32" s="50"/>
      <c r="M32" s="50"/>
      <c r="N32" s="50"/>
      <c r="O32" s="50"/>
      <c r="P32" s="50"/>
      <c r="Q32" s="50"/>
      <c r="R32" s="50"/>
      <c r="S32" s="50"/>
      <c r="T32" s="51" t="s">
        <v>42</v>
      </c>
      <c r="U32" s="50"/>
      <c r="V32" s="50"/>
      <c r="W32" s="50"/>
      <c r="X32" s="418" t="s">
        <v>43</v>
      </c>
      <c r="Y32" s="419"/>
      <c r="Z32" s="419"/>
      <c r="AA32" s="419"/>
      <c r="AB32" s="419"/>
      <c r="AC32" s="50"/>
      <c r="AD32" s="50"/>
      <c r="AE32" s="50"/>
      <c r="AF32" s="50"/>
      <c r="AG32" s="50"/>
      <c r="AH32" s="50"/>
      <c r="AI32" s="50"/>
      <c r="AJ32" s="50"/>
      <c r="AK32" s="420">
        <f>SUM(AK23:AK30)</f>
        <v>0</v>
      </c>
      <c r="AL32" s="419"/>
      <c r="AM32" s="419"/>
      <c r="AN32" s="419"/>
      <c r="AO32" s="421"/>
      <c r="AP32" s="48"/>
      <c r="AQ32" s="52"/>
    </row>
    <row r="33" spans="2:43"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43"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44"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38"/>
    </row>
    <row r="39" spans="2:44" s="1" customFormat="1" ht="36.95" customHeight="1">
      <c r="B39" s="38"/>
      <c r="C39" s="58" t="s">
        <v>44</v>
      </c>
      <c r="AR39" s="38"/>
    </row>
    <row r="40" spans="2:44" s="1" customFormat="1" ht="6.95" customHeight="1">
      <c r="B40" s="38"/>
      <c r="AR40" s="38"/>
    </row>
    <row r="41" spans="2:44" s="3" customFormat="1" ht="14.45" customHeight="1">
      <c r="B41" s="59"/>
      <c r="C41" s="60" t="s">
        <v>14</v>
      </c>
      <c r="L41" s="3" t="str">
        <f>K5</f>
        <v>N36</v>
      </c>
      <c r="AR41" s="59"/>
    </row>
    <row r="42" spans="2:44" s="4" customFormat="1" ht="36.95" customHeight="1">
      <c r="B42" s="61"/>
      <c r="C42" s="62" t="s">
        <v>16</v>
      </c>
      <c r="L42" s="422" t="str">
        <f>K6</f>
        <v>Využití plochy Borská, I.etapa</v>
      </c>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R42" s="61"/>
    </row>
    <row r="43" spans="2:44" s="1" customFormat="1" ht="6.95" customHeight="1">
      <c r="B43" s="38"/>
      <c r="AR43" s="38"/>
    </row>
    <row r="44" spans="2:44" s="1" customFormat="1" ht="15">
      <c r="B44" s="38"/>
      <c r="C44" s="60" t="s">
        <v>19</v>
      </c>
      <c r="L44" s="63" t="str">
        <f>IF(K8="","",K8)</f>
        <v xml:space="preserve"> </v>
      </c>
      <c r="AI44" s="60" t="s">
        <v>21</v>
      </c>
      <c r="AM44" s="432" t="str">
        <f>IF(AN8="","",AN8)</f>
        <v>11/2018</v>
      </c>
      <c r="AN44" s="432"/>
      <c r="AR44" s="38"/>
    </row>
    <row r="45" spans="2:44" s="1" customFormat="1" ht="6.95" customHeight="1">
      <c r="B45" s="38"/>
      <c r="AR45" s="38"/>
    </row>
    <row r="46" spans="2:56" s="1" customFormat="1" ht="15">
      <c r="B46" s="38"/>
      <c r="C46" s="60" t="s">
        <v>22</v>
      </c>
      <c r="L46" s="3" t="str">
        <f>IF(E11="","",E11)</f>
        <v>Západočeská univerzita v Plzni</v>
      </c>
      <c r="AI46" s="60" t="s">
        <v>27</v>
      </c>
      <c r="AM46" s="433" t="str">
        <f>IF(E17="","",E17)</f>
        <v>AS Projekt, spol. s r.o.</v>
      </c>
      <c r="AN46" s="433"/>
      <c r="AO46" s="433"/>
      <c r="AP46" s="433"/>
      <c r="AR46" s="38"/>
      <c r="AS46" s="407" t="s">
        <v>45</v>
      </c>
      <c r="AT46" s="408"/>
      <c r="AU46" s="65"/>
      <c r="AV46" s="65"/>
      <c r="AW46" s="65"/>
      <c r="AX46" s="65"/>
      <c r="AY46" s="65"/>
      <c r="AZ46" s="65"/>
      <c r="BA46" s="65"/>
      <c r="BB46" s="65"/>
      <c r="BC46" s="65"/>
      <c r="BD46" s="66"/>
    </row>
    <row r="47" spans="2:56" s="1" customFormat="1" ht="15">
      <c r="B47" s="38"/>
      <c r="C47" s="60" t="s">
        <v>26</v>
      </c>
      <c r="L47" s="3" t="str">
        <f>IF(E14="","",E14)</f>
        <v xml:space="preserve"> </v>
      </c>
      <c r="AR47" s="38"/>
      <c r="AS47" s="409"/>
      <c r="AT47" s="410"/>
      <c r="AU47" s="39"/>
      <c r="AV47" s="39"/>
      <c r="AW47" s="39"/>
      <c r="AX47" s="39"/>
      <c r="AY47" s="39"/>
      <c r="AZ47" s="39"/>
      <c r="BA47" s="39"/>
      <c r="BB47" s="39"/>
      <c r="BC47" s="39"/>
      <c r="BD47" s="67"/>
    </row>
    <row r="48" spans="2:56" s="1" customFormat="1" ht="10.9" customHeight="1">
      <c r="B48" s="38"/>
      <c r="AR48" s="38"/>
      <c r="AS48" s="409"/>
      <c r="AT48" s="410"/>
      <c r="AU48" s="39"/>
      <c r="AV48" s="39"/>
      <c r="AW48" s="39"/>
      <c r="AX48" s="39"/>
      <c r="AY48" s="39"/>
      <c r="AZ48" s="39"/>
      <c r="BA48" s="39"/>
      <c r="BB48" s="39"/>
      <c r="BC48" s="39"/>
      <c r="BD48" s="67"/>
    </row>
    <row r="49" spans="2:56" s="1" customFormat="1" ht="29.25" customHeight="1">
      <c r="B49" s="38"/>
      <c r="C49" s="436" t="s">
        <v>46</v>
      </c>
      <c r="D49" s="435"/>
      <c r="E49" s="435"/>
      <c r="F49" s="435"/>
      <c r="G49" s="435"/>
      <c r="H49" s="68"/>
      <c r="I49" s="434" t="s">
        <v>47</v>
      </c>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7" t="s">
        <v>48</v>
      </c>
      <c r="AH49" s="435"/>
      <c r="AI49" s="435"/>
      <c r="AJ49" s="435"/>
      <c r="AK49" s="435"/>
      <c r="AL49" s="435"/>
      <c r="AM49" s="435"/>
      <c r="AN49" s="434" t="s">
        <v>49</v>
      </c>
      <c r="AO49" s="435"/>
      <c r="AP49" s="435"/>
      <c r="AQ49" s="69" t="s">
        <v>50</v>
      </c>
      <c r="AR49" s="38"/>
      <c r="AS49" s="70" t="s">
        <v>51</v>
      </c>
      <c r="AT49" s="71" t="s">
        <v>52</v>
      </c>
      <c r="AU49" s="71" t="s">
        <v>53</v>
      </c>
      <c r="AV49" s="71" t="s">
        <v>54</v>
      </c>
      <c r="AW49" s="71" t="s">
        <v>55</v>
      </c>
      <c r="AX49" s="71" t="s">
        <v>56</v>
      </c>
      <c r="AY49" s="71" t="s">
        <v>57</v>
      </c>
      <c r="AZ49" s="71" t="s">
        <v>58</v>
      </c>
      <c r="BA49" s="71" t="s">
        <v>59</v>
      </c>
      <c r="BB49" s="71" t="s">
        <v>60</v>
      </c>
      <c r="BC49" s="71" t="s">
        <v>61</v>
      </c>
      <c r="BD49" s="72" t="s">
        <v>62</v>
      </c>
    </row>
    <row r="50" spans="2:56" s="1" customFormat="1" ht="10.9" customHeight="1">
      <c r="B50" s="38"/>
      <c r="AR50" s="38"/>
      <c r="AS50" s="73"/>
      <c r="AT50" s="65"/>
      <c r="AU50" s="65"/>
      <c r="AV50" s="65"/>
      <c r="AW50" s="65"/>
      <c r="AX50" s="65"/>
      <c r="AY50" s="65"/>
      <c r="AZ50" s="65"/>
      <c r="BA50" s="65"/>
      <c r="BB50" s="65"/>
      <c r="BC50" s="65"/>
      <c r="BD50" s="66"/>
    </row>
    <row r="51" spans="2:90" s="4" customFormat="1" ht="32.45" customHeight="1">
      <c r="B51" s="61"/>
      <c r="C51" s="74" t="s">
        <v>63</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438">
        <f>ROUND(SUM(AG52:AG62),2)</f>
        <v>0</v>
      </c>
      <c r="AH51" s="438"/>
      <c r="AI51" s="438"/>
      <c r="AJ51" s="438"/>
      <c r="AK51" s="438"/>
      <c r="AL51" s="438"/>
      <c r="AM51" s="438"/>
      <c r="AN51" s="439">
        <f aca="true" t="shared" si="0" ref="AN51:AN62">SUM(AG51,AT51)</f>
        <v>0</v>
      </c>
      <c r="AO51" s="439"/>
      <c r="AP51" s="439"/>
      <c r="AQ51" s="76" t="s">
        <v>5</v>
      </c>
      <c r="AR51" s="61"/>
      <c r="AS51" s="77">
        <f>ROUND(SUM(AS52:AS62),2)</f>
        <v>0</v>
      </c>
      <c r="AT51" s="78">
        <f aca="true" t="shared" si="1" ref="AT51:AT62">ROUND(SUM(AV51:AW51),2)</f>
        <v>0</v>
      </c>
      <c r="AU51" s="79">
        <f>ROUND(SUM(AU52:AU62),5)</f>
        <v>6664.15061</v>
      </c>
      <c r="AV51" s="78">
        <f>ROUND(AZ51*L26,2)</f>
        <v>0</v>
      </c>
      <c r="AW51" s="78">
        <f>ROUND(BA51*L27,2)</f>
        <v>0</v>
      </c>
      <c r="AX51" s="78">
        <f>ROUND(BB51*L26,2)</f>
        <v>0</v>
      </c>
      <c r="AY51" s="78">
        <f>ROUND(BC51*L27,2)</f>
        <v>0</v>
      </c>
      <c r="AZ51" s="78">
        <f>ROUND(SUM(AZ52:AZ62),2)</f>
        <v>0</v>
      </c>
      <c r="BA51" s="78">
        <f>ROUND(SUM(BA52:BA62),2)</f>
        <v>0</v>
      </c>
      <c r="BB51" s="78">
        <f>ROUND(SUM(BB52:BB62),2)</f>
        <v>0</v>
      </c>
      <c r="BC51" s="78">
        <f>ROUND(SUM(BC52:BC62),2)</f>
        <v>0</v>
      </c>
      <c r="BD51" s="80">
        <f>ROUND(SUM(BD52:BD62),2)</f>
        <v>0</v>
      </c>
      <c r="BS51" s="62" t="s">
        <v>64</v>
      </c>
      <c r="BT51" s="62" t="s">
        <v>65</v>
      </c>
      <c r="BU51" s="81" t="s">
        <v>66</v>
      </c>
      <c r="BV51" s="62" t="s">
        <v>67</v>
      </c>
      <c r="BW51" s="62" t="s">
        <v>7</v>
      </c>
      <c r="BX51" s="62" t="s">
        <v>68</v>
      </c>
      <c r="CL51" s="62" t="s">
        <v>5</v>
      </c>
    </row>
    <row r="52" spans="1:91" s="5" customFormat="1" ht="16.5" customHeight="1">
      <c r="A52" s="82" t="s">
        <v>69</v>
      </c>
      <c r="B52" s="83"/>
      <c r="C52" s="84"/>
      <c r="D52" s="411" t="s">
        <v>70</v>
      </c>
      <c r="E52" s="411"/>
      <c r="F52" s="411"/>
      <c r="G52" s="411"/>
      <c r="H52" s="411"/>
      <c r="I52" s="85"/>
      <c r="J52" s="411" t="s">
        <v>71</v>
      </c>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5">
        <f>'N3601 - Víceúčelové hřiště'!J27</f>
        <v>0</v>
      </c>
      <c r="AH52" s="416"/>
      <c r="AI52" s="416"/>
      <c r="AJ52" s="416"/>
      <c r="AK52" s="416"/>
      <c r="AL52" s="416"/>
      <c r="AM52" s="416"/>
      <c r="AN52" s="415">
        <f t="shared" si="0"/>
        <v>0</v>
      </c>
      <c r="AO52" s="416"/>
      <c r="AP52" s="416"/>
      <c r="AQ52" s="86" t="s">
        <v>72</v>
      </c>
      <c r="AR52" s="83"/>
      <c r="AS52" s="87">
        <v>0</v>
      </c>
      <c r="AT52" s="88">
        <f t="shared" si="1"/>
        <v>0</v>
      </c>
      <c r="AU52" s="89">
        <f>'N3601 - Víceúčelové hřiště'!P83</f>
        <v>1061.53526</v>
      </c>
      <c r="AV52" s="88">
        <f>'N3601 - Víceúčelové hřiště'!J30</f>
        <v>0</v>
      </c>
      <c r="AW52" s="88">
        <f>'N3601 - Víceúčelové hřiště'!J31</f>
        <v>0</v>
      </c>
      <c r="AX52" s="88">
        <f>'N3601 - Víceúčelové hřiště'!J32</f>
        <v>0</v>
      </c>
      <c r="AY52" s="88">
        <f>'N3601 - Víceúčelové hřiště'!J33</f>
        <v>0</v>
      </c>
      <c r="AZ52" s="88">
        <f>'N3601 - Víceúčelové hřiště'!F30</f>
        <v>0</v>
      </c>
      <c r="BA52" s="88">
        <f>'N3601 - Víceúčelové hřiště'!F31</f>
        <v>0</v>
      </c>
      <c r="BB52" s="88">
        <f>'N3601 - Víceúčelové hřiště'!F32</f>
        <v>0</v>
      </c>
      <c r="BC52" s="88">
        <f>'N3601 - Víceúčelové hřiště'!F33</f>
        <v>0</v>
      </c>
      <c r="BD52" s="90">
        <f>'N3601 - Víceúčelové hřiště'!F34</f>
        <v>0</v>
      </c>
      <c r="BT52" s="91" t="s">
        <v>73</v>
      </c>
      <c r="BV52" s="91" t="s">
        <v>67</v>
      </c>
      <c r="BW52" s="91" t="s">
        <v>74</v>
      </c>
      <c r="BX52" s="91" t="s">
        <v>7</v>
      </c>
      <c r="CL52" s="91" t="s">
        <v>5</v>
      </c>
      <c r="CM52" s="91" t="s">
        <v>75</v>
      </c>
    </row>
    <row r="53" spans="1:91" s="5" customFormat="1" ht="16.5" customHeight="1">
      <c r="A53" s="82" t="s">
        <v>69</v>
      </c>
      <c r="B53" s="83"/>
      <c r="C53" s="84"/>
      <c r="D53" s="411" t="s">
        <v>76</v>
      </c>
      <c r="E53" s="411"/>
      <c r="F53" s="411"/>
      <c r="G53" s="411"/>
      <c r="H53" s="411"/>
      <c r="I53" s="85"/>
      <c r="J53" s="411" t="s">
        <v>77</v>
      </c>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5">
        <f>'N3602 - Příprava území '!J27</f>
        <v>0</v>
      </c>
      <c r="AH53" s="416"/>
      <c r="AI53" s="416"/>
      <c r="AJ53" s="416"/>
      <c r="AK53" s="416"/>
      <c r="AL53" s="416"/>
      <c r="AM53" s="416"/>
      <c r="AN53" s="415">
        <f t="shared" si="0"/>
        <v>0</v>
      </c>
      <c r="AO53" s="416"/>
      <c r="AP53" s="416"/>
      <c r="AQ53" s="86" t="s">
        <v>72</v>
      </c>
      <c r="AR53" s="83"/>
      <c r="AS53" s="87">
        <v>0</v>
      </c>
      <c r="AT53" s="88">
        <f t="shared" si="1"/>
        <v>0</v>
      </c>
      <c r="AU53" s="89">
        <f>'N3602 - Příprava území '!P83</f>
        <v>825.55299</v>
      </c>
      <c r="AV53" s="88">
        <f>'N3602 - Příprava území '!J30</f>
        <v>0</v>
      </c>
      <c r="AW53" s="88">
        <f>'N3602 - Příprava území '!J31</f>
        <v>0</v>
      </c>
      <c r="AX53" s="88">
        <f>'N3602 - Příprava území '!J32</f>
        <v>0</v>
      </c>
      <c r="AY53" s="88">
        <f>'N3602 - Příprava území '!J33</f>
        <v>0</v>
      </c>
      <c r="AZ53" s="88">
        <f>'N3602 - Příprava území '!F30</f>
        <v>0</v>
      </c>
      <c r="BA53" s="88">
        <f>'N3602 - Příprava území '!F31</f>
        <v>0</v>
      </c>
      <c r="BB53" s="88">
        <f>'N3602 - Příprava území '!F32</f>
        <v>0</v>
      </c>
      <c r="BC53" s="88">
        <f>'N3602 - Příprava území '!F33</f>
        <v>0</v>
      </c>
      <c r="BD53" s="90">
        <f>'N3602 - Příprava území '!F34</f>
        <v>0</v>
      </c>
      <c r="BT53" s="91" t="s">
        <v>73</v>
      </c>
      <c r="BV53" s="91" t="s">
        <v>67</v>
      </c>
      <c r="BW53" s="91" t="s">
        <v>78</v>
      </c>
      <c r="BX53" s="91" t="s">
        <v>7</v>
      </c>
      <c r="CL53" s="91" t="s">
        <v>5</v>
      </c>
      <c r="CM53" s="91" t="s">
        <v>75</v>
      </c>
    </row>
    <row r="54" spans="1:91" s="5" customFormat="1" ht="16.5" customHeight="1">
      <c r="A54" s="82" t="s">
        <v>69</v>
      </c>
      <c r="B54" s="83"/>
      <c r="C54" s="84"/>
      <c r="D54" s="411" t="s">
        <v>79</v>
      </c>
      <c r="E54" s="411"/>
      <c r="F54" s="411"/>
      <c r="G54" s="411"/>
      <c r="H54" s="411"/>
      <c r="I54" s="85"/>
      <c r="J54" s="411" t="s">
        <v>80</v>
      </c>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5">
        <f>'N3603 - Opěrná zeď'!J27</f>
        <v>0</v>
      </c>
      <c r="AH54" s="416"/>
      <c r="AI54" s="416"/>
      <c r="AJ54" s="416"/>
      <c r="AK54" s="416"/>
      <c r="AL54" s="416"/>
      <c r="AM54" s="416"/>
      <c r="AN54" s="415">
        <f t="shared" si="0"/>
        <v>0</v>
      </c>
      <c r="AO54" s="416"/>
      <c r="AP54" s="416"/>
      <c r="AQ54" s="86" t="s">
        <v>72</v>
      </c>
      <c r="AR54" s="83"/>
      <c r="AS54" s="87">
        <v>0</v>
      </c>
      <c r="AT54" s="88">
        <f t="shared" si="1"/>
        <v>0</v>
      </c>
      <c r="AU54" s="89">
        <f>'N3603 - Opěrná zeď'!P85</f>
        <v>198.77934</v>
      </c>
      <c r="AV54" s="88">
        <f>'N3603 - Opěrná zeď'!J30</f>
        <v>0</v>
      </c>
      <c r="AW54" s="88">
        <f>'N3603 - Opěrná zeď'!J31</f>
        <v>0</v>
      </c>
      <c r="AX54" s="88">
        <f>'N3603 - Opěrná zeď'!J32</f>
        <v>0</v>
      </c>
      <c r="AY54" s="88">
        <f>'N3603 - Opěrná zeď'!J33</f>
        <v>0</v>
      </c>
      <c r="AZ54" s="88">
        <f>'N3603 - Opěrná zeď'!F30</f>
        <v>0</v>
      </c>
      <c r="BA54" s="88">
        <f>'N3603 - Opěrná zeď'!F31</f>
        <v>0</v>
      </c>
      <c r="BB54" s="88">
        <f>'N3603 - Opěrná zeď'!F32</f>
        <v>0</v>
      </c>
      <c r="BC54" s="88">
        <f>'N3603 - Opěrná zeď'!F33</f>
        <v>0</v>
      </c>
      <c r="BD54" s="90">
        <f>'N3603 - Opěrná zeď'!F34</f>
        <v>0</v>
      </c>
      <c r="BT54" s="91" t="s">
        <v>73</v>
      </c>
      <c r="BV54" s="91" t="s">
        <v>67</v>
      </c>
      <c r="BW54" s="91" t="s">
        <v>81</v>
      </c>
      <c r="BX54" s="91" t="s">
        <v>7</v>
      </c>
      <c r="CL54" s="91" t="s">
        <v>5</v>
      </c>
      <c r="CM54" s="91" t="s">
        <v>75</v>
      </c>
    </row>
    <row r="55" spans="1:91" s="5" customFormat="1" ht="16.5" customHeight="1">
      <c r="A55" s="82" t="s">
        <v>69</v>
      </c>
      <c r="B55" s="83"/>
      <c r="C55" s="84"/>
      <c r="D55" s="411" t="s">
        <v>82</v>
      </c>
      <c r="E55" s="411"/>
      <c r="F55" s="411"/>
      <c r="G55" s="411"/>
      <c r="H55" s="411"/>
      <c r="I55" s="85"/>
      <c r="J55" s="411" t="s">
        <v>83</v>
      </c>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5">
        <f>'N3604 - Hřiště - drenáž'!J27</f>
        <v>0</v>
      </c>
      <c r="AH55" s="416"/>
      <c r="AI55" s="416"/>
      <c r="AJ55" s="416"/>
      <c r="AK55" s="416"/>
      <c r="AL55" s="416"/>
      <c r="AM55" s="416"/>
      <c r="AN55" s="415">
        <f t="shared" si="0"/>
        <v>0</v>
      </c>
      <c r="AO55" s="416"/>
      <c r="AP55" s="416"/>
      <c r="AQ55" s="86" t="s">
        <v>72</v>
      </c>
      <c r="AR55" s="83"/>
      <c r="AS55" s="87">
        <v>0</v>
      </c>
      <c r="AT55" s="88">
        <f t="shared" si="1"/>
        <v>0</v>
      </c>
      <c r="AU55" s="89">
        <f>'N3604 - Hřiště - drenáž'!P82</f>
        <v>907.6919099999999</v>
      </c>
      <c r="AV55" s="88">
        <f>'N3604 - Hřiště - drenáž'!J30</f>
        <v>0</v>
      </c>
      <c r="AW55" s="88">
        <f>'N3604 - Hřiště - drenáž'!J31</f>
        <v>0</v>
      </c>
      <c r="AX55" s="88">
        <f>'N3604 - Hřiště - drenáž'!J32</f>
        <v>0</v>
      </c>
      <c r="AY55" s="88">
        <f>'N3604 - Hřiště - drenáž'!J33</f>
        <v>0</v>
      </c>
      <c r="AZ55" s="88">
        <f>'N3604 - Hřiště - drenáž'!F30</f>
        <v>0</v>
      </c>
      <c r="BA55" s="88">
        <f>'N3604 - Hřiště - drenáž'!F31</f>
        <v>0</v>
      </c>
      <c r="BB55" s="88">
        <f>'N3604 - Hřiště - drenáž'!F32</f>
        <v>0</v>
      </c>
      <c r="BC55" s="88">
        <f>'N3604 - Hřiště - drenáž'!F33</f>
        <v>0</v>
      </c>
      <c r="BD55" s="90">
        <f>'N3604 - Hřiště - drenáž'!F34</f>
        <v>0</v>
      </c>
      <c r="BT55" s="91" t="s">
        <v>73</v>
      </c>
      <c r="BV55" s="91" t="s">
        <v>67</v>
      </c>
      <c r="BW55" s="91" t="s">
        <v>84</v>
      </c>
      <c r="BX55" s="91" t="s">
        <v>7</v>
      </c>
      <c r="CL55" s="91" t="s">
        <v>5</v>
      </c>
      <c r="CM55" s="91" t="s">
        <v>75</v>
      </c>
    </row>
    <row r="56" spans="1:91" s="5" customFormat="1" ht="16.5" customHeight="1">
      <c r="A56" s="82" t="s">
        <v>69</v>
      </c>
      <c r="B56" s="83"/>
      <c r="C56" s="84"/>
      <c r="D56" s="411" t="s">
        <v>85</v>
      </c>
      <c r="E56" s="411"/>
      <c r="F56" s="411"/>
      <c r="G56" s="411"/>
      <c r="H56" s="411"/>
      <c r="I56" s="85"/>
      <c r="J56" s="411" t="s">
        <v>86</v>
      </c>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5">
        <f>'N3605 - Oplocení hřiště'!J27</f>
        <v>0</v>
      </c>
      <c r="AH56" s="416"/>
      <c r="AI56" s="416"/>
      <c r="AJ56" s="416"/>
      <c r="AK56" s="416"/>
      <c r="AL56" s="416"/>
      <c r="AM56" s="416"/>
      <c r="AN56" s="415">
        <f t="shared" si="0"/>
        <v>0</v>
      </c>
      <c r="AO56" s="416"/>
      <c r="AP56" s="416"/>
      <c r="AQ56" s="86" t="s">
        <v>72</v>
      </c>
      <c r="AR56" s="83"/>
      <c r="AS56" s="87">
        <v>0</v>
      </c>
      <c r="AT56" s="88">
        <f t="shared" si="1"/>
        <v>0</v>
      </c>
      <c r="AU56" s="89">
        <f>'N3605 - Oplocení hřiště'!P85</f>
        <v>623.9804399999999</v>
      </c>
      <c r="AV56" s="88">
        <f>'N3605 - Oplocení hřiště'!J30</f>
        <v>0</v>
      </c>
      <c r="AW56" s="88">
        <f>'N3605 - Oplocení hřiště'!J31</f>
        <v>0</v>
      </c>
      <c r="AX56" s="88">
        <f>'N3605 - Oplocení hřiště'!J32</f>
        <v>0</v>
      </c>
      <c r="AY56" s="88">
        <f>'N3605 - Oplocení hřiště'!J33</f>
        <v>0</v>
      </c>
      <c r="AZ56" s="88">
        <f>'N3605 - Oplocení hřiště'!F30</f>
        <v>0</v>
      </c>
      <c r="BA56" s="88">
        <f>'N3605 - Oplocení hřiště'!F31</f>
        <v>0</v>
      </c>
      <c r="BB56" s="88">
        <f>'N3605 - Oplocení hřiště'!F32</f>
        <v>0</v>
      </c>
      <c r="BC56" s="88">
        <f>'N3605 - Oplocení hřiště'!F33</f>
        <v>0</v>
      </c>
      <c r="BD56" s="90">
        <f>'N3605 - Oplocení hřiště'!F34</f>
        <v>0</v>
      </c>
      <c r="BT56" s="91" t="s">
        <v>73</v>
      </c>
      <c r="BV56" s="91" t="s">
        <v>67</v>
      </c>
      <c r="BW56" s="91" t="s">
        <v>87</v>
      </c>
      <c r="BX56" s="91" t="s">
        <v>7</v>
      </c>
      <c r="CL56" s="91" t="s">
        <v>5</v>
      </c>
      <c r="CM56" s="91" t="s">
        <v>75</v>
      </c>
    </row>
    <row r="57" spans="1:91" s="5" customFormat="1" ht="16.5" customHeight="1">
      <c r="A57" s="82" t="s">
        <v>69</v>
      </c>
      <c r="B57" s="83"/>
      <c r="C57" s="84"/>
      <c r="D57" s="411" t="s">
        <v>88</v>
      </c>
      <c r="E57" s="411"/>
      <c r="F57" s="411"/>
      <c r="G57" s="411"/>
      <c r="H57" s="411"/>
      <c r="I57" s="85"/>
      <c r="J57" s="411" t="s">
        <v>89</v>
      </c>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5">
        <f>'N3606 - Ochrana optických...'!J27</f>
        <v>0</v>
      </c>
      <c r="AH57" s="416"/>
      <c r="AI57" s="416"/>
      <c r="AJ57" s="416"/>
      <c r="AK57" s="416"/>
      <c r="AL57" s="416"/>
      <c r="AM57" s="416"/>
      <c r="AN57" s="415">
        <f t="shared" si="0"/>
        <v>0</v>
      </c>
      <c r="AO57" s="416"/>
      <c r="AP57" s="416"/>
      <c r="AQ57" s="86" t="s">
        <v>72</v>
      </c>
      <c r="AR57" s="83"/>
      <c r="AS57" s="87">
        <v>0</v>
      </c>
      <c r="AT57" s="88">
        <f t="shared" si="1"/>
        <v>0</v>
      </c>
      <c r="AU57" s="89">
        <f>'N3606 - Ochrana optických...'!P80</f>
        <v>217.67513999999997</v>
      </c>
      <c r="AV57" s="88">
        <f>'N3606 - Ochrana optických...'!J30</f>
        <v>0</v>
      </c>
      <c r="AW57" s="88">
        <f>'N3606 - Ochrana optických...'!J31</f>
        <v>0</v>
      </c>
      <c r="AX57" s="88">
        <f>'N3606 - Ochrana optických...'!J32</f>
        <v>0</v>
      </c>
      <c r="AY57" s="88">
        <f>'N3606 - Ochrana optických...'!J33</f>
        <v>0</v>
      </c>
      <c r="AZ57" s="88">
        <f>'N3606 - Ochrana optických...'!F30</f>
        <v>0</v>
      </c>
      <c r="BA57" s="88">
        <f>'N3606 - Ochrana optických...'!F31</f>
        <v>0</v>
      </c>
      <c r="BB57" s="88">
        <f>'N3606 - Ochrana optických...'!F32</f>
        <v>0</v>
      </c>
      <c r="BC57" s="88">
        <f>'N3606 - Ochrana optických...'!F33</f>
        <v>0</v>
      </c>
      <c r="BD57" s="90">
        <f>'N3606 - Ochrana optických...'!F34</f>
        <v>0</v>
      </c>
      <c r="BT57" s="91" t="s">
        <v>73</v>
      </c>
      <c r="BV57" s="91" t="s">
        <v>67</v>
      </c>
      <c r="BW57" s="91" t="s">
        <v>90</v>
      </c>
      <c r="BX57" s="91" t="s">
        <v>7</v>
      </c>
      <c r="CL57" s="91" t="s">
        <v>5</v>
      </c>
      <c r="CM57" s="91" t="s">
        <v>75</v>
      </c>
    </row>
    <row r="58" spans="1:91" s="5" customFormat="1" ht="16.5" customHeight="1">
      <c r="A58" s="82" t="s">
        <v>69</v>
      </c>
      <c r="B58" s="83"/>
      <c r="C58" s="84"/>
      <c r="D58" s="411" t="s">
        <v>91</v>
      </c>
      <c r="E58" s="411"/>
      <c r="F58" s="411"/>
      <c r="G58" s="411"/>
      <c r="H58" s="411"/>
      <c r="I58" s="85"/>
      <c r="J58" s="411" t="s">
        <v>92</v>
      </c>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5">
        <f>'N3607 - Vybavení hřiště'!J27</f>
        <v>0</v>
      </c>
      <c r="AH58" s="416"/>
      <c r="AI58" s="416"/>
      <c r="AJ58" s="416"/>
      <c r="AK58" s="416"/>
      <c r="AL58" s="416"/>
      <c r="AM58" s="416"/>
      <c r="AN58" s="415">
        <f t="shared" si="0"/>
        <v>0</v>
      </c>
      <c r="AO58" s="416"/>
      <c r="AP58" s="416"/>
      <c r="AQ58" s="86" t="s">
        <v>72</v>
      </c>
      <c r="AR58" s="83"/>
      <c r="AS58" s="87">
        <v>0</v>
      </c>
      <c r="AT58" s="88">
        <f t="shared" si="1"/>
        <v>0</v>
      </c>
      <c r="AU58" s="89">
        <f>'N3607 - Vybavení hřiště'!P78</f>
        <v>16.534</v>
      </c>
      <c r="AV58" s="88">
        <f>'N3607 - Vybavení hřiště'!J30</f>
        <v>0</v>
      </c>
      <c r="AW58" s="88">
        <f>'N3607 - Vybavení hřiště'!J31</f>
        <v>0</v>
      </c>
      <c r="AX58" s="88">
        <f>'N3607 - Vybavení hřiště'!J32</f>
        <v>0</v>
      </c>
      <c r="AY58" s="88">
        <f>'N3607 - Vybavení hřiště'!J33</f>
        <v>0</v>
      </c>
      <c r="AZ58" s="88">
        <f>'N3607 - Vybavení hřiště'!F30</f>
        <v>0</v>
      </c>
      <c r="BA58" s="88">
        <f>'N3607 - Vybavení hřiště'!F31</f>
        <v>0</v>
      </c>
      <c r="BB58" s="88">
        <f>'N3607 - Vybavení hřiště'!F32</f>
        <v>0</v>
      </c>
      <c r="BC58" s="88">
        <f>'N3607 - Vybavení hřiště'!F33</f>
        <v>0</v>
      </c>
      <c r="BD58" s="90">
        <f>'N3607 - Vybavení hřiště'!F34</f>
        <v>0</v>
      </c>
      <c r="BT58" s="91" t="s">
        <v>73</v>
      </c>
      <c r="BV58" s="91" t="s">
        <v>67</v>
      </c>
      <c r="BW58" s="91" t="s">
        <v>93</v>
      </c>
      <c r="BX58" s="91" t="s">
        <v>7</v>
      </c>
      <c r="CL58" s="91" t="s">
        <v>5</v>
      </c>
      <c r="CM58" s="91" t="s">
        <v>75</v>
      </c>
    </row>
    <row r="59" spans="1:91" s="5" customFormat="1" ht="16.5" customHeight="1">
      <c r="A59" s="82" t="s">
        <v>69</v>
      </c>
      <c r="B59" s="83"/>
      <c r="C59" s="84"/>
      <c r="D59" s="411" t="s">
        <v>94</v>
      </c>
      <c r="E59" s="411"/>
      <c r="F59" s="411"/>
      <c r="G59" s="411"/>
      <c r="H59" s="411"/>
      <c r="I59" s="85"/>
      <c r="J59" s="411" t="s">
        <v>95</v>
      </c>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5">
        <f>'N3608 - Náměstí - park'!J27</f>
        <v>0</v>
      </c>
      <c r="AH59" s="416"/>
      <c r="AI59" s="416"/>
      <c r="AJ59" s="416"/>
      <c r="AK59" s="416"/>
      <c r="AL59" s="416"/>
      <c r="AM59" s="416"/>
      <c r="AN59" s="415">
        <f t="shared" si="0"/>
        <v>0</v>
      </c>
      <c r="AO59" s="416"/>
      <c r="AP59" s="416"/>
      <c r="AQ59" s="86" t="s">
        <v>72</v>
      </c>
      <c r="AR59" s="83"/>
      <c r="AS59" s="87">
        <v>0</v>
      </c>
      <c r="AT59" s="88">
        <f t="shared" si="1"/>
        <v>0</v>
      </c>
      <c r="AU59" s="89">
        <f>'N3608 - Náměstí - park'!P87</f>
        <v>2101.06409</v>
      </c>
      <c r="AV59" s="88">
        <f>'N3608 - Náměstí - park'!J30</f>
        <v>0</v>
      </c>
      <c r="AW59" s="88">
        <f>'N3608 - Náměstí - park'!J31</f>
        <v>0</v>
      </c>
      <c r="AX59" s="88">
        <f>'N3608 - Náměstí - park'!J32</f>
        <v>0</v>
      </c>
      <c r="AY59" s="88">
        <f>'N3608 - Náměstí - park'!J33</f>
        <v>0</v>
      </c>
      <c r="AZ59" s="88">
        <f>'N3608 - Náměstí - park'!F30</f>
        <v>0</v>
      </c>
      <c r="BA59" s="88">
        <f>'N3608 - Náměstí - park'!F31</f>
        <v>0</v>
      </c>
      <c r="BB59" s="88">
        <f>'N3608 - Náměstí - park'!F32</f>
        <v>0</v>
      </c>
      <c r="BC59" s="88">
        <f>'N3608 - Náměstí - park'!F33</f>
        <v>0</v>
      </c>
      <c r="BD59" s="90">
        <f>'N3608 - Náměstí - park'!F34</f>
        <v>0</v>
      </c>
      <c r="BT59" s="91" t="s">
        <v>73</v>
      </c>
      <c r="BV59" s="91" t="s">
        <v>67</v>
      </c>
      <c r="BW59" s="91" t="s">
        <v>96</v>
      </c>
      <c r="BX59" s="91" t="s">
        <v>7</v>
      </c>
      <c r="CL59" s="91" t="s">
        <v>5</v>
      </c>
      <c r="CM59" s="91" t="s">
        <v>75</v>
      </c>
    </row>
    <row r="60" spans="1:91" s="5" customFormat="1" ht="16.5" customHeight="1">
      <c r="A60" s="82" t="s">
        <v>69</v>
      </c>
      <c r="B60" s="83"/>
      <c r="C60" s="84"/>
      <c r="D60" s="411" t="s">
        <v>97</v>
      </c>
      <c r="E60" s="411"/>
      <c r="F60" s="411"/>
      <c r="G60" s="411"/>
      <c r="H60" s="411"/>
      <c r="I60" s="85"/>
      <c r="J60" s="411" t="s">
        <v>98</v>
      </c>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5">
        <f>'N3609 - Sadová výsadba'!J27</f>
        <v>0</v>
      </c>
      <c r="AH60" s="416"/>
      <c r="AI60" s="416"/>
      <c r="AJ60" s="416"/>
      <c r="AK60" s="416"/>
      <c r="AL60" s="416"/>
      <c r="AM60" s="416"/>
      <c r="AN60" s="415">
        <f t="shared" si="0"/>
        <v>0</v>
      </c>
      <c r="AO60" s="416"/>
      <c r="AP60" s="416"/>
      <c r="AQ60" s="86" t="s">
        <v>72</v>
      </c>
      <c r="AR60" s="83"/>
      <c r="AS60" s="87">
        <v>0</v>
      </c>
      <c r="AT60" s="88">
        <f t="shared" si="1"/>
        <v>0</v>
      </c>
      <c r="AU60" s="89">
        <f>'N3609 - Sadová výsadba'!P79</f>
        <v>711.25244</v>
      </c>
      <c r="AV60" s="88">
        <f>'N3609 - Sadová výsadba'!J30</f>
        <v>0</v>
      </c>
      <c r="AW60" s="88">
        <f>'N3609 - Sadová výsadba'!J31</f>
        <v>0</v>
      </c>
      <c r="AX60" s="88">
        <f>'N3609 - Sadová výsadba'!J32</f>
        <v>0</v>
      </c>
      <c r="AY60" s="88">
        <f>'N3609 - Sadová výsadba'!J33</f>
        <v>0</v>
      </c>
      <c r="AZ60" s="88">
        <f>'N3609 - Sadová výsadba'!F30</f>
        <v>0</v>
      </c>
      <c r="BA60" s="88">
        <f>'N3609 - Sadová výsadba'!F31</f>
        <v>0</v>
      </c>
      <c r="BB60" s="88">
        <f>'N3609 - Sadová výsadba'!F32</f>
        <v>0</v>
      </c>
      <c r="BC60" s="88">
        <f>'N3609 - Sadová výsadba'!F33</f>
        <v>0</v>
      </c>
      <c r="BD60" s="90">
        <f>'N3609 - Sadová výsadba'!F34</f>
        <v>0</v>
      </c>
      <c r="BT60" s="91" t="s">
        <v>73</v>
      </c>
      <c r="BV60" s="91" t="s">
        <v>67</v>
      </c>
      <c r="BW60" s="91" t="s">
        <v>99</v>
      </c>
      <c r="BX60" s="91" t="s">
        <v>7</v>
      </c>
      <c r="CL60" s="91" t="s">
        <v>5</v>
      </c>
      <c r="CM60" s="91" t="s">
        <v>75</v>
      </c>
    </row>
    <row r="61" spans="1:91" s="5" customFormat="1" ht="16.5" customHeight="1">
      <c r="A61" s="82" t="s">
        <v>69</v>
      </c>
      <c r="B61" s="83"/>
      <c r="C61" s="84"/>
      <c r="D61" s="411" t="s">
        <v>100</v>
      </c>
      <c r="E61" s="411"/>
      <c r="F61" s="411"/>
      <c r="G61" s="411"/>
      <c r="H61" s="411"/>
      <c r="I61" s="85"/>
      <c r="J61" s="411" t="s">
        <v>101</v>
      </c>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5">
        <f>'N3610 - Veřejné osvětlení'!J27</f>
        <v>0</v>
      </c>
      <c r="AH61" s="416"/>
      <c r="AI61" s="416"/>
      <c r="AJ61" s="416"/>
      <c r="AK61" s="416"/>
      <c r="AL61" s="416"/>
      <c r="AM61" s="416"/>
      <c r="AN61" s="415">
        <f t="shared" si="0"/>
        <v>0</v>
      </c>
      <c r="AO61" s="416"/>
      <c r="AP61" s="416"/>
      <c r="AQ61" s="86" t="s">
        <v>72</v>
      </c>
      <c r="AR61" s="83"/>
      <c r="AS61" s="87">
        <v>0</v>
      </c>
      <c r="AT61" s="88">
        <f t="shared" si="1"/>
        <v>0</v>
      </c>
      <c r="AU61" s="89">
        <f>'N3610 - Veřejné osvětlení'!P78</f>
        <v>0.085</v>
      </c>
      <c r="AV61" s="88">
        <f>'N3610 - Veřejné osvětlení'!J30</f>
        <v>0</v>
      </c>
      <c r="AW61" s="88">
        <f>'N3610 - Veřejné osvětlení'!J31</f>
        <v>0</v>
      </c>
      <c r="AX61" s="88">
        <f>'N3610 - Veřejné osvětlení'!J32</f>
        <v>0</v>
      </c>
      <c r="AY61" s="88">
        <f>'N3610 - Veřejné osvětlení'!J33</f>
        <v>0</v>
      </c>
      <c r="AZ61" s="88">
        <f>'N3610 - Veřejné osvětlení'!F30</f>
        <v>0</v>
      </c>
      <c r="BA61" s="88">
        <f>'N3610 - Veřejné osvětlení'!F31</f>
        <v>0</v>
      </c>
      <c r="BB61" s="88">
        <f>'N3610 - Veřejné osvětlení'!F32</f>
        <v>0</v>
      </c>
      <c r="BC61" s="88">
        <f>'N3610 - Veřejné osvětlení'!F33</f>
        <v>0</v>
      </c>
      <c r="BD61" s="90">
        <f>'N3610 - Veřejné osvětlení'!F34</f>
        <v>0</v>
      </c>
      <c r="BT61" s="91" t="s">
        <v>73</v>
      </c>
      <c r="BV61" s="91" t="s">
        <v>67</v>
      </c>
      <c r="BW61" s="91" t="s">
        <v>102</v>
      </c>
      <c r="BX61" s="91" t="s">
        <v>7</v>
      </c>
      <c r="CL61" s="91" t="s">
        <v>5</v>
      </c>
      <c r="CM61" s="91" t="s">
        <v>75</v>
      </c>
    </row>
    <row r="62" spans="1:91" s="5" customFormat="1" ht="16.5" customHeight="1">
      <c r="A62" s="82" t="s">
        <v>69</v>
      </c>
      <c r="B62" s="83"/>
      <c r="C62" s="84"/>
      <c r="D62" s="411" t="s">
        <v>103</v>
      </c>
      <c r="E62" s="411"/>
      <c r="F62" s="411"/>
      <c r="G62" s="411"/>
      <c r="H62" s="411"/>
      <c r="I62" s="85"/>
      <c r="J62" s="411" t="s">
        <v>104</v>
      </c>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5">
        <f>'N3612 - VON'!J27</f>
        <v>0</v>
      </c>
      <c r="AH62" s="416"/>
      <c r="AI62" s="416"/>
      <c r="AJ62" s="416"/>
      <c r="AK62" s="416"/>
      <c r="AL62" s="416"/>
      <c r="AM62" s="416"/>
      <c r="AN62" s="415">
        <f t="shared" si="0"/>
        <v>0</v>
      </c>
      <c r="AO62" s="416"/>
      <c r="AP62" s="416"/>
      <c r="AQ62" s="86" t="s">
        <v>72</v>
      </c>
      <c r="AR62" s="83"/>
      <c r="AS62" s="92">
        <v>0</v>
      </c>
      <c r="AT62" s="93">
        <f t="shared" si="1"/>
        <v>0</v>
      </c>
      <c r="AU62" s="94">
        <f>'N3612 - VON'!P81</f>
        <v>0</v>
      </c>
      <c r="AV62" s="93">
        <f>'N3612 - VON'!J30</f>
        <v>0</v>
      </c>
      <c r="AW62" s="93">
        <f>'N3612 - VON'!J31</f>
        <v>0</v>
      </c>
      <c r="AX62" s="93">
        <f>'N3612 - VON'!J32</f>
        <v>0</v>
      </c>
      <c r="AY62" s="93">
        <f>'N3612 - VON'!J33</f>
        <v>0</v>
      </c>
      <c r="AZ62" s="93">
        <f>'N3612 - VON'!F30</f>
        <v>0</v>
      </c>
      <c r="BA62" s="93">
        <f>'N3612 - VON'!F31</f>
        <v>0</v>
      </c>
      <c r="BB62" s="93">
        <f>'N3612 - VON'!F32</f>
        <v>0</v>
      </c>
      <c r="BC62" s="93">
        <f>'N3612 - VON'!F33</f>
        <v>0</v>
      </c>
      <c r="BD62" s="95">
        <f>'N3612 - VON'!F34</f>
        <v>0</v>
      </c>
      <c r="BT62" s="91" t="s">
        <v>73</v>
      </c>
      <c r="BV62" s="91" t="s">
        <v>67</v>
      </c>
      <c r="BW62" s="91" t="s">
        <v>105</v>
      </c>
      <c r="BX62" s="91" t="s">
        <v>7</v>
      </c>
      <c r="CL62" s="91" t="s">
        <v>5</v>
      </c>
      <c r="CM62" s="91" t="s">
        <v>75</v>
      </c>
    </row>
    <row r="63" spans="2:44" s="1" customFormat="1" ht="30" customHeight="1">
      <c r="B63" s="38"/>
      <c r="AR63" s="38"/>
    </row>
    <row r="64" spans="2:44" s="1" customFormat="1" ht="6.95" customHeight="1">
      <c r="B64" s="53"/>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38"/>
    </row>
  </sheetData>
  <mergeCells count="79">
    <mergeCell ref="AG51:AM51"/>
    <mergeCell ref="AN51:AP51"/>
    <mergeCell ref="AN52:AP52"/>
    <mergeCell ref="AG52:AM52"/>
    <mergeCell ref="AG53:AM53"/>
    <mergeCell ref="AG54:AM54"/>
    <mergeCell ref="AG55:AM55"/>
    <mergeCell ref="J59:AF59"/>
    <mergeCell ref="J60:AF60"/>
    <mergeCell ref="J61:AF61"/>
    <mergeCell ref="J62:AF62"/>
    <mergeCell ref="AN53:AP53"/>
    <mergeCell ref="AG56:AM56"/>
    <mergeCell ref="AG57:AM57"/>
    <mergeCell ref="AG58:AM58"/>
    <mergeCell ref="AG59:AM59"/>
    <mergeCell ref="AG60:AM60"/>
    <mergeCell ref="AG61:AM61"/>
    <mergeCell ref="AG62:AM62"/>
    <mergeCell ref="AN60:AP60"/>
    <mergeCell ref="AN61:AP61"/>
    <mergeCell ref="AN62:AP62"/>
    <mergeCell ref="AN59:AP59"/>
    <mergeCell ref="AN57:AP57"/>
    <mergeCell ref="AN54:AP54"/>
    <mergeCell ref="AN55:AP55"/>
    <mergeCell ref="D59:H59"/>
    <mergeCell ref="D60:H60"/>
    <mergeCell ref="D61:H61"/>
    <mergeCell ref="D62:H62"/>
    <mergeCell ref="AM44:AN44"/>
    <mergeCell ref="AM46:AP46"/>
    <mergeCell ref="AN49:AP49"/>
    <mergeCell ref="C49:G49"/>
    <mergeCell ref="I49:AF49"/>
    <mergeCell ref="AG49:AM49"/>
    <mergeCell ref="J52:AF52"/>
    <mergeCell ref="J53:AF53"/>
    <mergeCell ref="J54:AF54"/>
    <mergeCell ref="J55:AF55"/>
    <mergeCell ref="J56:AF56"/>
    <mergeCell ref="J57:AF57"/>
    <mergeCell ref="D58:H58"/>
    <mergeCell ref="D52:H52"/>
    <mergeCell ref="D53:H53"/>
    <mergeCell ref="D54:H54"/>
    <mergeCell ref="D55:H55"/>
    <mergeCell ref="D56:H56"/>
    <mergeCell ref="D57:H57"/>
    <mergeCell ref="AK28:AO28"/>
    <mergeCell ref="W29:AE29"/>
    <mergeCell ref="AK29:AO29"/>
    <mergeCell ref="E20:AN20"/>
    <mergeCell ref="AK23:AO23"/>
    <mergeCell ref="W25:AE25"/>
    <mergeCell ref="AK25:AO25"/>
    <mergeCell ref="W26:AE26"/>
    <mergeCell ref="AK26:AO26"/>
    <mergeCell ref="K5:AO5"/>
    <mergeCell ref="K6:AO6"/>
    <mergeCell ref="AR2:BE2"/>
    <mergeCell ref="W27:AE27"/>
    <mergeCell ref="AK27:AO27"/>
    <mergeCell ref="AS46:AT48"/>
    <mergeCell ref="J58:AF58"/>
    <mergeCell ref="L29:O29"/>
    <mergeCell ref="L25:O25"/>
    <mergeCell ref="L26:O26"/>
    <mergeCell ref="L27:O27"/>
    <mergeCell ref="L28:O28"/>
    <mergeCell ref="AN56:AP56"/>
    <mergeCell ref="AN58:AP58"/>
    <mergeCell ref="AK30:AO30"/>
    <mergeCell ref="X32:AB32"/>
    <mergeCell ref="AK32:AO32"/>
    <mergeCell ref="L42:AO42"/>
    <mergeCell ref="W30:AE30"/>
    <mergeCell ref="L30:O30"/>
    <mergeCell ref="W28:AE28"/>
  </mergeCells>
  <hyperlinks>
    <hyperlink ref="K1:S1" location="C2" display="1) Rekapitulace stavby"/>
    <hyperlink ref="W1:AI1" location="C51" display="2) Rekapitulace objektů stavby a soupisů prací"/>
    <hyperlink ref="A52" location="'N3601 - Víceúčelové hřiště'!C2" display="/"/>
    <hyperlink ref="A53" location="'N3602 - Příprava území '!C2" display="/"/>
    <hyperlink ref="A54" location="'N3603 - Opěrná zeď'!C2" display="/"/>
    <hyperlink ref="A55" location="'N3604 - Hřiště - drenáž'!C2" display="/"/>
    <hyperlink ref="A56" location="'N3605 - Oplocení hřiště'!C2" display="/"/>
    <hyperlink ref="A57" location="'N3606 - Ochrana optických...'!C2" display="/"/>
    <hyperlink ref="A58" location="'N3607 - Vybavení hřiště'!C2" display="/"/>
    <hyperlink ref="A59" location="'N3608 - Náměstí - park'!C2" display="/"/>
    <hyperlink ref="A60" location="'N3609 - Sadová výsadba'!C2" display="/"/>
    <hyperlink ref="A61" location="'N3610 - Veřejné osvětlení'!C2" display="/"/>
    <hyperlink ref="A62" location="'N3612 - VO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164"/>
  <sheetViews>
    <sheetView showGridLines="0" workbookViewId="0" topLeftCell="A1">
      <pane ySplit="1" topLeftCell="A64" activePane="bottomLeft" state="frozen"/>
      <selection pane="bottomLeft" activeCell="I82" sqref="I8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106</v>
      </c>
      <c r="G1" s="444" t="s">
        <v>107</v>
      </c>
      <c r="H1" s="444"/>
      <c r="I1" s="17"/>
      <c r="J1" s="97" t="s">
        <v>108</v>
      </c>
      <c r="K1" s="18" t="s">
        <v>109</v>
      </c>
      <c r="L1" s="97" t="s">
        <v>110</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27" t="s">
        <v>8</v>
      </c>
      <c r="M2" s="428"/>
      <c r="N2" s="428"/>
      <c r="O2" s="428"/>
      <c r="P2" s="428"/>
      <c r="Q2" s="428"/>
      <c r="R2" s="428"/>
      <c r="S2" s="428"/>
      <c r="T2" s="428"/>
      <c r="U2" s="428"/>
      <c r="V2" s="428"/>
      <c r="AT2" s="24" t="s">
        <v>99</v>
      </c>
    </row>
    <row r="3" spans="2:46" ht="6.95" customHeight="1">
      <c r="B3" s="25"/>
      <c r="C3" s="26"/>
      <c r="D3" s="26"/>
      <c r="E3" s="26"/>
      <c r="F3" s="26"/>
      <c r="G3" s="26"/>
      <c r="H3" s="26"/>
      <c r="I3" s="26"/>
      <c r="J3" s="26"/>
      <c r="K3" s="27"/>
      <c r="AT3" s="24" t="s">
        <v>75</v>
      </c>
    </row>
    <row r="4" spans="2:46" ht="36.95" customHeight="1">
      <c r="B4" s="28"/>
      <c r="C4" s="29"/>
      <c r="D4" s="30" t="s">
        <v>111</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445" t="str">
        <f>'Rekapitulace stavby'!K6</f>
        <v>Využití plochy Borská, I.etapa</v>
      </c>
      <c r="F7" s="446"/>
      <c r="G7" s="446"/>
      <c r="H7" s="446"/>
      <c r="I7" s="29"/>
      <c r="J7" s="29"/>
      <c r="K7" s="31"/>
    </row>
    <row r="8" spans="2:11" s="1" customFormat="1" ht="15">
      <c r="B8" s="38"/>
      <c r="C8" s="39"/>
      <c r="D8" s="36" t="s">
        <v>112</v>
      </c>
      <c r="E8" s="39"/>
      <c r="F8" s="39"/>
      <c r="G8" s="39"/>
      <c r="H8" s="39"/>
      <c r="I8" s="39"/>
      <c r="J8" s="39"/>
      <c r="K8" s="42"/>
    </row>
    <row r="9" spans="2:11" s="1" customFormat="1" ht="36.95" customHeight="1">
      <c r="B9" s="38"/>
      <c r="C9" s="39"/>
      <c r="D9" s="39"/>
      <c r="E9" s="447" t="s">
        <v>1270</v>
      </c>
      <c r="F9" s="448"/>
      <c r="G9" s="448"/>
      <c r="H9" s="44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t="s">
        <v>1645</v>
      </c>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429" t="s">
        <v>5</v>
      </c>
      <c r="F24" s="429"/>
      <c r="G24" s="429"/>
      <c r="H24" s="429"/>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ROUND(J79,2)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ROUND(SUM(BE79:BE163),2)</f>
        <v>0</v>
      </c>
      <c r="G30" s="39"/>
      <c r="H30" s="39"/>
      <c r="I30" s="107">
        <v>0.21</v>
      </c>
      <c r="J30" s="106">
        <f>ROUND(ROUND((SUM(BE79:BE163)),2)*I30,2)</f>
        <v>0</v>
      </c>
      <c r="K30" s="42"/>
    </row>
    <row r="31" spans="2:11" s="1" customFormat="1" ht="14.45" customHeight="1">
      <c r="B31" s="38"/>
      <c r="C31" s="39"/>
      <c r="D31" s="39"/>
      <c r="E31" s="46" t="s">
        <v>37</v>
      </c>
      <c r="F31" s="106">
        <f>ROUND(SUM(BF79:BF163),2)</f>
        <v>0</v>
      </c>
      <c r="G31" s="39"/>
      <c r="H31" s="39"/>
      <c r="I31" s="107">
        <v>0.15</v>
      </c>
      <c r="J31" s="106">
        <f>ROUND(ROUND((SUM(BF79:BF163)),2)*I31,2)</f>
        <v>0</v>
      </c>
      <c r="K31" s="42"/>
    </row>
    <row r="32" spans="2:11" s="1" customFormat="1" ht="14.45" customHeight="1" hidden="1">
      <c r="B32" s="38"/>
      <c r="C32" s="39"/>
      <c r="D32" s="39"/>
      <c r="E32" s="46" t="s">
        <v>38</v>
      </c>
      <c r="F32" s="106">
        <f>ROUND(SUM(BG79:BG163),2)</f>
        <v>0</v>
      </c>
      <c r="G32" s="39"/>
      <c r="H32" s="39"/>
      <c r="I32" s="107">
        <v>0.21</v>
      </c>
      <c r="J32" s="106">
        <v>0</v>
      </c>
      <c r="K32" s="42"/>
    </row>
    <row r="33" spans="2:11" s="1" customFormat="1" ht="14.45" customHeight="1" hidden="1">
      <c r="B33" s="38"/>
      <c r="C33" s="39"/>
      <c r="D33" s="39"/>
      <c r="E33" s="46" t="s">
        <v>39</v>
      </c>
      <c r="F33" s="106">
        <f>ROUND(SUM(BH79:BH163),2)</f>
        <v>0</v>
      </c>
      <c r="G33" s="39"/>
      <c r="H33" s="39"/>
      <c r="I33" s="107">
        <v>0.15</v>
      </c>
      <c r="J33" s="106">
        <v>0</v>
      </c>
      <c r="K33" s="42"/>
    </row>
    <row r="34" spans="2:11" s="1" customFormat="1" ht="14.45" customHeight="1" hidden="1">
      <c r="B34" s="38"/>
      <c r="C34" s="39"/>
      <c r="D34" s="39"/>
      <c r="E34" s="46" t="s">
        <v>40</v>
      </c>
      <c r="F34" s="106">
        <f>ROUND(SUM(BI79:BI163),2)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114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445" t="str">
        <f>E7</f>
        <v>Využití plochy Borská, I.etapa</v>
      </c>
      <c r="F45" s="446"/>
      <c r="G45" s="446"/>
      <c r="H45" s="446"/>
      <c r="I45" s="39"/>
      <c r="J45" s="39"/>
      <c r="K45" s="42"/>
    </row>
    <row r="46" spans="2:11" s="1" customFormat="1" ht="14.45" customHeight="1">
      <c r="B46" s="38"/>
      <c r="C46" s="36" t="s">
        <v>112</v>
      </c>
      <c r="D46" s="39"/>
      <c r="E46" s="39"/>
      <c r="F46" s="39"/>
      <c r="G46" s="39"/>
      <c r="H46" s="39"/>
      <c r="I46" s="39"/>
      <c r="J46" s="39"/>
      <c r="K46" s="42"/>
    </row>
    <row r="47" spans="2:11" s="1" customFormat="1" ht="17.25" customHeight="1">
      <c r="B47" s="38"/>
      <c r="C47" s="39"/>
      <c r="D47" s="39"/>
      <c r="E47" s="447" t="str">
        <f>E9</f>
        <v>N3609 - Sadová výsadba</v>
      </c>
      <c r="F47" s="448"/>
      <c r="G47" s="448"/>
      <c r="H47" s="44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Západočeská univerzita v Plzni</v>
      </c>
      <c r="G51" s="39"/>
      <c r="H51" s="39"/>
      <c r="I51" s="36" t="s">
        <v>27</v>
      </c>
      <c r="J51" s="429" t="str">
        <f>E21</f>
        <v>AS Projekt, spol. s r.o.</v>
      </c>
      <c r="K51" s="42"/>
    </row>
    <row r="52" spans="2:11" s="1" customFormat="1" ht="14.45" customHeight="1">
      <c r="B52" s="38"/>
      <c r="C52" s="36" t="s">
        <v>26</v>
      </c>
      <c r="D52" s="39"/>
      <c r="E52" s="39"/>
      <c r="F52" s="34" t="str">
        <f>IF(E18="","",E18)</f>
        <v xml:space="preserve"> </v>
      </c>
      <c r="G52" s="39"/>
      <c r="H52" s="39"/>
      <c r="I52" s="39"/>
      <c r="J52" s="440"/>
      <c r="K52" s="42"/>
    </row>
    <row r="53" spans="2:11" s="1" customFormat="1" ht="10.35" customHeight="1">
      <c r="B53" s="38"/>
      <c r="C53" s="39"/>
      <c r="D53" s="39"/>
      <c r="E53" s="39"/>
      <c r="F53" s="39"/>
      <c r="G53" s="39"/>
      <c r="H53" s="39"/>
      <c r="I53" s="39"/>
      <c r="J53" s="39"/>
      <c r="K53" s="42"/>
    </row>
    <row r="54" spans="2:11" s="1" customFormat="1" ht="29.25" customHeight="1">
      <c r="B54" s="38"/>
      <c r="C54" s="115" t="s">
        <v>115</v>
      </c>
      <c r="D54" s="108"/>
      <c r="E54" s="108"/>
      <c r="F54" s="108"/>
      <c r="G54" s="108"/>
      <c r="H54" s="108"/>
      <c r="I54" s="108"/>
      <c r="J54" s="116" t="s">
        <v>116</v>
      </c>
      <c r="K54" s="117"/>
    </row>
    <row r="55" spans="2:11" s="1" customFormat="1" ht="10.35" customHeight="1">
      <c r="B55" s="38"/>
      <c r="C55" s="39"/>
      <c r="D55" s="39"/>
      <c r="E55" s="39"/>
      <c r="F55" s="39"/>
      <c r="G55" s="39"/>
      <c r="H55" s="39"/>
      <c r="I55" s="39"/>
      <c r="J55" s="39"/>
      <c r="K55" s="42"/>
    </row>
    <row r="56" spans="2:47" s="1" customFormat="1" ht="29.25" customHeight="1">
      <c r="B56" s="38"/>
      <c r="C56" s="118" t="s">
        <v>117</v>
      </c>
      <c r="D56" s="39"/>
      <c r="E56" s="39"/>
      <c r="F56" s="39"/>
      <c r="G56" s="39"/>
      <c r="H56" s="39"/>
      <c r="I56" s="39"/>
      <c r="J56" s="105">
        <f>J79</f>
        <v>0</v>
      </c>
      <c r="K56" s="42"/>
      <c r="AU56" s="24" t="s">
        <v>118</v>
      </c>
    </row>
    <row r="57" spans="2:11" s="7" customFormat="1" ht="24.95" customHeight="1">
      <c r="B57" s="119"/>
      <c r="C57" s="120"/>
      <c r="D57" s="121" t="s">
        <v>119</v>
      </c>
      <c r="E57" s="122"/>
      <c r="F57" s="122"/>
      <c r="G57" s="122"/>
      <c r="H57" s="122"/>
      <c r="I57" s="122"/>
      <c r="J57" s="123">
        <f>J80</f>
        <v>0</v>
      </c>
      <c r="K57" s="124"/>
    </row>
    <row r="58" spans="2:11" s="8" customFormat="1" ht="19.9" customHeight="1">
      <c r="B58" s="125"/>
      <c r="C58" s="126"/>
      <c r="D58" s="127" t="s">
        <v>120</v>
      </c>
      <c r="E58" s="128"/>
      <c r="F58" s="128"/>
      <c r="G58" s="128"/>
      <c r="H58" s="128"/>
      <c r="I58" s="128"/>
      <c r="J58" s="129">
        <f>J81</f>
        <v>0</v>
      </c>
      <c r="K58" s="130"/>
    </row>
    <row r="59" spans="2:11" s="8" customFormat="1" ht="19.9" customHeight="1">
      <c r="B59" s="125"/>
      <c r="C59" s="126"/>
      <c r="D59" s="127" t="s">
        <v>124</v>
      </c>
      <c r="E59" s="128"/>
      <c r="F59" s="128"/>
      <c r="G59" s="128"/>
      <c r="H59" s="128"/>
      <c r="I59" s="128"/>
      <c r="J59" s="129">
        <f>J162</f>
        <v>0</v>
      </c>
      <c r="K59" s="130"/>
    </row>
    <row r="60" spans="2:11" s="1" customFormat="1" ht="21.75" customHeight="1">
      <c r="B60" s="38"/>
      <c r="C60" s="39"/>
      <c r="D60" s="39"/>
      <c r="E60" s="39"/>
      <c r="F60" s="39"/>
      <c r="G60" s="39"/>
      <c r="H60" s="39"/>
      <c r="I60" s="39"/>
      <c r="J60" s="39"/>
      <c r="K60" s="42"/>
    </row>
    <row r="61" spans="2:11" s="1" customFormat="1" ht="6.95" customHeight="1">
      <c r="B61" s="53"/>
      <c r="C61" s="54"/>
      <c r="D61" s="54"/>
      <c r="E61" s="54"/>
      <c r="F61" s="54"/>
      <c r="G61" s="54"/>
      <c r="H61" s="54"/>
      <c r="I61" s="54"/>
      <c r="J61" s="54"/>
      <c r="K61" s="55"/>
    </row>
    <row r="65" spans="2:12" s="1" customFormat="1" ht="6.95" customHeight="1">
      <c r="B65" s="56"/>
      <c r="C65" s="57"/>
      <c r="D65" s="57"/>
      <c r="E65" s="57"/>
      <c r="F65" s="57"/>
      <c r="G65" s="57"/>
      <c r="H65" s="57"/>
      <c r="I65" s="57"/>
      <c r="J65" s="57"/>
      <c r="K65" s="57"/>
      <c r="L65" s="38"/>
    </row>
    <row r="66" spans="2:12" s="1" customFormat="1" ht="36.95" customHeight="1">
      <c r="B66" s="38"/>
      <c r="C66" s="58" t="s">
        <v>126</v>
      </c>
      <c r="L66" s="38"/>
    </row>
    <row r="67" spans="2:12" s="1" customFormat="1" ht="6.95" customHeight="1">
      <c r="B67" s="38"/>
      <c r="L67" s="38"/>
    </row>
    <row r="68" spans="2:12" s="1" customFormat="1" ht="14.45" customHeight="1">
      <c r="B68" s="38"/>
      <c r="C68" s="60" t="s">
        <v>16</v>
      </c>
      <c r="L68" s="38"/>
    </row>
    <row r="69" spans="2:12" s="1" customFormat="1" ht="16.5" customHeight="1">
      <c r="B69" s="38"/>
      <c r="E69" s="441" t="str">
        <f>E7</f>
        <v>Využití plochy Borská, I.etapa</v>
      </c>
      <c r="F69" s="442"/>
      <c r="G69" s="442"/>
      <c r="H69" s="442"/>
      <c r="L69" s="38"/>
    </row>
    <row r="70" spans="2:12" s="1" customFormat="1" ht="14.45" customHeight="1">
      <c r="B70" s="38"/>
      <c r="C70" s="60" t="s">
        <v>112</v>
      </c>
      <c r="L70" s="38"/>
    </row>
    <row r="71" spans="2:12" s="1" customFormat="1" ht="17.25" customHeight="1">
      <c r="B71" s="38"/>
      <c r="E71" s="422" t="str">
        <f>E9</f>
        <v>N3609 - Sadová výsadba</v>
      </c>
      <c r="F71" s="443"/>
      <c r="G71" s="443"/>
      <c r="H71" s="443"/>
      <c r="L71" s="38"/>
    </row>
    <row r="72" spans="2:12" s="1" customFormat="1" ht="6.95" customHeight="1">
      <c r="B72" s="38"/>
      <c r="L72" s="38"/>
    </row>
    <row r="73" spans="2:12" s="1" customFormat="1" ht="18" customHeight="1">
      <c r="B73" s="38"/>
      <c r="C73" s="60" t="s">
        <v>19</v>
      </c>
      <c r="F73" s="131" t="str">
        <f>F12</f>
        <v xml:space="preserve"> </v>
      </c>
      <c r="I73" s="60" t="s">
        <v>21</v>
      </c>
      <c r="J73" s="64" t="str">
        <f>IF(J12="","",J12)</f>
        <v/>
      </c>
      <c r="L73" s="38"/>
    </row>
    <row r="74" spans="2:12" s="1" customFormat="1" ht="6.95" customHeight="1">
      <c r="B74" s="38"/>
      <c r="L74" s="38"/>
    </row>
    <row r="75" spans="2:12" s="1" customFormat="1" ht="15">
      <c r="B75" s="38"/>
      <c r="C75" s="60" t="s">
        <v>22</v>
      </c>
      <c r="F75" s="131" t="str">
        <f>E15</f>
        <v>Západočeská univerzita v Plzni</v>
      </c>
      <c r="I75" s="60" t="s">
        <v>27</v>
      </c>
      <c r="J75" s="131" t="str">
        <f>E21</f>
        <v>AS Projekt, spol. s r.o.</v>
      </c>
      <c r="L75" s="38"/>
    </row>
    <row r="76" spans="2:12" s="1" customFormat="1" ht="14.45" customHeight="1">
      <c r="B76" s="38"/>
      <c r="C76" s="60" t="s">
        <v>26</v>
      </c>
      <c r="F76" s="131" t="str">
        <f>IF(E18="","",E18)</f>
        <v xml:space="preserve"> </v>
      </c>
      <c r="L76" s="38"/>
    </row>
    <row r="77" spans="2:12" s="1" customFormat="1" ht="10.35" customHeight="1">
      <c r="B77" s="38"/>
      <c r="L77" s="38"/>
    </row>
    <row r="78" spans="2:20" s="9" customFormat="1" ht="29.25" customHeight="1">
      <c r="B78" s="132"/>
      <c r="C78" s="133" t="s">
        <v>127</v>
      </c>
      <c r="D78" s="134" t="s">
        <v>50</v>
      </c>
      <c r="E78" s="134" t="s">
        <v>46</v>
      </c>
      <c r="F78" s="134" t="s">
        <v>128</v>
      </c>
      <c r="G78" s="134" t="s">
        <v>129</v>
      </c>
      <c r="H78" s="134" t="s">
        <v>130</v>
      </c>
      <c r="I78" s="134" t="s">
        <v>131</v>
      </c>
      <c r="J78" s="134" t="s">
        <v>116</v>
      </c>
      <c r="K78" s="135" t="s">
        <v>132</v>
      </c>
      <c r="L78" s="132"/>
      <c r="M78" s="70" t="s">
        <v>133</v>
      </c>
      <c r="N78" s="71" t="s">
        <v>35</v>
      </c>
      <c r="O78" s="71" t="s">
        <v>134</v>
      </c>
      <c r="P78" s="71" t="s">
        <v>135</v>
      </c>
      <c r="Q78" s="71" t="s">
        <v>136</v>
      </c>
      <c r="R78" s="71" t="s">
        <v>137</v>
      </c>
      <c r="S78" s="71" t="s">
        <v>138</v>
      </c>
      <c r="T78" s="72" t="s">
        <v>139</v>
      </c>
    </row>
    <row r="79" spans="2:63" s="1" customFormat="1" ht="29.25" customHeight="1">
      <c r="B79" s="38"/>
      <c r="C79" s="74" t="s">
        <v>117</v>
      </c>
      <c r="J79" s="136">
        <f>BK79</f>
        <v>0</v>
      </c>
      <c r="L79" s="38"/>
      <c r="M79" s="73"/>
      <c r="N79" s="65"/>
      <c r="O79" s="65"/>
      <c r="P79" s="137">
        <f>P80</f>
        <v>711.25244</v>
      </c>
      <c r="Q79" s="65"/>
      <c r="R79" s="137">
        <f>R80</f>
        <v>52.78452000000001</v>
      </c>
      <c r="S79" s="65"/>
      <c r="T79" s="138">
        <f>T80</f>
        <v>0</v>
      </c>
      <c r="AT79" s="24" t="s">
        <v>64</v>
      </c>
      <c r="AU79" s="24" t="s">
        <v>118</v>
      </c>
      <c r="BK79" s="139">
        <f>BK80</f>
        <v>0</v>
      </c>
    </row>
    <row r="80" spans="2:63" s="10" customFormat="1" ht="37.35" customHeight="1">
      <c r="B80" s="140"/>
      <c r="D80" s="141" t="s">
        <v>64</v>
      </c>
      <c r="E80" s="142" t="s">
        <v>140</v>
      </c>
      <c r="F80" s="142" t="s">
        <v>141</v>
      </c>
      <c r="J80" s="143">
        <f>BK80</f>
        <v>0</v>
      </c>
      <c r="L80" s="140"/>
      <c r="M80" s="144"/>
      <c r="N80" s="145"/>
      <c r="O80" s="145"/>
      <c r="P80" s="146">
        <f>P81+P162</f>
        <v>711.25244</v>
      </c>
      <c r="Q80" s="145"/>
      <c r="R80" s="146">
        <f>R81+R162</f>
        <v>52.78452000000001</v>
      </c>
      <c r="S80" s="145"/>
      <c r="T80" s="147">
        <f>T81+T162</f>
        <v>0</v>
      </c>
      <c r="AR80" s="141" t="s">
        <v>73</v>
      </c>
      <c r="AT80" s="148" t="s">
        <v>64</v>
      </c>
      <c r="AU80" s="148" t="s">
        <v>65</v>
      </c>
      <c r="AY80" s="141" t="s">
        <v>142</v>
      </c>
      <c r="BK80" s="149">
        <f>BK81+BK162</f>
        <v>0</v>
      </c>
    </row>
    <row r="81" spans="2:63" s="10" customFormat="1" ht="19.9" customHeight="1">
      <c r="B81" s="140"/>
      <c r="D81" s="141" t="s">
        <v>64</v>
      </c>
      <c r="E81" s="150" t="s">
        <v>73</v>
      </c>
      <c r="F81" s="150" t="s">
        <v>143</v>
      </c>
      <c r="J81" s="151">
        <f>BK81</f>
        <v>0</v>
      </c>
      <c r="L81" s="140"/>
      <c r="M81" s="144"/>
      <c r="N81" s="145"/>
      <c r="O81" s="145"/>
      <c r="P81" s="146">
        <f>SUM(P82:P161)</f>
        <v>524.93904</v>
      </c>
      <c r="Q81" s="145"/>
      <c r="R81" s="146">
        <f>SUM(R82:R161)</f>
        <v>52.78452000000001</v>
      </c>
      <c r="S81" s="145"/>
      <c r="T81" s="147">
        <f>SUM(T82:T161)</f>
        <v>0</v>
      </c>
      <c r="AR81" s="141" t="s">
        <v>73</v>
      </c>
      <c r="AT81" s="148" t="s">
        <v>64</v>
      </c>
      <c r="AU81" s="148" t="s">
        <v>73</v>
      </c>
      <c r="AY81" s="141" t="s">
        <v>142</v>
      </c>
      <c r="BK81" s="149">
        <f>SUM(BK82:BK161)</f>
        <v>0</v>
      </c>
    </row>
    <row r="82" spans="2:65" s="1" customFormat="1" ht="38.25" customHeight="1">
      <c r="B82" s="152"/>
      <c r="C82" s="153" t="s">
        <v>73</v>
      </c>
      <c r="D82" s="153" t="s">
        <v>144</v>
      </c>
      <c r="E82" s="154" t="s">
        <v>1271</v>
      </c>
      <c r="F82" s="155" t="s">
        <v>1272</v>
      </c>
      <c r="G82" s="156" t="s">
        <v>220</v>
      </c>
      <c r="H82" s="157">
        <v>146</v>
      </c>
      <c r="I82" s="157"/>
      <c r="J82" s="157">
        <f>ROUND(I82*H82,2)</f>
        <v>0</v>
      </c>
      <c r="K82" s="155" t="s">
        <v>148</v>
      </c>
      <c r="L82" s="38"/>
      <c r="M82" s="158" t="s">
        <v>5</v>
      </c>
      <c r="N82" s="159" t="s">
        <v>36</v>
      </c>
      <c r="O82" s="160">
        <v>0.09</v>
      </c>
      <c r="P82" s="160">
        <f>O82*H82</f>
        <v>13.139999999999999</v>
      </c>
      <c r="Q82" s="160">
        <v>0</v>
      </c>
      <c r="R82" s="160">
        <f>Q82*H82</f>
        <v>0</v>
      </c>
      <c r="S82" s="160">
        <v>0</v>
      </c>
      <c r="T82" s="161">
        <f>S82*H82</f>
        <v>0</v>
      </c>
      <c r="AR82" s="24" t="s">
        <v>149</v>
      </c>
      <c r="AT82" s="24" t="s">
        <v>144</v>
      </c>
      <c r="AU82" s="24" t="s">
        <v>75</v>
      </c>
      <c r="AY82" s="24" t="s">
        <v>142</v>
      </c>
      <c r="BE82" s="162">
        <f>IF(N82="základní",J82,0)</f>
        <v>0</v>
      </c>
      <c r="BF82" s="162">
        <f>IF(N82="snížená",J82,0)</f>
        <v>0</v>
      </c>
      <c r="BG82" s="162">
        <f>IF(N82="zákl. přenesená",J82,0)</f>
        <v>0</v>
      </c>
      <c r="BH82" s="162">
        <f>IF(N82="sníž. přenesená",J82,0)</f>
        <v>0</v>
      </c>
      <c r="BI82" s="162">
        <f>IF(N82="nulová",J82,0)</f>
        <v>0</v>
      </c>
      <c r="BJ82" s="24" t="s">
        <v>73</v>
      </c>
      <c r="BK82" s="162">
        <f>ROUND(I82*H82,2)</f>
        <v>0</v>
      </c>
      <c r="BL82" s="24" t="s">
        <v>149</v>
      </c>
      <c r="BM82" s="24" t="s">
        <v>1273</v>
      </c>
    </row>
    <row r="83" spans="2:47" s="1" customFormat="1" ht="108">
      <c r="B83" s="38"/>
      <c r="D83" s="163" t="s">
        <v>151</v>
      </c>
      <c r="F83" s="164" t="s">
        <v>1274</v>
      </c>
      <c r="L83" s="38"/>
      <c r="M83" s="165"/>
      <c r="N83" s="39"/>
      <c r="O83" s="39"/>
      <c r="P83" s="39"/>
      <c r="Q83" s="39"/>
      <c r="R83" s="39"/>
      <c r="S83" s="39"/>
      <c r="T83" s="67"/>
      <c r="AT83" s="24" t="s">
        <v>151</v>
      </c>
      <c r="AU83" s="24" t="s">
        <v>75</v>
      </c>
    </row>
    <row r="84" spans="2:51" s="11" customFormat="1" ht="13.5">
      <c r="B84" s="166"/>
      <c r="D84" s="163" t="s">
        <v>153</v>
      </c>
      <c r="E84" s="167" t="s">
        <v>5</v>
      </c>
      <c r="F84" s="168" t="s">
        <v>1275</v>
      </c>
      <c r="H84" s="169">
        <v>34</v>
      </c>
      <c r="L84" s="166"/>
      <c r="M84" s="170"/>
      <c r="N84" s="171"/>
      <c r="O84" s="171"/>
      <c r="P84" s="171"/>
      <c r="Q84" s="171"/>
      <c r="R84" s="171"/>
      <c r="S84" s="171"/>
      <c r="T84" s="172"/>
      <c r="AT84" s="167" t="s">
        <v>153</v>
      </c>
      <c r="AU84" s="167" t="s">
        <v>75</v>
      </c>
      <c r="AV84" s="11" t="s">
        <v>75</v>
      </c>
      <c r="AW84" s="11" t="s">
        <v>28</v>
      </c>
      <c r="AX84" s="11" t="s">
        <v>65</v>
      </c>
      <c r="AY84" s="167" t="s">
        <v>142</v>
      </c>
    </row>
    <row r="85" spans="2:51" s="11" customFormat="1" ht="13.5">
      <c r="B85" s="166"/>
      <c r="D85" s="163" t="s">
        <v>153</v>
      </c>
      <c r="E85" s="167" t="s">
        <v>5</v>
      </c>
      <c r="F85" s="168" t="s">
        <v>1276</v>
      </c>
      <c r="H85" s="169">
        <v>112</v>
      </c>
      <c r="L85" s="166"/>
      <c r="M85" s="170"/>
      <c r="N85" s="171"/>
      <c r="O85" s="171"/>
      <c r="P85" s="171"/>
      <c r="Q85" s="171"/>
      <c r="R85" s="171"/>
      <c r="S85" s="171"/>
      <c r="T85" s="172"/>
      <c r="AT85" s="167" t="s">
        <v>153</v>
      </c>
      <c r="AU85" s="167" t="s">
        <v>75</v>
      </c>
      <c r="AV85" s="11" t="s">
        <v>75</v>
      </c>
      <c r="AW85" s="11" t="s">
        <v>28</v>
      </c>
      <c r="AX85" s="11" t="s">
        <v>65</v>
      </c>
      <c r="AY85" s="167" t="s">
        <v>142</v>
      </c>
    </row>
    <row r="86" spans="2:51" s="13" customFormat="1" ht="13.5">
      <c r="B86" s="179"/>
      <c r="D86" s="163" t="s">
        <v>153</v>
      </c>
      <c r="E86" s="180" t="s">
        <v>5</v>
      </c>
      <c r="F86" s="181" t="s">
        <v>156</v>
      </c>
      <c r="H86" s="182">
        <v>146</v>
      </c>
      <c r="L86" s="179"/>
      <c r="M86" s="183"/>
      <c r="N86" s="184"/>
      <c r="O86" s="184"/>
      <c r="P86" s="184"/>
      <c r="Q86" s="184"/>
      <c r="R86" s="184"/>
      <c r="S86" s="184"/>
      <c r="T86" s="185"/>
      <c r="AT86" s="180" t="s">
        <v>153</v>
      </c>
      <c r="AU86" s="180" t="s">
        <v>75</v>
      </c>
      <c r="AV86" s="13" t="s">
        <v>149</v>
      </c>
      <c r="AW86" s="13" t="s">
        <v>28</v>
      </c>
      <c r="AX86" s="13" t="s">
        <v>73</v>
      </c>
      <c r="AY86" s="180" t="s">
        <v>142</v>
      </c>
    </row>
    <row r="87" spans="2:65" s="1" customFormat="1" ht="25.5" customHeight="1">
      <c r="B87" s="152"/>
      <c r="C87" s="153" t="s">
        <v>75</v>
      </c>
      <c r="D87" s="153" t="s">
        <v>144</v>
      </c>
      <c r="E87" s="154" t="s">
        <v>1277</v>
      </c>
      <c r="F87" s="155" t="s">
        <v>1278</v>
      </c>
      <c r="G87" s="156" t="s">
        <v>389</v>
      </c>
      <c r="H87" s="157">
        <v>34</v>
      </c>
      <c r="I87" s="157"/>
      <c r="J87" s="157">
        <f>ROUND(I87*H87,2)</f>
        <v>0</v>
      </c>
      <c r="K87" s="155" t="s">
        <v>148</v>
      </c>
      <c r="L87" s="38"/>
      <c r="M87" s="158" t="s">
        <v>5</v>
      </c>
      <c r="N87" s="159" t="s">
        <v>36</v>
      </c>
      <c r="O87" s="160">
        <v>1.615</v>
      </c>
      <c r="P87" s="160">
        <f>O87*H87</f>
        <v>54.91</v>
      </c>
      <c r="Q87" s="160">
        <v>0</v>
      </c>
      <c r="R87" s="160">
        <f>Q87*H87</f>
        <v>0</v>
      </c>
      <c r="S87" s="160">
        <v>0</v>
      </c>
      <c r="T87" s="161">
        <f>S87*H87</f>
        <v>0</v>
      </c>
      <c r="AR87" s="24" t="s">
        <v>149</v>
      </c>
      <c r="AT87" s="24" t="s">
        <v>144</v>
      </c>
      <c r="AU87" s="24" t="s">
        <v>75</v>
      </c>
      <c r="AY87" s="24" t="s">
        <v>142</v>
      </c>
      <c r="BE87" s="162">
        <f>IF(N87="základní",J87,0)</f>
        <v>0</v>
      </c>
      <c r="BF87" s="162">
        <f>IF(N87="snížená",J87,0)</f>
        <v>0</v>
      </c>
      <c r="BG87" s="162">
        <f>IF(N87="zákl. přenesená",J87,0)</f>
        <v>0</v>
      </c>
      <c r="BH87" s="162">
        <f>IF(N87="sníž. přenesená",J87,0)</f>
        <v>0</v>
      </c>
      <c r="BI87" s="162">
        <f>IF(N87="nulová",J87,0)</f>
        <v>0</v>
      </c>
      <c r="BJ87" s="24" t="s">
        <v>73</v>
      </c>
      <c r="BK87" s="162">
        <f>ROUND(I87*H87,2)</f>
        <v>0</v>
      </c>
      <c r="BL87" s="24" t="s">
        <v>149</v>
      </c>
      <c r="BM87" s="24" t="s">
        <v>1279</v>
      </c>
    </row>
    <row r="88" spans="2:47" s="1" customFormat="1" ht="121.5">
      <c r="B88" s="38"/>
      <c r="D88" s="163" t="s">
        <v>151</v>
      </c>
      <c r="F88" s="164" t="s">
        <v>1280</v>
      </c>
      <c r="L88" s="38"/>
      <c r="M88" s="165"/>
      <c r="N88" s="39"/>
      <c r="O88" s="39"/>
      <c r="P88" s="39"/>
      <c r="Q88" s="39"/>
      <c r="R88" s="39"/>
      <c r="S88" s="39"/>
      <c r="T88" s="67"/>
      <c r="AT88" s="24" t="s">
        <v>151</v>
      </c>
      <c r="AU88" s="24" t="s">
        <v>75</v>
      </c>
    </row>
    <row r="89" spans="2:51" s="11" customFormat="1" ht="13.5">
      <c r="B89" s="166"/>
      <c r="D89" s="163" t="s">
        <v>153</v>
      </c>
      <c r="E89" s="167" t="s">
        <v>5</v>
      </c>
      <c r="F89" s="168" t="s">
        <v>1275</v>
      </c>
      <c r="H89" s="169">
        <v>34</v>
      </c>
      <c r="L89" s="166"/>
      <c r="M89" s="170"/>
      <c r="N89" s="171"/>
      <c r="O89" s="171"/>
      <c r="P89" s="171"/>
      <c r="Q89" s="171"/>
      <c r="R89" s="171"/>
      <c r="S89" s="171"/>
      <c r="T89" s="172"/>
      <c r="AT89" s="167" t="s">
        <v>153</v>
      </c>
      <c r="AU89" s="167" t="s">
        <v>75</v>
      </c>
      <c r="AV89" s="11" t="s">
        <v>75</v>
      </c>
      <c r="AW89" s="11" t="s">
        <v>28</v>
      </c>
      <c r="AX89" s="11" t="s">
        <v>65</v>
      </c>
      <c r="AY89" s="167" t="s">
        <v>142</v>
      </c>
    </row>
    <row r="90" spans="2:51" s="13" customFormat="1" ht="13.5">
      <c r="B90" s="179"/>
      <c r="D90" s="163" t="s">
        <v>153</v>
      </c>
      <c r="E90" s="180" t="s">
        <v>5</v>
      </c>
      <c r="F90" s="181" t="s">
        <v>156</v>
      </c>
      <c r="H90" s="182">
        <v>34</v>
      </c>
      <c r="L90" s="179"/>
      <c r="M90" s="183"/>
      <c r="N90" s="184"/>
      <c r="O90" s="184"/>
      <c r="P90" s="184"/>
      <c r="Q90" s="184"/>
      <c r="R90" s="184"/>
      <c r="S90" s="184"/>
      <c r="T90" s="185"/>
      <c r="AT90" s="180" t="s">
        <v>153</v>
      </c>
      <c r="AU90" s="180" t="s">
        <v>75</v>
      </c>
      <c r="AV90" s="13" t="s">
        <v>149</v>
      </c>
      <c r="AW90" s="13" t="s">
        <v>28</v>
      </c>
      <c r="AX90" s="13" t="s">
        <v>73</v>
      </c>
      <c r="AY90" s="180" t="s">
        <v>142</v>
      </c>
    </row>
    <row r="91" spans="2:65" s="1" customFormat="1" ht="16.5" customHeight="1">
      <c r="B91" s="152"/>
      <c r="C91" s="187" t="s">
        <v>162</v>
      </c>
      <c r="D91" s="187" t="s">
        <v>226</v>
      </c>
      <c r="E91" s="188" t="s">
        <v>227</v>
      </c>
      <c r="F91" s="189" t="s">
        <v>228</v>
      </c>
      <c r="G91" s="190" t="s">
        <v>147</v>
      </c>
      <c r="H91" s="191">
        <v>6.8</v>
      </c>
      <c r="I91" s="191"/>
      <c r="J91" s="191">
        <f>ROUND(I91*H91,2)</f>
        <v>0</v>
      </c>
      <c r="K91" s="189" t="s">
        <v>148</v>
      </c>
      <c r="L91" s="192"/>
      <c r="M91" s="193" t="s">
        <v>5</v>
      </c>
      <c r="N91" s="194" t="s">
        <v>36</v>
      </c>
      <c r="O91" s="160">
        <v>0</v>
      </c>
      <c r="P91" s="160">
        <f>O91*H91</f>
        <v>0</v>
      </c>
      <c r="Q91" s="160">
        <v>0.21</v>
      </c>
      <c r="R91" s="160">
        <f>Q91*H91</f>
        <v>1.428</v>
      </c>
      <c r="S91" s="160">
        <v>0</v>
      </c>
      <c r="T91" s="161">
        <f>S91*H91</f>
        <v>0</v>
      </c>
      <c r="AR91" s="24" t="s">
        <v>189</v>
      </c>
      <c r="AT91" s="24" t="s">
        <v>226</v>
      </c>
      <c r="AU91" s="24" t="s">
        <v>75</v>
      </c>
      <c r="AY91" s="24" t="s">
        <v>142</v>
      </c>
      <c r="BE91" s="162">
        <f>IF(N91="základní",J91,0)</f>
        <v>0</v>
      </c>
      <c r="BF91" s="162">
        <f>IF(N91="snížená",J91,0)</f>
        <v>0</v>
      </c>
      <c r="BG91" s="162">
        <f>IF(N91="zákl. přenesená",J91,0)</f>
        <v>0</v>
      </c>
      <c r="BH91" s="162">
        <f>IF(N91="sníž. přenesená",J91,0)</f>
        <v>0</v>
      </c>
      <c r="BI91" s="162">
        <f>IF(N91="nulová",J91,0)</f>
        <v>0</v>
      </c>
      <c r="BJ91" s="24" t="s">
        <v>73</v>
      </c>
      <c r="BK91" s="162">
        <f>ROUND(I91*H91,2)</f>
        <v>0</v>
      </c>
      <c r="BL91" s="24" t="s">
        <v>149</v>
      </c>
      <c r="BM91" s="24" t="s">
        <v>1281</v>
      </c>
    </row>
    <row r="92" spans="2:51" s="11" customFormat="1" ht="13.5">
      <c r="B92" s="166"/>
      <c r="D92" s="163" t="s">
        <v>153</v>
      </c>
      <c r="F92" s="168" t="s">
        <v>1282</v>
      </c>
      <c r="H92" s="169">
        <v>6.8</v>
      </c>
      <c r="L92" s="166"/>
      <c r="M92" s="170"/>
      <c r="N92" s="171"/>
      <c r="O92" s="171"/>
      <c r="P92" s="171"/>
      <c r="Q92" s="171"/>
      <c r="R92" s="171"/>
      <c r="S92" s="171"/>
      <c r="T92" s="172"/>
      <c r="AT92" s="167" t="s">
        <v>153</v>
      </c>
      <c r="AU92" s="167" t="s">
        <v>75</v>
      </c>
      <c r="AV92" s="11" t="s">
        <v>75</v>
      </c>
      <c r="AW92" s="11" t="s">
        <v>6</v>
      </c>
      <c r="AX92" s="11" t="s">
        <v>73</v>
      </c>
      <c r="AY92" s="167" t="s">
        <v>142</v>
      </c>
    </row>
    <row r="93" spans="2:65" s="1" customFormat="1" ht="25.5" customHeight="1">
      <c r="B93" s="152"/>
      <c r="C93" s="153" t="s">
        <v>149</v>
      </c>
      <c r="D93" s="153" t="s">
        <v>144</v>
      </c>
      <c r="E93" s="154" t="s">
        <v>1283</v>
      </c>
      <c r="F93" s="155" t="s">
        <v>1284</v>
      </c>
      <c r="G93" s="156" t="s">
        <v>389</v>
      </c>
      <c r="H93" s="157">
        <v>112</v>
      </c>
      <c r="I93" s="157"/>
      <c r="J93" s="157">
        <f>ROUND(I93*H93,2)</f>
        <v>0</v>
      </c>
      <c r="K93" s="155" t="s">
        <v>148</v>
      </c>
      <c r="L93" s="38"/>
      <c r="M93" s="158" t="s">
        <v>5</v>
      </c>
      <c r="N93" s="159" t="s">
        <v>36</v>
      </c>
      <c r="O93" s="160">
        <v>0.096</v>
      </c>
      <c r="P93" s="160">
        <f>O93*H93</f>
        <v>10.752</v>
      </c>
      <c r="Q93" s="160">
        <v>0</v>
      </c>
      <c r="R93" s="160">
        <f>Q93*H93</f>
        <v>0</v>
      </c>
      <c r="S93" s="160">
        <v>0</v>
      </c>
      <c r="T93" s="161">
        <f>S93*H93</f>
        <v>0</v>
      </c>
      <c r="AR93" s="24" t="s">
        <v>149</v>
      </c>
      <c r="AT93" s="24" t="s">
        <v>144</v>
      </c>
      <c r="AU93" s="24" t="s">
        <v>75</v>
      </c>
      <c r="AY93" s="24" t="s">
        <v>142</v>
      </c>
      <c r="BE93" s="162">
        <f>IF(N93="základní",J93,0)</f>
        <v>0</v>
      </c>
      <c r="BF93" s="162">
        <f>IF(N93="snížená",J93,0)</f>
        <v>0</v>
      </c>
      <c r="BG93" s="162">
        <f>IF(N93="zákl. přenesená",J93,0)</f>
        <v>0</v>
      </c>
      <c r="BH93" s="162">
        <f>IF(N93="sníž. přenesená",J93,0)</f>
        <v>0</v>
      </c>
      <c r="BI93" s="162">
        <f>IF(N93="nulová",J93,0)</f>
        <v>0</v>
      </c>
      <c r="BJ93" s="24" t="s">
        <v>73</v>
      </c>
      <c r="BK93" s="162">
        <f>ROUND(I93*H93,2)</f>
        <v>0</v>
      </c>
      <c r="BL93" s="24" t="s">
        <v>149</v>
      </c>
      <c r="BM93" s="24" t="s">
        <v>1285</v>
      </c>
    </row>
    <row r="94" spans="2:47" s="1" customFormat="1" ht="121.5">
      <c r="B94" s="38"/>
      <c r="D94" s="163" t="s">
        <v>151</v>
      </c>
      <c r="F94" s="164" t="s">
        <v>1280</v>
      </c>
      <c r="L94" s="38"/>
      <c r="M94" s="165"/>
      <c r="N94" s="39"/>
      <c r="O94" s="39"/>
      <c r="P94" s="39"/>
      <c r="Q94" s="39"/>
      <c r="R94" s="39"/>
      <c r="S94" s="39"/>
      <c r="T94" s="67"/>
      <c r="AT94" s="24" t="s">
        <v>151</v>
      </c>
      <c r="AU94" s="24" t="s">
        <v>75</v>
      </c>
    </row>
    <row r="95" spans="2:65" s="1" customFormat="1" ht="16.5" customHeight="1">
      <c r="B95" s="152"/>
      <c r="C95" s="187" t="s">
        <v>173</v>
      </c>
      <c r="D95" s="187" t="s">
        <v>226</v>
      </c>
      <c r="E95" s="188" t="s">
        <v>227</v>
      </c>
      <c r="F95" s="189" t="s">
        <v>228</v>
      </c>
      <c r="G95" s="190" t="s">
        <v>147</v>
      </c>
      <c r="H95" s="191">
        <v>0.56</v>
      </c>
      <c r="I95" s="191"/>
      <c r="J95" s="191">
        <f>ROUND(I95*H95,2)</f>
        <v>0</v>
      </c>
      <c r="K95" s="189" t="s">
        <v>148</v>
      </c>
      <c r="L95" s="192"/>
      <c r="M95" s="193" t="s">
        <v>5</v>
      </c>
      <c r="N95" s="194" t="s">
        <v>36</v>
      </c>
      <c r="O95" s="160">
        <v>0</v>
      </c>
      <c r="P95" s="160">
        <f>O95*H95</f>
        <v>0</v>
      </c>
      <c r="Q95" s="160">
        <v>0.21</v>
      </c>
      <c r="R95" s="160">
        <f>Q95*H95</f>
        <v>0.11760000000000001</v>
      </c>
      <c r="S95" s="160">
        <v>0</v>
      </c>
      <c r="T95" s="161">
        <f>S95*H95</f>
        <v>0</v>
      </c>
      <c r="AR95" s="24" t="s">
        <v>189</v>
      </c>
      <c r="AT95" s="24" t="s">
        <v>226</v>
      </c>
      <c r="AU95" s="24" t="s">
        <v>75</v>
      </c>
      <c r="AY95" s="24" t="s">
        <v>142</v>
      </c>
      <c r="BE95" s="162">
        <f>IF(N95="základní",J95,0)</f>
        <v>0</v>
      </c>
      <c r="BF95" s="162">
        <f>IF(N95="snížená",J95,0)</f>
        <v>0</v>
      </c>
      <c r="BG95" s="162">
        <f>IF(N95="zákl. přenesená",J95,0)</f>
        <v>0</v>
      </c>
      <c r="BH95" s="162">
        <f>IF(N95="sníž. přenesená",J95,0)</f>
        <v>0</v>
      </c>
      <c r="BI95" s="162">
        <f>IF(N95="nulová",J95,0)</f>
        <v>0</v>
      </c>
      <c r="BJ95" s="24" t="s">
        <v>73</v>
      </c>
      <c r="BK95" s="162">
        <f>ROUND(I95*H95,2)</f>
        <v>0</v>
      </c>
      <c r="BL95" s="24" t="s">
        <v>149</v>
      </c>
      <c r="BM95" s="24" t="s">
        <v>1286</v>
      </c>
    </row>
    <row r="96" spans="2:51" s="11" customFormat="1" ht="13.5">
      <c r="B96" s="166"/>
      <c r="D96" s="163" t="s">
        <v>153</v>
      </c>
      <c r="F96" s="168" t="s">
        <v>1287</v>
      </c>
      <c r="H96" s="169">
        <v>0.56</v>
      </c>
      <c r="L96" s="166"/>
      <c r="M96" s="170"/>
      <c r="N96" s="171"/>
      <c r="O96" s="171"/>
      <c r="P96" s="171"/>
      <c r="Q96" s="171"/>
      <c r="R96" s="171"/>
      <c r="S96" s="171"/>
      <c r="T96" s="172"/>
      <c r="AT96" s="167" t="s">
        <v>153</v>
      </c>
      <c r="AU96" s="167" t="s">
        <v>75</v>
      </c>
      <c r="AV96" s="11" t="s">
        <v>75</v>
      </c>
      <c r="AW96" s="11" t="s">
        <v>6</v>
      </c>
      <c r="AX96" s="11" t="s">
        <v>73</v>
      </c>
      <c r="AY96" s="167" t="s">
        <v>142</v>
      </c>
    </row>
    <row r="97" spans="2:65" s="1" customFormat="1" ht="25.5" customHeight="1">
      <c r="B97" s="152"/>
      <c r="C97" s="153" t="s">
        <v>179</v>
      </c>
      <c r="D97" s="153" t="s">
        <v>144</v>
      </c>
      <c r="E97" s="154" t="s">
        <v>1288</v>
      </c>
      <c r="F97" s="155" t="s">
        <v>1289</v>
      </c>
      <c r="G97" s="156" t="s">
        <v>389</v>
      </c>
      <c r="H97" s="157">
        <v>24</v>
      </c>
      <c r="I97" s="157"/>
      <c r="J97" s="157">
        <f>ROUND(I97*H97,2)</f>
        <v>0</v>
      </c>
      <c r="K97" s="155" t="s">
        <v>148</v>
      </c>
      <c r="L97" s="38"/>
      <c r="M97" s="158" t="s">
        <v>5</v>
      </c>
      <c r="N97" s="159" t="s">
        <v>36</v>
      </c>
      <c r="O97" s="160">
        <v>1.208</v>
      </c>
      <c r="P97" s="160">
        <f>O97*H97</f>
        <v>28.991999999999997</v>
      </c>
      <c r="Q97" s="160">
        <v>0</v>
      </c>
      <c r="R97" s="160">
        <f>Q97*H97</f>
        <v>0</v>
      </c>
      <c r="S97" s="160">
        <v>0</v>
      </c>
      <c r="T97" s="161">
        <f>S97*H97</f>
        <v>0</v>
      </c>
      <c r="AR97" s="24" t="s">
        <v>149</v>
      </c>
      <c r="AT97" s="24" t="s">
        <v>144</v>
      </c>
      <c r="AU97" s="24" t="s">
        <v>75</v>
      </c>
      <c r="AY97" s="24" t="s">
        <v>142</v>
      </c>
      <c r="BE97" s="162">
        <f>IF(N97="základní",J97,0)</f>
        <v>0</v>
      </c>
      <c r="BF97" s="162">
        <f>IF(N97="snížená",J97,0)</f>
        <v>0</v>
      </c>
      <c r="BG97" s="162">
        <f>IF(N97="zákl. přenesená",J97,0)</f>
        <v>0</v>
      </c>
      <c r="BH97" s="162">
        <f>IF(N97="sníž. přenesená",J97,0)</f>
        <v>0</v>
      </c>
      <c r="BI97" s="162">
        <f>IF(N97="nulová",J97,0)</f>
        <v>0</v>
      </c>
      <c r="BJ97" s="24" t="s">
        <v>73</v>
      </c>
      <c r="BK97" s="162">
        <f>ROUND(I97*H97,2)</f>
        <v>0</v>
      </c>
      <c r="BL97" s="24" t="s">
        <v>149</v>
      </c>
      <c r="BM97" s="24" t="s">
        <v>1290</v>
      </c>
    </row>
    <row r="98" spans="2:47" s="1" customFormat="1" ht="81">
      <c r="B98" s="38"/>
      <c r="D98" s="163" t="s">
        <v>151</v>
      </c>
      <c r="F98" s="164" t="s">
        <v>1291</v>
      </c>
      <c r="L98" s="38"/>
      <c r="M98" s="165"/>
      <c r="N98" s="39"/>
      <c r="O98" s="39"/>
      <c r="P98" s="39"/>
      <c r="Q98" s="39"/>
      <c r="R98" s="39"/>
      <c r="S98" s="39"/>
      <c r="T98" s="67"/>
      <c r="AT98" s="24" t="s">
        <v>151</v>
      </c>
      <c r="AU98" s="24" t="s">
        <v>75</v>
      </c>
    </row>
    <row r="99" spans="2:65" s="1" customFormat="1" ht="16.5" customHeight="1">
      <c r="B99" s="152"/>
      <c r="C99" s="187" t="s">
        <v>184</v>
      </c>
      <c r="D99" s="187" t="s">
        <v>226</v>
      </c>
      <c r="E99" s="188" t="s">
        <v>1292</v>
      </c>
      <c r="F99" s="189" t="s">
        <v>1293</v>
      </c>
      <c r="G99" s="190" t="s">
        <v>389</v>
      </c>
      <c r="H99" s="191">
        <v>1</v>
      </c>
      <c r="I99" s="191"/>
      <c r="J99" s="191">
        <f aca="true" t="shared" si="0" ref="J99:J107">ROUND(I99*H99,2)</f>
        <v>0</v>
      </c>
      <c r="K99" s="189" t="s">
        <v>5</v>
      </c>
      <c r="L99" s="192"/>
      <c r="M99" s="193" t="s">
        <v>5</v>
      </c>
      <c r="N99" s="194" t="s">
        <v>36</v>
      </c>
      <c r="O99" s="160">
        <v>0</v>
      </c>
      <c r="P99" s="160">
        <f aca="true" t="shared" si="1" ref="P99:P107">O99*H99</f>
        <v>0</v>
      </c>
      <c r="Q99" s="160">
        <v>3E-05</v>
      </c>
      <c r="R99" s="160">
        <f aca="true" t="shared" si="2" ref="R99:R107">Q99*H99</f>
        <v>3E-05</v>
      </c>
      <c r="S99" s="160">
        <v>0</v>
      </c>
      <c r="T99" s="161">
        <f aca="true" t="shared" si="3" ref="T99:T107">S99*H99</f>
        <v>0</v>
      </c>
      <c r="AR99" s="24" t="s">
        <v>189</v>
      </c>
      <c r="AT99" s="24" t="s">
        <v>226</v>
      </c>
      <c r="AU99" s="24" t="s">
        <v>75</v>
      </c>
      <c r="AY99" s="24" t="s">
        <v>142</v>
      </c>
      <c r="BE99" s="162">
        <f aca="true" t="shared" si="4" ref="BE99:BE107">IF(N99="základní",J99,0)</f>
        <v>0</v>
      </c>
      <c r="BF99" s="162">
        <f aca="true" t="shared" si="5" ref="BF99:BF107">IF(N99="snížená",J99,0)</f>
        <v>0</v>
      </c>
      <c r="BG99" s="162">
        <f aca="true" t="shared" si="6" ref="BG99:BG107">IF(N99="zákl. přenesená",J99,0)</f>
        <v>0</v>
      </c>
      <c r="BH99" s="162">
        <f aca="true" t="shared" si="7" ref="BH99:BH107">IF(N99="sníž. přenesená",J99,0)</f>
        <v>0</v>
      </c>
      <c r="BI99" s="162">
        <f aca="true" t="shared" si="8" ref="BI99:BI107">IF(N99="nulová",J99,0)</f>
        <v>0</v>
      </c>
      <c r="BJ99" s="24" t="s">
        <v>73</v>
      </c>
      <c r="BK99" s="162">
        <f aca="true" t="shared" si="9" ref="BK99:BK107">ROUND(I99*H99,2)</f>
        <v>0</v>
      </c>
      <c r="BL99" s="24" t="s">
        <v>149</v>
      </c>
      <c r="BM99" s="24" t="s">
        <v>1294</v>
      </c>
    </row>
    <row r="100" spans="2:65" s="1" customFormat="1" ht="16.5" customHeight="1">
      <c r="B100" s="152"/>
      <c r="C100" s="187" t="s">
        <v>189</v>
      </c>
      <c r="D100" s="187" t="s">
        <v>226</v>
      </c>
      <c r="E100" s="188" t="s">
        <v>1295</v>
      </c>
      <c r="F100" s="189" t="s">
        <v>1296</v>
      </c>
      <c r="G100" s="190" t="s">
        <v>389</v>
      </c>
      <c r="H100" s="191">
        <v>2</v>
      </c>
      <c r="I100" s="191"/>
      <c r="J100" s="191">
        <f t="shared" si="0"/>
        <v>0</v>
      </c>
      <c r="K100" s="189" t="s">
        <v>5</v>
      </c>
      <c r="L100" s="192"/>
      <c r="M100" s="193" t="s">
        <v>5</v>
      </c>
      <c r="N100" s="194" t="s">
        <v>36</v>
      </c>
      <c r="O100" s="160">
        <v>0</v>
      </c>
      <c r="P100" s="160">
        <f t="shared" si="1"/>
        <v>0</v>
      </c>
      <c r="Q100" s="160">
        <v>3E-05</v>
      </c>
      <c r="R100" s="160">
        <f t="shared" si="2"/>
        <v>6E-05</v>
      </c>
      <c r="S100" s="160">
        <v>0</v>
      </c>
      <c r="T100" s="161">
        <f t="shared" si="3"/>
        <v>0</v>
      </c>
      <c r="AR100" s="24" t="s">
        <v>189</v>
      </c>
      <c r="AT100" s="24" t="s">
        <v>226</v>
      </c>
      <c r="AU100" s="24" t="s">
        <v>75</v>
      </c>
      <c r="AY100" s="24" t="s">
        <v>142</v>
      </c>
      <c r="BE100" s="162">
        <f t="shared" si="4"/>
        <v>0</v>
      </c>
      <c r="BF100" s="162">
        <f t="shared" si="5"/>
        <v>0</v>
      </c>
      <c r="BG100" s="162">
        <f t="shared" si="6"/>
        <v>0</v>
      </c>
      <c r="BH100" s="162">
        <f t="shared" si="7"/>
        <v>0</v>
      </c>
      <c r="BI100" s="162">
        <f t="shared" si="8"/>
        <v>0</v>
      </c>
      <c r="BJ100" s="24" t="s">
        <v>73</v>
      </c>
      <c r="BK100" s="162">
        <f t="shared" si="9"/>
        <v>0</v>
      </c>
      <c r="BL100" s="24" t="s">
        <v>149</v>
      </c>
      <c r="BM100" s="24" t="s">
        <v>1297</v>
      </c>
    </row>
    <row r="101" spans="2:65" s="1" customFormat="1" ht="16.5" customHeight="1">
      <c r="B101" s="152"/>
      <c r="C101" s="187" t="s">
        <v>194</v>
      </c>
      <c r="D101" s="187" t="s">
        <v>226</v>
      </c>
      <c r="E101" s="188" t="s">
        <v>1298</v>
      </c>
      <c r="F101" s="189" t="s">
        <v>1299</v>
      </c>
      <c r="G101" s="190" t="s">
        <v>389</v>
      </c>
      <c r="H101" s="191">
        <v>3</v>
      </c>
      <c r="I101" s="191"/>
      <c r="J101" s="191">
        <f t="shared" si="0"/>
        <v>0</v>
      </c>
      <c r="K101" s="189" t="s">
        <v>5</v>
      </c>
      <c r="L101" s="192"/>
      <c r="M101" s="193" t="s">
        <v>5</v>
      </c>
      <c r="N101" s="194" t="s">
        <v>36</v>
      </c>
      <c r="O101" s="160">
        <v>0</v>
      </c>
      <c r="P101" s="160">
        <f t="shared" si="1"/>
        <v>0</v>
      </c>
      <c r="Q101" s="160">
        <v>3E-05</v>
      </c>
      <c r="R101" s="160">
        <f t="shared" si="2"/>
        <v>9E-05</v>
      </c>
      <c r="S101" s="160">
        <v>0</v>
      </c>
      <c r="T101" s="161">
        <f t="shared" si="3"/>
        <v>0</v>
      </c>
      <c r="AR101" s="24" t="s">
        <v>189</v>
      </c>
      <c r="AT101" s="24" t="s">
        <v>226</v>
      </c>
      <c r="AU101" s="24" t="s">
        <v>75</v>
      </c>
      <c r="AY101" s="24" t="s">
        <v>142</v>
      </c>
      <c r="BE101" s="162">
        <f t="shared" si="4"/>
        <v>0</v>
      </c>
      <c r="BF101" s="162">
        <f t="shared" si="5"/>
        <v>0</v>
      </c>
      <c r="BG101" s="162">
        <f t="shared" si="6"/>
        <v>0</v>
      </c>
      <c r="BH101" s="162">
        <f t="shared" si="7"/>
        <v>0</v>
      </c>
      <c r="BI101" s="162">
        <f t="shared" si="8"/>
        <v>0</v>
      </c>
      <c r="BJ101" s="24" t="s">
        <v>73</v>
      </c>
      <c r="BK101" s="162">
        <f t="shared" si="9"/>
        <v>0</v>
      </c>
      <c r="BL101" s="24" t="s">
        <v>149</v>
      </c>
      <c r="BM101" s="24" t="s">
        <v>1300</v>
      </c>
    </row>
    <row r="102" spans="2:65" s="1" customFormat="1" ht="16.5" customHeight="1">
      <c r="B102" s="152"/>
      <c r="C102" s="187" t="s">
        <v>200</v>
      </c>
      <c r="D102" s="187" t="s">
        <v>226</v>
      </c>
      <c r="E102" s="188" t="s">
        <v>1301</v>
      </c>
      <c r="F102" s="189" t="s">
        <v>1302</v>
      </c>
      <c r="G102" s="190" t="s">
        <v>389</v>
      </c>
      <c r="H102" s="191">
        <v>3</v>
      </c>
      <c r="I102" s="191"/>
      <c r="J102" s="191">
        <f t="shared" si="0"/>
        <v>0</v>
      </c>
      <c r="K102" s="189" t="s">
        <v>5</v>
      </c>
      <c r="L102" s="192"/>
      <c r="M102" s="193" t="s">
        <v>5</v>
      </c>
      <c r="N102" s="194" t="s">
        <v>36</v>
      </c>
      <c r="O102" s="160">
        <v>0</v>
      </c>
      <c r="P102" s="160">
        <f t="shared" si="1"/>
        <v>0</v>
      </c>
      <c r="Q102" s="160">
        <v>3E-05</v>
      </c>
      <c r="R102" s="160">
        <f t="shared" si="2"/>
        <v>9E-05</v>
      </c>
      <c r="S102" s="160">
        <v>0</v>
      </c>
      <c r="T102" s="161">
        <f t="shared" si="3"/>
        <v>0</v>
      </c>
      <c r="AR102" s="24" t="s">
        <v>189</v>
      </c>
      <c r="AT102" s="24" t="s">
        <v>226</v>
      </c>
      <c r="AU102" s="24" t="s">
        <v>75</v>
      </c>
      <c r="AY102" s="24" t="s">
        <v>142</v>
      </c>
      <c r="BE102" s="162">
        <f t="shared" si="4"/>
        <v>0</v>
      </c>
      <c r="BF102" s="162">
        <f t="shared" si="5"/>
        <v>0</v>
      </c>
      <c r="BG102" s="162">
        <f t="shared" si="6"/>
        <v>0</v>
      </c>
      <c r="BH102" s="162">
        <f t="shared" si="7"/>
        <v>0</v>
      </c>
      <c r="BI102" s="162">
        <f t="shared" si="8"/>
        <v>0</v>
      </c>
      <c r="BJ102" s="24" t="s">
        <v>73</v>
      </c>
      <c r="BK102" s="162">
        <f t="shared" si="9"/>
        <v>0</v>
      </c>
      <c r="BL102" s="24" t="s">
        <v>149</v>
      </c>
      <c r="BM102" s="24" t="s">
        <v>1303</v>
      </c>
    </row>
    <row r="103" spans="2:65" s="1" customFormat="1" ht="16.5" customHeight="1">
      <c r="B103" s="152"/>
      <c r="C103" s="187" t="s">
        <v>205</v>
      </c>
      <c r="D103" s="187" t="s">
        <v>226</v>
      </c>
      <c r="E103" s="188" t="s">
        <v>1304</v>
      </c>
      <c r="F103" s="189" t="s">
        <v>1305</v>
      </c>
      <c r="G103" s="190" t="s">
        <v>389</v>
      </c>
      <c r="H103" s="191">
        <v>1</v>
      </c>
      <c r="I103" s="191"/>
      <c r="J103" s="191">
        <f t="shared" si="0"/>
        <v>0</v>
      </c>
      <c r="K103" s="189" t="s">
        <v>5</v>
      </c>
      <c r="L103" s="192"/>
      <c r="M103" s="193" t="s">
        <v>5</v>
      </c>
      <c r="N103" s="194" t="s">
        <v>36</v>
      </c>
      <c r="O103" s="160">
        <v>0</v>
      </c>
      <c r="P103" s="160">
        <f t="shared" si="1"/>
        <v>0</v>
      </c>
      <c r="Q103" s="160">
        <v>3E-05</v>
      </c>
      <c r="R103" s="160">
        <f t="shared" si="2"/>
        <v>3E-05</v>
      </c>
      <c r="S103" s="160">
        <v>0</v>
      </c>
      <c r="T103" s="161">
        <f t="shared" si="3"/>
        <v>0</v>
      </c>
      <c r="AR103" s="24" t="s">
        <v>189</v>
      </c>
      <c r="AT103" s="24" t="s">
        <v>226</v>
      </c>
      <c r="AU103" s="24" t="s">
        <v>75</v>
      </c>
      <c r="AY103" s="24" t="s">
        <v>142</v>
      </c>
      <c r="BE103" s="162">
        <f t="shared" si="4"/>
        <v>0</v>
      </c>
      <c r="BF103" s="162">
        <f t="shared" si="5"/>
        <v>0</v>
      </c>
      <c r="BG103" s="162">
        <f t="shared" si="6"/>
        <v>0</v>
      </c>
      <c r="BH103" s="162">
        <f t="shared" si="7"/>
        <v>0</v>
      </c>
      <c r="BI103" s="162">
        <f t="shared" si="8"/>
        <v>0</v>
      </c>
      <c r="BJ103" s="24" t="s">
        <v>73</v>
      </c>
      <c r="BK103" s="162">
        <f t="shared" si="9"/>
        <v>0</v>
      </c>
      <c r="BL103" s="24" t="s">
        <v>149</v>
      </c>
      <c r="BM103" s="24" t="s">
        <v>1306</v>
      </c>
    </row>
    <row r="104" spans="2:65" s="1" customFormat="1" ht="16.5" customHeight="1">
      <c r="B104" s="152"/>
      <c r="C104" s="187" t="s">
        <v>210</v>
      </c>
      <c r="D104" s="187" t="s">
        <v>226</v>
      </c>
      <c r="E104" s="188" t="s">
        <v>1307</v>
      </c>
      <c r="F104" s="189" t="s">
        <v>1308</v>
      </c>
      <c r="G104" s="190" t="s">
        <v>389</v>
      </c>
      <c r="H104" s="191">
        <v>1</v>
      </c>
      <c r="I104" s="191"/>
      <c r="J104" s="191">
        <f t="shared" si="0"/>
        <v>0</v>
      </c>
      <c r="K104" s="189" t="s">
        <v>5</v>
      </c>
      <c r="L104" s="192"/>
      <c r="M104" s="193" t="s">
        <v>5</v>
      </c>
      <c r="N104" s="194" t="s">
        <v>36</v>
      </c>
      <c r="O104" s="160">
        <v>0</v>
      </c>
      <c r="P104" s="160">
        <f t="shared" si="1"/>
        <v>0</v>
      </c>
      <c r="Q104" s="160">
        <v>3E-05</v>
      </c>
      <c r="R104" s="160">
        <f t="shared" si="2"/>
        <v>3E-05</v>
      </c>
      <c r="S104" s="160">
        <v>0</v>
      </c>
      <c r="T104" s="161">
        <f t="shared" si="3"/>
        <v>0</v>
      </c>
      <c r="AR104" s="24" t="s">
        <v>189</v>
      </c>
      <c r="AT104" s="24" t="s">
        <v>226</v>
      </c>
      <c r="AU104" s="24" t="s">
        <v>75</v>
      </c>
      <c r="AY104" s="24" t="s">
        <v>142</v>
      </c>
      <c r="BE104" s="162">
        <f t="shared" si="4"/>
        <v>0</v>
      </c>
      <c r="BF104" s="162">
        <f t="shared" si="5"/>
        <v>0</v>
      </c>
      <c r="BG104" s="162">
        <f t="shared" si="6"/>
        <v>0</v>
      </c>
      <c r="BH104" s="162">
        <f t="shared" si="7"/>
        <v>0</v>
      </c>
      <c r="BI104" s="162">
        <f t="shared" si="8"/>
        <v>0</v>
      </c>
      <c r="BJ104" s="24" t="s">
        <v>73</v>
      </c>
      <c r="BK104" s="162">
        <f t="shared" si="9"/>
        <v>0</v>
      </c>
      <c r="BL104" s="24" t="s">
        <v>149</v>
      </c>
      <c r="BM104" s="24" t="s">
        <v>1309</v>
      </c>
    </row>
    <row r="105" spans="2:65" s="1" customFormat="1" ht="16.5" customHeight="1">
      <c r="B105" s="152"/>
      <c r="C105" s="187" t="s">
        <v>217</v>
      </c>
      <c r="D105" s="187" t="s">
        <v>226</v>
      </c>
      <c r="E105" s="188" t="s">
        <v>1310</v>
      </c>
      <c r="F105" s="189" t="s">
        <v>1311</v>
      </c>
      <c r="G105" s="190" t="s">
        <v>389</v>
      </c>
      <c r="H105" s="191">
        <v>12</v>
      </c>
      <c r="I105" s="191"/>
      <c r="J105" s="191">
        <f t="shared" si="0"/>
        <v>0</v>
      </c>
      <c r="K105" s="189" t="s">
        <v>5</v>
      </c>
      <c r="L105" s="192"/>
      <c r="M105" s="193" t="s">
        <v>5</v>
      </c>
      <c r="N105" s="194" t="s">
        <v>36</v>
      </c>
      <c r="O105" s="160">
        <v>0</v>
      </c>
      <c r="P105" s="160">
        <f t="shared" si="1"/>
        <v>0</v>
      </c>
      <c r="Q105" s="160">
        <v>3E-05</v>
      </c>
      <c r="R105" s="160">
        <f t="shared" si="2"/>
        <v>0.00036</v>
      </c>
      <c r="S105" s="160">
        <v>0</v>
      </c>
      <c r="T105" s="161">
        <f t="shared" si="3"/>
        <v>0</v>
      </c>
      <c r="AR105" s="24" t="s">
        <v>189</v>
      </c>
      <c r="AT105" s="24" t="s">
        <v>226</v>
      </c>
      <c r="AU105" s="24" t="s">
        <v>75</v>
      </c>
      <c r="AY105" s="24" t="s">
        <v>142</v>
      </c>
      <c r="BE105" s="162">
        <f t="shared" si="4"/>
        <v>0</v>
      </c>
      <c r="BF105" s="162">
        <f t="shared" si="5"/>
        <v>0</v>
      </c>
      <c r="BG105" s="162">
        <f t="shared" si="6"/>
        <v>0</v>
      </c>
      <c r="BH105" s="162">
        <f t="shared" si="7"/>
        <v>0</v>
      </c>
      <c r="BI105" s="162">
        <f t="shared" si="8"/>
        <v>0</v>
      </c>
      <c r="BJ105" s="24" t="s">
        <v>73</v>
      </c>
      <c r="BK105" s="162">
        <f t="shared" si="9"/>
        <v>0</v>
      </c>
      <c r="BL105" s="24" t="s">
        <v>149</v>
      </c>
      <c r="BM105" s="24" t="s">
        <v>1312</v>
      </c>
    </row>
    <row r="106" spans="2:65" s="1" customFormat="1" ht="16.5" customHeight="1">
      <c r="B106" s="152"/>
      <c r="C106" s="187" t="s">
        <v>225</v>
      </c>
      <c r="D106" s="187" t="s">
        <v>226</v>
      </c>
      <c r="E106" s="188" t="s">
        <v>1313</v>
      </c>
      <c r="F106" s="189" t="s">
        <v>1314</v>
      </c>
      <c r="G106" s="190" t="s">
        <v>389</v>
      </c>
      <c r="H106" s="191">
        <v>1</v>
      </c>
      <c r="I106" s="191"/>
      <c r="J106" s="191">
        <f t="shared" si="0"/>
        <v>0</v>
      </c>
      <c r="K106" s="189" t="s">
        <v>5</v>
      </c>
      <c r="L106" s="192"/>
      <c r="M106" s="193" t="s">
        <v>5</v>
      </c>
      <c r="N106" s="194" t="s">
        <v>36</v>
      </c>
      <c r="O106" s="160">
        <v>0</v>
      </c>
      <c r="P106" s="160">
        <f t="shared" si="1"/>
        <v>0</v>
      </c>
      <c r="Q106" s="160">
        <v>3E-05</v>
      </c>
      <c r="R106" s="160">
        <f t="shared" si="2"/>
        <v>3E-05</v>
      </c>
      <c r="S106" s="160">
        <v>0</v>
      </c>
      <c r="T106" s="161">
        <f t="shared" si="3"/>
        <v>0</v>
      </c>
      <c r="AR106" s="24" t="s">
        <v>189</v>
      </c>
      <c r="AT106" s="24" t="s">
        <v>226</v>
      </c>
      <c r="AU106" s="24" t="s">
        <v>75</v>
      </c>
      <c r="AY106" s="24" t="s">
        <v>142</v>
      </c>
      <c r="BE106" s="162">
        <f t="shared" si="4"/>
        <v>0</v>
      </c>
      <c r="BF106" s="162">
        <f t="shared" si="5"/>
        <v>0</v>
      </c>
      <c r="BG106" s="162">
        <f t="shared" si="6"/>
        <v>0</v>
      </c>
      <c r="BH106" s="162">
        <f t="shared" si="7"/>
        <v>0</v>
      </c>
      <c r="BI106" s="162">
        <f t="shared" si="8"/>
        <v>0</v>
      </c>
      <c r="BJ106" s="24" t="s">
        <v>73</v>
      </c>
      <c r="BK106" s="162">
        <f t="shared" si="9"/>
        <v>0</v>
      </c>
      <c r="BL106" s="24" t="s">
        <v>149</v>
      </c>
      <c r="BM106" s="24" t="s">
        <v>1315</v>
      </c>
    </row>
    <row r="107" spans="2:65" s="1" customFormat="1" ht="25.5" customHeight="1">
      <c r="B107" s="152"/>
      <c r="C107" s="153" t="s">
        <v>11</v>
      </c>
      <c r="D107" s="153" t="s">
        <v>144</v>
      </c>
      <c r="E107" s="154" t="s">
        <v>1288</v>
      </c>
      <c r="F107" s="155" t="s">
        <v>1289</v>
      </c>
      <c r="G107" s="156" t="s">
        <v>389</v>
      </c>
      <c r="H107" s="157">
        <v>10</v>
      </c>
      <c r="I107" s="157"/>
      <c r="J107" s="157">
        <f t="shared" si="0"/>
        <v>0</v>
      </c>
      <c r="K107" s="155" t="s">
        <v>148</v>
      </c>
      <c r="L107" s="38"/>
      <c r="M107" s="158" t="s">
        <v>5</v>
      </c>
      <c r="N107" s="159" t="s">
        <v>36</v>
      </c>
      <c r="O107" s="160">
        <v>1.208</v>
      </c>
      <c r="P107" s="160">
        <f t="shared" si="1"/>
        <v>12.08</v>
      </c>
      <c r="Q107" s="160">
        <v>0</v>
      </c>
      <c r="R107" s="160">
        <f t="shared" si="2"/>
        <v>0</v>
      </c>
      <c r="S107" s="160">
        <v>0</v>
      </c>
      <c r="T107" s="161">
        <f t="shared" si="3"/>
        <v>0</v>
      </c>
      <c r="AR107" s="24" t="s">
        <v>149</v>
      </c>
      <c r="AT107" s="24" t="s">
        <v>144</v>
      </c>
      <c r="AU107" s="24" t="s">
        <v>75</v>
      </c>
      <c r="AY107" s="24" t="s">
        <v>142</v>
      </c>
      <c r="BE107" s="162">
        <f t="shared" si="4"/>
        <v>0</v>
      </c>
      <c r="BF107" s="162">
        <f t="shared" si="5"/>
        <v>0</v>
      </c>
      <c r="BG107" s="162">
        <f t="shared" si="6"/>
        <v>0</v>
      </c>
      <c r="BH107" s="162">
        <f t="shared" si="7"/>
        <v>0</v>
      </c>
      <c r="BI107" s="162">
        <f t="shared" si="8"/>
        <v>0</v>
      </c>
      <c r="BJ107" s="24" t="s">
        <v>73</v>
      </c>
      <c r="BK107" s="162">
        <f t="shared" si="9"/>
        <v>0</v>
      </c>
      <c r="BL107" s="24" t="s">
        <v>149</v>
      </c>
      <c r="BM107" s="24" t="s">
        <v>1316</v>
      </c>
    </row>
    <row r="108" spans="2:47" s="1" customFormat="1" ht="81">
      <c r="B108" s="38"/>
      <c r="D108" s="163" t="s">
        <v>151</v>
      </c>
      <c r="F108" s="164" t="s">
        <v>1291</v>
      </c>
      <c r="L108" s="38"/>
      <c r="M108" s="165"/>
      <c r="N108" s="39"/>
      <c r="O108" s="39"/>
      <c r="P108" s="39"/>
      <c r="Q108" s="39"/>
      <c r="R108" s="39"/>
      <c r="S108" s="39"/>
      <c r="T108" s="67"/>
      <c r="AT108" s="24" t="s">
        <v>151</v>
      </c>
      <c r="AU108" s="24" t="s">
        <v>75</v>
      </c>
    </row>
    <row r="109" spans="2:51" s="11" customFormat="1" ht="13.5">
      <c r="B109" s="166"/>
      <c r="D109" s="163" t="s">
        <v>153</v>
      </c>
      <c r="E109" s="167" t="s">
        <v>5</v>
      </c>
      <c r="F109" s="168" t="s">
        <v>1317</v>
      </c>
      <c r="H109" s="169">
        <v>10</v>
      </c>
      <c r="L109" s="166"/>
      <c r="M109" s="170"/>
      <c r="N109" s="171"/>
      <c r="O109" s="171"/>
      <c r="P109" s="171"/>
      <c r="Q109" s="171"/>
      <c r="R109" s="171"/>
      <c r="S109" s="171"/>
      <c r="T109" s="172"/>
      <c r="AT109" s="167" t="s">
        <v>153</v>
      </c>
      <c r="AU109" s="167" t="s">
        <v>75</v>
      </c>
      <c r="AV109" s="11" t="s">
        <v>75</v>
      </c>
      <c r="AW109" s="11" t="s">
        <v>28</v>
      </c>
      <c r="AX109" s="11" t="s">
        <v>65</v>
      </c>
      <c r="AY109" s="167" t="s">
        <v>142</v>
      </c>
    </row>
    <row r="110" spans="2:51" s="13" customFormat="1" ht="13.5">
      <c r="B110" s="179"/>
      <c r="D110" s="163" t="s">
        <v>153</v>
      </c>
      <c r="E110" s="180" t="s">
        <v>5</v>
      </c>
      <c r="F110" s="181" t="s">
        <v>156</v>
      </c>
      <c r="H110" s="182">
        <v>10</v>
      </c>
      <c r="L110" s="179"/>
      <c r="M110" s="183"/>
      <c r="N110" s="184"/>
      <c r="O110" s="184"/>
      <c r="P110" s="184"/>
      <c r="Q110" s="184"/>
      <c r="R110" s="184"/>
      <c r="S110" s="184"/>
      <c r="T110" s="185"/>
      <c r="AT110" s="180" t="s">
        <v>153</v>
      </c>
      <c r="AU110" s="180" t="s">
        <v>75</v>
      </c>
      <c r="AV110" s="13" t="s">
        <v>149</v>
      </c>
      <c r="AW110" s="13" t="s">
        <v>28</v>
      </c>
      <c r="AX110" s="13" t="s">
        <v>73</v>
      </c>
      <c r="AY110" s="180" t="s">
        <v>142</v>
      </c>
    </row>
    <row r="111" spans="2:65" s="1" customFormat="1" ht="16.5" customHeight="1">
      <c r="B111" s="152"/>
      <c r="C111" s="187" t="s">
        <v>235</v>
      </c>
      <c r="D111" s="187" t="s">
        <v>226</v>
      </c>
      <c r="E111" s="188" t="s">
        <v>1318</v>
      </c>
      <c r="F111" s="189" t="s">
        <v>1319</v>
      </c>
      <c r="G111" s="190" t="s">
        <v>389</v>
      </c>
      <c r="H111" s="191">
        <v>5</v>
      </c>
      <c r="I111" s="191"/>
      <c r="J111" s="191">
        <f>ROUND(I111*H111,2)</f>
        <v>0</v>
      </c>
      <c r="K111" s="189" t="s">
        <v>5</v>
      </c>
      <c r="L111" s="192"/>
      <c r="M111" s="193" t="s">
        <v>5</v>
      </c>
      <c r="N111" s="194" t="s">
        <v>36</v>
      </c>
      <c r="O111" s="160">
        <v>0</v>
      </c>
      <c r="P111" s="160">
        <f>O111*H111</f>
        <v>0</v>
      </c>
      <c r="Q111" s="160">
        <v>3E-05</v>
      </c>
      <c r="R111" s="160">
        <f>Q111*H111</f>
        <v>0.00015000000000000001</v>
      </c>
      <c r="S111" s="160">
        <v>0</v>
      </c>
      <c r="T111" s="161">
        <f>S111*H111</f>
        <v>0</v>
      </c>
      <c r="AR111" s="24" t="s">
        <v>189</v>
      </c>
      <c r="AT111" s="24" t="s">
        <v>226</v>
      </c>
      <c r="AU111" s="24" t="s">
        <v>75</v>
      </c>
      <c r="AY111" s="24" t="s">
        <v>142</v>
      </c>
      <c r="BE111" s="162">
        <f>IF(N111="základní",J111,0)</f>
        <v>0</v>
      </c>
      <c r="BF111" s="162">
        <f>IF(N111="snížená",J111,0)</f>
        <v>0</v>
      </c>
      <c r="BG111" s="162">
        <f>IF(N111="zákl. přenesená",J111,0)</f>
        <v>0</v>
      </c>
      <c r="BH111" s="162">
        <f>IF(N111="sníž. přenesená",J111,0)</f>
        <v>0</v>
      </c>
      <c r="BI111" s="162">
        <f>IF(N111="nulová",J111,0)</f>
        <v>0</v>
      </c>
      <c r="BJ111" s="24" t="s">
        <v>73</v>
      </c>
      <c r="BK111" s="162">
        <f>ROUND(I111*H111,2)</f>
        <v>0</v>
      </c>
      <c r="BL111" s="24" t="s">
        <v>149</v>
      </c>
      <c r="BM111" s="24" t="s">
        <v>1320</v>
      </c>
    </row>
    <row r="112" spans="2:65" s="1" customFormat="1" ht="16.5" customHeight="1">
      <c r="B112" s="152"/>
      <c r="C112" s="187" t="s">
        <v>241</v>
      </c>
      <c r="D112" s="187" t="s">
        <v>226</v>
      </c>
      <c r="E112" s="188" t="s">
        <v>1321</v>
      </c>
      <c r="F112" s="189" t="s">
        <v>1322</v>
      </c>
      <c r="G112" s="190" t="s">
        <v>389</v>
      </c>
      <c r="H112" s="191">
        <v>5</v>
      </c>
      <c r="I112" s="191"/>
      <c r="J112" s="191">
        <f>ROUND(I112*H112,2)</f>
        <v>0</v>
      </c>
      <c r="K112" s="189" t="s">
        <v>5</v>
      </c>
      <c r="L112" s="192"/>
      <c r="M112" s="193" t="s">
        <v>5</v>
      </c>
      <c r="N112" s="194" t="s">
        <v>36</v>
      </c>
      <c r="O112" s="160">
        <v>0</v>
      </c>
      <c r="P112" s="160">
        <f>O112*H112</f>
        <v>0</v>
      </c>
      <c r="Q112" s="160">
        <v>3E-05</v>
      </c>
      <c r="R112" s="160">
        <f>Q112*H112</f>
        <v>0.00015000000000000001</v>
      </c>
      <c r="S112" s="160">
        <v>0</v>
      </c>
      <c r="T112" s="161">
        <f>S112*H112</f>
        <v>0</v>
      </c>
      <c r="AR112" s="24" t="s">
        <v>189</v>
      </c>
      <c r="AT112" s="24" t="s">
        <v>226</v>
      </c>
      <c r="AU112" s="24" t="s">
        <v>75</v>
      </c>
      <c r="AY112" s="24" t="s">
        <v>142</v>
      </c>
      <c r="BE112" s="162">
        <f>IF(N112="základní",J112,0)</f>
        <v>0</v>
      </c>
      <c r="BF112" s="162">
        <f>IF(N112="snížená",J112,0)</f>
        <v>0</v>
      </c>
      <c r="BG112" s="162">
        <f>IF(N112="zákl. přenesená",J112,0)</f>
        <v>0</v>
      </c>
      <c r="BH112" s="162">
        <f>IF(N112="sníž. přenesená",J112,0)</f>
        <v>0</v>
      </c>
      <c r="BI112" s="162">
        <f>IF(N112="nulová",J112,0)</f>
        <v>0</v>
      </c>
      <c r="BJ112" s="24" t="s">
        <v>73</v>
      </c>
      <c r="BK112" s="162">
        <f>ROUND(I112*H112,2)</f>
        <v>0</v>
      </c>
      <c r="BL112" s="24" t="s">
        <v>149</v>
      </c>
      <c r="BM112" s="24" t="s">
        <v>1323</v>
      </c>
    </row>
    <row r="113" spans="2:65" s="1" customFormat="1" ht="25.5" customHeight="1">
      <c r="B113" s="152"/>
      <c r="C113" s="153" t="s">
        <v>246</v>
      </c>
      <c r="D113" s="153" t="s">
        <v>144</v>
      </c>
      <c r="E113" s="154" t="s">
        <v>1324</v>
      </c>
      <c r="F113" s="155" t="s">
        <v>1325</v>
      </c>
      <c r="G113" s="156" t="s">
        <v>389</v>
      </c>
      <c r="H113" s="157">
        <v>112</v>
      </c>
      <c r="I113" s="157"/>
      <c r="J113" s="157">
        <f>ROUND(I113*H113,2)</f>
        <v>0</v>
      </c>
      <c r="K113" s="155" t="s">
        <v>148</v>
      </c>
      <c r="L113" s="38"/>
      <c r="M113" s="158" t="s">
        <v>5</v>
      </c>
      <c r="N113" s="159" t="s">
        <v>36</v>
      </c>
      <c r="O113" s="160">
        <v>0.095</v>
      </c>
      <c r="P113" s="160">
        <f>O113*H113</f>
        <v>10.64</v>
      </c>
      <c r="Q113" s="160">
        <v>0</v>
      </c>
      <c r="R113" s="160">
        <f>Q113*H113</f>
        <v>0</v>
      </c>
      <c r="S113" s="160">
        <v>0</v>
      </c>
      <c r="T113" s="161">
        <f>S113*H113</f>
        <v>0</v>
      </c>
      <c r="AR113" s="24" t="s">
        <v>149</v>
      </c>
      <c r="AT113" s="24" t="s">
        <v>144</v>
      </c>
      <c r="AU113" s="24" t="s">
        <v>75</v>
      </c>
      <c r="AY113" s="24" t="s">
        <v>142</v>
      </c>
      <c r="BE113" s="162">
        <f>IF(N113="základní",J113,0)</f>
        <v>0</v>
      </c>
      <c r="BF113" s="162">
        <f>IF(N113="snížená",J113,0)</f>
        <v>0</v>
      </c>
      <c r="BG113" s="162">
        <f>IF(N113="zákl. přenesená",J113,0)</f>
        <v>0</v>
      </c>
      <c r="BH113" s="162">
        <f>IF(N113="sníž. přenesená",J113,0)</f>
        <v>0</v>
      </c>
      <c r="BI113" s="162">
        <f>IF(N113="nulová",J113,0)</f>
        <v>0</v>
      </c>
      <c r="BJ113" s="24" t="s">
        <v>73</v>
      </c>
      <c r="BK113" s="162">
        <f>ROUND(I113*H113,2)</f>
        <v>0</v>
      </c>
      <c r="BL113" s="24" t="s">
        <v>149</v>
      </c>
      <c r="BM113" s="24" t="s">
        <v>1326</v>
      </c>
    </row>
    <row r="114" spans="2:47" s="1" customFormat="1" ht="94.5">
      <c r="B114" s="38"/>
      <c r="D114" s="163" t="s">
        <v>151</v>
      </c>
      <c r="F114" s="164" t="s">
        <v>1327</v>
      </c>
      <c r="L114" s="38"/>
      <c r="M114" s="165"/>
      <c r="N114" s="39"/>
      <c r="O114" s="39"/>
      <c r="P114" s="39"/>
      <c r="Q114" s="39"/>
      <c r="R114" s="39"/>
      <c r="S114" s="39"/>
      <c r="T114" s="67"/>
      <c r="AT114" s="24" t="s">
        <v>151</v>
      </c>
      <c r="AU114" s="24" t="s">
        <v>75</v>
      </c>
    </row>
    <row r="115" spans="2:65" s="1" customFormat="1" ht="16.5" customHeight="1">
      <c r="B115" s="152"/>
      <c r="C115" s="187" t="s">
        <v>249</v>
      </c>
      <c r="D115" s="187" t="s">
        <v>226</v>
      </c>
      <c r="E115" s="188" t="s">
        <v>1328</v>
      </c>
      <c r="F115" s="189" t="s">
        <v>1329</v>
      </c>
      <c r="G115" s="190" t="s">
        <v>389</v>
      </c>
      <c r="H115" s="191">
        <v>112</v>
      </c>
      <c r="I115" s="191"/>
      <c r="J115" s="191">
        <f>ROUND(I115*H115,2)</f>
        <v>0</v>
      </c>
      <c r="K115" s="189" t="s">
        <v>148</v>
      </c>
      <c r="L115" s="192"/>
      <c r="M115" s="193" t="s">
        <v>5</v>
      </c>
      <c r="N115" s="194" t="s">
        <v>36</v>
      </c>
      <c r="O115" s="160">
        <v>0</v>
      </c>
      <c r="P115" s="160">
        <f>O115*H115</f>
        <v>0</v>
      </c>
      <c r="Q115" s="160">
        <v>0.001</v>
      </c>
      <c r="R115" s="160">
        <f>Q115*H115</f>
        <v>0.112</v>
      </c>
      <c r="S115" s="160">
        <v>0</v>
      </c>
      <c r="T115" s="161">
        <f>S115*H115</f>
        <v>0</v>
      </c>
      <c r="AR115" s="24" t="s">
        <v>189</v>
      </c>
      <c r="AT115" s="24" t="s">
        <v>226</v>
      </c>
      <c r="AU115" s="24" t="s">
        <v>75</v>
      </c>
      <c r="AY115" s="24" t="s">
        <v>142</v>
      </c>
      <c r="BE115" s="162">
        <f>IF(N115="základní",J115,0)</f>
        <v>0</v>
      </c>
      <c r="BF115" s="162">
        <f>IF(N115="snížená",J115,0)</f>
        <v>0</v>
      </c>
      <c r="BG115" s="162">
        <f>IF(N115="zákl. přenesená",J115,0)</f>
        <v>0</v>
      </c>
      <c r="BH115" s="162">
        <f>IF(N115="sníž. přenesená",J115,0)</f>
        <v>0</v>
      </c>
      <c r="BI115" s="162">
        <f>IF(N115="nulová",J115,0)</f>
        <v>0</v>
      </c>
      <c r="BJ115" s="24" t="s">
        <v>73</v>
      </c>
      <c r="BK115" s="162">
        <f>ROUND(I115*H115,2)</f>
        <v>0</v>
      </c>
      <c r="BL115" s="24" t="s">
        <v>149</v>
      </c>
      <c r="BM115" s="24" t="s">
        <v>1330</v>
      </c>
    </row>
    <row r="116" spans="2:65" s="1" customFormat="1" ht="25.5" customHeight="1">
      <c r="B116" s="152"/>
      <c r="C116" s="153" t="s">
        <v>254</v>
      </c>
      <c r="D116" s="153" t="s">
        <v>144</v>
      </c>
      <c r="E116" s="154" t="s">
        <v>1331</v>
      </c>
      <c r="F116" s="155" t="s">
        <v>1332</v>
      </c>
      <c r="G116" s="156" t="s">
        <v>389</v>
      </c>
      <c r="H116" s="157">
        <v>3</v>
      </c>
      <c r="I116" s="157"/>
      <c r="J116" s="157">
        <f>ROUND(I116*H116,2)</f>
        <v>0</v>
      </c>
      <c r="K116" s="155" t="s">
        <v>148</v>
      </c>
      <c r="L116" s="38"/>
      <c r="M116" s="158" t="s">
        <v>5</v>
      </c>
      <c r="N116" s="159" t="s">
        <v>36</v>
      </c>
      <c r="O116" s="160">
        <v>0.112</v>
      </c>
      <c r="P116" s="160">
        <f>O116*H116</f>
        <v>0.336</v>
      </c>
      <c r="Q116" s="160">
        <v>0</v>
      </c>
      <c r="R116" s="160">
        <f>Q116*H116</f>
        <v>0</v>
      </c>
      <c r="S116" s="160">
        <v>0</v>
      </c>
      <c r="T116" s="161">
        <f>S116*H116</f>
        <v>0</v>
      </c>
      <c r="AR116" s="24" t="s">
        <v>149</v>
      </c>
      <c r="AT116" s="24" t="s">
        <v>144</v>
      </c>
      <c r="AU116" s="24" t="s">
        <v>75</v>
      </c>
      <c r="AY116" s="24" t="s">
        <v>142</v>
      </c>
      <c r="BE116" s="162">
        <f>IF(N116="základní",J116,0)</f>
        <v>0</v>
      </c>
      <c r="BF116" s="162">
        <f>IF(N116="snížená",J116,0)</f>
        <v>0</v>
      </c>
      <c r="BG116" s="162">
        <f>IF(N116="zákl. přenesená",J116,0)</f>
        <v>0</v>
      </c>
      <c r="BH116" s="162">
        <f>IF(N116="sníž. přenesená",J116,0)</f>
        <v>0</v>
      </c>
      <c r="BI116" s="162">
        <f>IF(N116="nulová",J116,0)</f>
        <v>0</v>
      </c>
      <c r="BJ116" s="24" t="s">
        <v>73</v>
      </c>
      <c r="BK116" s="162">
        <f>ROUND(I116*H116,2)</f>
        <v>0</v>
      </c>
      <c r="BL116" s="24" t="s">
        <v>149</v>
      </c>
      <c r="BM116" s="24" t="s">
        <v>1333</v>
      </c>
    </row>
    <row r="117" spans="2:47" s="1" customFormat="1" ht="94.5">
      <c r="B117" s="38"/>
      <c r="D117" s="163" t="s">
        <v>151</v>
      </c>
      <c r="F117" s="164" t="s">
        <v>1327</v>
      </c>
      <c r="L117" s="38"/>
      <c r="M117" s="165"/>
      <c r="N117" s="39"/>
      <c r="O117" s="39"/>
      <c r="P117" s="39"/>
      <c r="Q117" s="39"/>
      <c r="R117" s="39"/>
      <c r="S117" s="39"/>
      <c r="T117" s="67"/>
      <c r="AT117" s="24" t="s">
        <v>151</v>
      </c>
      <c r="AU117" s="24" t="s">
        <v>75</v>
      </c>
    </row>
    <row r="118" spans="2:51" s="11" customFormat="1" ht="13.5">
      <c r="B118" s="166"/>
      <c r="D118" s="163" t="s">
        <v>153</v>
      </c>
      <c r="E118" s="167" t="s">
        <v>5</v>
      </c>
      <c r="F118" s="168" t="s">
        <v>1334</v>
      </c>
      <c r="H118" s="169">
        <v>3</v>
      </c>
      <c r="L118" s="166"/>
      <c r="M118" s="170"/>
      <c r="N118" s="171"/>
      <c r="O118" s="171"/>
      <c r="P118" s="171"/>
      <c r="Q118" s="171"/>
      <c r="R118" s="171"/>
      <c r="S118" s="171"/>
      <c r="T118" s="172"/>
      <c r="AT118" s="167" t="s">
        <v>153</v>
      </c>
      <c r="AU118" s="167" t="s">
        <v>75</v>
      </c>
      <c r="AV118" s="11" t="s">
        <v>75</v>
      </c>
      <c r="AW118" s="11" t="s">
        <v>28</v>
      </c>
      <c r="AX118" s="11" t="s">
        <v>65</v>
      </c>
      <c r="AY118" s="167" t="s">
        <v>142</v>
      </c>
    </row>
    <row r="119" spans="2:51" s="13" customFormat="1" ht="13.5">
      <c r="B119" s="179"/>
      <c r="D119" s="163" t="s">
        <v>153</v>
      </c>
      <c r="E119" s="180" t="s">
        <v>5</v>
      </c>
      <c r="F119" s="181" t="s">
        <v>156</v>
      </c>
      <c r="H119" s="182">
        <v>3</v>
      </c>
      <c r="L119" s="179"/>
      <c r="M119" s="183"/>
      <c r="N119" s="184"/>
      <c r="O119" s="184"/>
      <c r="P119" s="184"/>
      <c r="Q119" s="184"/>
      <c r="R119" s="184"/>
      <c r="S119" s="184"/>
      <c r="T119" s="185"/>
      <c r="AT119" s="180" t="s">
        <v>153</v>
      </c>
      <c r="AU119" s="180" t="s">
        <v>75</v>
      </c>
      <c r="AV119" s="13" t="s">
        <v>149</v>
      </c>
      <c r="AW119" s="13" t="s">
        <v>28</v>
      </c>
      <c r="AX119" s="13" t="s">
        <v>73</v>
      </c>
      <c r="AY119" s="180" t="s">
        <v>142</v>
      </c>
    </row>
    <row r="120" spans="2:65" s="1" customFormat="1" ht="16.5" customHeight="1">
      <c r="B120" s="152"/>
      <c r="C120" s="187" t="s">
        <v>10</v>
      </c>
      <c r="D120" s="187" t="s">
        <v>226</v>
      </c>
      <c r="E120" s="188" t="s">
        <v>1335</v>
      </c>
      <c r="F120" s="189" t="s">
        <v>1336</v>
      </c>
      <c r="G120" s="190" t="s">
        <v>389</v>
      </c>
      <c r="H120" s="191">
        <v>2</v>
      </c>
      <c r="I120" s="191"/>
      <c r="J120" s="191">
        <f>ROUND(I120*H120,2)</f>
        <v>0</v>
      </c>
      <c r="K120" s="189" t="s">
        <v>5</v>
      </c>
      <c r="L120" s="192"/>
      <c r="M120" s="193" t="s">
        <v>5</v>
      </c>
      <c r="N120" s="194" t="s">
        <v>36</v>
      </c>
      <c r="O120" s="160">
        <v>0</v>
      </c>
      <c r="P120" s="160">
        <f>O120*H120</f>
        <v>0</v>
      </c>
      <c r="Q120" s="160">
        <v>0.009</v>
      </c>
      <c r="R120" s="160">
        <f>Q120*H120</f>
        <v>0.018</v>
      </c>
      <c r="S120" s="160">
        <v>0</v>
      </c>
      <c r="T120" s="161">
        <f>S120*H120</f>
        <v>0</v>
      </c>
      <c r="AR120" s="24" t="s">
        <v>189</v>
      </c>
      <c r="AT120" s="24" t="s">
        <v>226</v>
      </c>
      <c r="AU120" s="24" t="s">
        <v>75</v>
      </c>
      <c r="AY120" s="24" t="s">
        <v>142</v>
      </c>
      <c r="BE120" s="162">
        <f>IF(N120="základní",J120,0)</f>
        <v>0</v>
      </c>
      <c r="BF120" s="162">
        <f>IF(N120="snížená",J120,0)</f>
        <v>0</v>
      </c>
      <c r="BG120" s="162">
        <f>IF(N120="zákl. přenesená",J120,0)</f>
        <v>0</v>
      </c>
      <c r="BH120" s="162">
        <f>IF(N120="sníž. přenesená",J120,0)</f>
        <v>0</v>
      </c>
      <c r="BI120" s="162">
        <f>IF(N120="nulová",J120,0)</f>
        <v>0</v>
      </c>
      <c r="BJ120" s="24" t="s">
        <v>73</v>
      </c>
      <c r="BK120" s="162">
        <f>ROUND(I120*H120,2)</f>
        <v>0</v>
      </c>
      <c r="BL120" s="24" t="s">
        <v>149</v>
      </c>
      <c r="BM120" s="24" t="s">
        <v>1337</v>
      </c>
    </row>
    <row r="121" spans="2:65" s="1" customFormat="1" ht="16.5" customHeight="1">
      <c r="B121" s="152"/>
      <c r="C121" s="187" t="s">
        <v>276</v>
      </c>
      <c r="D121" s="187" t="s">
        <v>226</v>
      </c>
      <c r="E121" s="188" t="s">
        <v>1338</v>
      </c>
      <c r="F121" s="189" t="s">
        <v>1339</v>
      </c>
      <c r="G121" s="190" t="s">
        <v>389</v>
      </c>
      <c r="H121" s="191">
        <v>1</v>
      </c>
      <c r="I121" s="191"/>
      <c r="J121" s="191">
        <f>ROUND(I121*H121,2)</f>
        <v>0</v>
      </c>
      <c r="K121" s="189" t="s">
        <v>5</v>
      </c>
      <c r="L121" s="192"/>
      <c r="M121" s="193" t="s">
        <v>5</v>
      </c>
      <c r="N121" s="194" t="s">
        <v>36</v>
      </c>
      <c r="O121" s="160">
        <v>0</v>
      </c>
      <c r="P121" s="160">
        <f>O121*H121</f>
        <v>0</v>
      </c>
      <c r="Q121" s="160">
        <v>0.009</v>
      </c>
      <c r="R121" s="160">
        <f>Q121*H121</f>
        <v>0.009</v>
      </c>
      <c r="S121" s="160">
        <v>0</v>
      </c>
      <c r="T121" s="161">
        <f>S121*H121</f>
        <v>0</v>
      </c>
      <c r="AR121" s="24" t="s">
        <v>189</v>
      </c>
      <c r="AT121" s="24" t="s">
        <v>226</v>
      </c>
      <c r="AU121" s="24" t="s">
        <v>75</v>
      </c>
      <c r="AY121" s="24" t="s">
        <v>142</v>
      </c>
      <c r="BE121" s="162">
        <f>IF(N121="základní",J121,0)</f>
        <v>0</v>
      </c>
      <c r="BF121" s="162">
        <f>IF(N121="snížená",J121,0)</f>
        <v>0</v>
      </c>
      <c r="BG121" s="162">
        <f>IF(N121="zákl. přenesená",J121,0)</f>
        <v>0</v>
      </c>
      <c r="BH121" s="162">
        <f>IF(N121="sníž. přenesená",J121,0)</f>
        <v>0</v>
      </c>
      <c r="BI121" s="162">
        <f>IF(N121="nulová",J121,0)</f>
        <v>0</v>
      </c>
      <c r="BJ121" s="24" t="s">
        <v>73</v>
      </c>
      <c r="BK121" s="162">
        <f>ROUND(I121*H121,2)</f>
        <v>0</v>
      </c>
      <c r="BL121" s="24" t="s">
        <v>149</v>
      </c>
      <c r="BM121" s="24" t="s">
        <v>1340</v>
      </c>
    </row>
    <row r="122" spans="2:65" s="1" customFormat="1" ht="16.5" customHeight="1">
      <c r="B122" s="152"/>
      <c r="C122" s="153" t="s">
        <v>281</v>
      </c>
      <c r="D122" s="153" t="s">
        <v>144</v>
      </c>
      <c r="E122" s="154" t="s">
        <v>1341</v>
      </c>
      <c r="F122" s="155" t="s">
        <v>1342</v>
      </c>
      <c r="G122" s="156" t="s">
        <v>389</v>
      </c>
      <c r="H122" s="157">
        <v>72</v>
      </c>
      <c r="I122" s="157"/>
      <c r="J122" s="157">
        <f>ROUND(I122*H122,2)</f>
        <v>0</v>
      </c>
      <c r="K122" s="155" t="s">
        <v>148</v>
      </c>
      <c r="L122" s="38"/>
      <c r="M122" s="158" t="s">
        <v>5</v>
      </c>
      <c r="N122" s="159" t="s">
        <v>36</v>
      </c>
      <c r="O122" s="160">
        <v>0.574</v>
      </c>
      <c r="P122" s="160">
        <f>O122*H122</f>
        <v>41.327999999999996</v>
      </c>
      <c r="Q122" s="160">
        <v>5E-05</v>
      </c>
      <c r="R122" s="160">
        <f>Q122*H122</f>
        <v>0.0036000000000000003</v>
      </c>
      <c r="S122" s="160">
        <v>0</v>
      </c>
      <c r="T122" s="161">
        <f>S122*H122</f>
        <v>0</v>
      </c>
      <c r="AR122" s="24" t="s">
        <v>149</v>
      </c>
      <c r="AT122" s="24" t="s">
        <v>144</v>
      </c>
      <c r="AU122" s="24" t="s">
        <v>75</v>
      </c>
      <c r="AY122" s="24" t="s">
        <v>142</v>
      </c>
      <c r="BE122" s="162">
        <f>IF(N122="základní",J122,0)</f>
        <v>0</v>
      </c>
      <c r="BF122" s="162">
        <f>IF(N122="snížená",J122,0)</f>
        <v>0</v>
      </c>
      <c r="BG122" s="162">
        <f>IF(N122="zákl. přenesená",J122,0)</f>
        <v>0</v>
      </c>
      <c r="BH122" s="162">
        <f>IF(N122="sníž. přenesená",J122,0)</f>
        <v>0</v>
      </c>
      <c r="BI122" s="162">
        <f>IF(N122="nulová",J122,0)</f>
        <v>0</v>
      </c>
      <c r="BJ122" s="24" t="s">
        <v>73</v>
      </c>
      <c r="BK122" s="162">
        <f>ROUND(I122*H122,2)</f>
        <v>0</v>
      </c>
      <c r="BL122" s="24" t="s">
        <v>149</v>
      </c>
      <c r="BM122" s="24" t="s">
        <v>1343</v>
      </c>
    </row>
    <row r="123" spans="2:47" s="1" customFormat="1" ht="67.5">
      <c r="B123" s="38"/>
      <c r="D123" s="163" t="s">
        <v>151</v>
      </c>
      <c r="F123" s="164" t="s">
        <v>1344</v>
      </c>
      <c r="L123" s="38"/>
      <c r="M123" s="165"/>
      <c r="N123" s="39"/>
      <c r="O123" s="39"/>
      <c r="P123" s="39"/>
      <c r="Q123" s="39"/>
      <c r="R123" s="39"/>
      <c r="S123" s="39"/>
      <c r="T123" s="67"/>
      <c r="AT123" s="24" t="s">
        <v>151</v>
      </c>
      <c r="AU123" s="24" t="s">
        <v>75</v>
      </c>
    </row>
    <row r="124" spans="2:51" s="11" customFormat="1" ht="13.5">
      <c r="B124" s="166"/>
      <c r="D124" s="163" t="s">
        <v>153</v>
      </c>
      <c r="E124" s="167" t="s">
        <v>5</v>
      </c>
      <c r="F124" s="168" t="s">
        <v>1345</v>
      </c>
      <c r="H124" s="169">
        <v>72</v>
      </c>
      <c r="L124" s="166"/>
      <c r="M124" s="170"/>
      <c r="N124" s="171"/>
      <c r="O124" s="171"/>
      <c r="P124" s="171"/>
      <c r="Q124" s="171"/>
      <c r="R124" s="171"/>
      <c r="S124" s="171"/>
      <c r="T124" s="172"/>
      <c r="AT124" s="167" t="s">
        <v>153</v>
      </c>
      <c r="AU124" s="167" t="s">
        <v>75</v>
      </c>
      <c r="AV124" s="11" t="s">
        <v>75</v>
      </c>
      <c r="AW124" s="11" t="s">
        <v>28</v>
      </c>
      <c r="AX124" s="11" t="s">
        <v>65</v>
      </c>
      <c r="AY124" s="167" t="s">
        <v>142</v>
      </c>
    </row>
    <row r="125" spans="2:51" s="13" customFormat="1" ht="13.5">
      <c r="B125" s="179"/>
      <c r="D125" s="163" t="s">
        <v>153</v>
      </c>
      <c r="E125" s="180" t="s">
        <v>5</v>
      </c>
      <c r="F125" s="181" t="s">
        <v>156</v>
      </c>
      <c r="H125" s="182">
        <v>72</v>
      </c>
      <c r="L125" s="179"/>
      <c r="M125" s="183"/>
      <c r="N125" s="184"/>
      <c r="O125" s="184"/>
      <c r="P125" s="184"/>
      <c r="Q125" s="184"/>
      <c r="R125" s="184"/>
      <c r="S125" s="184"/>
      <c r="T125" s="185"/>
      <c r="AT125" s="180" t="s">
        <v>153</v>
      </c>
      <c r="AU125" s="180" t="s">
        <v>75</v>
      </c>
      <c r="AV125" s="13" t="s">
        <v>149</v>
      </c>
      <c r="AW125" s="13" t="s">
        <v>28</v>
      </c>
      <c r="AX125" s="13" t="s">
        <v>73</v>
      </c>
      <c r="AY125" s="180" t="s">
        <v>142</v>
      </c>
    </row>
    <row r="126" spans="2:65" s="1" customFormat="1" ht="16.5" customHeight="1">
      <c r="B126" s="152"/>
      <c r="C126" s="187" t="s">
        <v>289</v>
      </c>
      <c r="D126" s="187" t="s">
        <v>226</v>
      </c>
      <c r="E126" s="188" t="s">
        <v>1346</v>
      </c>
      <c r="F126" s="189" t="s">
        <v>1347</v>
      </c>
      <c r="G126" s="190" t="s">
        <v>389</v>
      </c>
      <c r="H126" s="191">
        <v>72</v>
      </c>
      <c r="I126" s="191"/>
      <c r="J126" s="191">
        <f>ROUND(I126*H126,2)</f>
        <v>0</v>
      </c>
      <c r="K126" s="189" t="s">
        <v>5</v>
      </c>
      <c r="L126" s="192"/>
      <c r="M126" s="193" t="s">
        <v>5</v>
      </c>
      <c r="N126" s="194" t="s">
        <v>36</v>
      </c>
      <c r="O126" s="160">
        <v>0</v>
      </c>
      <c r="P126" s="160">
        <f>O126*H126</f>
        <v>0</v>
      </c>
      <c r="Q126" s="160">
        <v>0.65</v>
      </c>
      <c r="R126" s="160">
        <f>Q126*H126</f>
        <v>46.800000000000004</v>
      </c>
      <c r="S126" s="160">
        <v>0</v>
      </c>
      <c r="T126" s="161">
        <f>S126*H126</f>
        <v>0</v>
      </c>
      <c r="AR126" s="24" t="s">
        <v>189</v>
      </c>
      <c r="AT126" s="24" t="s">
        <v>226</v>
      </c>
      <c r="AU126" s="24" t="s">
        <v>75</v>
      </c>
      <c r="AY126" s="24" t="s">
        <v>142</v>
      </c>
      <c r="BE126" s="162">
        <f>IF(N126="základní",J126,0)</f>
        <v>0</v>
      </c>
      <c r="BF126" s="162">
        <f>IF(N126="snížená",J126,0)</f>
        <v>0</v>
      </c>
      <c r="BG126" s="162">
        <f>IF(N126="zákl. přenesená",J126,0)</f>
        <v>0</v>
      </c>
      <c r="BH126" s="162">
        <f>IF(N126="sníž. přenesená",J126,0)</f>
        <v>0</v>
      </c>
      <c r="BI126" s="162">
        <f>IF(N126="nulová",J126,0)</f>
        <v>0</v>
      </c>
      <c r="BJ126" s="24" t="s">
        <v>73</v>
      </c>
      <c r="BK126" s="162">
        <f>ROUND(I126*H126,2)</f>
        <v>0</v>
      </c>
      <c r="BL126" s="24" t="s">
        <v>149</v>
      </c>
      <c r="BM126" s="24" t="s">
        <v>1348</v>
      </c>
    </row>
    <row r="127" spans="2:65" s="1" customFormat="1" ht="16.5" customHeight="1">
      <c r="B127" s="152"/>
      <c r="C127" s="153" t="s">
        <v>293</v>
      </c>
      <c r="D127" s="153" t="s">
        <v>144</v>
      </c>
      <c r="E127" s="154" t="s">
        <v>1349</v>
      </c>
      <c r="F127" s="155" t="s">
        <v>1350</v>
      </c>
      <c r="G127" s="156" t="s">
        <v>389</v>
      </c>
      <c r="H127" s="157">
        <v>24</v>
      </c>
      <c r="I127" s="157"/>
      <c r="J127" s="157">
        <f>ROUND(I127*H127,2)</f>
        <v>0</v>
      </c>
      <c r="K127" s="155" t="s">
        <v>148</v>
      </c>
      <c r="L127" s="38"/>
      <c r="M127" s="158" t="s">
        <v>5</v>
      </c>
      <c r="N127" s="159" t="s">
        <v>36</v>
      </c>
      <c r="O127" s="160">
        <v>0.242</v>
      </c>
      <c r="P127" s="160">
        <f>O127*H127</f>
        <v>5.808</v>
      </c>
      <c r="Q127" s="160">
        <v>0</v>
      </c>
      <c r="R127" s="160">
        <f>Q127*H127</f>
        <v>0</v>
      </c>
      <c r="S127" s="160">
        <v>0</v>
      </c>
      <c r="T127" s="161">
        <f>S127*H127</f>
        <v>0</v>
      </c>
      <c r="AR127" s="24" t="s">
        <v>149</v>
      </c>
      <c r="AT127" s="24" t="s">
        <v>144</v>
      </c>
      <c r="AU127" s="24" t="s">
        <v>75</v>
      </c>
      <c r="AY127" s="24" t="s">
        <v>142</v>
      </c>
      <c r="BE127" s="162">
        <f>IF(N127="základní",J127,0)</f>
        <v>0</v>
      </c>
      <c r="BF127" s="162">
        <f>IF(N127="snížená",J127,0)</f>
        <v>0</v>
      </c>
      <c r="BG127" s="162">
        <f>IF(N127="zákl. přenesená",J127,0)</f>
        <v>0</v>
      </c>
      <c r="BH127" s="162">
        <f>IF(N127="sníž. přenesená",J127,0)</f>
        <v>0</v>
      </c>
      <c r="BI127" s="162">
        <f>IF(N127="nulová",J127,0)</f>
        <v>0</v>
      </c>
      <c r="BJ127" s="24" t="s">
        <v>73</v>
      </c>
      <c r="BK127" s="162">
        <f>ROUND(I127*H127,2)</f>
        <v>0</v>
      </c>
      <c r="BL127" s="24" t="s">
        <v>149</v>
      </c>
      <c r="BM127" s="24" t="s">
        <v>1351</v>
      </c>
    </row>
    <row r="128" spans="2:47" s="1" customFormat="1" ht="202.5">
      <c r="B128" s="38"/>
      <c r="D128" s="163" t="s">
        <v>151</v>
      </c>
      <c r="F128" s="164" t="s">
        <v>1352</v>
      </c>
      <c r="L128" s="38"/>
      <c r="M128" s="165"/>
      <c r="N128" s="39"/>
      <c r="O128" s="39"/>
      <c r="P128" s="39"/>
      <c r="Q128" s="39"/>
      <c r="R128" s="39"/>
      <c r="S128" s="39"/>
      <c r="T128" s="67"/>
      <c r="AT128" s="24" t="s">
        <v>151</v>
      </c>
      <c r="AU128" s="24" t="s">
        <v>75</v>
      </c>
    </row>
    <row r="129" spans="2:65" s="1" customFormat="1" ht="16.5" customHeight="1">
      <c r="B129" s="152"/>
      <c r="C129" s="153" t="s">
        <v>299</v>
      </c>
      <c r="D129" s="153" t="s">
        <v>144</v>
      </c>
      <c r="E129" s="154" t="s">
        <v>1353</v>
      </c>
      <c r="F129" s="155" t="s">
        <v>1354</v>
      </c>
      <c r="G129" s="156" t="s">
        <v>220</v>
      </c>
      <c r="H129" s="157">
        <v>112</v>
      </c>
      <c r="I129" s="157"/>
      <c r="J129" s="157">
        <f>ROUND(I129*H129,2)</f>
        <v>0</v>
      </c>
      <c r="K129" s="155" t="s">
        <v>148</v>
      </c>
      <c r="L129" s="38"/>
      <c r="M129" s="158" t="s">
        <v>5</v>
      </c>
      <c r="N129" s="159" t="s">
        <v>36</v>
      </c>
      <c r="O129" s="160">
        <v>0.151</v>
      </c>
      <c r="P129" s="160">
        <f>O129*H129</f>
        <v>16.912</v>
      </c>
      <c r="Q129" s="160">
        <v>0</v>
      </c>
      <c r="R129" s="160">
        <f>Q129*H129</f>
        <v>0</v>
      </c>
      <c r="S129" s="160">
        <v>0</v>
      </c>
      <c r="T129" s="161">
        <f>S129*H129</f>
        <v>0</v>
      </c>
      <c r="AR129" s="24" t="s">
        <v>149</v>
      </c>
      <c r="AT129" s="24" t="s">
        <v>144</v>
      </c>
      <c r="AU129" s="24" t="s">
        <v>75</v>
      </c>
      <c r="AY129" s="24" t="s">
        <v>142</v>
      </c>
      <c r="BE129" s="162">
        <f>IF(N129="základní",J129,0)</f>
        <v>0</v>
      </c>
      <c r="BF129" s="162">
        <f>IF(N129="snížená",J129,0)</f>
        <v>0</v>
      </c>
      <c r="BG129" s="162">
        <f>IF(N129="zákl. přenesená",J129,0)</f>
        <v>0</v>
      </c>
      <c r="BH129" s="162">
        <f>IF(N129="sníž. přenesená",J129,0)</f>
        <v>0</v>
      </c>
      <c r="BI129" s="162">
        <f>IF(N129="nulová",J129,0)</f>
        <v>0</v>
      </c>
      <c r="BJ129" s="24" t="s">
        <v>73</v>
      </c>
      <c r="BK129" s="162">
        <f>ROUND(I129*H129,2)</f>
        <v>0</v>
      </c>
      <c r="BL129" s="24" t="s">
        <v>149</v>
      </c>
      <c r="BM129" s="24" t="s">
        <v>1355</v>
      </c>
    </row>
    <row r="130" spans="2:47" s="1" customFormat="1" ht="202.5">
      <c r="B130" s="38"/>
      <c r="D130" s="163" t="s">
        <v>151</v>
      </c>
      <c r="F130" s="164" t="s">
        <v>1352</v>
      </c>
      <c r="L130" s="38"/>
      <c r="M130" s="165"/>
      <c r="N130" s="39"/>
      <c r="O130" s="39"/>
      <c r="P130" s="39"/>
      <c r="Q130" s="39"/>
      <c r="R130" s="39"/>
      <c r="S130" s="39"/>
      <c r="T130" s="67"/>
      <c r="AT130" s="24" t="s">
        <v>151</v>
      </c>
      <c r="AU130" s="24" t="s">
        <v>75</v>
      </c>
    </row>
    <row r="131" spans="2:65" s="1" customFormat="1" ht="25.5" customHeight="1">
      <c r="B131" s="152"/>
      <c r="C131" s="153" t="s">
        <v>303</v>
      </c>
      <c r="D131" s="153" t="s">
        <v>144</v>
      </c>
      <c r="E131" s="154" t="s">
        <v>1356</v>
      </c>
      <c r="F131" s="155" t="s">
        <v>1357</v>
      </c>
      <c r="G131" s="156" t="s">
        <v>220</v>
      </c>
      <c r="H131" s="157">
        <v>146</v>
      </c>
      <c r="I131" s="157"/>
      <c r="J131" s="157">
        <f>ROUND(I131*H131,2)</f>
        <v>0</v>
      </c>
      <c r="K131" s="155" t="s">
        <v>148</v>
      </c>
      <c r="L131" s="38"/>
      <c r="M131" s="158" t="s">
        <v>5</v>
      </c>
      <c r="N131" s="159" t="s">
        <v>36</v>
      </c>
      <c r="O131" s="160">
        <v>0.009</v>
      </c>
      <c r="P131" s="160">
        <f>O131*H131</f>
        <v>1.3139999999999998</v>
      </c>
      <c r="Q131" s="160">
        <v>0</v>
      </c>
      <c r="R131" s="160">
        <f>Q131*H131</f>
        <v>0</v>
      </c>
      <c r="S131" s="160">
        <v>0</v>
      </c>
      <c r="T131" s="161">
        <f>S131*H131</f>
        <v>0</v>
      </c>
      <c r="AR131" s="24" t="s">
        <v>149</v>
      </c>
      <c r="AT131" s="24" t="s">
        <v>144</v>
      </c>
      <c r="AU131" s="24" t="s">
        <v>75</v>
      </c>
      <c r="AY131" s="24" t="s">
        <v>142</v>
      </c>
      <c r="BE131" s="162">
        <f>IF(N131="základní",J131,0)</f>
        <v>0</v>
      </c>
      <c r="BF131" s="162">
        <f>IF(N131="snížená",J131,0)</f>
        <v>0</v>
      </c>
      <c r="BG131" s="162">
        <f>IF(N131="zákl. přenesená",J131,0)</f>
        <v>0</v>
      </c>
      <c r="BH131" s="162">
        <f>IF(N131="sníž. přenesená",J131,0)</f>
        <v>0</v>
      </c>
      <c r="BI131" s="162">
        <f>IF(N131="nulová",J131,0)</f>
        <v>0</v>
      </c>
      <c r="BJ131" s="24" t="s">
        <v>73</v>
      </c>
      <c r="BK131" s="162">
        <f>ROUND(I131*H131,2)</f>
        <v>0</v>
      </c>
      <c r="BL131" s="24" t="s">
        <v>149</v>
      </c>
      <c r="BM131" s="24" t="s">
        <v>1358</v>
      </c>
    </row>
    <row r="132" spans="2:47" s="1" customFormat="1" ht="148.5">
      <c r="B132" s="38"/>
      <c r="D132" s="163" t="s">
        <v>151</v>
      </c>
      <c r="F132" s="164" t="s">
        <v>1359</v>
      </c>
      <c r="L132" s="38"/>
      <c r="M132" s="165"/>
      <c r="N132" s="39"/>
      <c r="O132" s="39"/>
      <c r="P132" s="39"/>
      <c r="Q132" s="39"/>
      <c r="R132" s="39"/>
      <c r="S132" s="39"/>
      <c r="T132" s="67"/>
      <c r="AT132" s="24" t="s">
        <v>151</v>
      </c>
      <c r="AU132" s="24" t="s">
        <v>75</v>
      </c>
    </row>
    <row r="133" spans="2:51" s="11" customFormat="1" ht="13.5">
      <c r="B133" s="166"/>
      <c r="D133" s="163" t="s">
        <v>153</v>
      </c>
      <c r="E133" s="167" t="s">
        <v>5</v>
      </c>
      <c r="F133" s="168" t="s">
        <v>1360</v>
      </c>
      <c r="H133" s="169">
        <v>146</v>
      </c>
      <c r="L133" s="166"/>
      <c r="M133" s="170"/>
      <c r="N133" s="171"/>
      <c r="O133" s="171"/>
      <c r="P133" s="171"/>
      <c r="Q133" s="171"/>
      <c r="R133" s="171"/>
      <c r="S133" s="171"/>
      <c r="T133" s="172"/>
      <c r="AT133" s="167" t="s">
        <v>153</v>
      </c>
      <c r="AU133" s="167" t="s">
        <v>75</v>
      </c>
      <c r="AV133" s="11" t="s">
        <v>75</v>
      </c>
      <c r="AW133" s="11" t="s">
        <v>28</v>
      </c>
      <c r="AX133" s="11" t="s">
        <v>65</v>
      </c>
      <c r="AY133" s="167" t="s">
        <v>142</v>
      </c>
    </row>
    <row r="134" spans="2:51" s="13" customFormat="1" ht="13.5">
      <c r="B134" s="179"/>
      <c r="D134" s="163" t="s">
        <v>153</v>
      </c>
      <c r="E134" s="180" t="s">
        <v>5</v>
      </c>
      <c r="F134" s="181" t="s">
        <v>156</v>
      </c>
      <c r="H134" s="182">
        <v>146</v>
      </c>
      <c r="L134" s="179"/>
      <c r="M134" s="183"/>
      <c r="N134" s="184"/>
      <c r="O134" s="184"/>
      <c r="P134" s="184"/>
      <c r="Q134" s="184"/>
      <c r="R134" s="184"/>
      <c r="S134" s="184"/>
      <c r="T134" s="185"/>
      <c r="AT134" s="180" t="s">
        <v>153</v>
      </c>
      <c r="AU134" s="180" t="s">
        <v>75</v>
      </c>
      <c r="AV134" s="13" t="s">
        <v>149</v>
      </c>
      <c r="AW134" s="13" t="s">
        <v>28</v>
      </c>
      <c r="AX134" s="13" t="s">
        <v>73</v>
      </c>
      <c r="AY134" s="180" t="s">
        <v>142</v>
      </c>
    </row>
    <row r="135" spans="2:65" s="1" customFormat="1" ht="25.5" customHeight="1">
      <c r="B135" s="152"/>
      <c r="C135" s="153" t="s">
        <v>308</v>
      </c>
      <c r="D135" s="153" t="s">
        <v>144</v>
      </c>
      <c r="E135" s="154" t="s">
        <v>1361</v>
      </c>
      <c r="F135" s="155" t="s">
        <v>1362</v>
      </c>
      <c r="G135" s="156" t="s">
        <v>220</v>
      </c>
      <c r="H135" s="157">
        <v>146</v>
      </c>
      <c r="I135" s="157"/>
      <c r="J135" s="157">
        <f>ROUND(I135*H135,2)</f>
        <v>0</v>
      </c>
      <c r="K135" s="155" t="s">
        <v>148</v>
      </c>
      <c r="L135" s="38"/>
      <c r="M135" s="158" t="s">
        <v>5</v>
      </c>
      <c r="N135" s="159" t="s">
        <v>36</v>
      </c>
      <c r="O135" s="160">
        <v>0.113</v>
      </c>
      <c r="P135" s="160">
        <f>O135*H135</f>
        <v>16.498</v>
      </c>
      <c r="Q135" s="160">
        <v>0</v>
      </c>
      <c r="R135" s="160">
        <f>Q135*H135</f>
        <v>0</v>
      </c>
      <c r="S135" s="160">
        <v>0</v>
      </c>
      <c r="T135" s="161">
        <f>S135*H135</f>
        <v>0</v>
      </c>
      <c r="AR135" s="24" t="s">
        <v>149</v>
      </c>
      <c r="AT135" s="24" t="s">
        <v>144</v>
      </c>
      <c r="AU135" s="24" t="s">
        <v>75</v>
      </c>
      <c r="AY135" s="24" t="s">
        <v>142</v>
      </c>
      <c r="BE135" s="162">
        <f>IF(N135="základní",J135,0)</f>
        <v>0</v>
      </c>
      <c r="BF135" s="162">
        <f>IF(N135="snížená",J135,0)</f>
        <v>0</v>
      </c>
      <c r="BG135" s="162">
        <f>IF(N135="zákl. přenesená",J135,0)</f>
        <v>0</v>
      </c>
      <c r="BH135" s="162">
        <f>IF(N135="sníž. přenesená",J135,0)</f>
        <v>0</v>
      </c>
      <c r="BI135" s="162">
        <f>IF(N135="nulová",J135,0)</f>
        <v>0</v>
      </c>
      <c r="BJ135" s="24" t="s">
        <v>73</v>
      </c>
      <c r="BK135" s="162">
        <f>ROUND(I135*H135,2)</f>
        <v>0</v>
      </c>
      <c r="BL135" s="24" t="s">
        <v>149</v>
      </c>
      <c r="BM135" s="24" t="s">
        <v>1363</v>
      </c>
    </row>
    <row r="136" spans="2:47" s="1" customFormat="1" ht="121.5">
      <c r="B136" s="38"/>
      <c r="D136" s="163" t="s">
        <v>151</v>
      </c>
      <c r="F136" s="164" t="s">
        <v>1364</v>
      </c>
      <c r="L136" s="38"/>
      <c r="M136" s="165"/>
      <c r="N136" s="39"/>
      <c r="O136" s="39"/>
      <c r="P136" s="39"/>
      <c r="Q136" s="39"/>
      <c r="R136" s="39"/>
      <c r="S136" s="39"/>
      <c r="T136" s="67"/>
      <c r="AT136" s="24" t="s">
        <v>151</v>
      </c>
      <c r="AU136" s="24" t="s">
        <v>75</v>
      </c>
    </row>
    <row r="137" spans="2:51" s="11" customFormat="1" ht="13.5">
      <c r="B137" s="166"/>
      <c r="D137" s="163" t="s">
        <v>153</v>
      </c>
      <c r="E137" s="167" t="s">
        <v>5</v>
      </c>
      <c r="F137" s="168" t="s">
        <v>1276</v>
      </c>
      <c r="H137" s="169">
        <v>112</v>
      </c>
      <c r="L137" s="166"/>
      <c r="M137" s="170"/>
      <c r="N137" s="171"/>
      <c r="O137" s="171"/>
      <c r="P137" s="171"/>
      <c r="Q137" s="171"/>
      <c r="R137" s="171"/>
      <c r="S137" s="171"/>
      <c r="T137" s="172"/>
      <c r="AT137" s="167" t="s">
        <v>153</v>
      </c>
      <c r="AU137" s="167" t="s">
        <v>75</v>
      </c>
      <c r="AV137" s="11" t="s">
        <v>75</v>
      </c>
      <c r="AW137" s="11" t="s">
        <v>28</v>
      </c>
      <c r="AX137" s="11" t="s">
        <v>65</v>
      </c>
      <c r="AY137" s="167" t="s">
        <v>142</v>
      </c>
    </row>
    <row r="138" spans="2:51" s="11" customFormat="1" ht="13.5">
      <c r="B138" s="166"/>
      <c r="D138" s="163" t="s">
        <v>153</v>
      </c>
      <c r="E138" s="167" t="s">
        <v>5</v>
      </c>
      <c r="F138" s="168" t="s">
        <v>1275</v>
      </c>
      <c r="H138" s="169">
        <v>34</v>
      </c>
      <c r="L138" s="166"/>
      <c r="M138" s="170"/>
      <c r="N138" s="171"/>
      <c r="O138" s="171"/>
      <c r="P138" s="171"/>
      <c r="Q138" s="171"/>
      <c r="R138" s="171"/>
      <c r="S138" s="171"/>
      <c r="T138" s="172"/>
      <c r="AT138" s="167" t="s">
        <v>153</v>
      </c>
      <c r="AU138" s="167" t="s">
        <v>75</v>
      </c>
      <c r="AV138" s="11" t="s">
        <v>75</v>
      </c>
      <c r="AW138" s="11" t="s">
        <v>28</v>
      </c>
      <c r="AX138" s="11" t="s">
        <v>65</v>
      </c>
      <c r="AY138" s="167" t="s">
        <v>142</v>
      </c>
    </row>
    <row r="139" spans="2:51" s="13" customFormat="1" ht="13.5">
      <c r="B139" s="179"/>
      <c r="D139" s="163" t="s">
        <v>153</v>
      </c>
      <c r="E139" s="180" t="s">
        <v>5</v>
      </c>
      <c r="F139" s="181" t="s">
        <v>156</v>
      </c>
      <c r="H139" s="182">
        <v>146</v>
      </c>
      <c r="L139" s="179"/>
      <c r="M139" s="183"/>
      <c r="N139" s="184"/>
      <c r="O139" s="184"/>
      <c r="P139" s="184"/>
      <c r="Q139" s="184"/>
      <c r="R139" s="184"/>
      <c r="S139" s="184"/>
      <c r="T139" s="185"/>
      <c r="AT139" s="180" t="s">
        <v>153</v>
      </c>
      <c r="AU139" s="180" t="s">
        <v>75</v>
      </c>
      <c r="AV139" s="13" t="s">
        <v>149</v>
      </c>
      <c r="AW139" s="13" t="s">
        <v>28</v>
      </c>
      <c r="AX139" s="13" t="s">
        <v>73</v>
      </c>
      <c r="AY139" s="180" t="s">
        <v>142</v>
      </c>
    </row>
    <row r="140" spans="2:65" s="1" customFormat="1" ht="16.5" customHeight="1">
      <c r="B140" s="152"/>
      <c r="C140" s="187" t="s">
        <v>312</v>
      </c>
      <c r="D140" s="187" t="s">
        <v>226</v>
      </c>
      <c r="E140" s="188" t="s">
        <v>1365</v>
      </c>
      <c r="F140" s="189" t="s">
        <v>1366</v>
      </c>
      <c r="G140" s="190" t="s">
        <v>147</v>
      </c>
      <c r="H140" s="191">
        <v>15.04</v>
      </c>
      <c r="I140" s="191"/>
      <c r="J140" s="191">
        <f>ROUND(I140*H140,2)</f>
        <v>0</v>
      </c>
      <c r="K140" s="189" t="s">
        <v>148</v>
      </c>
      <c r="L140" s="192"/>
      <c r="M140" s="193" t="s">
        <v>5</v>
      </c>
      <c r="N140" s="194" t="s">
        <v>36</v>
      </c>
      <c r="O140" s="160">
        <v>0</v>
      </c>
      <c r="P140" s="160">
        <f>O140*H140</f>
        <v>0</v>
      </c>
      <c r="Q140" s="160">
        <v>0.2</v>
      </c>
      <c r="R140" s="160">
        <f>Q140*H140</f>
        <v>3.008</v>
      </c>
      <c r="S140" s="160">
        <v>0</v>
      </c>
      <c r="T140" s="161">
        <f>S140*H140</f>
        <v>0</v>
      </c>
      <c r="AR140" s="24" t="s">
        <v>189</v>
      </c>
      <c r="AT140" s="24" t="s">
        <v>226</v>
      </c>
      <c r="AU140" s="24" t="s">
        <v>75</v>
      </c>
      <c r="AY140" s="24" t="s">
        <v>142</v>
      </c>
      <c r="BE140" s="162">
        <f>IF(N140="základní",J140,0)</f>
        <v>0</v>
      </c>
      <c r="BF140" s="162">
        <f>IF(N140="snížená",J140,0)</f>
        <v>0</v>
      </c>
      <c r="BG140" s="162">
        <f>IF(N140="zákl. přenesená",J140,0)</f>
        <v>0</v>
      </c>
      <c r="BH140" s="162">
        <f>IF(N140="sníž. přenesená",J140,0)</f>
        <v>0</v>
      </c>
      <c r="BI140" s="162">
        <f>IF(N140="nulová",J140,0)</f>
        <v>0</v>
      </c>
      <c r="BJ140" s="24" t="s">
        <v>73</v>
      </c>
      <c r="BK140" s="162">
        <f>ROUND(I140*H140,2)</f>
        <v>0</v>
      </c>
      <c r="BL140" s="24" t="s">
        <v>149</v>
      </c>
      <c r="BM140" s="24" t="s">
        <v>1367</v>
      </c>
    </row>
    <row r="141" spans="2:51" s="11" customFormat="1" ht="13.5">
      <c r="B141" s="166"/>
      <c r="D141" s="163" t="s">
        <v>153</v>
      </c>
      <c r="F141" s="168" t="s">
        <v>1368</v>
      </c>
      <c r="H141" s="169">
        <v>15.04</v>
      </c>
      <c r="L141" s="166"/>
      <c r="M141" s="170"/>
      <c r="N141" s="171"/>
      <c r="O141" s="171"/>
      <c r="P141" s="171"/>
      <c r="Q141" s="171"/>
      <c r="R141" s="171"/>
      <c r="S141" s="171"/>
      <c r="T141" s="172"/>
      <c r="AT141" s="167" t="s">
        <v>153</v>
      </c>
      <c r="AU141" s="167" t="s">
        <v>75</v>
      </c>
      <c r="AV141" s="11" t="s">
        <v>75</v>
      </c>
      <c r="AW141" s="11" t="s">
        <v>6</v>
      </c>
      <c r="AX141" s="11" t="s">
        <v>73</v>
      </c>
      <c r="AY141" s="167" t="s">
        <v>142</v>
      </c>
    </row>
    <row r="142" spans="2:65" s="1" customFormat="1" ht="16.5" customHeight="1">
      <c r="B142" s="152"/>
      <c r="C142" s="153" t="s">
        <v>316</v>
      </c>
      <c r="D142" s="153" t="s">
        <v>144</v>
      </c>
      <c r="E142" s="154" t="s">
        <v>1369</v>
      </c>
      <c r="F142" s="155" t="s">
        <v>1370</v>
      </c>
      <c r="G142" s="156" t="s">
        <v>213</v>
      </c>
      <c r="H142" s="157">
        <v>61.32</v>
      </c>
      <c r="I142" s="157"/>
      <c r="J142" s="157">
        <f>ROUND(I142*H142,2)</f>
        <v>0</v>
      </c>
      <c r="K142" s="155" t="s">
        <v>148</v>
      </c>
      <c r="L142" s="38"/>
      <c r="M142" s="158" t="s">
        <v>5</v>
      </c>
      <c r="N142" s="159" t="s">
        <v>36</v>
      </c>
      <c r="O142" s="160">
        <v>0.782</v>
      </c>
      <c r="P142" s="160">
        <f>O142*H142</f>
        <v>47.95224</v>
      </c>
      <c r="Q142" s="160">
        <v>0</v>
      </c>
      <c r="R142" s="160">
        <f>Q142*H142</f>
        <v>0</v>
      </c>
      <c r="S142" s="160">
        <v>0</v>
      </c>
      <c r="T142" s="161">
        <f>S142*H142</f>
        <v>0</v>
      </c>
      <c r="AR142" s="24" t="s">
        <v>149</v>
      </c>
      <c r="AT142" s="24" t="s">
        <v>144</v>
      </c>
      <c r="AU142" s="24" t="s">
        <v>75</v>
      </c>
      <c r="AY142" s="24" t="s">
        <v>142</v>
      </c>
      <c r="BE142" s="162">
        <f>IF(N142="základní",J142,0)</f>
        <v>0</v>
      </c>
      <c r="BF142" s="162">
        <f>IF(N142="snížená",J142,0)</f>
        <v>0</v>
      </c>
      <c r="BG142" s="162">
        <f>IF(N142="zákl. přenesená",J142,0)</f>
        <v>0</v>
      </c>
      <c r="BH142" s="162">
        <f>IF(N142="sníž. přenesená",J142,0)</f>
        <v>0</v>
      </c>
      <c r="BI142" s="162">
        <f>IF(N142="nulová",J142,0)</f>
        <v>0</v>
      </c>
      <c r="BJ142" s="24" t="s">
        <v>73</v>
      </c>
      <c r="BK142" s="162">
        <f>ROUND(I142*H142,2)</f>
        <v>0</v>
      </c>
      <c r="BL142" s="24" t="s">
        <v>149</v>
      </c>
      <c r="BM142" s="24" t="s">
        <v>1371</v>
      </c>
    </row>
    <row r="143" spans="2:47" s="1" customFormat="1" ht="67.5">
      <c r="B143" s="38"/>
      <c r="D143" s="163" t="s">
        <v>151</v>
      </c>
      <c r="F143" s="164" t="s">
        <v>1372</v>
      </c>
      <c r="L143" s="38"/>
      <c r="M143" s="165"/>
      <c r="N143" s="39"/>
      <c r="O143" s="39"/>
      <c r="P143" s="39"/>
      <c r="Q143" s="39"/>
      <c r="R143" s="39"/>
      <c r="S143" s="39"/>
      <c r="T143" s="67"/>
      <c r="AT143" s="24" t="s">
        <v>151</v>
      </c>
      <c r="AU143" s="24" t="s">
        <v>75</v>
      </c>
    </row>
    <row r="144" spans="2:51" s="11" customFormat="1" ht="13.5">
      <c r="B144" s="166"/>
      <c r="D144" s="163" t="s">
        <v>153</v>
      </c>
      <c r="E144" s="167" t="s">
        <v>5</v>
      </c>
      <c r="F144" s="168" t="s">
        <v>1373</v>
      </c>
      <c r="H144" s="169">
        <v>61.32</v>
      </c>
      <c r="L144" s="166"/>
      <c r="M144" s="170"/>
      <c r="N144" s="171"/>
      <c r="O144" s="171"/>
      <c r="P144" s="171"/>
      <c r="Q144" s="171"/>
      <c r="R144" s="171"/>
      <c r="S144" s="171"/>
      <c r="T144" s="172"/>
      <c r="AT144" s="167" t="s">
        <v>153</v>
      </c>
      <c r="AU144" s="167" t="s">
        <v>75</v>
      </c>
      <c r="AV144" s="11" t="s">
        <v>75</v>
      </c>
      <c r="AW144" s="11" t="s">
        <v>28</v>
      </c>
      <c r="AX144" s="11" t="s">
        <v>65</v>
      </c>
      <c r="AY144" s="167" t="s">
        <v>142</v>
      </c>
    </row>
    <row r="145" spans="2:51" s="13" customFormat="1" ht="13.5">
      <c r="B145" s="179"/>
      <c r="D145" s="163" t="s">
        <v>153</v>
      </c>
      <c r="E145" s="180" t="s">
        <v>5</v>
      </c>
      <c r="F145" s="181" t="s">
        <v>156</v>
      </c>
      <c r="H145" s="182">
        <v>61.32</v>
      </c>
      <c r="L145" s="179"/>
      <c r="M145" s="183"/>
      <c r="N145" s="184"/>
      <c r="O145" s="184"/>
      <c r="P145" s="184"/>
      <c r="Q145" s="184"/>
      <c r="R145" s="184"/>
      <c r="S145" s="184"/>
      <c r="T145" s="185"/>
      <c r="AT145" s="180" t="s">
        <v>153</v>
      </c>
      <c r="AU145" s="180" t="s">
        <v>75</v>
      </c>
      <c r="AV145" s="13" t="s">
        <v>149</v>
      </c>
      <c r="AW145" s="13" t="s">
        <v>28</v>
      </c>
      <c r="AX145" s="13" t="s">
        <v>73</v>
      </c>
      <c r="AY145" s="180" t="s">
        <v>142</v>
      </c>
    </row>
    <row r="146" spans="2:65" s="1" customFormat="1" ht="16.5" customHeight="1">
      <c r="B146" s="152"/>
      <c r="C146" s="187" t="s">
        <v>321</v>
      </c>
      <c r="D146" s="187" t="s">
        <v>226</v>
      </c>
      <c r="E146" s="188" t="s">
        <v>1374</v>
      </c>
      <c r="F146" s="189" t="s">
        <v>1375</v>
      </c>
      <c r="G146" s="190" t="s">
        <v>147</v>
      </c>
      <c r="H146" s="191">
        <v>6.13</v>
      </c>
      <c r="I146" s="191"/>
      <c r="J146" s="191">
        <f>ROUND(I146*H146,2)</f>
        <v>0</v>
      </c>
      <c r="K146" s="189" t="s">
        <v>148</v>
      </c>
      <c r="L146" s="192"/>
      <c r="M146" s="193" t="s">
        <v>5</v>
      </c>
      <c r="N146" s="194" t="s">
        <v>36</v>
      </c>
      <c r="O146" s="160">
        <v>0</v>
      </c>
      <c r="P146" s="160">
        <f>O146*H146</f>
        <v>0</v>
      </c>
      <c r="Q146" s="160">
        <v>0.21</v>
      </c>
      <c r="R146" s="160">
        <f>Q146*H146</f>
        <v>1.2872999999999999</v>
      </c>
      <c r="S146" s="160">
        <v>0</v>
      </c>
      <c r="T146" s="161">
        <f>S146*H146</f>
        <v>0</v>
      </c>
      <c r="AR146" s="24" t="s">
        <v>189</v>
      </c>
      <c r="AT146" s="24" t="s">
        <v>226</v>
      </c>
      <c r="AU146" s="24" t="s">
        <v>75</v>
      </c>
      <c r="AY146" s="24" t="s">
        <v>142</v>
      </c>
      <c r="BE146" s="162">
        <f>IF(N146="základní",J146,0)</f>
        <v>0</v>
      </c>
      <c r="BF146" s="162">
        <f>IF(N146="snížená",J146,0)</f>
        <v>0</v>
      </c>
      <c r="BG146" s="162">
        <f>IF(N146="zákl. přenesená",J146,0)</f>
        <v>0</v>
      </c>
      <c r="BH146" s="162">
        <f>IF(N146="sníž. přenesená",J146,0)</f>
        <v>0</v>
      </c>
      <c r="BI146" s="162">
        <f>IF(N146="nulová",J146,0)</f>
        <v>0</v>
      </c>
      <c r="BJ146" s="24" t="s">
        <v>73</v>
      </c>
      <c r="BK146" s="162">
        <f>ROUND(I146*H146,2)</f>
        <v>0</v>
      </c>
      <c r="BL146" s="24" t="s">
        <v>149</v>
      </c>
      <c r="BM146" s="24" t="s">
        <v>1376</v>
      </c>
    </row>
    <row r="147" spans="2:51" s="11" customFormat="1" ht="13.5">
      <c r="B147" s="166"/>
      <c r="D147" s="163" t="s">
        <v>153</v>
      </c>
      <c r="F147" s="168" t="s">
        <v>1377</v>
      </c>
      <c r="H147" s="169">
        <v>6.13</v>
      </c>
      <c r="L147" s="166"/>
      <c r="M147" s="170"/>
      <c r="N147" s="171"/>
      <c r="O147" s="171"/>
      <c r="P147" s="171"/>
      <c r="Q147" s="171"/>
      <c r="R147" s="171"/>
      <c r="S147" s="171"/>
      <c r="T147" s="172"/>
      <c r="AT147" s="167" t="s">
        <v>153</v>
      </c>
      <c r="AU147" s="167" t="s">
        <v>75</v>
      </c>
      <c r="AV147" s="11" t="s">
        <v>75</v>
      </c>
      <c r="AW147" s="11" t="s">
        <v>6</v>
      </c>
      <c r="AX147" s="11" t="s">
        <v>73</v>
      </c>
      <c r="AY147" s="167" t="s">
        <v>142</v>
      </c>
    </row>
    <row r="148" spans="2:65" s="1" customFormat="1" ht="16.5" customHeight="1">
      <c r="B148" s="152"/>
      <c r="C148" s="153" t="s">
        <v>326</v>
      </c>
      <c r="D148" s="153" t="s">
        <v>144</v>
      </c>
      <c r="E148" s="154" t="s">
        <v>1378</v>
      </c>
      <c r="F148" s="155" t="s">
        <v>1379</v>
      </c>
      <c r="G148" s="156" t="s">
        <v>220</v>
      </c>
      <c r="H148" s="157">
        <v>2900.8</v>
      </c>
      <c r="I148" s="157"/>
      <c r="J148" s="157">
        <f>ROUND(I148*H148,2)</f>
        <v>0</v>
      </c>
      <c r="K148" s="155" t="s">
        <v>148</v>
      </c>
      <c r="L148" s="38"/>
      <c r="M148" s="158" t="s">
        <v>5</v>
      </c>
      <c r="N148" s="159" t="s">
        <v>36</v>
      </c>
      <c r="O148" s="160">
        <v>0.011</v>
      </c>
      <c r="P148" s="160">
        <f>O148*H148</f>
        <v>31.9088</v>
      </c>
      <c r="Q148" s="160">
        <v>0</v>
      </c>
      <c r="R148" s="160">
        <f>Q148*H148</f>
        <v>0</v>
      </c>
      <c r="S148" s="160">
        <v>0</v>
      </c>
      <c r="T148" s="161">
        <f>S148*H148</f>
        <v>0</v>
      </c>
      <c r="AR148" s="24" t="s">
        <v>149</v>
      </c>
      <c r="AT148" s="24" t="s">
        <v>144</v>
      </c>
      <c r="AU148" s="24" t="s">
        <v>75</v>
      </c>
      <c r="AY148" s="24" t="s">
        <v>142</v>
      </c>
      <c r="BE148" s="162">
        <f>IF(N148="základní",J148,0)</f>
        <v>0</v>
      </c>
      <c r="BF148" s="162">
        <f>IF(N148="snížená",J148,0)</f>
        <v>0</v>
      </c>
      <c r="BG148" s="162">
        <f>IF(N148="zákl. přenesená",J148,0)</f>
        <v>0</v>
      </c>
      <c r="BH148" s="162">
        <f>IF(N148="sníž. přenesená",J148,0)</f>
        <v>0</v>
      </c>
      <c r="BI148" s="162">
        <f>IF(N148="nulová",J148,0)</f>
        <v>0</v>
      </c>
      <c r="BJ148" s="24" t="s">
        <v>73</v>
      </c>
      <c r="BK148" s="162">
        <f>ROUND(I148*H148,2)</f>
        <v>0</v>
      </c>
      <c r="BL148" s="24" t="s">
        <v>149</v>
      </c>
      <c r="BM148" s="24" t="s">
        <v>1380</v>
      </c>
    </row>
    <row r="149" spans="2:47" s="1" customFormat="1" ht="175.5">
      <c r="B149" s="38"/>
      <c r="D149" s="163" t="s">
        <v>151</v>
      </c>
      <c r="F149" s="164" t="s">
        <v>1381</v>
      </c>
      <c r="L149" s="38"/>
      <c r="M149" s="165"/>
      <c r="N149" s="39"/>
      <c r="O149" s="39"/>
      <c r="P149" s="39"/>
      <c r="Q149" s="39"/>
      <c r="R149" s="39"/>
      <c r="S149" s="39"/>
      <c r="T149" s="67"/>
      <c r="AT149" s="24" t="s">
        <v>151</v>
      </c>
      <c r="AU149" s="24" t="s">
        <v>75</v>
      </c>
    </row>
    <row r="150" spans="2:51" s="11" customFormat="1" ht="13.5">
      <c r="B150" s="166"/>
      <c r="D150" s="163" t="s">
        <v>153</v>
      </c>
      <c r="E150" s="167" t="s">
        <v>5</v>
      </c>
      <c r="F150" s="168" t="s">
        <v>1382</v>
      </c>
      <c r="H150" s="169">
        <v>2900.8</v>
      </c>
      <c r="L150" s="166"/>
      <c r="M150" s="170"/>
      <c r="N150" s="171"/>
      <c r="O150" s="171"/>
      <c r="P150" s="171"/>
      <c r="Q150" s="171"/>
      <c r="R150" s="171"/>
      <c r="S150" s="171"/>
      <c r="T150" s="172"/>
      <c r="AT150" s="167" t="s">
        <v>153</v>
      </c>
      <c r="AU150" s="167" t="s">
        <v>75</v>
      </c>
      <c r="AV150" s="11" t="s">
        <v>75</v>
      </c>
      <c r="AW150" s="11" t="s">
        <v>28</v>
      </c>
      <c r="AX150" s="11" t="s">
        <v>65</v>
      </c>
      <c r="AY150" s="167" t="s">
        <v>142</v>
      </c>
    </row>
    <row r="151" spans="2:51" s="13" customFormat="1" ht="13.5">
      <c r="B151" s="179"/>
      <c r="D151" s="163" t="s">
        <v>153</v>
      </c>
      <c r="E151" s="180" t="s">
        <v>5</v>
      </c>
      <c r="F151" s="181" t="s">
        <v>156</v>
      </c>
      <c r="H151" s="182">
        <v>2900.8</v>
      </c>
      <c r="L151" s="179"/>
      <c r="M151" s="183"/>
      <c r="N151" s="184"/>
      <c r="O151" s="184"/>
      <c r="P151" s="184"/>
      <c r="Q151" s="184"/>
      <c r="R151" s="184"/>
      <c r="S151" s="184"/>
      <c r="T151" s="185"/>
      <c r="AT151" s="180" t="s">
        <v>153</v>
      </c>
      <c r="AU151" s="180" t="s">
        <v>75</v>
      </c>
      <c r="AV151" s="13" t="s">
        <v>149</v>
      </c>
      <c r="AW151" s="13" t="s">
        <v>28</v>
      </c>
      <c r="AX151" s="13" t="s">
        <v>73</v>
      </c>
      <c r="AY151" s="180" t="s">
        <v>142</v>
      </c>
    </row>
    <row r="152" spans="2:65" s="1" customFormat="1" ht="16.5" customHeight="1">
      <c r="B152" s="152"/>
      <c r="C152" s="153" t="s">
        <v>333</v>
      </c>
      <c r="D152" s="153" t="s">
        <v>144</v>
      </c>
      <c r="E152" s="154" t="s">
        <v>1383</v>
      </c>
      <c r="F152" s="155" t="s">
        <v>1384</v>
      </c>
      <c r="G152" s="156" t="s">
        <v>147</v>
      </c>
      <c r="H152" s="157">
        <v>141</v>
      </c>
      <c r="I152" s="157"/>
      <c r="J152" s="157">
        <f>ROUND(I152*H152,2)</f>
        <v>0</v>
      </c>
      <c r="K152" s="155" t="s">
        <v>148</v>
      </c>
      <c r="L152" s="38"/>
      <c r="M152" s="158" t="s">
        <v>5</v>
      </c>
      <c r="N152" s="159" t="s">
        <v>36</v>
      </c>
      <c r="O152" s="160">
        <v>1.196</v>
      </c>
      <c r="P152" s="160">
        <f>O152*H152</f>
        <v>168.636</v>
      </c>
      <c r="Q152" s="160">
        <v>0</v>
      </c>
      <c r="R152" s="160">
        <f>Q152*H152</f>
        <v>0</v>
      </c>
      <c r="S152" s="160">
        <v>0</v>
      </c>
      <c r="T152" s="161">
        <f>S152*H152</f>
        <v>0</v>
      </c>
      <c r="AR152" s="24" t="s">
        <v>149</v>
      </c>
      <c r="AT152" s="24" t="s">
        <v>144</v>
      </c>
      <c r="AU152" s="24" t="s">
        <v>75</v>
      </c>
      <c r="AY152" s="24" t="s">
        <v>142</v>
      </c>
      <c r="BE152" s="162">
        <f>IF(N152="základní",J152,0)</f>
        <v>0</v>
      </c>
      <c r="BF152" s="162">
        <f>IF(N152="snížená",J152,0)</f>
        <v>0</v>
      </c>
      <c r="BG152" s="162">
        <f>IF(N152="zákl. přenesená",J152,0)</f>
        <v>0</v>
      </c>
      <c r="BH152" s="162">
        <f>IF(N152="sníž. přenesená",J152,0)</f>
        <v>0</v>
      </c>
      <c r="BI152" s="162">
        <f>IF(N152="nulová",J152,0)</f>
        <v>0</v>
      </c>
      <c r="BJ152" s="24" t="s">
        <v>73</v>
      </c>
      <c r="BK152" s="162">
        <f>ROUND(I152*H152,2)</f>
        <v>0</v>
      </c>
      <c r="BL152" s="24" t="s">
        <v>149</v>
      </c>
      <c r="BM152" s="24" t="s">
        <v>1385</v>
      </c>
    </row>
    <row r="153" spans="2:51" s="11" customFormat="1" ht="13.5">
      <c r="B153" s="166"/>
      <c r="D153" s="163" t="s">
        <v>153</v>
      </c>
      <c r="E153" s="167" t="s">
        <v>5</v>
      </c>
      <c r="F153" s="168" t="s">
        <v>1386</v>
      </c>
      <c r="H153" s="169">
        <v>85</v>
      </c>
      <c r="L153" s="166"/>
      <c r="M153" s="170"/>
      <c r="N153" s="171"/>
      <c r="O153" s="171"/>
      <c r="P153" s="171"/>
      <c r="Q153" s="171"/>
      <c r="R153" s="171"/>
      <c r="S153" s="171"/>
      <c r="T153" s="172"/>
      <c r="AT153" s="167" t="s">
        <v>153</v>
      </c>
      <c r="AU153" s="167" t="s">
        <v>75</v>
      </c>
      <c r="AV153" s="11" t="s">
        <v>75</v>
      </c>
      <c r="AW153" s="11" t="s">
        <v>28</v>
      </c>
      <c r="AX153" s="11" t="s">
        <v>65</v>
      </c>
      <c r="AY153" s="167" t="s">
        <v>142</v>
      </c>
    </row>
    <row r="154" spans="2:51" s="11" customFormat="1" ht="13.5">
      <c r="B154" s="166"/>
      <c r="D154" s="163" t="s">
        <v>153</v>
      </c>
      <c r="E154" s="167" t="s">
        <v>5</v>
      </c>
      <c r="F154" s="168" t="s">
        <v>1387</v>
      </c>
      <c r="H154" s="169">
        <v>56</v>
      </c>
      <c r="L154" s="166"/>
      <c r="M154" s="170"/>
      <c r="N154" s="171"/>
      <c r="O154" s="171"/>
      <c r="P154" s="171"/>
      <c r="Q154" s="171"/>
      <c r="R154" s="171"/>
      <c r="S154" s="171"/>
      <c r="T154" s="172"/>
      <c r="AT154" s="167" t="s">
        <v>153</v>
      </c>
      <c r="AU154" s="167" t="s">
        <v>75</v>
      </c>
      <c r="AV154" s="11" t="s">
        <v>75</v>
      </c>
      <c r="AW154" s="11" t="s">
        <v>28</v>
      </c>
      <c r="AX154" s="11" t="s">
        <v>65</v>
      </c>
      <c r="AY154" s="167" t="s">
        <v>142</v>
      </c>
    </row>
    <row r="155" spans="2:51" s="12" customFormat="1" ht="13.5">
      <c r="B155" s="173"/>
      <c r="D155" s="163" t="s">
        <v>153</v>
      </c>
      <c r="E155" s="174" t="s">
        <v>5</v>
      </c>
      <c r="F155" s="175" t="s">
        <v>1388</v>
      </c>
      <c r="H155" s="174" t="s">
        <v>5</v>
      </c>
      <c r="L155" s="173"/>
      <c r="M155" s="176"/>
      <c r="N155" s="177"/>
      <c r="O155" s="177"/>
      <c r="P155" s="177"/>
      <c r="Q155" s="177"/>
      <c r="R155" s="177"/>
      <c r="S155" s="177"/>
      <c r="T155" s="178"/>
      <c r="AT155" s="174" t="s">
        <v>153</v>
      </c>
      <c r="AU155" s="174" t="s">
        <v>75</v>
      </c>
      <c r="AV155" s="12" t="s">
        <v>73</v>
      </c>
      <c r="AW155" s="12" t="s">
        <v>28</v>
      </c>
      <c r="AX155" s="12" t="s">
        <v>65</v>
      </c>
      <c r="AY155" s="174" t="s">
        <v>142</v>
      </c>
    </row>
    <row r="156" spans="2:51" s="13" customFormat="1" ht="13.5">
      <c r="B156" s="179"/>
      <c r="D156" s="163" t="s">
        <v>153</v>
      </c>
      <c r="E156" s="180" t="s">
        <v>5</v>
      </c>
      <c r="F156" s="181" t="s">
        <v>156</v>
      </c>
      <c r="H156" s="182">
        <v>141</v>
      </c>
      <c r="L156" s="179"/>
      <c r="M156" s="183"/>
      <c r="N156" s="184"/>
      <c r="O156" s="184"/>
      <c r="P156" s="184"/>
      <c r="Q156" s="184"/>
      <c r="R156" s="184"/>
      <c r="S156" s="184"/>
      <c r="T156" s="185"/>
      <c r="AT156" s="180" t="s">
        <v>153</v>
      </c>
      <c r="AU156" s="180" t="s">
        <v>75</v>
      </c>
      <c r="AV156" s="13" t="s">
        <v>149</v>
      </c>
      <c r="AW156" s="13" t="s">
        <v>28</v>
      </c>
      <c r="AX156" s="13" t="s">
        <v>73</v>
      </c>
      <c r="AY156" s="180" t="s">
        <v>142</v>
      </c>
    </row>
    <row r="157" spans="2:65" s="1" customFormat="1" ht="16.5" customHeight="1">
      <c r="B157" s="152"/>
      <c r="C157" s="153" t="s">
        <v>336</v>
      </c>
      <c r="D157" s="153" t="s">
        <v>144</v>
      </c>
      <c r="E157" s="154" t="s">
        <v>1389</v>
      </c>
      <c r="F157" s="155" t="s">
        <v>1390</v>
      </c>
      <c r="G157" s="156" t="s">
        <v>147</v>
      </c>
      <c r="H157" s="157">
        <v>141</v>
      </c>
      <c r="I157" s="157"/>
      <c r="J157" s="157">
        <f>ROUND(I157*H157,2)</f>
        <v>0</v>
      </c>
      <c r="K157" s="155" t="s">
        <v>148</v>
      </c>
      <c r="L157" s="38"/>
      <c r="M157" s="158" t="s">
        <v>5</v>
      </c>
      <c r="N157" s="159" t="s">
        <v>36</v>
      </c>
      <c r="O157" s="160">
        <v>0.452</v>
      </c>
      <c r="P157" s="160">
        <f>O157*H157</f>
        <v>63.732</v>
      </c>
      <c r="Q157" s="160">
        <v>0</v>
      </c>
      <c r="R157" s="160">
        <f>Q157*H157</f>
        <v>0</v>
      </c>
      <c r="S157" s="160">
        <v>0</v>
      </c>
      <c r="T157" s="161">
        <f>S157*H157</f>
        <v>0</v>
      </c>
      <c r="AR157" s="24" t="s">
        <v>149</v>
      </c>
      <c r="AT157" s="24" t="s">
        <v>144</v>
      </c>
      <c r="AU157" s="24" t="s">
        <v>75</v>
      </c>
      <c r="AY157" s="24" t="s">
        <v>142</v>
      </c>
      <c r="BE157" s="162">
        <f>IF(N157="základní",J157,0)</f>
        <v>0</v>
      </c>
      <c r="BF157" s="162">
        <f>IF(N157="snížená",J157,0)</f>
        <v>0</v>
      </c>
      <c r="BG157" s="162">
        <f>IF(N157="zákl. přenesená",J157,0)</f>
        <v>0</v>
      </c>
      <c r="BH157" s="162">
        <f>IF(N157="sníž. přenesená",J157,0)</f>
        <v>0</v>
      </c>
      <c r="BI157" s="162">
        <f>IF(N157="nulová",J157,0)</f>
        <v>0</v>
      </c>
      <c r="BJ157" s="24" t="s">
        <v>73</v>
      </c>
      <c r="BK157" s="162">
        <f>ROUND(I157*H157,2)</f>
        <v>0</v>
      </c>
      <c r="BL157" s="24" t="s">
        <v>149</v>
      </c>
      <c r="BM157" s="24" t="s">
        <v>1391</v>
      </c>
    </row>
    <row r="158" spans="2:47" s="1" customFormat="1" ht="67.5">
      <c r="B158" s="38"/>
      <c r="D158" s="163" t="s">
        <v>151</v>
      </c>
      <c r="F158" s="164" t="s">
        <v>1392</v>
      </c>
      <c r="L158" s="38"/>
      <c r="M158" s="165"/>
      <c r="N158" s="39"/>
      <c r="O158" s="39"/>
      <c r="P158" s="39"/>
      <c r="Q158" s="39"/>
      <c r="R158" s="39"/>
      <c r="S158" s="39"/>
      <c r="T158" s="67"/>
      <c r="AT158" s="24" t="s">
        <v>151</v>
      </c>
      <c r="AU158" s="24" t="s">
        <v>75</v>
      </c>
    </row>
    <row r="159" spans="2:51" s="11" customFormat="1" ht="13.5">
      <c r="B159" s="166"/>
      <c r="D159" s="163" t="s">
        <v>153</v>
      </c>
      <c r="E159" s="167" t="s">
        <v>5</v>
      </c>
      <c r="F159" s="168" t="s">
        <v>1393</v>
      </c>
      <c r="H159" s="169">
        <v>141</v>
      </c>
      <c r="L159" s="166"/>
      <c r="M159" s="170"/>
      <c r="N159" s="171"/>
      <c r="O159" s="171"/>
      <c r="P159" s="171"/>
      <c r="Q159" s="171"/>
      <c r="R159" s="171"/>
      <c r="S159" s="171"/>
      <c r="T159" s="172"/>
      <c r="AT159" s="167" t="s">
        <v>153</v>
      </c>
      <c r="AU159" s="167" t="s">
        <v>75</v>
      </c>
      <c r="AV159" s="11" t="s">
        <v>75</v>
      </c>
      <c r="AW159" s="11" t="s">
        <v>28</v>
      </c>
      <c r="AX159" s="11" t="s">
        <v>65</v>
      </c>
      <c r="AY159" s="167" t="s">
        <v>142</v>
      </c>
    </row>
    <row r="160" spans="2:51" s="11" customFormat="1" ht="13.5">
      <c r="B160" s="166"/>
      <c r="D160" s="163" t="s">
        <v>153</v>
      </c>
      <c r="E160" s="167" t="s">
        <v>5</v>
      </c>
      <c r="F160" s="168" t="s">
        <v>5</v>
      </c>
      <c r="H160" s="169">
        <v>0</v>
      </c>
      <c r="L160" s="166"/>
      <c r="M160" s="170"/>
      <c r="N160" s="171"/>
      <c r="O160" s="171"/>
      <c r="P160" s="171"/>
      <c r="Q160" s="171"/>
      <c r="R160" s="171"/>
      <c r="S160" s="171"/>
      <c r="T160" s="172"/>
      <c r="AT160" s="167" t="s">
        <v>153</v>
      </c>
      <c r="AU160" s="167" t="s">
        <v>75</v>
      </c>
      <c r="AV160" s="11" t="s">
        <v>75</v>
      </c>
      <c r="AW160" s="11" t="s">
        <v>28</v>
      </c>
      <c r="AX160" s="11" t="s">
        <v>65</v>
      </c>
      <c r="AY160" s="167" t="s">
        <v>142</v>
      </c>
    </row>
    <row r="161" spans="2:51" s="13" customFormat="1" ht="13.5">
      <c r="B161" s="179"/>
      <c r="D161" s="163" t="s">
        <v>153</v>
      </c>
      <c r="E161" s="180" t="s">
        <v>5</v>
      </c>
      <c r="F161" s="181" t="s">
        <v>156</v>
      </c>
      <c r="H161" s="182">
        <v>141</v>
      </c>
      <c r="L161" s="179"/>
      <c r="M161" s="183"/>
      <c r="N161" s="184"/>
      <c r="O161" s="184"/>
      <c r="P161" s="184"/>
      <c r="Q161" s="184"/>
      <c r="R161" s="184"/>
      <c r="S161" s="184"/>
      <c r="T161" s="185"/>
      <c r="AT161" s="180" t="s">
        <v>153</v>
      </c>
      <c r="AU161" s="180" t="s">
        <v>75</v>
      </c>
      <c r="AV161" s="13" t="s">
        <v>149</v>
      </c>
      <c r="AW161" s="13" t="s">
        <v>28</v>
      </c>
      <c r="AX161" s="13" t="s">
        <v>73</v>
      </c>
      <c r="AY161" s="180" t="s">
        <v>142</v>
      </c>
    </row>
    <row r="162" spans="2:63" s="10" customFormat="1" ht="29.85" customHeight="1">
      <c r="B162" s="140"/>
      <c r="D162" s="141" t="s">
        <v>64</v>
      </c>
      <c r="E162" s="150" t="s">
        <v>370</v>
      </c>
      <c r="F162" s="150" t="s">
        <v>371</v>
      </c>
      <c r="J162" s="151">
        <f>BK162</f>
        <v>0</v>
      </c>
      <c r="L162" s="140"/>
      <c r="M162" s="144"/>
      <c r="N162" s="145"/>
      <c r="O162" s="145"/>
      <c r="P162" s="146">
        <f>P163</f>
        <v>186.3134</v>
      </c>
      <c r="Q162" s="145"/>
      <c r="R162" s="146">
        <f>R163</f>
        <v>0</v>
      </c>
      <c r="S162" s="145"/>
      <c r="T162" s="147">
        <f>T163</f>
        <v>0</v>
      </c>
      <c r="AR162" s="141" t="s">
        <v>73</v>
      </c>
      <c r="AT162" s="148" t="s">
        <v>64</v>
      </c>
      <c r="AU162" s="148" t="s">
        <v>73</v>
      </c>
      <c r="AY162" s="141" t="s">
        <v>142</v>
      </c>
      <c r="BK162" s="149">
        <f>BK163</f>
        <v>0</v>
      </c>
    </row>
    <row r="163" spans="2:65" s="1" customFormat="1" ht="25.5" customHeight="1">
      <c r="B163" s="152"/>
      <c r="C163" s="153" t="s">
        <v>342</v>
      </c>
      <c r="D163" s="153" t="s">
        <v>144</v>
      </c>
      <c r="E163" s="154" t="s">
        <v>1394</v>
      </c>
      <c r="F163" s="155" t="s">
        <v>1395</v>
      </c>
      <c r="G163" s="156" t="s">
        <v>213</v>
      </c>
      <c r="H163" s="157">
        <v>52.78</v>
      </c>
      <c r="I163" s="157"/>
      <c r="J163" s="157">
        <f>ROUND(I163*H163,2)</f>
        <v>0</v>
      </c>
      <c r="K163" s="155" t="s">
        <v>148</v>
      </c>
      <c r="L163" s="38"/>
      <c r="M163" s="158" t="s">
        <v>5</v>
      </c>
      <c r="N163" s="199" t="s">
        <v>36</v>
      </c>
      <c r="O163" s="200">
        <v>3.53</v>
      </c>
      <c r="P163" s="200">
        <f>O163*H163</f>
        <v>186.3134</v>
      </c>
      <c r="Q163" s="200">
        <v>0</v>
      </c>
      <c r="R163" s="200">
        <f>Q163*H163</f>
        <v>0</v>
      </c>
      <c r="S163" s="200">
        <v>0</v>
      </c>
      <c r="T163" s="201">
        <f>S163*H163</f>
        <v>0</v>
      </c>
      <c r="AR163" s="24" t="s">
        <v>149</v>
      </c>
      <c r="AT163" s="24" t="s">
        <v>144</v>
      </c>
      <c r="AU163" s="24" t="s">
        <v>75</v>
      </c>
      <c r="AY163" s="24" t="s">
        <v>142</v>
      </c>
      <c r="BE163" s="162">
        <f>IF(N163="základní",J163,0)</f>
        <v>0</v>
      </c>
      <c r="BF163" s="162">
        <f>IF(N163="snížená",J163,0)</f>
        <v>0</v>
      </c>
      <c r="BG163" s="162">
        <f>IF(N163="zákl. přenesená",J163,0)</f>
        <v>0</v>
      </c>
      <c r="BH163" s="162">
        <f>IF(N163="sníž. přenesená",J163,0)</f>
        <v>0</v>
      </c>
      <c r="BI163" s="162">
        <f>IF(N163="nulová",J163,0)</f>
        <v>0</v>
      </c>
      <c r="BJ163" s="24" t="s">
        <v>73</v>
      </c>
      <c r="BK163" s="162">
        <f>ROUND(I163*H163,2)</f>
        <v>0</v>
      </c>
      <c r="BL163" s="24" t="s">
        <v>149</v>
      </c>
      <c r="BM163" s="24" t="s">
        <v>1396</v>
      </c>
    </row>
    <row r="164" spans="2:12" s="1" customFormat="1" ht="6.95" customHeight="1">
      <c r="B164" s="53"/>
      <c r="C164" s="54"/>
      <c r="D164" s="54"/>
      <c r="E164" s="54"/>
      <c r="F164" s="54"/>
      <c r="G164" s="54"/>
      <c r="H164" s="54"/>
      <c r="I164" s="54"/>
      <c r="J164" s="54"/>
      <c r="K164" s="54"/>
      <c r="L164" s="38"/>
    </row>
  </sheetData>
  <autoFilter ref="C78:K163"/>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82"/>
  <sheetViews>
    <sheetView showGridLines="0" workbookViewId="0" topLeftCell="A1">
      <pane ySplit="1" topLeftCell="A56" activePane="bottomLeft" state="frozen"/>
      <selection pane="bottomLeft" activeCell="I82" sqref="I8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106</v>
      </c>
      <c r="G1" s="444" t="s">
        <v>107</v>
      </c>
      <c r="H1" s="444"/>
      <c r="I1" s="17"/>
      <c r="J1" s="97" t="s">
        <v>108</v>
      </c>
      <c r="K1" s="18" t="s">
        <v>109</v>
      </c>
      <c r="L1" s="97" t="s">
        <v>110</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27" t="s">
        <v>8</v>
      </c>
      <c r="M2" s="428"/>
      <c r="N2" s="428"/>
      <c r="O2" s="428"/>
      <c r="P2" s="428"/>
      <c r="Q2" s="428"/>
      <c r="R2" s="428"/>
      <c r="S2" s="428"/>
      <c r="T2" s="428"/>
      <c r="U2" s="428"/>
      <c r="V2" s="428"/>
      <c r="AT2" s="24" t="s">
        <v>102</v>
      </c>
    </row>
    <row r="3" spans="2:46" ht="6.95" customHeight="1">
      <c r="B3" s="25"/>
      <c r="C3" s="26"/>
      <c r="D3" s="26"/>
      <c r="E3" s="26"/>
      <c r="F3" s="26"/>
      <c r="G3" s="26"/>
      <c r="H3" s="26"/>
      <c r="I3" s="26"/>
      <c r="J3" s="26"/>
      <c r="K3" s="27"/>
      <c r="AT3" s="24" t="s">
        <v>75</v>
      </c>
    </row>
    <row r="4" spans="2:46" ht="36.95" customHeight="1">
      <c r="B4" s="28"/>
      <c r="C4" s="29"/>
      <c r="D4" s="30" t="s">
        <v>111</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445" t="str">
        <f>'Rekapitulace stavby'!K6</f>
        <v>Využití plochy Borská, I.etapa</v>
      </c>
      <c r="F7" s="446"/>
      <c r="G7" s="446"/>
      <c r="H7" s="446"/>
      <c r="I7" s="29"/>
      <c r="J7" s="29"/>
      <c r="K7" s="31"/>
    </row>
    <row r="8" spans="2:11" s="1" customFormat="1" ht="15">
      <c r="B8" s="38"/>
      <c r="C8" s="39"/>
      <c r="D8" s="36" t="s">
        <v>112</v>
      </c>
      <c r="E8" s="39"/>
      <c r="F8" s="39"/>
      <c r="G8" s="39"/>
      <c r="H8" s="39"/>
      <c r="I8" s="39"/>
      <c r="J8" s="39"/>
      <c r="K8" s="42"/>
    </row>
    <row r="9" spans="2:11" s="1" customFormat="1" ht="36.95" customHeight="1">
      <c r="B9" s="38"/>
      <c r="C9" s="39"/>
      <c r="D9" s="39"/>
      <c r="E9" s="447" t="s">
        <v>1397</v>
      </c>
      <c r="F9" s="448"/>
      <c r="G9" s="448"/>
      <c r="H9" s="44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t="s">
        <v>1645</v>
      </c>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429" t="s">
        <v>5</v>
      </c>
      <c r="F24" s="429"/>
      <c r="G24" s="429"/>
      <c r="H24" s="429"/>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ROUND(J78,2)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ROUND(SUM(BE78:BE81),2)</f>
        <v>0</v>
      </c>
      <c r="G30" s="39"/>
      <c r="H30" s="39"/>
      <c r="I30" s="107">
        <v>0.21</v>
      </c>
      <c r="J30" s="106">
        <f>ROUND(ROUND((SUM(BE78:BE81)),2)*I30,2)</f>
        <v>0</v>
      </c>
      <c r="K30" s="42"/>
    </row>
    <row r="31" spans="2:11" s="1" customFormat="1" ht="14.45" customHeight="1">
      <c r="B31" s="38"/>
      <c r="C31" s="39"/>
      <c r="D31" s="39"/>
      <c r="E31" s="46" t="s">
        <v>37</v>
      </c>
      <c r="F31" s="106">
        <f>ROUND(SUM(BF78:BF81),2)</f>
        <v>0</v>
      </c>
      <c r="G31" s="39"/>
      <c r="H31" s="39"/>
      <c r="I31" s="107">
        <v>0.15</v>
      </c>
      <c r="J31" s="106">
        <f>ROUND(ROUND((SUM(BF78:BF81)),2)*I31,2)</f>
        <v>0</v>
      </c>
      <c r="K31" s="42"/>
    </row>
    <row r="32" spans="2:11" s="1" customFormat="1" ht="14.45" customHeight="1" hidden="1">
      <c r="B32" s="38"/>
      <c r="C32" s="39"/>
      <c r="D32" s="39"/>
      <c r="E32" s="46" t="s">
        <v>38</v>
      </c>
      <c r="F32" s="106">
        <f>ROUND(SUM(BG78:BG81),2)</f>
        <v>0</v>
      </c>
      <c r="G32" s="39"/>
      <c r="H32" s="39"/>
      <c r="I32" s="107">
        <v>0.21</v>
      </c>
      <c r="J32" s="106">
        <v>0</v>
      </c>
      <c r="K32" s="42"/>
    </row>
    <row r="33" spans="2:11" s="1" customFormat="1" ht="14.45" customHeight="1" hidden="1">
      <c r="B33" s="38"/>
      <c r="C33" s="39"/>
      <c r="D33" s="39"/>
      <c r="E33" s="46" t="s">
        <v>39</v>
      </c>
      <c r="F33" s="106">
        <f>ROUND(SUM(BH78:BH81),2)</f>
        <v>0</v>
      </c>
      <c r="G33" s="39"/>
      <c r="H33" s="39"/>
      <c r="I33" s="107">
        <v>0.15</v>
      </c>
      <c r="J33" s="106">
        <v>0</v>
      </c>
      <c r="K33" s="42"/>
    </row>
    <row r="34" spans="2:11" s="1" customFormat="1" ht="14.45" customHeight="1" hidden="1">
      <c r="B34" s="38"/>
      <c r="C34" s="39"/>
      <c r="D34" s="39"/>
      <c r="E34" s="46" t="s">
        <v>40</v>
      </c>
      <c r="F34" s="106">
        <f>ROUND(SUM(BI78:BI81),2)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114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445" t="str">
        <f>E7</f>
        <v>Využití plochy Borská, I.etapa</v>
      </c>
      <c r="F45" s="446"/>
      <c r="G45" s="446"/>
      <c r="H45" s="446"/>
      <c r="I45" s="39"/>
      <c r="J45" s="39"/>
      <c r="K45" s="42"/>
    </row>
    <row r="46" spans="2:11" s="1" customFormat="1" ht="14.45" customHeight="1">
      <c r="B46" s="38"/>
      <c r="C46" s="36" t="s">
        <v>112</v>
      </c>
      <c r="D46" s="39"/>
      <c r="E46" s="39"/>
      <c r="F46" s="39"/>
      <c r="G46" s="39"/>
      <c r="H46" s="39"/>
      <c r="I46" s="39"/>
      <c r="J46" s="39"/>
      <c r="K46" s="42"/>
    </row>
    <row r="47" spans="2:11" s="1" customFormat="1" ht="17.25" customHeight="1">
      <c r="B47" s="38"/>
      <c r="C47" s="39"/>
      <c r="D47" s="39"/>
      <c r="E47" s="447" t="str">
        <f>E9</f>
        <v>N3610 - Veřejné osvětlení</v>
      </c>
      <c r="F47" s="448"/>
      <c r="G47" s="448"/>
      <c r="H47" s="44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Západočeská univerzita v Plzni</v>
      </c>
      <c r="G51" s="39"/>
      <c r="H51" s="39"/>
      <c r="I51" s="36" t="s">
        <v>27</v>
      </c>
      <c r="J51" s="429" t="str">
        <f>E21</f>
        <v>AS Projekt, spol. s r.o.</v>
      </c>
      <c r="K51" s="42"/>
    </row>
    <row r="52" spans="2:11" s="1" customFormat="1" ht="14.45" customHeight="1">
      <c r="B52" s="38"/>
      <c r="C52" s="36" t="s">
        <v>26</v>
      </c>
      <c r="D52" s="39"/>
      <c r="E52" s="39"/>
      <c r="F52" s="34" t="str">
        <f>IF(E18="","",E18)</f>
        <v xml:space="preserve"> </v>
      </c>
      <c r="G52" s="39"/>
      <c r="H52" s="39"/>
      <c r="I52" s="39"/>
      <c r="J52" s="440"/>
      <c r="K52" s="42"/>
    </row>
    <row r="53" spans="2:11" s="1" customFormat="1" ht="10.35" customHeight="1">
      <c r="B53" s="38"/>
      <c r="C53" s="39"/>
      <c r="D53" s="39"/>
      <c r="E53" s="39"/>
      <c r="F53" s="39"/>
      <c r="G53" s="39"/>
      <c r="H53" s="39"/>
      <c r="I53" s="39"/>
      <c r="J53" s="39"/>
      <c r="K53" s="42"/>
    </row>
    <row r="54" spans="2:11" s="1" customFormat="1" ht="29.25" customHeight="1">
      <c r="B54" s="38"/>
      <c r="C54" s="115" t="s">
        <v>115</v>
      </c>
      <c r="D54" s="108"/>
      <c r="E54" s="108"/>
      <c r="F54" s="108"/>
      <c r="G54" s="108"/>
      <c r="H54" s="108"/>
      <c r="I54" s="108"/>
      <c r="J54" s="116" t="s">
        <v>116</v>
      </c>
      <c r="K54" s="117"/>
    </row>
    <row r="55" spans="2:11" s="1" customFormat="1" ht="10.35" customHeight="1">
      <c r="B55" s="38"/>
      <c r="C55" s="39"/>
      <c r="D55" s="39"/>
      <c r="E55" s="39"/>
      <c r="F55" s="39"/>
      <c r="G55" s="39"/>
      <c r="H55" s="39"/>
      <c r="I55" s="39"/>
      <c r="J55" s="39"/>
      <c r="K55" s="42"/>
    </row>
    <row r="56" spans="2:47" s="1" customFormat="1" ht="29.25" customHeight="1">
      <c r="B56" s="38"/>
      <c r="C56" s="118" t="s">
        <v>117</v>
      </c>
      <c r="D56" s="39"/>
      <c r="E56" s="39"/>
      <c r="F56" s="39"/>
      <c r="G56" s="39"/>
      <c r="H56" s="39"/>
      <c r="I56" s="39"/>
      <c r="J56" s="105">
        <f>J78</f>
        <v>0</v>
      </c>
      <c r="K56" s="42"/>
      <c r="AU56" s="24" t="s">
        <v>118</v>
      </c>
    </row>
    <row r="57" spans="2:11" s="7" customFormat="1" ht="24.95" customHeight="1">
      <c r="B57" s="119"/>
      <c r="C57" s="120"/>
      <c r="D57" s="121" t="s">
        <v>125</v>
      </c>
      <c r="E57" s="122"/>
      <c r="F57" s="122"/>
      <c r="G57" s="122"/>
      <c r="H57" s="122"/>
      <c r="I57" s="122"/>
      <c r="J57" s="123">
        <f>J79</f>
        <v>0</v>
      </c>
      <c r="K57" s="124"/>
    </row>
    <row r="58" spans="2:11" s="8" customFormat="1" ht="19.9" customHeight="1">
      <c r="B58" s="125"/>
      <c r="C58" s="126"/>
      <c r="D58" s="127" t="s">
        <v>382</v>
      </c>
      <c r="E58" s="128"/>
      <c r="F58" s="128"/>
      <c r="G58" s="128"/>
      <c r="H58" s="128"/>
      <c r="I58" s="128"/>
      <c r="J58" s="129">
        <f>J80</f>
        <v>0</v>
      </c>
      <c r="K58" s="130"/>
    </row>
    <row r="59" spans="2:11" s="1" customFormat="1" ht="21.75" customHeight="1">
      <c r="B59" s="38"/>
      <c r="C59" s="39"/>
      <c r="D59" s="39"/>
      <c r="E59" s="39"/>
      <c r="F59" s="39"/>
      <c r="G59" s="39"/>
      <c r="H59" s="39"/>
      <c r="I59" s="39"/>
      <c r="J59" s="39"/>
      <c r="K59" s="42"/>
    </row>
    <row r="60" spans="2:11" s="1" customFormat="1" ht="6.95" customHeight="1">
      <c r="B60" s="53"/>
      <c r="C60" s="54"/>
      <c r="D60" s="54"/>
      <c r="E60" s="54"/>
      <c r="F60" s="54"/>
      <c r="G60" s="54"/>
      <c r="H60" s="54"/>
      <c r="I60" s="54"/>
      <c r="J60" s="54"/>
      <c r="K60" s="55"/>
    </row>
    <row r="64" spans="2:12" s="1" customFormat="1" ht="6.95" customHeight="1">
      <c r="B64" s="56"/>
      <c r="C64" s="57"/>
      <c r="D64" s="57"/>
      <c r="E64" s="57"/>
      <c r="F64" s="57"/>
      <c r="G64" s="57"/>
      <c r="H64" s="57"/>
      <c r="I64" s="57"/>
      <c r="J64" s="57"/>
      <c r="K64" s="57"/>
      <c r="L64" s="38"/>
    </row>
    <row r="65" spans="2:12" s="1" customFormat="1" ht="36.95" customHeight="1">
      <c r="B65" s="38"/>
      <c r="C65" s="58" t="s">
        <v>126</v>
      </c>
      <c r="L65" s="38"/>
    </row>
    <row r="66" spans="2:12" s="1" customFormat="1" ht="6.95" customHeight="1">
      <c r="B66" s="38"/>
      <c r="L66" s="38"/>
    </row>
    <row r="67" spans="2:12" s="1" customFormat="1" ht="14.45" customHeight="1">
      <c r="B67" s="38"/>
      <c r="C67" s="60" t="s">
        <v>16</v>
      </c>
      <c r="L67" s="38"/>
    </row>
    <row r="68" spans="2:12" s="1" customFormat="1" ht="16.5" customHeight="1">
      <c r="B68" s="38"/>
      <c r="E68" s="441" t="str">
        <f>E7</f>
        <v>Využití plochy Borská, I.etapa</v>
      </c>
      <c r="F68" s="442"/>
      <c r="G68" s="442"/>
      <c r="H68" s="442"/>
      <c r="L68" s="38"/>
    </row>
    <row r="69" spans="2:12" s="1" customFormat="1" ht="14.45" customHeight="1">
      <c r="B69" s="38"/>
      <c r="C69" s="60" t="s">
        <v>112</v>
      </c>
      <c r="L69" s="38"/>
    </row>
    <row r="70" spans="2:12" s="1" customFormat="1" ht="17.25" customHeight="1">
      <c r="B70" s="38"/>
      <c r="E70" s="422" t="str">
        <f>E9</f>
        <v>N3610 - Veřejné osvětlení</v>
      </c>
      <c r="F70" s="443"/>
      <c r="G70" s="443"/>
      <c r="H70" s="443"/>
      <c r="L70" s="38"/>
    </row>
    <row r="71" spans="2:12" s="1" customFormat="1" ht="6.95" customHeight="1">
      <c r="B71" s="38"/>
      <c r="L71" s="38"/>
    </row>
    <row r="72" spans="2:12" s="1" customFormat="1" ht="18" customHeight="1">
      <c r="B72" s="38"/>
      <c r="C72" s="60" t="s">
        <v>19</v>
      </c>
      <c r="F72" s="131" t="str">
        <f>F12</f>
        <v xml:space="preserve"> </v>
      </c>
      <c r="I72" s="60" t="s">
        <v>21</v>
      </c>
      <c r="J72" s="64" t="str">
        <f>IF(J12="","",J12)</f>
        <v/>
      </c>
      <c r="L72" s="38"/>
    </row>
    <row r="73" spans="2:12" s="1" customFormat="1" ht="6.95" customHeight="1">
      <c r="B73" s="38"/>
      <c r="L73" s="38"/>
    </row>
    <row r="74" spans="2:12" s="1" customFormat="1" ht="15">
      <c r="B74" s="38"/>
      <c r="C74" s="60" t="s">
        <v>22</v>
      </c>
      <c r="F74" s="131" t="str">
        <f>E15</f>
        <v>Západočeská univerzita v Plzni</v>
      </c>
      <c r="I74" s="60" t="s">
        <v>27</v>
      </c>
      <c r="J74" s="131" t="str">
        <f>E21</f>
        <v>AS Projekt, spol. s r.o.</v>
      </c>
      <c r="L74" s="38"/>
    </row>
    <row r="75" spans="2:12" s="1" customFormat="1" ht="14.45" customHeight="1">
      <c r="B75" s="38"/>
      <c r="C75" s="60" t="s">
        <v>26</v>
      </c>
      <c r="F75" s="131" t="str">
        <f>IF(E18="","",E18)</f>
        <v xml:space="preserve"> </v>
      </c>
      <c r="L75" s="38"/>
    </row>
    <row r="76" spans="2:12" s="1" customFormat="1" ht="10.35" customHeight="1">
      <c r="B76" s="38"/>
      <c r="L76" s="38"/>
    </row>
    <row r="77" spans="2:20" s="9" customFormat="1" ht="29.25" customHeight="1">
      <c r="B77" s="132"/>
      <c r="C77" s="133" t="s">
        <v>127</v>
      </c>
      <c r="D77" s="134" t="s">
        <v>50</v>
      </c>
      <c r="E77" s="134" t="s">
        <v>46</v>
      </c>
      <c r="F77" s="134" t="s">
        <v>128</v>
      </c>
      <c r="G77" s="134" t="s">
        <v>129</v>
      </c>
      <c r="H77" s="134" t="s">
        <v>130</v>
      </c>
      <c r="I77" s="134" t="s">
        <v>131</v>
      </c>
      <c r="J77" s="134" t="s">
        <v>116</v>
      </c>
      <c r="K77" s="135" t="s">
        <v>132</v>
      </c>
      <c r="L77" s="132"/>
      <c r="M77" s="70" t="s">
        <v>133</v>
      </c>
      <c r="N77" s="71" t="s">
        <v>35</v>
      </c>
      <c r="O77" s="71" t="s">
        <v>134</v>
      </c>
      <c r="P77" s="71" t="s">
        <v>135</v>
      </c>
      <c r="Q77" s="71" t="s">
        <v>136</v>
      </c>
      <c r="R77" s="71" t="s">
        <v>137</v>
      </c>
      <c r="S77" s="71" t="s">
        <v>138</v>
      </c>
      <c r="T77" s="72" t="s">
        <v>139</v>
      </c>
    </row>
    <row r="78" spans="2:63" s="1" customFormat="1" ht="29.25" customHeight="1">
      <c r="B78" s="38"/>
      <c r="C78" s="74" t="s">
        <v>117</v>
      </c>
      <c r="J78" s="136">
        <f>BK78</f>
        <v>0</v>
      </c>
      <c r="L78" s="38"/>
      <c r="M78" s="73"/>
      <c r="N78" s="65"/>
      <c r="O78" s="65"/>
      <c r="P78" s="137">
        <f>P79</f>
        <v>0.085</v>
      </c>
      <c r="Q78" s="65"/>
      <c r="R78" s="137">
        <f>R79</f>
        <v>0</v>
      </c>
      <c r="S78" s="65"/>
      <c r="T78" s="138">
        <f>T79</f>
        <v>0</v>
      </c>
      <c r="AT78" s="24" t="s">
        <v>64</v>
      </c>
      <c r="AU78" s="24" t="s">
        <v>118</v>
      </c>
      <c r="BK78" s="139">
        <f>BK79</f>
        <v>0</v>
      </c>
    </row>
    <row r="79" spans="2:63" s="10" customFormat="1" ht="37.35" customHeight="1">
      <c r="B79" s="140"/>
      <c r="D79" s="141" t="s">
        <v>64</v>
      </c>
      <c r="E79" s="142" t="s">
        <v>377</v>
      </c>
      <c r="F79" s="142" t="s">
        <v>378</v>
      </c>
      <c r="J79" s="143">
        <f>BK79</f>
        <v>0</v>
      </c>
      <c r="L79" s="140"/>
      <c r="M79" s="144"/>
      <c r="N79" s="145"/>
      <c r="O79" s="145"/>
      <c r="P79" s="146">
        <f>P80</f>
        <v>0.085</v>
      </c>
      <c r="Q79" s="145"/>
      <c r="R79" s="146">
        <f>R80</f>
        <v>0</v>
      </c>
      <c r="S79" s="145"/>
      <c r="T79" s="147">
        <f>T80</f>
        <v>0</v>
      </c>
      <c r="AR79" s="141" t="s">
        <v>75</v>
      </c>
      <c r="AT79" s="148" t="s">
        <v>64</v>
      </c>
      <c r="AU79" s="148" t="s">
        <v>65</v>
      </c>
      <c r="AY79" s="141" t="s">
        <v>142</v>
      </c>
      <c r="BK79" s="149">
        <f>BK80</f>
        <v>0</v>
      </c>
    </row>
    <row r="80" spans="2:63" s="10" customFormat="1" ht="19.9" customHeight="1">
      <c r="B80" s="140"/>
      <c r="D80" s="141" t="s">
        <v>64</v>
      </c>
      <c r="E80" s="150" t="s">
        <v>573</v>
      </c>
      <c r="F80" s="150" t="s">
        <v>574</v>
      </c>
      <c r="J80" s="151">
        <f>BK80</f>
        <v>0</v>
      </c>
      <c r="L80" s="140"/>
      <c r="M80" s="144"/>
      <c r="N80" s="145"/>
      <c r="O80" s="145"/>
      <c r="P80" s="146">
        <f>P81</f>
        <v>0.085</v>
      </c>
      <c r="Q80" s="145"/>
      <c r="R80" s="146">
        <f>R81</f>
        <v>0</v>
      </c>
      <c r="S80" s="145"/>
      <c r="T80" s="147">
        <f>T81</f>
        <v>0</v>
      </c>
      <c r="AR80" s="141" t="s">
        <v>75</v>
      </c>
      <c r="AT80" s="148" t="s">
        <v>64</v>
      </c>
      <c r="AU80" s="148" t="s">
        <v>73</v>
      </c>
      <c r="AY80" s="141" t="s">
        <v>142</v>
      </c>
      <c r="BK80" s="149">
        <f>BK81</f>
        <v>0</v>
      </c>
    </row>
    <row r="81" spans="2:65" s="1" customFormat="1" ht="16.5" customHeight="1">
      <c r="B81" s="152"/>
      <c r="C81" s="153" t="s">
        <v>73</v>
      </c>
      <c r="D81" s="153" t="s">
        <v>144</v>
      </c>
      <c r="E81" s="154" t="s">
        <v>1398</v>
      </c>
      <c r="F81" s="155" t="s">
        <v>1399</v>
      </c>
      <c r="G81" s="156" t="s">
        <v>389</v>
      </c>
      <c r="H81" s="157">
        <v>1</v>
      </c>
      <c r="I81" s="157">
        <f>VO!J17</f>
        <v>0</v>
      </c>
      <c r="J81" s="157">
        <f>ROUND(I81*H81,2)</f>
        <v>0</v>
      </c>
      <c r="K81" s="155" t="s">
        <v>5</v>
      </c>
      <c r="L81" s="38"/>
      <c r="M81" s="158" t="s">
        <v>5</v>
      </c>
      <c r="N81" s="199" t="s">
        <v>36</v>
      </c>
      <c r="O81" s="200">
        <v>0.085</v>
      </c>
      <c r="P81" s="200">
        <f>O81*H81</f>
        <v>0.085</v>
      </c>
      <c r="Q81" s="200">
        <v>0</v>
      </c>
      <c r="R81" s="200">
        <f>Q81*H81</f>
        <v>0</v>
      </c>
      <c r="S81" s="200">
        <v>0</v>
      </c>
      <c r="T81" s="201">
        <f>S81*H81</f>
        <v>0</v>
      </c>
      <c r="AR81" s="24" t="s">
        <v>235</v>
      </c>
      <c r="AT81" s="24" t="s">
        <v>144</v>
      </c>
      <c r="AU81" s="24" t="s">
        <v>75</v>
      </c>
      <c r="AY81" s="24" t="s">
        <v>142</v>
      </c>
      <c r="BE81" s="162">
        <f>IF(N81="základní",J81,0)</f>
        <v>0</v>
      </c>
      <c r="BF81" s="162">
        <f>IF(N81="snížená",J81,0)</f>
        <v>0</v>
      </c>
      <c r="BG81" s="162">
        <f>IF(N81="zákl. přenesená",J81,0)</f>
        <v>0</v>
      </c>
      <c r="BH81" s="162">
        <f>IF(N81="sníž. přenesená",J81,0)</f>
        <v>0</v>
      </c>
      <c r="BI81" s="162">
        <f>IF(N81="nulová",J81,0)</f>
        <v>0</v>
      </c>
      <c r="BJ81" s="24" t="s">
        <v>73</v>
      </c>
      <c r="BK81" s="162">
        <f>ROUND(I81*H81,2)</f>
        <v>0</v>
      </c>
      <c r="BL81" s="24" t="s">
        <v>235</v>
      </c>
      <c r="BM81" s="24" t="s">
        <v>1400</v>
      </c>
    </row>
    <row r="82" spans="2:12" s="1" customFormat="1" ht="6.95" customHeight="1">
      <c r="B82" s="53"/>
      <c r="C82" s="54"/>
      <c r="D82" s="54"/>
      <c r="E82" s="54"/>
      <c r="F82" s="54"/>
      <c r="G82" s="54"/>
      <c r="H82" s="54"/>
      <c r="I82" s="54"/>
      <c r="J82" s="54"/>
      <c r="K82" s="54"/>
      <c r="L82" s="38"/>
    </row>
  </sheetData>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92277-C422-4D25-B833-44838446F7E8}">
  <dimension ref="B2:BM65"/>
  <sheetViews>
    <sheetView workbookViewId="0" topLeftCell="A1">
      <selection activeCell="I18" sqref="I1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2" spans="2:12" s="1" customFormat="1" ht="6.95" customHeight="1">
      <c r="B2" s="56"/>
      <c r="C2" s="57"/>
      <c r="D2" s="57"/>
      <c r="E2" s="57"/>
      <c r="F2" s="57"/>
      <c r="G2" s="57"/>
      <c r="H2" s="57"/>
      <c r="I2" s="57"/>
      <c r="J2" s="57"/>
      <c r="K2" s="57"/>
      <c r="L2" s="38"/>
    </row>
    <row r="3" spans="2:12" s="1" customFormat="1" ht="36.95" customHeight="1">
      <c r="B3" s="38"/>
      <c r="C3" s="293" t="s">
        <v>126</v>
      </c>
      <c r="L3" s="38"/>
    </row>
    <row r="4" spans="2:12" s="1" customFormat="1" ht="6.95" customHeight="1">
      <c r="B4" s="38"/>
      <c r="L4" s="38"/>
    </row>
    <row r="5" spans="2:12" s="1" customFormat="1" ht="14.45" customHeight="1">
      <c r="B5" s="38"/>
      <c r="C5" s="294" t="s">
        <v>16</v>
      </c>
      <c r="L5" s="38"/>
    </row>
    <row r="6" spans="2:12" s="1" customFormat="1" ht="16.5" customHeight="1">
      <c r="B6" s="38"/>
      <c r="E6" s="449" t="s">
        <v>1646</v>
      </c>
      <c r="F6" s="450"/>
      <c r="G6" s="450"/>
      <c r="H6" s="450"/>
      <c r="L6" s="38"/>
    </row>
    <row r="7" spans="2:12" s="1" customFormat="1" ht="14.45" customHeight="1">
      <c r="B7" s="38"/>
      <c r="C7" s="294" t="s">
        <v>112</v>
      </c>
      <c r="L7" s="38"/>
    </row>
    <row r="8" spans="2:12" s="1" customFormat="1" ht="17.25" customHeight="1">
      <c r="B8" s="38"/>
      <c r="E8" s="451" t="s">
        <v>1647</v>
      </c>
      <c r="F8" s="443"/>
      <c r="G8" s="443"/>
      <c r="H8" s="443"/>
      <c r="L8" s="38"/>
    </row>
    <row r="9" spans="2:12" s="1" customFormat="1" ht="6.95" customHeight="1">
      <c r="B9" s="38"/>
      <c r="L9" s="38"/>
    </row>
    <row r="10" spans="2:12" s="1" customFormat="1" ht="18" customHeight="1">
      <c r="B10" s="38"/>
      <c r="C10" s="294" t="s">
        <v>19</v>
      </c>
      <c r="F10" s="295"/>
      <c r="I10" s="294" t="s">
        <v>21</v>
      </c>
      <c r="J10" s="296" t="s">
        <v>1648</v>
      </c>
      <c r="L10" s="38"/>
    </row>
    <row r="11" spans="2:12" s="1" customFormat="1" ht="6.95" customHeight="1">
      <c r="B11" s="38"/>
      <c r="L11" s="38"/>
    </row>
    <row r="12" spans="2:12" s="1" customFormat="1" ht="15">
      <c r="B12" s="38"/>
      <c r="C12" s="294" t="s">
        <v>22</v>
      </c>
      <c r="F12" s="295" t="s">
        <v>1649</v>
      </c>
      <c r="I12" s="294" t="s">
        <v>27</v>
      </c>
      <c r="J12" s="295" t="s">
        <v>1645</v>
      </c>
      <c r="L12" s="38"/>
    </row>
    <row r="13" spans="2:12" s="1" customFormat="1" ht="14.45" customHeight="1">
      <c r="B13" s="38"/>
      <c r="C13" s="294" t="s">
        <v>26</v>
      </c>
      <c r="F13" s="295"/>
      <c r="L13" s="38"/>
    </row>
    <row r="14" spans="2:12" s="1" customFormat="1" ht="10.35" customHeight="1">
      <c r="B14" s="38"/>
      <c r="L14" s="38"/>
    </row>
    <row r="15" spans="2:20" s="9" customFormat="1" ht="29.25" customHeight="1">
      <c r="B15" s="132"/>
      <c r="C15" s="297" t="s">
        <v>127</v>
      </c>
      <c r="D15" s="298" t="s">
        <v>50</v>
      </c>
      <c r="E15" s="298" t="s">
        <v>46</v>
      </c>
      <c r="F15" s="298" t="s">
        <v>128</v>
      </c>
      <c r="G15" s="298" t="s">
        <v>129</v>
      </c>
      <c r="H15" s="298" t="s">
        <v>130</v>
      </c>
      <c r="I15" s="298" t="s">
        <v>131</v>
      </c>
      <c r="J15" s="298" t="s">
        <v>116</v>
      </c>
      <c r="K15" s="299" t="s">
        <v>132</v>
      </c>
      <c r="L15" s="132"/>
      <c r="M15" s="300" t="s">
        <v>133</v>
      </c>
      <c r="N15" s="301" t="s">
        <v>35</v>
      </c>
      <c r="O15" s="301" t="s">
        <v>134</v>
      </c>
      <c r="P15" s="301" t="s">
        <v>135</v>
      </c>
      <c r="Q15" s="301" t="s">
        <v>136</v>
      </c>
      <c r="R15" s="301" t="s">
        <v>137</v>
      </c>
      <c r="S15" s="301" t="s">
        <v>138</v>
      </c>
      <c r="T15" s="302" t="s">
        <v>139</v>
      </c>
    </row>
    <row r="16" spans="2:63" s="1" customFormat="1" ht="29.25" customHeight="1">
      <c r="B16" s="38"/>
      <c r="C16" s="303" t="s">
        <v>117</v>
      </c>
      <c r="J16" s="304"/>
      <c r="L16" s="38"/>
      <c r="M16" s="73"/>
      <c r="N16" s="65"/>
      <c r="O16" s="65"/>
      <c r="P16" s="305" t="e">
        <f>#REF!+#REF!</f>
        <v>#REF!</v>
      </c>
      <c r="Q16" s="65"/>
      <c r="R16" s="305" t="e">
        <f>#REF!+#REF!</f>
        <v>#REF!</v>
      </c>
      <c r="S16" s="65"/>
      <c r="T16" s="306" t="e">
        <f>#REF!+#REF!</f>
        <v>#REF!</v>
      </c>
      <c r="AT16" s="24" t="s">
        <v>64</v>
      </c>
      <c r="AU16" s="24" t="s">
        <v>118</v>
      </c>
      <c r="BK16" s="307" t="e">
        <f>#REF!+#REF!</f>
        <v>#REF!</v>
      </c>
    </row>
    <row r="17" spans="2:63" s="309" customFormat="1" ht="19.9" customHeight="1">
      <c r="B17" s="308"/>
      <c r="D17" s="310"/>
      <c r="E17" s="311"/>
      <c r="F17" s="311" t="s">
        <v>1650</v>
      </c>
      <c r="J17" s="312">
        <f>SUM(J18:J64)</f>
        <v>0</v>
      </c>
      <c r="L17" s="308"/>
      <c r="M17" s="313"/>
      <c r="N17" s="314"/>
      <c r="O17" s="314"/>
      <c r="P17" s="315">
        <f>SUM(P18:P32)</f>
        <v>688.2036</v>
      </c>
      <c r="Q17" s="314"/>
      <c r="R17" s="315">
        <f>SUM(R18:R32)</f>
        <v>4</v>
      </c>
      <c r="S17" s="314"/>
      <c r="T17" s="316">
        <f>SUM(T18:T32)</f>
        <v>0</v>
      </c>
      <c r="AR17" s="310" t="s">
        <v>73</v>
      </c>
      <c r="AT17" s="317" t="s">
        <v>64</v>
      </c>
      <c r="AU17" s="317" t="s">
        <v>73</v>
      </c>
      <c r="AY17" s="310" t="s">
        <v>142</v>
      </c>
      <c r="BK17" s="318">
        <f>SUM(BK18:BK32)</f>
        <v>0</v>
      </c>
    </row>
    <row r="18" spans="2:65" s="1" customFormat="1" ht="25.5" customHeight="1">
      <c r="B18" s="152"/>
      <c r="C18" s="319" t="s">
        <v>73</v>
      </c>
      <c r="D18" s="319" t="s">
        <v>144</v>
      </c>
      <c r="E18" s="320" t="s">
        <v>1651</v>
      </c>
      <c r="F18" s="321" t="s">
        <v>1652</v>
      </c>
      <c r="G18" s="322" t="s">
        <v>324</v>
      </c>
      <c r="H18" s="323">
        <v>100</v>
      </c>
      <c r="I18" s="324"/>
      <c r="J18" s="325">
        <f>ROUND(I18*H18,2)</f>
        <v>0</v>
      </c>
      <c r="K18" s="155" t="s">
        <v>148</v>
      </c>
      <c r="L18" s="38"/>
      <c r="M18" s="326" t="s">
        <v>5</v>
      </c>
      <c r="N18" s="327" t="s">
        <v>36</v>
      </c>
      <c r="O18" s="328">
        <v>1.43</v>
      </c>
      <c r="P18" s="328">
        <f>O18*H18</f>
        <v>143</v>
      </c>
      <c r="Q18" s="328">
        <v>0</v>
      </c>
      <c r="R18" s="328">
        <f>Q18*H18</f>
        <v>0</v>
      </c>
      <c r="S18" s="328">
        <v>0</v>
      </c>
      <c r="T18" s="329">
        <f>S18*H18</f>
        <v>0</v>
      </c>
      <c r="AR18" s="24" t="s">
        <v>149</v>
      </c>
      <c r="AT18" s="24" t="s">
        <v>144</v>
      </c>
      <c r="AU18" s="24" t="s">
        <v>75</v>
      </c>
      <c r="AY18" s="24" t="s">
        <v>142</v>
      </c>
      <c r="BE18" s="162">
        <f>IF(N18="základní",J18,0)</f>
        <v>0</v>
      </c>
      <c r="BF18" s="162">
        <f>IF(N18="snížená",J18,0)</f>
        <v>0</v>
      </c>
      <c r="BG18" s="162">
        <f>IF(N18="zákl. přenesená",J18,0)</f>
        <v>0</v>
      </c>
      <c r="BH18" s="162">
        <f>IF(N18="sníž. přenesená",J18,0)</f>
        <v>0</v>
      </c>
      <c r="BI18" s="162">
        <f>IF(N18="nulová",J18,0)</f>
        <v>0</v>
      </c>
      <c r="BJ18" s="24" t="s">
        <v>73</v>
      </c>
      <c r="BK18" s="162">
        <f>ROUND(I18*H18,2)</f>
        <v>0</v>
      </c>
      <c r="BL18" s="24" t="s">
        <v>149</v>
      </c>
      <c r="BM18" s="24" t="s">
        <v>584</v>
      </c>
    </row>
    <row r="19" spans="2:65" s="1" customFormat="1" ht="25.5" customHeight="1">
      <c r="B19" s="152"/>
      <c r="C19" s="319">
        <v>2</v>
      </c>
      <c r="D19" s="319" t="s">
        <v>144</v>
      </c>
      <c r="E19" s="330" t="s">
        <v>1653</v>
      </c>
      <c r="F19" s="321" t="s">
        <v>1654</v>
      </c>
      <c r="G19" s="322" t="s">
        <v>324</v>
      </c>
      <c r="H19" s="323">
        <v>150</v>
      </c>
      <c r="I19" s="324"/>
      <c r="J19" s="325">
        <f>ROUND(I19*H19,2)</f>
        <v>0</v>
      </c>
      <c r="K19" s="155" t="s">
        <v>148</v>
      </c>
      <c r="L19" s="38"/>
      <c r="M19" s="326" t="s">
        <v>5</v>
      </c>
      <c r="N19" s="327" t="s">
        <v>36</v>
      </c>
      <c r="O19" s="328">
        <v>1.43</v>
      </c>
      <c r="P19" s="328">
        <f>O19*H19</f>
        <v>214.5</v>
      </c>
      <c r="Q19" s="328">
        <v>0</v>
      </c>
      <c r="R19" s="328">
        <f>Q19*H19</f>
        <v>0</v>
      </c>
      <c r="S19" s="328">
        <v>0</v>
      </c>
      <c r="T19" s="329">
        <f>S19*H19</f>
        <v>0</v>
      </c>
      <c r="AR19" s="24" t="s">
        <v>149</v>
      </c>
      <c r="AT19" s="24" t="s">
        <v>144</v>
      </c>
      <c r="AU19" s="24" t="s">
        <v>75</v>
      </c>
      <c r="AY19" s="24" t="s">
        <v>142</v>
      </c>
      <c r="BE19" s="162">
        <f>IF(N19="základní",J19,0)</f>
        <v>0</v>
      </c>
      <c r="BF19" s="162">
        <f>IF(N19="snížená",J19,0)</f>
        <v>0</v>
      </c>
      <c r="BG19" s="162">
        <f>IF(N19="zákl. přenesená",J19,0)</f>
        <v>0</v>
      </c>
      <c r="BH19" s="162">
        <f>IF(N19="sníž. přenesená",J19,0)</f>
        <v>0</v>
      </c>
      <c r="BI19" s="162">
        <f>IF(N19="nulová",J19,0)</f>
        <v>0</v>
      </c>
      <c r="BJ19" s="24" t="s">
        <v>73</v>
      </c>
      <c r="BK19" s="162">
        <f>ROUND(I19*H19,2)</f>
        <v>0</v>
      </c>
      <c r="BL19" s="24" t="s">
        <v>149</v>
      </c>
      <c r="BM19" s="24" t="s">
        <v>584</v>
      </c>
    </row>
    <row r="20" spans="2:65" s="1" customFormat="1" ht="25.5" customHeight="1">
      <c r="B20" s="152"/>
      <c r="C20" s="319">
        <v>3</v>
      </c>
      <c r="D20" s="319" t="s">
        <v>144</v>
      </c>
      <c r="E20" s="331" t="s">
        <v>1655</v>
      </c>
      <c r="F20" s="321" t="s">
        <v>1656</v>
      </c>
      <c r="G20" s="322" t="s">
        <v>324</v>
      </c>
      <c r="H20" s="323">
        <v>200</v>
      </c>
      <c r="I20" s="324"/>
      <c r="J20" s="325">
        <f>ROUND(I20*H20,2)</f>
        <v>0</v>
      </c>
      <c r="K20" s="155" t="s">
        <v>148</v>
      </c>
      <c r="L20" s="38"/>
      <c r="M20" s="326" t="s">
        <v>5</v>
      </c>
      <c r="N20" s="327" t="s">
        <v>36</v>
      </c>
      <c r="O20" s="328">
        <v>1.43</v>
      </c>
      <c r="P20" s="328">
        <f>O20*H20</f>
        <v>286</v>
      </c>
      <c r="Q20" s="328">
        <v>0</v>
      </c>
      <c r="R20" s="328">
        <f>Q20*H20</f>
        <v>0</v>
      </c>
      <c r="S20" s="328">
        <v>0</v>
      </c>
      <c r="T20" s="329">
        <f>S20*H20</f>
        <v>0</v>
      </c>
      <c r="AR20" s="24" t="s">
        <v>149</v>
      </c>
      <c r="AT20" s="24" t="s">
        <v>144</v>
      </c>
      <c r="AU20" s="24" t="s">
        <v>75</v>
      </c>
      <c r="AY20" s="24" t="s">
        <v>142</v>
      </c>
      <c r="BE20" s="162">
        <f>IF(N20="základní",J20,0)</f>
        <v>0</v>
      </c>
      <c r="BF20" s="162">
        <f>IF(N20="snížená",J20,0)</f>
        <v>0</v>
      </c>
      <c r="BG20" s="162">
        <f>IF(N20="zákl. přenesená",J20,0)</f>
        <v>0</v>
      </c>
      <c r="BH20" s="162">
        <f>IF(N20="sníž. přenesená",J20,0)</f>
        <v>0</v>
      </c>
      <c r="BI20" s="162">
        <f>IF(N20="nulová",J20,0)</f>
        <v>0</v>
      </c>
      <c r="BJ20" s="24" t="s">
        <v>73</v>
      </c>
      <c r="BK20" s="162">
        <f>ROUND(I20*H20,2)</f>
        <v>0</v>
      </c>
      <c r="BL20" s="24" t="s">
        <v>149</v>
      </c>
      <c r="BM20" s="24" t="s">
        <v>584</v>
      </c>
    </row>
    <row r="21" spans="2:65" s="1" customFormat="1" ht="25.5" customHeight="1">
      <c r="B21" s="152"/>
      <c r="C21" s="319">
        <v>4</v>
      </c>
      <c r="D21" s="319" t="s">
        <v>144</v>
      </c>
      <c r="E21" s="332" t="s">
        <v>1657</v>
      </c>
      <c r="F21" s="321" t="s">
        <v>1658</v>
      </c>
      <c r="G21" s="322" t="s">
        <v>324</v>
      </c>
      <c r="H21" s="323">
        <v>450</v>
      </c>
      <c r="I21" s="324"/>
      <c r="J21" s="325">
        <f aca="true" t="shared" si="0" ref="J21:J38">ROUND(I21*H21,2)</f>
        <v>0</v>
      </c>
      <c r="K21" s="155" t="s">
        <v>148</v>
      </c>
      <c r="L21" s="38"/>
      <c r="M21" s="326" t="s">
        <v>5</v>
      </c>
      <c r="N21" s="327" t="s">
        <v>36</v>
      </c>
      <c r="O21" s="328">
        <v>0.083</v>
      </c>
      <c r="P21" s="328">
        <f aca="true" t="shared" si="1" ref="P21:P38">O21*H21</f>
        <v>37.35</v>
      </c>
      <c r="Q21" s="328">
        <v>0</v>
      </c>
      <c r="R21" s="328">
        <f aca="true" t="shared" si="2" ref="R21:R38">Q21*H21</f>
        <v>0</v>
      </c>
      <c r="S21" s="328">
        <v>0</v>
      </c>
      <c r="T21" s="329">
        <f aca="true" t="shared" si="3" ref="T21:T38">S21*H21</f>
        <v>0</v>
      </c>
      <c r="AR21" s="24" t="s">
        <v>149</v>
      </c>
      <c r="AT21" s="24" t="s">
        <v>144</v>
      </c>
      <c r="AU21" s="24" t="s">
        <v>75</v>
      </c>
      <c r="AY21" s="24" t="s">
        <v>142</v>
      </c>
      <c r="BE21" s="162">
        <f aca="true" t="shared" si="4" ref="BE21:BE38">IF(N21="základní",J21,0)</f>
        <v>0</v>
      </c>
      <c r="BF21" s="162">
        <f aca="true" t="shared" si="5" ref="BF21:BF38">IF(N21="snížená",J21,0)</f>
        <v>0</v>
      </c>
      <c r="BG21" s="162">
        <f aca="true" t="shared" si="6" ref="BG21:BG38">IF(N21="zákl. přenesená",J21,0)</f>
        <v>0</v>
      </c>
      <c r="BH21" s="162">
        <f aca="true" t="shared" si="7" ref="BH21:BH38">IF(N21="sníž. přenesená",J21,0)</f>
        <v>0</v>
      </c>
      <c r="BI21" s="162">
        <f aca="true" t="shared" si="8" ref="BI21:BI38">IF(N21="nulová",J21,0)</f>
        <v>0</v>
      </c>
      <c r="BJ21" s="24" t="s">
        <v>73</v>
      </c>
      <c r="BK21" s="162">
        <f aca="true" t="shared" si="9" ref="BK21:BK38">ROUND(I21*H21,2)</f>
        <v>0</v>
      </c>
      <c r="BL21" s="24" t="s">
        <v>149</v>
      </c>
      <c r="BM21" s="24" t="s">
        <v>592</v>
      </c>
    </row>
    <row r="22" spans="2:65" s="1" customFormat="1" ht="25.5" customHeight="1">
      <c r="B22" s="152"/>
      <c r="C22" s="319">
        <v>5</v>
      </c>
      <c r="D22" s="319" t="s">
        <v>144</v>
      </c>
      <c r="E22" s="333" t="s">
        <v>1659</v>
      </c>
      <c r="F22" s="321" t="s">
        <v>1660</v>
      </c>
      <c r="G22" s="322" t="s">
        <v>1661</v>
      </c>
      <c r="H22" s="323">
        <v>12</v>
      </c>
      <c r="I22" s="324"/>
      <c r="J22" s="325">
        <f t="shared" si="0"/>
        <v>0</v>
      </c>
      <c r="K22" s="155" t="s">
        <v>148</v>
      </c>
      <c r="L22" s="38"/>
      <c r="M22" s="326" t="s">
        <v>5</v>
      </c>
      <c r="N22" s="327" t="s">
        <v>36</v>
      </c>
      <c r="O22" s="328">
        <v>0.1</v>
      </c>
      <c r="P22" s="328">
        <f t="shared" si="1"/>
        <v>1.2000000000000002</v>
      </c>
      <c r="Q22" s="328">
        <v>0</v>
      </c>
      <c r="R22" s="328">
        <f t="shared" si="2"/>
        <v>0</v>
      </c>
      <c r="S22" s="328">
        <v>0</v>
      </c>
      <c r="T22" s="329">
        <f t="shared" si="3"/>
        <v>0</v>
      </c>
      <c r="AR22" s="24" t="s">
        <v>149</v>
      </c>
      <c r="AT22" s="24" t="s">
        <v>144</v>
      </c>
      <c r="AU22" s="24" t="s">
        <v>75</v>
      </c>
      <c r="AY22" s="24" t="s">
        <v>142</v>
      </c>
      <c r="BE22" s="162">
        <f t="shared" si="4"/>
        <v>0</v>
      </c>
      <c r="BF22" s="162">
        <f t="shared" si="5"/>
        <v>0</v>
      </c>
      <c r="BG22" s="162">
        <f t="shared" si="6"/>
        <v>0</v>
      </c>
      <c r="BH22" s="162">
        <f t="shared" si="7"/>
        <v>0</v>
      </c>
      <c r="BI22" s="162">
        <f t="shared" si="8"/>
        <v>0</v>
      </c>
      <c r="BJ22" s="24" t="s">
        <v>73</v>
      </c>
      <c r="BK22" s="162">
        <f t="shared" si="9"/>
        <v>0</v>
      </c>
      <c r="BL22" s="24" t="s">
        <v>149</v>
      </c>
      <c r="BM22" s="24" t="s">
        <v>590</v>
      </c>
    </row>
    <row r="23" spans="2:65" s="1" customFormat="1" ht="25.5" customHeight="1">
      <c r="B23" s="152"/>
      <c r="C23" s="319">
        <v>6</v>
      </c>
      <c r="D23" s="334" t="s">
        <v>144</v>
      </c>
      <c r="E23" s="335" t="s">
        <v>1662</v>
      </c>
      <c r="F23" s="336" t="s">
        <v>1663</v>
      </c>
      <c r="G23" s="337" t="s">
        <v>1661</v>
      </c>
      <c r="H23" s="338">
        <v>40</v>
      </c>
      <c r="I23" s="339"/>
      <c r="J23" s="340">
        <v>0</v>
      </c>
      <c r="K23" s="155" t="s">
        <v>148</v>
      </c>
      <c r="L23" s="38"/>
      <c r="M23" s="326"/>
      <c r="N23" s="327"/>
      <c r="O23" s="328"/>
      <c r="P23" s="328"/>
      <c r="Q23" s="328"/>
      <c r="R23" s="328"/>
      <c r="S23" s="328"/>
      <c r="T23" s="329"/>
      <c r="AR23" s="24"/>
      <c r="AT23" s="24"/>
      <c r="AU23" s="24"/>
      <c r="AY23" s="24"/>
      <c r="BE23" s="162"/>
      <c r="BF23" s="162"/>
      <c r="BG23" s="162"/>
      <c r="BH23" s="162"/>
      <c r="BI23" s="162"/>
      <c r="BJ23" s="24"/>
      <c r="BK23" s="162">
        <f t="shared" si="9"/>
        <v>0</v>
      </c>
      <c r="BL23" s="24"/>
      <c r="BM23" s="24"/>
    </row>
    <row r="24" spans="2:65" s="1" customFormat="1" ht="25.5" customHeight="1">
      <c r="B24" s="152"/>
      <c r="C24" s="319">
        <v>7</v>
      </c>
      <c r="D24" s="319" t="s">
        <v>144</v>
      </c>
      <c r="E24" s="332" t="s">
        <v>1664</v>
      </c>
      <c r="F24" s="321" t="s">
        <v>1665</v>
      </c>
      <c r="G24" s="322" t="s">
        <v>1661</v>
      </c>
      <c r="H24" s="323">
        <v>6</v>
      </c>
      <c r="I24" s="324"/>
      <c r="J24" s="325">
        <f t="shared" si="0"/>
        <v>0</v>
      </c>
      <c r="K24" s="155" t="s">
        <v>148</v>
      </c>
      <c r="L24" s="38"/>
      <c r="M24" s="326" t="s">
        <v>5</v>
      </c>
      <c r="N24" s="327" t="s">
        <v>36</v>
      </c>
      <c r="O24" s="328">
        <v>0.083</v>
      </c>
      <c r="P24" s="328">
        <f t="shared" si="1"/>
        <v>0.498</v>
      </c>
      <c r="Q24" s="328">
        <v>0</v>
      </c>
      <c r="R24" s="328">
        <f t="shared" si="2"/>
        <v>0</v>
      </c>
      <c r="S24" s="328">
        <v>0</v>
      </c>
      <c r="T24" s="329">
        <f t="shared" si="3"/>
        <v>0</v>
      </c>
      <c r="AR24" s="24" t="s">
        <v>149</v>
      </c>
      <c r="AT24" s="24" t="s">
        <v>144</v>
      </c>
      <c r="AU24" s="24" t="s">
        <v>75</v>
      </c>
      <c r="AY24" s="24" t="s">
        <v>142</v>
      </c>
      <c r="BE24" s="162">
        <f t="shared" si="4"/>
        <v>0</v>
      </c>
      <c r="BF24" s="162">
        <f t="shared" si="5"/>
        <v>0</v>
      </c>
      <c r="BG24" s="162">
        <f t="shared" si="6"/>
        <v>0</v>
      </c>
      <c r="BH24" s="162">
        <f t="shared" si="7"/>
        <v>0</v>
      </c>
      <c r="BI24" s="162">
        <f t="shared" si="8"/>
        <v>0</v>
      </c>
      <c r="BJ24" s="24" t="s">
        <v>73</v>
      </c>
      <c r="BK24" s="162">
        <f t="shared" si="9"/>
        <v>0</v>
      </c>
      <c r="BL24" s="24" t="s">
        <v>149</v>
      </c>
      <c r="BM24" s="24" t="s">
        <v>592</v>
      </c>
    </row>
    <row r="25" spans="2:65" s="1" customFormat="1" ht="25.5" customHeight="1">
      <c r="B25" s="152"/>
      <c r="C25" s="319">
        <v>8</v>
      </c>
      <c r="D25" s="319" t="s">
        <v>144</v>
      </c>
      <c r="E25" s="332" t="s">
        <v>1666</v>
      </c>
      <c r="F25" s="321" t="s">
        <v>1667</v>
      </c>
      <c r="G25" s="322" t="s">
        <v>1661</v>
      </c>
      <c r="H25" s="323">
        <v>6</v>
      </c>
      <c r="I25" s="324"/>
      <c r="J25" s="325">
        <f t="shared" si="0"/>
        <v>0</v>
      </c>
      <c r="K25" s="155" t="s">
        <v>148</v>
      </c>
      <c r="L25" s="38"/>
      <c r="M25" s="326" t="s">
        <v>5</v>
      </c>
      <c r="N25" s="327" t="s">
        <v>36</v>
      </c>
      <c r="O25" s="328">
        <v>0.083</v>
      </c>
      <c r="P25" s="328">
        <f t="shared" si="1"/>
        <v>0.498</v>
      </c>
      <c r="Q25" s="328">
        <v>0</v>
      </c>
      <c r="R25" s="328">
        <f t="shared" si="2"/>
        <v>0</v>
      </c>
      <c r="S25" s="328">
        <v>0</v>
      </c>
      <c r="T25" s="329">
        <f t="shared" si="3"/>
        <v>0</v>
      </c>
      <c r="AR25" s="24" t="s">
        <v>149</v>
      </c>
      <c r="AT25" s="24" t="s">
        <v>144</v>
      </c>
      <c r="AU25" s="24" t="s">
        <v>75</v>
      </c>
      <c r="AY25" s="24" t="s">
        <v>142</v>
      </c>
      <c r="BE25" s="162">
        <f t="shared" si="4"/>
        <v>0</v>
      </c>
      <c r="BF25" s="162">
        <f t="shared" si="5"/>
        <v>0</v>
      </c>
      <c r="BG25" s="162">
        <f t="shared" si="6"/>
        <v>0</v>
      </c>
      <c r="BH25" s="162">
        <f t="shared" si="7"/>
        <v>0</v>
      </c>
      <c r="BI25" s="162">
        <f t="shared" si="8"/>
        <v>0</v>
      </c>
      <c r="BJ25" s="24" t="s">
        <v>73</v>
      </c>
      <c r="BK25" s="162">
        <f t="shared" si="9"/>
        <v>0</v>
      </c>
      <c r="BL25" s="24" t="s">
        <v>149</v>
      </c>
      <c r="BM25" s="24" t="s">
        <v>592</v>
      </c>
    </row>
    <row r="26" spans="2:65" s="1" customFormat="1" ht="25.5" customHeight="1">
      <c r="B26" s="152"/>
      <c r="C26" s="319">
        <v>9</v>
      </c>
      <c r="D26" s="319" t="s">
        <v>144</v>
      </c>
      <c r="E26" s="332" t="s">
        <v>1668</v>
      </c>
      <c r="F26" s="321" t="s">
        <v>1669</v>
      </c>
      <c r="G26" s="322" t="s">
        <v>324</v>
      </c>
      <c r="H26" s="323">
        <v>160</v>
      </c>
      <c r="I26" s="324"/>
      <c r="J26" s="325">
        <f t="shared" si="0"/>
        <v>0</v>
      </c>
      <c r="K26" s="155" t="s">
        <v>148</v>
      </c>
      <c r="L26" s="38"/>
      <c r="M26" s="326" t="s">
        <v>5</v>
      </c>
      <c r="N26" s="327" t="s">
        <v>36</v>
      </c>
      <c r="O26" s="328">
        <v>0.004</v>
      </c>
      <c r="P26" s="328">
        <f t="shared" si="1"/>
        <v>0.64</v>
      </c>
      <c r="Q26" s="328">
        <v>0</v>
      </c>
      <c r="R26" s="328">
        <f t="shared" si="2"/>
        <v>0</v>
      </c>
      <c r="S26" s="328">
        <v>0</v>
      </c>
      <c r="T26" s="329">
        <f t="shared" si="3"/>
        <v>0</v>
      </c>
      <c r="AR26" s="24" t="s">
        <v>149</v>
      </c>
      <c r="AT26" s="24" t="s">
        <v>144</v>
      </c>
      <c r="AU26" s="24" t="s">
        <v>75</v>
      </c>
      <c r="AY26" s="24" t="s">
        <v>142</v>
      </c>
      <c r="BE26" s="162">
        <f t="shared" si="4"/>
        <v>0</v>
      </c>
      <c r="BF26" s="162">
        <f t="shared" si="5"/>
        <v>0</v>
      </c>
      <c r="BG26" s="162">
        <f t="shared" si="6"/>
        <v>0</v>
      </c>
      <c r="BH26" s="162">
        <f t="shared" si="7"/>
        <v>0</v>
      </c>
      <c r="BI26" s="162">
        <f t="shared" si="8"/>
        <v>0</v>
      </c>
      <c r="BJ26" s="24" t="s">
        <v>73</v>
      </c>
      <c r="BK26" s="162">
        <f t="shared" si="9"/>
        <v>0</v>
      </c>
      <c r="BL26" s="24" t="s">
        <v>149</v>
      </c>
      <c r="BM26" s="24" t="s">
        <v>595</v>
      </c>
    </row>
    <row r="27" spans="2:65" s="1" customFormat="1" ht="25.5" customHeight="1">
      <c r="B27" s="152"/>
      <c r="C27" s="319">
        <v>10</v>
      </c>
      <c r="D27" s="319" t="s">
        <v>144</v>
      </c>
      <c r="E27" s="332" t="s">
        <v>1670</v>
      </c>
      <c r="F27" s="321" t="s">
        <v>1671</v>
      </c>
      <c r="G27" s="322" t="s">
        <v>324</v>
      </c>
      <c r="H27" s="323">
        <v>142.4</v>
      </c>
      <c r="I27" s="324"/>
      <c r="J27" s="325">
        <f t="shared" si="0"/>
        <v>0</v>
      </c>
      <c r="K27" s="155" t="s">
        <v>148</v>
      </c>
      <c r="L27" s="38"/>
      <c r="M27" s="326" t="s">
        <v>5</v>
      </c>
      <c r="N27" s="327" t="s">
        <v>36</v>
      </c>
      <c r="O27" s="328">
        <v>0.004</v>
      </c>
      <c r="P27" s="328">
        <f t="shared" si="1"/>
        <v>0.5696</v>
      </c>
      <c r="Q27" s="328">
        <v>0</v>
      </c>
      <c r="R27" s="328">
        <f t="shared" si="2"/>
        <v>0</v>
      </c>
      <c r="S27" s="328">
        <v>0</v>
      </c>
      <c r="T27" s="329">
        <f t="shared" si="3"/>
        <v>0</v>
      </c>
      <c r="AR27" s="24" t="s">
        <v>149</v>
      </c>
      <c r="AT27" s="24" t="s">
        <v>144</v>
      </c>
      <c r="AU27" s="24" t="s">
        <v>75</v>
      </c>
      <c r="AY27" s="24" t="s">
        <v>142</v>
      </c>
      <c r="BE27" s="162">
        <f t="shared" si="4"/>
        <v>0</v>
      </c>
      <c r="BF27" s="162">
        <f t="shared" si="5"/>
        <v>0</v>
      </c>
      <c r="BG27" s="162">
        <f t="shared" si="6"/>
        <v>0</v>
      </c>
      <c r="BH27" s="162">
        <f t="shared" si="7"/>
        <v>0</v>
      </c>
      <c r="BI27" s="162">
        <f t="shared" si="8"/>
        <v>0</v>
      </c>
      <c r="BJ27" s="24" t="s">
        <v>73</v>
      </c>
      <c r="BK27" s="162">
        <f t="shared" si="9"/>
        <v>0</v>
      </c>
      <c r="BL27" s="24" t="s">
        <v>149</v>
      </c>
      <c r="BM27" s="24" t="s">
        <v>595</v>
      </c>
    </row>
    <row r="28" spans="2:65" s="1" customFormat="1" ht="25.5" customHeight="1">
      <c r="B28" s="152"/>
      <c r="C28" s="319">
        <v>11</v>
      </c>
      <c r="D28" s="319" t="s">
        <v>144</v>
      </c>
      <c r="E28" s="332" t="s">
        <v>1672</v>
      </c>
      <c r="F28" s="321" t="s">
        <v>1673</v>
      </c>
      <c r="G28" s="322" t="s">
        <v>1661</v>
      </c>
      <c r="H28" s="323">
        <v>20</v>
      </c>
      <c r="I28" s="324"/>
      <c r="J28" s="325">
        <f t="shared" si="0"/>
        <v>0</v>
      </c>
      <c r="K28" s="155" t="s">
        <v>148</v>
      </c>
      <c r="L28" s="38"/>
      <c r="M28" s="326" t="s">
        <v>5</v>
      </c>
      <c r="N28" s="327" t="s">
        <v>36</v>
      </c>
      <c r="O28" s="328">
        <v>0.009</v>
      </c>
      <c r="P28" s="328">
        <f t="shared" si="1"/>
        <v>0.18</v>
      </c>
      <c r="Q28" s="328">
        <v>0</v>
      </c>
      <c r="R28" s="328">
        <f t="shared" si="2"/>
        <v>0</v>
      </c>
      <c r="S28" s="328">
        <v>0</v>
      </c>
      <c r="T28" s="329">
        <f t="shared" si="3"/>
        <v>0</v>
      </c>
      <c r="AR28" s="24" t="s">
        <v>149</v>
      </c>
      <c r="AT28" s="24" t="s">
        <v>144</v>
      </c>
      <c r="AU28" s="24" t="s">
        <v>75</v>
      </c>
      <c r="AY28" s="24" t="s">
        <v>142</v>
      </c>
      <c r="BE28" s="162">
        <f t="shared" si="4"/>
        <v>0</v>
      </c>
      <c r="BF28" s="162">
        <f t="shared" si="5"/>
        <v>0</v>
      </c>
      <c r="BG28" s="162">
        <f t="shared" si="6"/>
        <v>0</v>
      </c>
      <c r="BH28" s="162">
        <f t="shared" si="7"/>
        <v>0</v>
      </c>
      <c r="BI28" s="162">
        <f t="shared" si="8"/>
        <v>0</v>
      </c>
      <c r="BJ28" s="24" t="s">
        <v>73</v>
      </c>
      <c r="BK28" s="162">
        <f t="shared" si="9"/>
        <v>0</v>
      </c>
      <c r="BL28" s="24" t="s">
        <v>149</v>
      </c>
      <c r="BM28" s="24" t="s">
        <v>597</v>
      </c>
    </row>
    <row r="29" spans="2:65" s="1" customFormat="1" ht="25.5" customHeight="1">
      <c r="B29" s="152"/>
      <c r="C29" s="319">
        <v>12</v>
      </c>
      <c r="D29" s="319" t="s">
        <v>144</v>
      </c>
      <c r="E29" s="332" t="s">
        <v>1674</v>
      </c>
      <c r="F29" s="321" t="s">
        <v>1675</v>
      </c>
      <c r="G29" s="322" t="s">
        <v>1661</v>
      </c>
      <c r="H29" s="323">
        <v>20</v>
      </c>
      <c r="I29" s="324"/>
      <c r="J29" s="325">
        <f t="shared" si="0"/>
        <v>0</v>
      </c>
      <c r="K29" s="155" t="s">
        <v>148</v>
      </c>
      <c r="L29" s="38"/>
      <c r="M29" s="326" t="s">
        <v>5</v>
      </c>
      <c r="N29" s="327" t="s">
        <v>36</v>
      </c>
      <c r="O29" s="328">
        <v>0.009</v>
      </c>
      <c r="P29" s="328">
        <f t="shared" si="1"/>
        <v>0.18</v>
      </c>
      <c r="Q29" s="328">
        <v>0</v>
      </c>
      <c r="R29" s="328">
        <f t="shared" si="2"/>
        <v>0</v>
      </c>
      <c r="S29" s="328">
        <v>0</v>
      </c>
      <c r="T29" s="329">
        <f t="shared" si="3"/>
        <v>0</v>
      </c>
      <c r="AR29" s="24" t="s">
        <v>149</v>
      </c>
      <c r="AT29" s="24" t="s">
        <v>144</v>
      </c>
      <c r="AU29" s="24" t="s">
        <v>75</v>
      </c>
      <c r="AY29" s="24" t="s">
        <v>142</v>
      </c>
      <c r="BE29" s="162">
        <f t="shared" si="4"/>
        <v>0</v>
      </c>
      <c r="BF29" s="162">
        <f t="shared" si="5"/>
        <v>0</v>
      </c>
      <c r="BG29" s="162">
        <f t="shared" si="6"/>
        <v>0</v>
      </c>
      <c r="BH29" s="162">
        <f t="shared" si="7"/>
        <v>0</v>
      </c>
      <c r="BI29" s="162">
        <f t="shared" si="8"/>
        <v>0</v>
      </c>
      <c r="BJ29" s="24" t="s">
        <v>73</v>
      </c>
      <c r="BK29" s="162">
        <f t="shared" si="9"/>
        <v>0</v>
      </c>
      <c r="BL29" s="24" t="s">
        <v>149</v>
      </c>
      <c r="BM29" s="24" t="s">
        <v>597</v>
      </c>
    </row>
    <row r="30" spans="2:65" s="1" customFormat="1" ht="25.5" customHeight="1">
      <c r="B30" s="152"/>
      <c r="C30" s="319">
        <v>13</v>
      </c>
      <c r="D30" s="319" t="s">
        <v>144</v>
      </c>
      <c r="E30" s="332" t="s">
        <v>1676</v>
      </c>
      <c r="F30" s="321" t="s">
        <v>1677</v>
      </c>
      <c r="G30" s="322" t="s">
        <v>1661</v>
      </c>
      <c r="H30" s="323">
        <v>6</v>
      </c>
      <c r="I30" s="324"/>
      <c r="J30" s="325">
        <f t="shared" si="0"/>
        <v>0</v>
      </c>
      <c r="K30" s="155" t="s">
        <v>148</v>
      </c>
      <c r="L30" s="38"/>
      <c r="M30" s="326" t="s">
        <v>5</v>
      </c>
      <c r="N30" s="327" t="s">
        <v>36</v>
      </c>
      <c r="O30" s="328">
        <v>0.299</v>
      </c>
      <c r="P30" s="328">
        <f t="shared" si="1"/>
        <v>1.794</v>
      </c>
      <c r="Q30" s="328">
        <v>0</v>
      </c>
      <c r="R30" s="328">
        <f t="shared" si="2"/>
        <v>0</v>
      </c>
      <c r="S30" s="328">
        <v>0</v>
      </c>
      <c r="T30" s="329">
        <f t="shared" si="3"/>
        <v>0</v>
      </c>
      <c r="AR30" s="24" t="s">
        <v>149</v>
      </c>
      <c r="AT30" s="24" t="s">
        <v>144</v>
      </c>
      <c r="AU30" s="24" t="s">
        <v>75</v>
      </c>
      <c r="AY30" s="24" t="s">
        <v>142</v>
      </c>
      <c r="BE30" s="162">
        <f t="shared" si="4"/>
        <v>0</v>
      </c>
      <c r="BF30" s="162">
        <f t="shared" si="5"/>
        <v>0</v>
      </c>
      <c r="BG30" s="162">
        <f t="shared" si="6"/>
        <v>0</v>
      </c>
      <c r="BH30" s="162">
        <f t="shared" si="7"/>
        <v>0</v>
      </c>
      <c r="BI30" s="162">
        <f t="shared" si="8"/>
        <v>0</v>
      </c>
      <c r="BJ30" s="24" t="s">
        <v>73</v>
      </c>
      <c r="BK30" s="162">
        <f t="shared" si="9"/>
        <v>0</v>
      </c>
      <c r="BL30" s="24" t="s">
        <v>149</v>
      </c>
      <c r="BM30" s="24" t="s">
        <v>602</v>
      </c>
    </row>
    <row r="31" spans="2:65" s="1" customFormat="1" ht="25.5" customHeight="1">
      <c r="B31" s="152"/>
      <c r="C31" s="319">
        <v>14</v>
      </c>
      <c r="D31" s="319" t="s">
        <v>144</v>
      </c>
      <c r="E31" s="332" t="s">
        <v>1678</v>
      </c>
      <c r="F31" s="321" t="s">
        <v>1679</v>
      </c>
      <c r="G31" s="322" t="s">
        <v>1661</v>
      </c>
      <c r="H31" s="323">
        <v>6</v>
      </c>
      <c r="I31" s="324"/>
      <c r="J31" s="325">
        <f t="shared" si="0"/>
        <v>0</v>
      </c>
      <c r="K31" s="155" t="s">
        <v>148</v>
      </c>
      <c r="L31" s="38"/>
      <c r="M31" s="326" t="s">
        <v>5</v>
      </c>
      <c r="N31" s="327" t="s">
        <v>36</v>
      </c>
      <c r="O31" s="328">
        <v>0.299</v>
      </c>
      <c r="P31" s="328">
        <f t="shared" si="1"/>
        <v>1.794</v>
      </c>
      <c r="Q31" s="328">
        <v>0</v>
      </c>
      <c r="R31" s="328">
        <f t="shared" si="2"/>
        <v>0</v>
      </c>
      <c r="S31" s="328">
        <v>0</v>
      </c>
      <c r="T31" s="329">
        <f t="shared" si="3"/>
        <v>0</v>
      </c>
      <c r="AR31" s="24" t="s">
        <v>149</v>
      </c>
      <c r="AT31" s="24" t="s">
        <v>144</v>
      </c>
      <c r="AU31" s="24" t="s">
        <v>75</v>
      </c>
      <c r="AY31" s="24" t="s">
        <v>142</v>
      </c>
      <c r="BE31" s="162">
        <f t="shared" si="4"/>
        <v>0</v>
      </c>
      <c r="BF31" s="162">
        <f t="shared" si="5"/>
        <v>0</v>
      </c>
      <c r="BG31" s="162">
        <f t="shared" si="6"/>
        <v>0</v>
      </c>
      <c r="BH31" s="162">
        <f t="shared" si="7"/>
        <v>0</v>
      </c>
      <c r="BI31" s="162">
        <f t="shared" si="8"/>
        <v>0</v>
      </c>
      <c r="BJ31" s="24" t="s">
        <v>73</v>
      </c>
      <c r="BK31" s="162">
        <f t="shared" si="9"/>
        <v>0</v>
      </c>
      <c r="BL31" s="24" t="s">
        <v>149</v>
      </c>
      <c r="BM31" s="24" t="s">
        <v>602</v>
      </c>
    </row>
    <row r="32" spans="2:65" s="1" customFormat="1" ht="25.5" customHeight="1">
      <c r="B32" s="152"/>
      <c r="C32" s="319">
        <v>15</v>
      </c>
      <c r="D32" s="319" t="s">
        <v>144</v>
      </c>
      <c r="E32" s="332" t="s">
        <v>1680</v>
      </c>
      <c r="F32" s="321" t="s">
        <v>1681</v>
      </c>
      <c r="G32" s="322" t="s">
        <v>1661</v>
      </c>
      <c r="H32" s="323">
        <v>4</v>
      </c>
      <c r="I32" s="324"/>
      <c r="J32" s="325">
        <f t="shared" si="0"/>
        <v>0</v>
      </c>
      <c r="K32" s="155" t="s">
        <v>148</v>
      </c>
      <c r="L32" s="341"/>
      <c r="M32" s="342" t="s">
        <v>5</v>
      </c>
      <c r="N32" s="343" t="s">
        <v>36</v>
      </c>
      <c r="O32" s="328">
        <v>0</v>
      </c>
      <c r="P32" s="328">
        <f t="shared" si="1"/>
        <v>0</v>
      </c>
      <c r="Q32" s="328">
        <v>1</v>
      </c>
      <c r="R32" s="328">
        <f t="shared" si="2"/>
        <v>4</v>
      </c>
      <c r="S32" s="328">
        <v>0</v>
      </c>
      <c r="T32" s="329">
        <f t="shared" si="3"/>
        <v>0</v>
      </c>
      <c r="AR32" s="24" t="s">
        <v>189</v>
      </c>
      <c r="AT32" s="24" t="s">
        <v>226</v>
      </c>
      <c r="AU32" s="24" t="s">
        <v>75</v>
      </c>
      <c r="AY32" s="24" t="s">
        <v>142</v>
      </c>
      <c r="BE32" s="162">
        <f t="shared" si="4"/>
        <v>0</v>
      </c>
      <c r="BF32" s="162">
        <f t="shared" si="5"/>
        <v>0</v>
      </c>
      <c r="BG32" s="162">
        <f t="shared" si="6"/>
        <v>0</v>
      </c>
      <c r="BH32" s="162">
        <f t="shared" si="7"/>
        <v>0</v>
      </c>
      <c r="BI32" s="162">
        <f t="shared" si="8"/>
        <v>0</v>
      </c>
      <c r="BJ32" s="24" t="s">
        <v>73</v>
      </c>
      <c r="BK32" s="162">
        <f t="shared" si="9"/>
        <v>0</v>
      </c>
      <c r="BL32" s="24" t="s">
        <v>149</v>
      </c>
      <c r="BM32" s="24" t="s">
        <v>617</v>
      </c>
    </row>
    <row r="33" spans="2:65" s="1" customFormat="1" ht="25.5" customHeight="1">
      <c r="B33" s="152"/>
      <c r="C33" s="319">
        <v>16</v>
      </c>
      <c r="D33" s="319" t="s">
        <v>144</v>
      </c>
      <c r="E33" s="332" t="s">
        <v>1680</v>
      </c>
      <c r="F33" s="321" t="s">
        <v>1682</v>
      </c>
      <c r="G33" s="322" t="s">
        <v>1661</v>
      </c>
      <c r="H33" s="323">
        <v>2</v>
      </c>
      <c r="I33" s="324"/>
      <c r="J33" s="325">
        <f t="shared" si="0"/>
        <v>0</v>
      </c>
      <c r="K33" s="155" t="s">
        <v>148</v>
      </c>
      <c r="L33" s="341"/>
      <c r="M33" s="342" t="s">
        <v>5</v>
      </c>
      <c r="N33" s="343" t="s">
        <v>36</v>
      </c>
      <c r="O33" s="328">
        <v>0</v>
      </c>
      <c r="P33" s="328">
        <f t="shared" si="1"/>
        <v>0</v>
      </c>
      <c r="Q33" s="328">
        <v>1</v>
      </c>
      <c r="R33" s="328">
        <f t="shared" si="2"/>
        <v>2</v>
      </c>
      <c r="S33" s="328">
        <v>0</v>
      </c>
      <c r="T33" s="329">
        <f t="shared" si="3"/>
        <v>0</v>
      </c>
      <c r="AR33" s="24" t="s">
        <v>189</v>
      </c>
      <c r="AT33" s="24" t="s">
        <v>226</v>
      </c>
      <c r="AU33" s="24" t="s">
        <v>75</v>
      </c>
      <c r="AY33" s="24" t="s">
        <v>142</v>
      </c>
      <c r="BE33" s="162">
        <f t="shared" si="4"/>
        <v>0</v>
      </c>
      <c r="BF33" s="162">
        <f t="shared" si="5"/>
        <v>0</v>
      </c>
      <c r="BG33" s="162">
        <f t="shared" si="6"/>
        <v>0</v>
      </c>
      <c r="BH33" s="162">
        <f t="shared" si="7"/>
        <v>0</v>
      </c>
      <c r="BI33" s="162">
        <f t="shared" si="8"/>
        <v>0</v>
      </c>
      <c r="BJ33" s="24" t="s">
        <v>73</v>
      </c>
      <c r="BK33" s="162">
        <f t="shared" si="9"/>
        <v>0</v>
      </c>
      <c r="BL33" s="24" t="s">
        <v>149</v>
      </c>
      <c r="BM33" s="24" t="s">
        <v>617</v>
      </c>
    </row>
    <row r="34" spans="2:65" s="1" customFormat="1" ht="25.5" customHeight="1">
      <c r="B34" s="152"/>
      <c r="C34" s="319">
        <v>17</v>
      </c>
      <c r="D34" s="319" t="s">
        <v>144</v>
      </c>
      <c r="E34" s="332" t="s">
        <v>1683</v>
      </c>
      <c r="F34" s="321" t="s">
        <v>1684</v>
      </c>
      <c r="G34" s="322" t="s">
        <v>1661</v>
      </c>
      <c r="H34" s="323">
        <v>6</v>
      </c>
      <c r="I34" s="324"/>
      <c r="J34" s="325">
        <f t="shared" si="0"/>
        <v>0</v>
      </c>
      <c r="K34" s="155" t="s">
        <v>148</v>
      </c>
      <c r="L34" s="341"/>
      <c r="M34" s="342" t="s">
        <v>5</v>
      </c>
      <c r="N34" s="343" t="s">
        <v>36</v>
      </c>
      <c r="O34" s="328">
        <v>0</v>
      </c>
      <c r="P34" s="328">
        <f t="shared" si="1"/>
        <v>0</v>
      </c>
      <c r="Q34" s="328">
        <v>1</v>
      </c>
      <c r="R34" s="328">
        <f t="shared" si="2"/>
        <v>6</v>
      </c>
      <c r="S34" s="328">
        <v>0</v>
      </c>
      <c r="T34" s="329">
        <f t="shared" si="3"/>
        <v>0</v>
      </c>
      <c r="AR34" s="24" t="s">
        <v>189</v>
      </c>
      <c r="AT34" s="24" t="s">
        <v>226</v>
      </c>
      <c r="AU34" s="24" t="s">
        <v>75</v>
      </c>
      <c r="AY34" s="24" t="s">
        <v>142</v>
      </c>
      <c r="BE34" s="162">
        <f t="shared" si="4"/>
        <v>0</v>
      </c>
      <c r="BF34" s="162">
        <f t="shared" si="5"/>
        <v>0</v>
      </c>
      <c r="BG34" s="162">
        <f t="shared" si="6"/>
        <v>0</v>
      </c>
      <c r="BH34" s="162">
        <f t="shared" si="7"/>
        <v>0</v>
      </c>
      <c r="BI34" s="162">
        <f t="shared" si="8"/>
        <v>0</v>
      </c>
      <c r="BJ34" s="24" t="s">
        <v>73</v>
      </c>
      <c r="BK34" s="162">
        <f t="shared" si="9"/>
        <v>0</v>
      </c>
      <c r="BL34" s="24" t="s">
        <v>149</v>
      </c>
      <c r="BM34" s="24" t="s">
        <v>617</v>
      </c>
    </row>
    <row r="35" spans="2:65" s="1" customFormat="1" ht="25.5" customHeight="1">
      <c r="B35" s="152"/>
      <c r="C35" s="319">
        <v>18</v>
      </c>
      <c r="D35" s="319" t="s">
        <v>144</v>
      </c>
      <c r="E35" s="332" t="s">
        <v>1685</v>
      </c>
      <c r="F35" s="321" t="s">
        <v>1686</v>
      </c>
      <c r="G35" s="322" t="s">
        <v>1661</v>
      </c>
      <c r="H35" s="323">
        <v>4</v>
      </c>
      <c r="I35" s="324"/>
      <c r="J35" s="325">
        <f t="shared" si="0"/>
        <v>0</v>
      </c>
      <c r="K35" s="155" t="s">
        <v>148</v>
      </c>
      <c r="L35" s="38"/>
      <c r="M35" s="326" t="s">
        <v>5</v>
      </c>
      <c r="N35" s="327" t="s">
        <v>36</v>
      </c>
      <c r="O35" s="328">
        <v>0.045</v>
      </c>
      <c r="P35" s="328">
        <f t="shared" si="1"/>
        <v>0.18</v>
      </c>
      <c r="Q35" s="328">
        <v>0.00049</v>
      </c>
      <c r="R35" s="328">
        <f t="shared" si="2"/>
        <v>0.00196</v>
      </c>
      <c r="S35" s="328">
        <v>0</v>
      </c>
      <c r="T35" s="329">
        <f t="shared" si="3"/>
        <v>0</v>
      </c>
      <c r="AR35" s="24" t="s">
        <v>149</v>
      </c>
      <c r="AT35" s="24" t="s">
        <v>144</v>
      </c>
      <c r="AU35" s="24" t="s">
        <v>75</v>
      </c>
      <c r="AY35" s="24" t="s">
        <v>142</v>
      </c>
      <c r="BE35" s="162">
        <f t="shared" si="4"/>
        <v>0</v>
      </c>
      <c r="BF35" s="162">
        <f t="shared" si="5"/>
        <v>0</v>
      </c>
      <c r="BG35" s="162">
        <f t="shared" si="6"/>
        <v>0</v>
      </c>
      <c r="BH35" s="162">
        <f t="shared" si="7"/>
        <v>0</v>
      </c>
      <c r="BI35" s="162">
        <f t="shared" si="8"/>
        <v>0</v>
      </c>
      <c r="BJ35" s="24" t="s">
        <v>73</v>
      </c>
      <c r="BK35" s="162">
        <f t="shared" si="9"/>
        <v>0</v>
      </c>
      <c r="BL35" s="24" t="s">
        <v>149</v>
      </c>
      <c r="BM35" s="24" t="s">
        <v>621</v>
      </c>
    </row>
    <row r="36" spans="2:65" s="1" customFormat="1" ht="25.5" customHeight="1">
      <c r="B36" s="152"/>
      <c r="C36" s="319">
        <v>19</v>
      </c>
      <c r="D36" s="319" t="s">
        <v>144</v>
      </c>
      <c r="E36" s="332" t="s">
        <v>1687</v>
      </c>
      <c r="F36" s="321" t="s">
        <v>1688</v>
      </c>
      <c r="G36" s="322" t="s">
        <v>1661</v>
      </c>
      <c r="H36" s="323">
        <v>2</v>
      </c>
      <c r="I36" s="324"/>
      <c r="J36" s="325">
        <f t="shared" si="0"/>
        <v>0</v>
      </c>
      <c r="K36" s="155" t="s">
        <v>148</v>
      </c>
      <c r="L36" s="38"/>
      <c r="M36" s="326" t="s">
        <v>5</v>
      </c>
      <c r="N36" s="327" t="s">
        <v>36</v>
      </c>
      <c r="O36" s="328">
        <v>0.045</v>
      </c>
      <c r="P36" s="328">
        <f t="shared" si="1"/>
        <v>0.09</v>
      </c>
      <c r="Q36" s="328">
        <v>0.00049</v>
      </c>
      <c r="R36" s="328">
        <f t="shared" si="2"/>
        <v>0.00098</v>
      </c>
      <c r="S36" s="328">
        <v>0</v>
      </c>
      <c r="T36" s="329">
        <f t="shared" si="3"/>
        <v>0</v>
      </c>
      <c r="AR36" s="24" t="s">
        <v>149</v>
      </c>
      <c r="AT36" s="24" t="s">
        <v>144</v>
      </c>
      <c r="AU36" s="24" t="s">
        <v>75</v>
      </c>
      <c r="AY36" s="24" t="s">
        <v>142</v>
      </c>
      <c r="BE36" s="162">
        <f t="shared" si="4"/>
        <v>0</v>
      </c>
      <c r="BF36" s="162">
        <f t="shared" si="5"/>
        <v>0</v>
      </c>
      <c r="BG36" s="162">
        <f t="shared" si="6"/>
        <v>0</v>
      </c>
      <c r="BH36" s="162">
        <f t="shared" si="7"/>
        <v>0</v>
      </c>
      <c r="BI36" s="162">
        <f t="shared" si="8"/>
        <v>0</v>
      </c>
      <c r="BJ36" s="24" t="s">
        <v>73</v>
      </c>
      <c r="BK36" s="162">
        <f t="shared" si="9"/>
        <v>0</v>
      </c>
      <c r="BL36" s="24" t="s">
        <v>149</v>
      </c>
      <c r="BM36" s="24" t="s">
        <v>621</v>
      </c>
    </row>
    <row r="37" spans="2:65" s="1" customFormat="1" ht="25.5" customHeight="1">
      <c r="B37" s="152"/>
      <c r="C37" s="319">
        <v>20</v>
      </c>
      <c r="D37" s="319" t="s">
        <v>144</v>
      </c>
      <c r="E37" s="332" t="s">
        <v>1689</v>
      </c>
      <c r="F37" s="321" t="s">
        <v>1690</v>
      </c>
      <c r="G37" s="322" t="s">
        <v>1661</v>
      </c>
      <c r="H37" s="323">
        <v>6</v>
      </c>
      <c r="I37" s="324"/>
      <c r="J37" s="325">
        <f t="shared" si="0"/>
        <v>0</v>
      </c>
      <c r="K37" s="155" t="s">
        <v>148</v>
      </c>
      <c r="L37" s="38"/>
      <c r="M37" s="326" t="s">
        <v>5</v>
      </c>
      <c r="N37" s="327" t="s">
        <v>36</v>
      </c>
      <c r="O37" s="328">
        <v>0.045</v>
      </c>
      <c r="P37" s="328">
        <f t="shared" si="1"/>
        <v>0.27</v>
      </c>
      <c r="Q37" s="328">
        <v>0.00049</v>
      </c>
      <c r="R37" s="328">
        <f t="shared" si="2"/>
        <v>0.00294</v>
      </c>
      <c r="S37" s="328">
        <v>0</v>
      </c>
      <c r="T37" s="329">
        <f t="shared" si="3"/>
        <v>0</v>
      </c>
      <c r="AR37" s="24" t="s">
        <v>149</v>
      </c>
      <c r="AT37" s="24" t="s">
        <v>144</v>
      </c>
      <c r="AU37" s="24" t="s">
        <v>75</v>
      </c>
      <c r="AY37" s="24" t="s">
        <v>142</v>
      </c>
      <c r="BE37" s="162">
        <f t="shared" si="4"/>
        <v>0</v>
      </c>
      <c r="BF37" s="162">
        <f t="shared" si="5"/>
        <v>0</v>
      </c>
      <c r="BG37" s="162">
        <f t="shared" si="6"/>
        <v>0</v>
      </c>
      <c r="BH37" s="162">
        <f t="shared" si="7"/>
        <v>0</v>
      </c>
      <c r="BI37" s="162">
        <f t="shared" si="8"/>
        <v>0</v>
      </c>
      <c r="BJ37" s="24" t="s">
        <v>73</v>
      </c>
      <c r="BK37" s="162">
        <f t="shared" si="9"/>
        <v>0</v>
      </c>
      <c r="BL37" s="24" t="s">
        <v>149</v>
      </c>
      <c r="BM37" s="24" t="s">
        <v>621</v>
      </c>
    </row>
    <row r="38" spans="2:65" s="1" customFormat="1" ht="25.5" customHeight="1">
      <c r="B38" s="152"/>
      <c r="C38" s="319">
        <v>21</v>
      </c>
      <c r="D38" s="319" t="s">
        <v>144</v>
      </c>
      <c r="E38" s="332" t="s">
        <v>1691</v>
      </c>
      <c r="F38" s="321" t="s">
        <v>1692</v>
      </c>
      <c r="G38" s="322" t="s">
        <v>1661</v>
      </c>
      <c r="H38" s="323">
        <v>20</v>
      </c>
      <c r="I38" s="324"/>
      <c r="J38" s="325">
        <f t="shared" si="0"/>
        <v>0</v>
      </c>
      <c r="K38" s="155" t="s">
        <v>148</v>
      </c>
      <c r="L38" s="38"/>
      <c r="M38" s="326" t="s">
        <v>5</v>
      </c>
      <c r="N38" s="327" t="s">
        <v>36</v>
      </c>
      <c r="O38" s="328">
        <v>1.025</v>
      </c>
      <c r="P38" s="328">
        <f t="shared" si="1"/>
        <v>20.5</v>
      </c>
      <c r="Q38" s="328">
        <v>2.16</v>
      </c>
      <c r="R38" s="328">
        <f t="shared" si="2"/>
        <v>43.2</v>
      </c>
      <c r="S38" s="328">
        <v>0</v>
      </c>
      <c r="T38" s="329">
        <f t="shared" si="3"/>
        <v>0</v>
      </c>
      <c r="AR38" s="24" t="s">
        <v>149</v>
      </c>
      <c r="AT38" s="24" t="s">
        <v>144</v>
      </c>
      <c r="AU38" s="24" t="s">
        <v>75</v>
      </c>
      <c r="AY38" s="24" t="s">
        <v>142</v>
      </c>
      <c r="BE38" s="162">
        <f t="shared" si="4"/>
        <v>0</v>
      </c>
      <c r="BF38" s="162">
        <f t="shared" si="5"/>
        <v>0</v>
      </c>
      <c r="BG38" s="162">
        <f t="shared" si="6"/>
        <v>0</v>
      </c>
      <c r="BH38" s="162">
        <f t="shared" si="7"/>
        <v>0</v>
      </c>
      <c r="BI38" s="162">
        <f t="shared" si="8"/>
        <v>0</v>
      </c>
      <c r="BJ38" s="24" t="s">
        <v>73</v>
      </c>
      <c r="BK38" s="162">
        <f t="shared" si="9"/>
        <v>0</v>
      </c>
      <c r="BL38" s="24" t="s">
        <v>149</v>
      </c>
      <c r="BM38" s="24" t="s">
        <v>625</v>
      </c>
    </row>
    <row r="39" spans="2:47" s="1" customFormat="1" ht="27">
      <c r="B39" s="38"/>
      <c r="D39" s="344"/>
      <c r="F39" s="345" t="s">
        <v>1693</v>
      </c>
      <c r="L39" s="38"/>
      <c r="M39" s="165"/>
      <c r="N39" s="346"/>
      <c r="O39" s="346"/>
      <c r="P39" s="346"/>
      <c r="Q39" s="346"/>
      <c r="R39" s="346"/>
      <c r="S39" s="346"/>
      <c r="T39" s="67"/>
      <c r="AT39" s="24" t="s">
        <v>151</v>
      </c>
      <c r="AU39" s="24" t="s">
        <v>75</v>
      </c>
    </row>
    <row r="40" spans="2:65" s="1" customFormat="1" ht="25.5" customHeight="1">
      <c r="B40" s="152"/>
      <c r="C40" s="153">
        <v>22</v>
      </c>
      <c r="D40" s="319" t="s">
        <v>144</v>
      </c>
      <c r="E40" s="332" t="s">
        <v>1694</v>
      </c>
      <c r="F40" s="321" t="s">
        <v>1695</v>
      </c>
      <c r="G40" s="322" t="s">
        <v>1661</v>
      </c>
      <c r="H40" s="323">
        <v>20</v>
      </c>
      <c r="I40" s="324"/>
      <c r="J40" s="325">
        <f>ROUND(I40*H40,2)</f>
        <v>0</v>
      </c>
      <c r="K40" s="155" t="s">
        <v>148</v>
      </c>
      <c r="L40" s="38"/>
      <c r="M40" s="326" t="s">
        <v>5</v>
      </c>
      <c r="N40" s="327" t="s">
        <v>36</v>
      </c>
      <c r="O40" s="328">
        <v>1.025</v>
      </c>
      <c r="P40" s="328">
        <f aca="true" t="shared" si="10" ref="P40:P54">O40*H40</f>
        <v>20.5</v>
      </c>
      <c r="Q40" s="328">
        <v>2.16</v>
      </c>
      <c r="R40" s="328">
        <f aca="true" t="shared" si="11" ref="R40:R54">Q40*H40</f>
        <v>43.2</v>
      </c>
      <c r="S40" s="328">
        <v>0</v>
      </c>
      <c r="T40" s="329">
        <f aca="true" t="shared" si="12" ref="T40:T54">S40*H40</f>
        <v>0</v>
      </c>
      <c r="AR40" s="24" t="s">
        <v>149</v>
      </c>
      <c r="AT40" s="24" t="s">
        <v>144</v>
      </c>
      <c r="AU40" s="24" t="s">
        <v>75</v>
      </c>
      <c r="AY40" s="24" t="s">
        <v>142</v>
      </c>
      <c r="BE40" s="162">
        <f aca="true" t="shared" si="13" ref="BE40:BE54">IF(N40="základní",J40,0)</f>
        <v>0</v>
      </c>
      <c r="BF40" s="162">
        <f aca="true" t="shared" si="14" ref="BF40:BF54">IF(N40="snížená",J40,0)</f>
        <v>0</v>
      </c>
      <c r="BG40" s="162">
        <f aca="true" t="shared" si="15" ref="BG40:BG54">IF(N40="zákl. přenesená",J40,0)</f>
        <v>0</v>
      </c>
      <c r="BH40" s="162">
        <f aca="true" t="shared" si="16" ref="BH40:BH54">IF(N40="sníž. přenesená",J40,0)</f>
        <v>0</v>
      </c>
      <c r="BI40" s="162">
        <f aca="true" t="shared" si="17" ref="BI40:BI54">IF(N40="nulová",J40,0)</f>
        <v>0</v>
      </c>
      <c r="BJ40" s="24" t="s">
        <v>73</v>
      </c>
      <c r="BK40" s="162">
        <f aca="true" t="shared" si="18" ref="BK40:BK64">ROUND(I40*H40,2)</f>
        <v>0</v>
      </c>
      <c r="BL40" s="24" t="s">
        <v>149</v>
      </c>
      <c r="BM40" s="24" t="s">
        <v>625</v>
      </c>
    </row>
    <row r="41" spans="2:65" s="1" customFormat="1" ht="25.5" customHeight="1">
      <c r="B41" s="152"/>
      <c r="C41" s="153">
        <v>23</v>
      </c>
      <c r="D41" s="319" t="s">
        <v>144</v>
      </c>
      <c r="E41" s="332" t="s">
        <v>1696</v>
      </c>
      <c r="F41" s="321" t="s">
        <v>1697</v>
      </c>
      <c r="G41" s="322" t="s">
        <v>1661</v>
      </c>
      <c r="H41" s="323">
        <v>20</v>
      </c>
      <c r="I41" s="324"/>
      <c r="J41" s="325">
        <f>ROUND(I41*H41,2)</f>
        <v>0</v>
      </c>
      <c r="K41" s="155" t="s">
        <v>148</v>
      </c>
      <c r="L41" s="38"/>
      <c r="M41" s="326" t="s">
        <v>5</v>
      </c>
      <c r="N41" s="327" t="s">
        <v>36</v>
      </c>
      <c r="O41" s="328">
        <v>0.584</v>
      </c>
      <c r="P41" s="328">
        <f t="shared" si="10"/>
        <v>11.68</v>
      </c>
      <c r="Q41" s="328">
        <v>2.45329</v>
      </c>
      <c r="R41" s="328">
        <f t="shared" si="11"/>
        <v>49.065799999999996</v>
      </c>
      <c r="S41" s="328">
        <v>0</v>
      </c>
      <c r="T41" s="329">
        <f t="shared" si="12"/>
        <v>0</v>
      </c>
      <c r="AR41" s="24" t="s">
        <v>149</v>
      </c>
      <c r="AT41" s="24" t="s">
        <v>144</v>
      </c>
      <c r="AU41" s="24" t="s">
        <v>75</v>
      </c>
      <c r="AY41" s="24" t="s">
        <v>142</v>
      </c>
      <c r="BE41" s="162">
        <f t="shared" si="13"/>
        <v>0</v>
      </c>
      <c r="BF41" s="162">
        <f t="shared" si="14"/>
        <v>0</v>
      </c>
      <c r="BG41" s="162">
        <f t="shared" si="15"/>
        <v>0</v>
      </c>
      <c r="BH41" s="162">
        <f t="shared" si="16"/>
        <v>0</v>
      </c>
      <c r="BI41" s="162">
        <f t="shared" si="17"/>
        <v>0</v>
      </c>
      <c r="BJ41" s="24" t="s">
        <v>73</v>
      </c>
      <c r="BK41" s="162">
        <f t="shared" si="18"/>
        <v>0</v>
      </c>
      <c r="BL41" s="24" t="s">
        <v>149</v>
      </c>
      <c r="BM41" s="24" t="s">
        <v>629</v>
      </c>
    </row>
    <row r="42" spans="2:65" s="1" customFormat="1" ht="25.5" customHeight="1">
      <c r="B42" s="152"/>
      <c r="C42" s="153">
        <v>24</v>
      </c>
      <c r="D42" s="319" t="s">
        <v>144</v>
      </c>
      <c r="E42" s="332" t="s">
        <v>1698</v>
      </c>
      <c r="F42" s="321" t="s">
        <v>1699</v>
      </c>
      <c r="G42" s="322" t="s">
        <v>1661</v>
      </c>
      <c r="H42" s="323">
        <v>1</v>
      </c>
      <c r="I42" s="324"/>
      <c r="J42" s="325">
        <f>ROUND(I42*H42,2)</f>
        <v>0</v>
      </c>
      <c r="K42" s="155" t="s">
        <v>148</v>
      </c>
      <c r="L42" s="38"/>
      <c r="M42" s="326" t="s">
        <v>5</v>
      </c>
      <c r="N42" s="327" t="s">
        <v>36</v>
      </c>
      <c r="O42" s="328">
        <v>0.762</v>
      </c>
      <c r="P42" s="328">
        <f t="shared" si="10"/>
        <v>0.762</v>
      </c>
      <c r="Q42" s="328">
        <v>0.45195</v>
      </c>
      <c r="R42" s="328">
        <f t="shared" si="11"/>
        <v>0.45195</v>
      </c>
      <c r="S42" s="328">
        <v>0</v>
      </c>
      <c r="T42" s="329">
        <f t="shared" si="12"/>
        <v>0</v>
      </c>
      <c r="AR42" s="24" t="s">
        <v>149</v>
      </c>
      <c r="AT42" s="24" t="s">
        <v>144</v>
      </c>
      <c r="AU42" s="24" t="s">
        <v>75</v>
      </c>
      <c r="AY42" s="24" t="s">
        <v>142</v>
      </c>
      <c r="BE42" s="162">
        <f t="shared" si="13"/>
        <v>0</v>
      </c>
      <c r="BF42" s="162">
        <f t="shared" si="14"/>
        <v>0</v>
      </c>
      <c r="BG42" s="162">
        <f t="shared" si="15"/>
        <v>0</v>
      </c>
      <c r="BH42" s="162">
        <f t="shared" si="16"/>
        <v>0</v>
      </c>
      <c r="BI42" s="162">
        <f t="shared" si="17"/>
        <v>0</v>
      </c>
      <c r="BJ42" s="24" t="s">
        <v>73</v>
      </c>
      <c r="BK42" s="162">
        <f t="shared" si="18"/>
        <v>0</v>
      </c>
      <c r="BL42" s="24" t="s">
        <v>149</v>
      </c>
      <c r="BM42" s="24" t="s">
        <v>634</v>
      </c>
    </row>
    <row r="43" spans="2:65" s="1" customFormat="1" ht="25.5" customHeight="1">
      <c r="B43" s="152"/>
      <c r="C43" s="153">
        <v>25</v>
      </c>
      <c r="D43" s="319" t="s">
        <v>144</v>
      </c>
      <c r="E43" s="332" t="s">
        <v>1700</v>
      </c>
      <c r="F43" s="321" t="s">
        <v>1701</v>
      </c>
      <c r="G43" s="322" t="s">
        <v>1661</v>
      </c>
      <c r="H43" s="323">
        <v>1</v>
      </c>
      <c r="I43" s="324"/>
      <c r="J43" s="325">
        <f>ROUND(I43*H43,2)</f>
        <v>0</v>
      </c>
      <c r="K43" s="155" t="s">
        <v>148</v>
      </c>
      <c r="L43" s="38"/>
      <c r="M43" s="326" t="s">
        <v>5</v>
      </c>
      <c r="N43" s="327" t="s">
        <v>36</v>
      </c>
      <c r="O43" s="328">
        <v>0.762</v>
      </c>
      <c r="P43" s="328">
        <f t="shared" si="10"/>
        <v>0.762</v>
      </c>
      <c r="Q43" s="328">
        <v>0.45195</v>
      </c>
      <c r="R43" s="328">
        <f t="shared" si="11"/>
        <v>0.45195</v>
      </c>
      <c r="S43" s="328">
        <v>0</v>
      </c>
      <c r="T43" s="329">
        <f t="shared" si="12"/>
        <v>0</v>
      </c>
      <c r="AR43" s="24" t="s">
        <v>149</v>
      </c>
      <c r="AT43" s="24" t="s">
        <v>144</v>
      </c>
      <c r="AU43" s="24" t="s">
        <v>75</v>
      </c>
      <c r="AY43" s="24" t="s">
        <v>142</v>
      </c>
      <c r="BE43" s="162">
        <f t="shared" si="13"/>
        <v>0</v>
      </c>
      <c r="BF43" s="162">
        <f t="shared" si="14"/>
        <v>0</v>
      </c>
      <c r="BG43" s="162">
        <f t="shared" si="15"/>
        <v>0</v>
      </c>
      <c r="BH43" s="162">
        <f t="shared" si="16"/>
        <v>0</v>
      </c>
      <c r="BI43" s="162">
        <f t="shared" si="17"/>
        <v>0</v>
      </c>
      <c r="BJ43" s="24" t="s">
        <v>73</v>
      </c>
      <c r="BK43" s="162">
        <f t="shared" si="18"/>
        <v>0</v>
      </c>
      <c r="BL43" s="24" t="s">
        <v>149</v>
      </c>
      <c r="BM43" s="24" t="s">
        <v>634</v>
      </c>
    </row>
    <row r="44" spans="2:65" s="1" customFormat="1" ht="25.5" customHeight="1">
      <c r="B44" s="152"/>
      <c r="C44" s="153">
        <v>26</v>
      </c>
      <c r="D44" s="319" t="s">
        <v>144</v>
      </c>
      <c r="E44" s="332" t="s">
        <v>1702</v>
      </c>
      <c r="F44" s="321" t="s">
        <v>1703</v>
      </c>
      <c r="G44" s="322" t="s">
        <v>1661</v>
      </c>
      <c r="H44" s="323">
        <v>6</v>
      </c>
      <c r="I44" s="324"/>
      <c r="J44" s="325">
        <f>ROUND(I44*H44,2)</f>
        <v>0</v>
      </c>
      <c r="K44" s="155" t="s">
        <v>148</v>
      </c>
      <c r="L44" s="38"/>
      <c r="M44" s="326" t="s">
        <v>5</v>
      </c>
      <c r="N44" s="327" t="s">
        <v>36</v>
      </c>
      <c r="O44" s="328">
        <v>50.149</v>
      </c>
      <c r="P44" s="328">
        <f t="shared" si="10"/>
        <v>300.894</v>
      </c>
      <c r="Q44" s="328">
        <v>1.04331</v>
      </c>
      <c r="R44" s="328">
        <f t="shared" si="11"/>
        <v>6.25986</v>
      </c>
      <c r="S44" s="328">
        <v>0</v>
      </c>
      <c r="T44" s="329">
        <f t="shared" si="12"/>
        <v>0</v>
      </c>
      <c r="AR44" s="24" t="s">
        <v>149</v>
      </c>
      <c r="AT44" s="24" t="s">
        <v>144</v>
      </c>
      <c r="AU44" s="24" t="s">
        <v>75</v>
      </c>
      <c r="AY44" s="24" t="s">
        <v>142</v>
      </c>
      <c r="BE44" s="162">
        <f t="shared" si="13"/>
        <v>0</v>
      </c>
      <c r="BF44" s="162">
        <f t="shared" si="14"/>
        <v>0</v>
      </c>
      <c r="BG44" s="162">
        <f t="shared" si="15"/>
        <v>0</v>
      </c>
      <c r="BH44" s="162">
        <f t="shared" si="16"/>
        <v>0</v>
      </c>
      <c r="BI44" s="162">
        <f t="shared" si="17"/>
        <v>0</v>
      </c>
      <c r="BJ44" s="24" t="s">
        <v>73</v>
      </c>
      <c r="BK44" s="162">
        <f t="shared" si="18"/>
        <v>0</v>
      </c>
      <c r="BL44" s="24" t="s">
        <v>149</v>
      </c>
      <c r="BM44" s="24" t="s">
        <v>639</v>
      </c>
    </row>
    <row r="45" spans="2:65" s="1" customFormat="1" ht="25.5" customHeight="1">
      <c r="B45" s="152"/>
      <c r="C45" s="319">
        <v>27</v>
      </c>
      <c r="D45" s="319" t="s">
        <v>144</v>
      </c>
      <c r="E45" s="332" t="s">
        <v>1704</v>
      </c>
      <c r="F45" s="321" t="s">
        <v>1705</v>
      </c>
      <c r="G45" s="322" t="s">
        <v>1706</v>
      </c>
      <c r="H45" s="323">
        <v>0.2</v>
      </c>
      <c r="I45" s="324"/>
      <c r="J45" s="325">
        <f aca="true" t="shared" si="19" ref="J45:J64">ROUND(I45*H45,2)</f>
        <v>0</v>
      </c>
      <c r="K45" s="155" t="s">
        <v>148</v>
      </c>
      <c r="L45" s="38"/>
      <c r="M45" s="326" t="s">
        <v>5</v>
      </c>
      <c r="N45" s="327" t="s">
        <v>36</v>
      </c>
      <c r="O45" s="328">
        <v>0.74</v>
      </c>
      <c r="P45" s="328">
        <f t="shared" si="10"/>
        <v>0.148</v>
      </c>
      <c r="Q45" s="328">
        <v>0.22241</v>
      </c>
      <c r="R45" s="328">
        <f t="shared" si="11"/>
        <v>0.044482</v>
      </c>
      <c r="S45" s="328">
        <v>0</v>
      </c>
      <c r="T45" s="329">
        <f t="shared" si="12"/>
        <v>0</v>
      </c>
      <c r="AR45" s="24" t="s">
        <v>149</v>
      </c>
      <c r="AT45" s="24" t="s">
        <v>144</v>
      </c>
      <c r="AU45" s="24" t="s">
        <v>75</v>
      </c>
      <c r="AY45" s="24" t="s">
        <v>142</v>
      </c>
      <c r="BE45" s="162">
        <f t="shared" si="13"/>
        <v>0</v>
      </c>
      <c r="BF45" s="162">
        <f t="shared" si="14"/>
        <v>0</v>
      </c>
      <c r="BG45" s="162">
        <f t="shared" si="15"/>
        <v>0</v>
      </c>
      <c r="BH45" s="162">
        <f t="shared" si="16"/>
        <v>0</v>
      </c>
      <c r="BI45" s="162">
        <f t="shared" si="17"/>
        <v>0</v>
      </c>
      <c r="BJ45" s="24" t="s">
        <v>73</v>
      </c>
      <c r="BK45" s="162">
        <f t="shared" si="18"/>
        <v>0</v>
      </c>
      <c r="BL45" s="24" t="s">
        <v>149</v>
      </c>
      <c r="BM45" s="24" t="s">
        <v>647</v>
      </c>
    </row>
    <row r="46" spans="2:65" s="1" customFormat="1" ht="25.5" customHeight="1">
      <c r="B46" s="152"/>
      <c r="C46" s="319">
        <v>28</v>
      </c>
      <c r="D46" s="319" t="s">
        <v>144</v>
      </c>
      <c r="E46" s="332" t="s">
        <v>1707</v>
      </c>
      <c r="F46" s="321" t="s">
        <v>1708</v>
      </c>
      <c r="G46" s="322" t="s">
        <v>324</v>
      </c>
      <c r="H46" s="323">
        <v>140</v>
      </c>
      <c r="I46" s="324"/>
      <c r="J46" s="325">
        <f t="shared" si="19"/>
        <v>0</v>
      </c>
      <c r="K46" s="155" t="s">
        <v>148</v>
      </c>
      <c r="L46" s="38"/>
      <c r="M46" s="326" t="s">
        <v>5</v>
      </c>
      <c r="N46" s="327" t="s">
        <v>36</v>
      </c>
      <c r="O46" s="328">
        <v>0.74</v>
      </c>
      <c r="P46" s="328">
        <f t="shared" si="10"/>
        <v>103.6</v>
      </c>
      <c r="Q46" s="328">
        <v>0.22241</v>
      </c>
      <c r="R46" s="328">
        <f t="shared" si="11"/>
        <v>31.1374</v>
      </c>
      <c r="S46" s="328">
        <v>0</v>
      </c>
      <c r="T46" s="329">
        <f t="shared" si="12"/>
        <v>0</v>
      </c>
      <c r="AR46" s="24" t="s">
        <v>149</v>
      </c>
      <c r="AT46" s="24" t="s">
        <v>144</v>
      </c>
      <c r="AU46" s="24" t="s">
        <v>75</v>
      </c>
      <c r="AY46" s="24" t="s">
        <v>142</v>
      </c>
      <c r="BE46" s="162">
        <f t="shared" si="13"/>
        <v>0</v>
      </c>
      <c r="BF46" s="162">
        <f t="shared" si="14"/>
        <v>0</v>
      </c>
      <c r="BG46" s="162">
        <f t="shared" si="15"/>
        <v>0</v>
      </c>
      <c r="BH46" s="162">
        <f t="shared" si="16"/>
        <v>0</v>
      </c>
      <c r="BI46" s="162">
        <f t="shared" si="17"/>
        <v>0</v>
      </c>
      <c r="BJ46" s="24" t="s">
        <v>73</v>
      </c>
      <c r="BK46" s="162">
        <f t="shared" si="18"/>
        <v>0</v>
      </c>
      <c r="BL46" s="24" t="s">
        <v>149</v>
      </c>
      <c r="BM46" s="24" t="s">
        <v>647</v>
      </c>
    </row>
    <row r="47" spans="2:65" s="1" customFormat="1" ht="25.5" customHeight="1">
      <c r="B47" s="152"/>
      <c r="C47" s="319">
        <v>29</v>
      </c>
      <c r="D47" s="319" t="s">
        <v>144</v>
      </c>
      <c r="E47" s="332" t="s">
        <v>1709</v>
      </c>
      <c r="F47" s="321" t="s">
        <v>1710</v>
      </c>
      <c r="G47" s="322" t="s">
        <v>324</v>
      </c>
      <c r="H47" s="323">
        <v>140</v>
      </c>
      <c r="I47" s="324"/>
      <c r="J47" s="325">
        <f t="shared" si="19"/>
        <v>0</v>
      </c>
      <c r="K47" s="155" t="s">
        <v>148</v>
      </c>
      <c r="L47" s="38"/>
      <c r="M47" s="326" t="s">
        <v>5</v>
      </c>
      <c r="N47" s="327" t="s">
        <v>36</v>
      </c>
      <c r="O47" s="328">
        <v>0.74</v>
      </c>
      <c r="P47" s="328">
        <f t="shared" si="10"/>
        <v>103.6</v>
      </c>
      <c r="Q47" s="328">
        <v>0.22241</v>
      </c>
      <c r="R47" s="328">
        <f t="shared" si="11"/>
        <v>31.1374</v>
      </c>
      <c r="S47" s="328">
        <v>0</v>
      </c>
      <c r="T47" s="329">
        <f t="shared" si="12"/>
        <v>0</v>
      </c>
      <c r="AR47" s="24" t="s">
        <v>149</v>
      </c>
      <c r="AT47" s="24" t="s">
        <v>144</v>
      </c>
      <c r="AU47" s="24" t="s">
        <v>75</v>
      </c>
      <c r="AY47" s="24" t="s">
        <v>142</v>
      </c>
      <c r="BE47" s="162">
        <f t="shared" si="13"/>
        <v>0</v>
      </c>
      <c r="BF47" s="162">
        <f t="shared" si="14"/>
        <v>0</v>
      </c>
      <c r="BG47" s="162">
        <f t="shared" si="15"/>
        <v>0</v>
      </c>
      <c r="BH47" s="162">
        <f t="shared" si="16"/>
        <v>0</v>
      </c>
      <c r="BI47" s="162">
        <f t="shared" si="17"/>
        <v>0</v>
      </c>
      <c r="BJ47" s="24" t="s">
        <v>73</v>
      </c>
      <c r="BK47" s="162">
        <f t="shared" si="18"/>
        <v>0</v>
      </c>
      <c r="BL47" s="24" t="s">
        <v>149</v>
      </c>
      <c r="BM47" s="24" t="s">
        <v>647</v>
      </c>
    </row>
    <row r="48" spans="2:65" s="1" customFormat="1" ht="25.5" customHeight="1">
      <c r="B48" s="152"/>
      <c r="C48" s="153">
        <v>30</v>
      </c>
      <c r="D48" s="319" t="s">
        <v>144</v>
      </c>
      <c r="E48" s="332" t="s">
        <v>1711</v>
      </c>
      <c r="F48" s="321" t="s">
        <v>1712</v>
      </c>
      <c r="G48" s="322" t="s">
        <v>324</v>
      </c>
      <c r="H48" s="323">
        <v>140</v>
      </c>
      <c r="I48" s="324"/>
      <c r="J48" s="325">
        <f t="shared" si="19"/>
        <v>0</v>
      </c>
      <c r="K48" s="155" t="s">
        <v>148</v>
      </c>
      <c r="L48" s="38"/>
      <c r="M48" s="326" t="s">
        <v>5</v>
      </c>
      <c r="N48" s="327" t="s">
        <v>36</v>
      </c>
      <c r="O48" s="328">
        <v>0.422</v>
      </c>
      <c r="P48" s="328">
        <f t="shared" si="10"/>
        <v>59.08</v>
      </c>
      <c r="Q48" s="328">
        <v>0</v>
      </c>
      <c r="R48" s="328">
        <f t="shared" si="11"/>
        <v>0</v>
      </c>
      <c r="S48" s="328">
        <v>0</v>
      </c>
      <c r="T48" s="329">
        <f t="shared" si="12"/>
        <v>0</v>
      </c>
      <c r="AR48" s="24" t="s">
        <v>149</v>
      </c>
      <c r="AT48" s="24" t="s">
        <v>144</v>
      </c>
      <c r="AU48" s="24" t="s">
        <v>75</v>
      </c>
      <c r="AY48" s="24" t="s">
        <v>142</v>
      </c>
      <c r="BE48" s="162">
        <f t="shared" si="13"/>
        <v>0</v>
      </c>
      <c r="BF48" s="162">
        <f t="shared" si="14"/>
        <v>0</v>
      </c>
      <c r="BG48" s="162">
        <f t="shared" si="15"/>
        <v>0</v>
      </c>
      <c r="BH48" s="162">
        <f t="shared" si="16"/>
        <v>0</v>
      </c>
      <c r="BI48" s="162">
        <f t="shared" si="17"/>
        <v>0</v>
      </c>
      <c r="BJ48" s="24" t="s">
        <v>73</v>
      </c>
      <c r="BK48" s="162">
        <f t="shared" si="18"/>
        <v>0</v>
      </c>
      <c r="BL48" s="24" t="s">
        <v>149</v>
      </c>
      <c r="BM48" s="24" t="s">
        <v>652</v>
      </c>
    </row>
    <row r="49" spans="2:65" s="1" customFormat="1" ht="25.5" customHeight="1">
      <c r="B49" s="152"/>
      <c r="C49" s="153">
        <v>31</v>
      </c>
      <c r="D49" s="319" t="s">
        <v>144</v>
      </c>
      <c r="E49" s="332" t="s">
        <v>1713</v>
      </c>
      <c r="F49" s="321" t="s">
        <v>1714</v>
      </c>
      <c r="G49" s="322" t="s">
        <v>324</v>
      </c>
      <c r="H49" s="323">
        <v>140</v>
      </c>
      <c r="I49" s="324"/>
      <c r="J49" s="325">
        <f t="shared" si="19"/>
        <v>0</v>
      </c>
      <c r="K49" s="155" t="s">
        <v>148</v>
      </c>
      <c r="L49" s="38"/>
      <c r="M49" s="326" t="s">
        <v>5</v>
      </c>
      <c r="N49" s="327" t="s">
        <v>36</v>
      </c>
      <c r="O49" s="328">
        <v>0.422</v>
      </c>
      <c r="P49" s="328">
        <f t="shared" si="10"/>
        <v>59.08</v>
      </c>
      <c r="Q49" s="328">
        <v>0</v>
      </c>
      <c r="R49" s="328">
        <f t="shared" si="11"/>
        <v>0</v>
      </c>
      <c r="S49" s="328">
        <v>0</v>
      </c>
      <c r="T49" s="329">
        <f t="shared" si="12"/>
        <v>0</v>
      </c>
      <c r="AR49" s="24" t="s">
        <v>149</v>
      </c>
      <c r="AT49" s="24" t="s">
        <v>144</v>
      </c>
      <c r="AU49" s="24" t="s">
        <v>75</v>
      </c>
      <c r="AY49" s="24" t="s">
        <v>142</v>
      </c>
      <c r="BE49" s="162">
        <f t="shared" si="13"/>
        <v>0</v>
      </c>
      <c r="BF49" s="162">
        <f t="shared" si="14"/>
        <v>0</v>
      </c>
      <c r="BG49" s="162">
        <f t="shared" si="15"/>
        <v>0</v>
      </c>
      <c r="BH49" s="162">
        <f t="shared" si="16"/>
        <v>0</v>
      </c>
      <c r="BI49" s="162">
        <f t="shared" si="17"/>
        <v>0</v>
      </c>
      <c r="BJ49" s="24" t="s">
        <v>73</v>
      </c>
      <c r="BK49" s="162">
        <f t="shared" si="18"/>
        <v>0</v>
      </c>
      <c r="BL49" s="24" t="s">
        <v>149</v>
      </c>
      <c r="BM49" s="24" t="s">
        <v>652</v>
      </c>
    </row>
    <row r="50" spans="2:65" s="1" customFormat="1" ht="25.5" customHeight="1">
      <c r="B50" s="152"/>
      <c r="C50" s="153">
        <v>32</v>
      </c>
      <c r="D50" s="319" t="s">
        <v>144</v>
      </c>
      <c r="E50" s="332" t="s">
        <v>1715</v>
      </c>
      <c r="F50" s="321" t="s">
        <v>1716</v>
      </c>
      <c r="G50" s="322" t="s">
        <v>324</v>
      </c>
      <c r="H50" s="323">
        <v>220</v>
      </c>
      <c r="I50" s="324"/>
      <c r="J50" s="325">
        <f t="shared" si="19"/>
        <v>0</v>
      </c>
      <c r="K50" s="155" t="s">
        <v>148</v>
      </c>
      <c r="L50" s="38"/>
      <c r="M50" s="326" t="s">
        <v>5</v>
      </c>
      <c r="N50" s="327" t="s">
        <v>36</v>
      </c>
      <c r="O50" s="328">
        <v>0.196</v>
      </c>
      <c r="P50" s="328">
        <f t="shared" si="10"/>
        <v>43.120000000000005</v>
      </c>
      <c r="Q50" s="328">
        <v>0</v>
      </c>
      <c r="R50" s="328">
        <f t="shared" si="11"/>
        <v>0</v>
      </c>
      <c r="S50" s="328">
        <v>0</v>
      </c>
      <c r="T50" s="329">
        <f t="shared" si="12"/>
        <v>0</v>
      </c>
      <c r="AR50" s="24" t="s">
        <v>235</v>
      </c>
      <c r="AT50" s="24" t="s">
        <v>144</v>
      </c>
      <c r="AU50" s="24" t="s">
        <v>75</v>
      </c>
      <c r="AY50" s="24" t="s">
        <v>142</v>
      </c>
      <c r="BE50" s="162">
        <f t="shared" si="13"/>
        <v>0</v>
      </c>
      <c r="BF50" s="162">
        <f t="shared" si="14"/>
        <v>0</v>
      </c>
      <c r="BG50" s="162">
        <f t="shared" si="15"/>
        <v>0</v>
      </c>
      <c r="BH50" s="162">
        <f t="shared" si="16"/>
        <v>0</v>
      </c>
      <c r="BI50" s="162">
        <f t="shared" si="17"/>
        <v>0</v>
      </c>
      <c r="BJ50" s="24" t="s">
        <v>73</v>
      </c>
      <c r="BK50" s="162">
        <f t="shared" si="18"/>
        <v>0</v>
      </c>
      <c r="BL50" s="24" t="s">
        <v>235</v>
      </c>
      <c r="BM50" s="24" t="s">
        <v>657</v>
      </c>
    </row>
    <row r="51" spans="2:65" s="1" customFormat="1" ht="25.5" customHeight="1">
      <c r="B51" s="152"/>
      <c r="C51" s="153">
        <v>33</v>
      </c>
      <c r="D51" s="319" t="s">
        <v>144</v>
      </c>
      <c r="E51" s="332" t="s">
        <v>1717</v>
      </c>
      <c r="F51" s="321" t="s">
        <v>1718</v>
      </c>
      <c r="G51" s="322" t="s">
        <v>324</v>
      </c>
      <c r="H51" s="323">
        <v>220</v>
      </c>
      <c r="I51" s="324"/>
      <c r="J51" s="325">
        <f t="shared" si="19"/>
        <v>0</v>
      </c>
      <c r="K51" s="155" t="s">
        <v>148</v>
      </c>
      <c r="L51" s="38"/>
      <c r="M51" s="326" t="s">
        <v>5</v>
      </c>
      <c r="N51" s="327" t="s">
        <v>36</v>
      </c>
      <c r="O51" s="328">
        <v>0.196</v>
      </c>
      <c r="P51" s="328">
        <f t="shared" si="10"/>
        <v>43.120000000000005</v>
      </c>
      <c r="Q51" s="328">
        <v>0</v>
      </c>
      <c r="R51" s="328">
        <f t="shared" si="11"/>
        <v>0</v>
      </c>
      <c r="S51" s="328">
        <v>0</v>
      </c>
      <c r="T51" s="329">
        <f t="shared" si="12"/>
        <v>0</v>
      </c>
      <c r="AR51" s="24" t="s">
        <v>235</v>
      </c>
      <c r="AT51" s="24" t="s">
        <v>144</v>
      </c>
      <c r="AU51" s="24" t="s">
        <v>75</v>
      </c>
      <c r="AY51" s="24" t="s">
        <v>142</v>
      </c>
      <c r="BE51" s="162">
        <f t="shared" si="13"/>
        <v>0</v>
      </c>
      <c r="BF51" s="162">
        <f t="shared" si="14"/>
        <v>0</v>
      </c>
      <c r="BG51" s="162">
        <f t="shared" si="15"/>
        <v>0</v>
      </c>
      <c r="BH51" s="162">
        <f t="shared" si="16"/>
        <v>0</v>
      </c>
      <c r="BI51" s="162">
        <f t="shared" si="17"/>
        <v>0</v>
      </c>
      <c r="BJ51" s="24" t="s">
        <v>73</v>
      </c>
      <c r="BK51" s="162">
        <f t="shared" si="18"/>
        <v>0</v>
      </c>
      <c r="BL51" s="24" t="s">
        <v>235</v>
      </c>
      <c r="BM51" s="24" t="s">
        <v>657</v>
      </c>
    </row>
    <row r="52" spans="2:65" s="1" customFormat="1" ht="25.5" customHeight="1">
      <c r="B52" s="152"/>
      <c r="C52" s="153">
        <v>34</v>
      </c>
      <c r="D52" s="319" t="s">
        <v>144</v>
      </c>
      <c r="E52" s="332" t="s">
        <v>1719</v>
      </c>
      <c r="F52" s="321" t="s">
        <v>1720</v>
      </c>
      <c r="G52" s="322" t="s">
        <v>1661</v>
      </c>
      <c r="H52" s="323">
        <v>6</v>
      </c>
      <c r="I52" s="324"/>
      <c r="J52" s="325">
        <f t="shared" si="19"/>
        <v>0</v>
      </c>
      <c r="K52" s="155" t="s">
        <v>148</v>
      </c>
      <c r="L52" s="341"/>
      <c r="M52" s="342" t="s">
        <v>5</v>
      </c>
      <c r="N52" s="343" t="s">
        <v>36</v>
      </c>
      <c r="O52" s="328">
        <v>0</v>
      </c>
      <c r="P52" s="328">
        <f t="shared" si="10"/>
        <v>0</v>
      </c>
      <c r="Q52" s="328">
        <v>0.201</v>
      </c>
      <c r="R52" s="328">
        <f t="shared" si="11"/>
        <v>1.206</v>
      </c>
      <c r="S52" s="328">
        <v>0</v>
      </c>
      <c r="T52" s="329">
        <f t="shared" si="12"/>
        <v>0</v>
      </c>
      <c r="AR52" s="24" t="s">
        <v>326</v>
      </c>
      <c r="AT52" s="24" t="s">
        <v>226</v>
      </c>
      <c r="AU52" s="24" t="s">
        <v>75</v>
      </c>
      <c r="AY52" s="24" t="s">
        <v>142</v>
      </c>
      <c r="BE52" s="162">
        <f t="shared" si="13"/>
        <v>0</v>
      </c>
      <c r="BF52" s="162">
        <f t="shared" si="14"/>
        <v>0</v>
      </c>
      <c r="BG52" s="162">
        <f t="shared" si="15"/>
        <v>0</v>
      </c>
      <c r="BH52" s="162">
        <f t="shared" si="16"/>
        <v>0</v>
      </c>
      <c r="BI52" s="162">
        <f t="shared" si="17"/>
        <v>0</v>
      </c>
      <c r="BJ52" s="24" t="s">
        <v>73</v>
      </c>
      <c r="BK52" s="162">
        <f t="shared" si="18"/>
        <v>0</v>
      </c>
      <c r="BL52" s="24" t="s">
        <v>235</v>
      </c>
      <c r="BM52" s="24" t="s">
        <v>676</v>
      </c>
    </row>
    <row r="53" spans="2:65" s="1" customFormat="1" ht="25.5" customHeight="1">
      <c r="B53" s="152"/>
      <c r="C53" s="153">
        <v>35</v>
      </c>
      <c r="D53" s="319" t="s">
        <v>144</v>
      </c>
      <c r="E53" s="332" t="s">
        <v>1721</v>
      </c>
      <c r="F53" s="321" t="s">
        <v>1722</v>
      </c>
      <c r="G53" s="322" t="s">
        <v>1661</v>
      </c>
      <c r="H53" s="323">
        <v>6</v>
      </c>
      <c r="I53" s="324"/>
      <c r="J53" s="325">
        <f t="shared" si="19"/>
        <v>0</v>
      </c>
      <c r="K53" s="155" t="s">
        <v>148</v>
      </c>
      <c r="L53" s="341"/>
      <c r="M53" s="342" t="s">
        <v>5</v>
      </c>
      <c r="N53" s="343" t="s">
        <v>36</v>
      </c>
      <c r="O53" s="328">
        <v>0</v>
      </c>
      <c r="P53" s="328">
        <f t="shared" si="10"/>
        <v>0</v>
      </c>
      <c r="Q53" s="328">
        <v>0.201</v>
      </c>
      <c r="R53" s="328">
        <f t="shared" si="11"/>
        <v>1.206</v>
      </c>
      <c r="S53" s="328">
        <v>0</v>
      </c>
      <c r="T53" s="329">
        <f t="shared" si="12"/>
        <v>0</v>
      </c>
      <c r="AR53" s="24" t="s">
        <v>326</v>
      </c>
      <c r="AT53" s="24" t="s">
        <v>226</v>
      </c>
      <c r="AU53" s="24" t="s">
        <v>75</v>
      </c>
      <c r="AY53" s="24" t="s">
        <v>142</v>
      </c>
      <c r="BE53" s="162">
        <f t="shared" si="13"/>
        <v>0</v>
      </c>
      <c r="BF53" s="162">
        <f t="shared" si="14"/>
        <v>0</v>
      </c>
      <c r="BG53" s="162">
        <f t="shared" si="15"/>
        <v>0</v>
      </c>
      <c r="BH53" s="162">
        <f t="shared" si="16"/>
        <v>0</v>
      </c>
      <c r="BI53" s="162">
        <f t="shared" si="17"/>
        <v>0</v>
      </c>
      <c r="BJ53" s="24" t="s">
        <v>73</v>
      </c>
      <c r="BK53" s="162">
        <f t="shared" si="18"/>
        <v>0</v>
      </c>
      <c r="BL53" s="24" t="s">
        <v>235</v>
      </c>
      <c r="BM53" s="24" t="s">
        <v>676</v>
      </c>
    </row>
    <row r="54" spans="2:65" s="1" customFormat="1" ht="25.5" customHeight="1">
      <c r="B54" s="152"/>
      <c r="C54" s="153">
        <v>36</v>
      </c>
      <c r="D54" s="319" t="s">
        <v>144</v>
      </c>
      <c r="E54" s="332" t="s">
        <v>1723</v>
      </c>
      <c r="F54" s="321" t="s">
        <v>1724</v>
      </c>
      <c r="G54" s="322" t="s">
        <v>147</v>
      </c>
      <c r="H54" s="323">
        <v>2</v>
      </c>
      <c r="I54" s="324"/>
      <c r="J54" s="325">
        <f t="shared" si="19"/>
        <v>0</v>
      </c>
      <c r="K54" s="155" t="s">
        <v>148</v>
      </c>
      <c r="L54" s="38"/>
      <c r="M54" s="326" t="s">
        <v>5</v>
      </c>
      <c r="N54" s="327" t="s">
        <v>36</v>
      </c>
      <c r="O54" s="328">
        <v>3.327</v>
      </c>
      <c r="P54" s="328">
        <f t="shared" si="10"/>
        <v>6.654</v>
      </c>
      <c r="Q54" s="328">
        <v>0</v>
      </c>
      <c r="R54" s="328">
        <f t="shared" si="11"/>
        <v>0</v>
      </c>
      <c r="S54" s="328">
        <v>0</v>
      </c>
      <c r="T54" s="329">
        <f t="shared" si="12"/>
        <v>0</v>
      </c>
      <c r="AR54" s="24" t="s">
        <v>235</v>
      </c>
      <c r="AT54" s="24" t="s">
        <v>144</v>
      </c>
      <c r="AU54" s="24" t="s">
        <v>75</v>
      </c>
      <c r="AY54" s="24" t="s">
        <v>142</v>
      </c>
      <c r="BE54" s="162">
        <f t="shared" si="13"/>
        <v>0</v>
      </c>
      <c r="BF54" s="162">
        <f t="shared" si="14"/>
        <v>0</v>
      </c>
      <c r="BG54" s="162">
        <f t="shared" si="15"/>
        <v>0</v>
      </c>
      <c r="BH54" s="162">
        <f t="shared" si="16"/>
        <v>0</v>
      </c>
      <c r="BI54" s="162">
        <f t="shared" si="17"/>
        <v>0</v>
      </c>
      <c r="BJ54" s="24" t="s">
        <v>73</v>
      </c>
      <c r="BK54" s="162">
        <f t="shared" si="18"/>
        <v>0</v>
      </c>
      <c r="BL54" s="24" t="s">
        <v>235</v>
      </c>
      <c r="BM54" s="24" t="s">
        <v>679</v>
      </c>
    </row>
    <row r="55" spans="2:65" s="1" customFormat="1" ht="25.5" customHeight="1">
      <c r="B55" s="152"/>
      <c r="C55" s="319">
        <v>37</v>
      </c>
      <c r="D55" s="319" t="s">
        <v>144</v>
      </c>
      <c r="E55" s="332" t="s">
        <v>1725</v>
      </c>
      <c r="F55" s="321" t="s">
        <v>1726</v>
      </c>
      <c r="G55" s="322" t="s">
        <v>147</v>
      </c>
      <c r="H55" s="323">
        <v>2</v>
      </c>
      <c r="I55" s="324"/>
      <c r="J55" s="325">
        <f t="shared" si="19"/>
        <v>0</v>
      </c>
      <c r="K55" s="155" t="s">
        <v>148</v>
      </c>
      <c r="L55" s="38"/>
      <c r="M55" s="326"/>
      <c r="N55" s="327"/>
      <c r="O55" s="328"/>
      <c r="P55" s="328"/>
      <c r="Q55" s="328"/>
      <c r="R55" s="328"/>
      <c r="S55" s="328"/>
      <c r="T55" s="329"/>
      <c r="AR55" s="24"/>
      <c r="AT55" s="24"/>
      <c r="AU55" s="24"/>
      <c r="AY55" s="24"/>
      <c r="BE55" s="162"/>
      <c r="BF55" s="162"/>
      <c r="BG55" s="162"/>
      <c r="BH55" s="162"/>
      <c r="BI55" s="162"/>
      <c r="BJ55" s="24"/>
      <c r="BK55" s="162">
        <f t="shared" si="18"/>
        <v>0</v>
      </c>
      <c r="BL55" s="24"/>
      <c r="BM55" s="24"/>
    </row>
    <row r="56" spans="2:65" s="1" customFormat="1" ht="25.5" customHeight="1">
      <c r="B56" s="152"/>
      <c r="C56" s="319">
        <v>38</v>
      </c>
      <c r="D56" s="319" t="s">
        <v>144</v>
      </c>
      <c r="E56" s="332" t="s">
        <v>1727</v>
      </c>
      <c r="F56" s="321" t="s">
        <v>1728</v>
      </c>
      <c r="G56" s="322" t="s">
        <v>147</v>
      </c>
      <c r="H56" s="323">
        <v>3</v>
      </c>
      <c r="I56" s="324"/>
      <c r="J56" s="325">
        <f t="shared" si="19"/>
        <v>0</v>
      </c>
      <c r="K56" s="155" t="s">
        <v>148</v>
      </c>
      <c r="L56" s="38"/>
      <c r="M56" s="326" t="s">
        <v>5</v>
      </c>
      <c r="N56" s="327" t="s">
        <v>36</v>
      </c>
      <c r="O56" s="328">
        <v>3.327</v>
      </c>
      <c r="P56" s="328">
        <f aca="true" t="shared" si="20" ref="P56:P64">O56*H56</f>
        <v>9.981</v>
      </c>
      <c r="Q56" s="328">
        <v>0</v>
      </c>
      <c r="R56" s="328">
        <f aca="true" t="shared" si="21" ref="R56:R64">Q56*H56</f>
        <v>0</v>
      </c>
      <c r="S56" s="328">
        <v>0</v>
      </c>
      <c r="T56" s="329">
        <f aca="true" t="shared" si="22" ref="T56:T64">S56*H56</f>
        <v>0</v>
      </c>
      <c r="AR56" s="24" t="s">
        <v>235</v>
      </c>
      <c r="AT56" s="24" t="s">
        <v>144</v>
      </c>
      <c r="AU56" s="24" t="s">
        <v>75</v>
      </c>
      <c r="AY56" s="24" t="s">
        <v>142</v>
      </c>
      <c r="BE56" s="162">
        <f aca="true" t="shared" si="23" ref="BE56:BE64">IF(N56="základní",J56,0)</f>
        <v>0</v>
      </c>
      <c r="BF56" s="162">
        <f aca="true" t="shared" si="24" ref="BF56:BF64">IF(N56="snížená",J56,0)</f>
        <v>0</v>
      </c>
      <c r="BG56" s="162">
        <f aca="true" t="shared" si="25" ref="BG56:BG64">IF(N56="zákl. přenesená",J56,0)</f>
        <v>0</v>
      </c>
      <c r="BH56" s="162">
        <f aca="true" t="shared" si="26" ref="BH56:BH64">IF(N56="sníž. přenesená",J56,0)</f>
        <v>0</v>
      </c>
      <c r="BI56" s="162">
        <f aca="true" t="shared" si="27" ref="BI56:BI64">IF(N56="nulová",J56,0)</f>
        <v>0</v>
      </c>
      <c r="BJ56" s="24" t="s">
        <v>73</v>
      </c>
      <c r="BK56" s="162">
        <f t="shared" si="18"/>
        <v>0</v>
      </c>
      <c r="BL56" s="24" t="s">
        <v>235</v>
      </c>
      <c r="BM56" s="24" t="s">
        <v>679</v>
      </c>
    </row>
    <row r="57" spans="2:65" s="1" customFormat="1" ht="25.5" customHeight="1">
      <c r="B57" s="152"/>
      <c r="C57" s="153">
        <v>39</v>
      </c>
      <c r="D57" s="319" t="s">
        <v>144</v>
      </c>
      <c r="E57" s="332" t="s">
        <v>1729</v>
      </c>
      <c r="F57" s="321" t="s">
        <v>1730</v>
      </c>
      <c r="G57" s="322" t="s">
        <v>1661</v>
      </c>
      <c r="H57" s="323">
        <v>1</v>
      </c>
      <c r="I57" s="324"/>
      <c r="J57" s="325">
        <f t="shared" si="19"/>
        <v>0</v>
      </c>
      <c r="K57" s="155" t="s">
        <v>148</v>
      </c>
      <c r="L57" s="38"/>
      <c r="M57" s="326" t="s">
        <v>5</v>
      </c>
      <c r="N57" s="327" t="s">
        <v>36</v>
      </c>
      <c r="O57" s="328">
        <v>0.094</v>
      </c>
      <c r="P57" s="328">
        <f t="shared" si="20"/>
        <v>0.094</v>
      </c>
      <c r="Q57" s="328">
        <v>0.00017</v>
      </c>
      <c r="R57" s="328">
        <f t="shared" si="21"/>
        <v>0.00017</v>
      </c>
      <c r="S57" s="328">
        <v>0</v>
      </c>
      <c r="T57" s="329">
        <f t="shared" si="22"/>
        <v>0</v>
      </c>
      <c r="AR57" s="24" t="s">
        <v>235</v>
      </c>
      <c r="AT57" s="24" t="s">
        <v>144</v>
      </c>
      <c r="AU57" s="24" t="s">
        <v>75</v>
      </c>
      <c r="AY57" s="24" t="s">
        <v>142</v>
      </c>
      <c r="BE57" s="162">
        <f t="shared" si="23"/>
        <v>0</v>
      </c>
      <c r="BF57" s="162">
        <f t="shared" si="24"/>
        <v>0</v>
      </c>
      <c r="BG57" s="162">
        <f t="shared" si="25"/>
        <v>0</v>
      </c>
      <c r="BH57" s="162">
        <f t="shared" si="26"/>
        <v>0</v>
      </c>
      <c r="BI57" s="162">
        <f t="shared" si="27"/>
        <v>0</v>
      </c>
      <c r="BJ57" s="24" t="s">
        <v>73</v>
      </c>
      <c r="BK57" s="162">
        <f t="shared" si="18"/>
        <v>0</v>
      </c>
      <c r="BL57" s="24" t="s">
        <v>235</v>
      </c>
      <c r="BM57" s="24" t="s">
        <v>685</v>
      </c>
    </row>
    <row r="58" spans="2:65" s="1" customFormat="1" ht="25.5" customHeight="1">
      <c r="B58" s="152"/>
      <c r="C58" s="319">
        <v>40</v>
      </c>
      <c r="D58" s="319" t="s">
        <v>144</v>
      </c>
      <c r="E58" s="332" t="s">
        <v>1731</v>
      </c>
      <c r="F58" s="321" t="s">
        <v>1732</v>
      </c>
      <c r="G58" s="322" t="s">
        <v>324</v>
      </c>
      <c r="H58" s="323">
        <v>140</v>
      </c>
      <c r="I58" s="324"/>
      <c r="J58" s="325">
        <f t="shared" si="19"/>
        <v>0</v>
      </c>
      <c r="K58" s="155" t="s">
        <v>148</v>
      </c>
      <c r="L58" s="38"/>
      <c r="M58" s="326" t="s">
        <v>5</v>
      </c>
      <c r="N58" s="327" t="s">
        <v>36</v>
      </c>
      <c r="O58" s="328">
        <v>0.74</v>
      </c>
      <c r="P58" s="328">
        <f t="shared" si="20"/>
        <v>103.6</v>
      </c>
      <c r="Q58" s="328">
        <v>0.22241</v>
      </c>
      <c r="R58" s="328">
        <f t="shared" si="21"/>
        <v>31.1374</v>
      </c>
      <c r="S58" s="328">
        <v>0</v>
      </c>
      <c r="T58" s="329">
        <f t="shared" si="22"/>
        <v>0</v>
      </c>
      <c r="AR58" s="24" t="s">
        <v>149</v>
      </c>
      <c r="AT58" s="24" t="s">
        <v>144</v>
      </c>
      <c r="AU58" s="24" t="s">
        <v>75</v>
      </c>
      <c r="AY58" s="24" t="s">
        <v>142</v>
      </c>
      <c r="BE58" s="162">
        <f t="shared" si="23"/>
        <v>0</v>
      </c>
      <c r="BF58" s="162">
        <f t="shared" si="24"/>
        <v>0</v>
      </c>
      <c r="BG58" s="162">
        <f t="shared" si="25"/>
        <v>0</v>
      </c>
      <c r="BH58" s="162">
        <f t="shared" si="26"/>
        <v>0</v>
      </c>
      <c r="BI58" s="162">
        <f t="shared" si="27"/>
        <v>0</v>
      </c>
      <c r="BJ58" s="24" t="s">
        <v>73</v>
      </c>
      <c r="BK58" s="162">
        <f t="shared" si="18"/>
        <v>0</v>
      </c>
      <c r="BL58" s="24" t="s">
        <v>149</v>
      </c>
      <c r="BM58" s="24" t="s">
        <v>647</v>
      </c>
    </row>
    <row r="59" spans="2:65" s="1" customFormat="1" ht="25.5" customHeight="1">
      <c r="B59" s="152"/>
      <c r="C59" s="319">
        <v>41</v>
      </c>
      <c r="D59" s="319" t="s">
        <v>144</v>
      </c>
      <c r="E59" s="332" t="s">
        <v>1733</v>
      </c>
      <c r="F59" s="321" t="s">
        <v>1734</v>
      </c>
      <c r="G59" s="322" t="s">
        <v>1735</v>
      </c>
      <c r="H59" s="323">
        <v>42</v>
      </c>
      <c r="I59" s="324"/>
      <c r="J59" s="325">
        <f t="shared" si="19"/>
        <v>0</v>
      </c>
      <c r="K59" s="155" t="s">
        <v>148</v>
      </c>
      <c r="L59" s="38"/>
      <c r="M59" s="326" t="s">
        <v>5</v>
      </c>
      <c r="N59" s="327" t="s">
        <v>36</v>
      </c>
      <c r="O59" s="328">
        <v>0.74</v>
      </c>
      <c r="P59" s="328">
        <f t="shared" si="20"/>
        <v>31.08</v>
      </c>
      <c r="Q59" s="328">
        <v>0.22241</v>
      </c>
      <c r="R59" s="328">
        <f t="shared" si="21"/>
        <v>9.34122</v>
      </c>
      <c r="S59" s="328">
        <v>0</v>
      </c>
      <c r="T59" s="329">
        <f t="shared" si="22"/>
        <v>0</v>
      </c>
      <c r="AR59" s="24" t="s">
        <v>149</v>
      </c>
      <c r="AT59" s="24" t="s">
        <v>144</v>
      </c>
      <c r="AU59" s="24" t="s">
        <v>75</v>
      </c>
      <c r="AY59" s="24" t="s">
        <v>142</v>
      </c>
      <c r="BE59" s="162">
        <f t="shared" si="23"/>
        <v>0</v>
      </c>
      <c r="BF59" s="162">
        <f t="shared" si="24"/>
        <v>0</v>
      </c>
      <c r="BG59" s="162">
        <f t="shared" si="25"/>
        <v>0</v>
      </c>
      <c r="BH59" s="162">
        <f t="shared" si="26"/>
        <v>0</v>
      </c>
      <c r="BI59" s="162">
        <f t="shared" si="27"/>
        <v>0</v>
      </c>
      <c r="BJ59" s="24" t="s">
        <v>73</v>
      </c>
      <c r="BK59" s="162">
        <f t="shared" si="18"/>
        <v>0</v>
      </c>
      <c r="BL59" s="24" t="s">
        <v>149</v>
      </c>
      <c r="BM59" s="24" t="s">
        <v>647</v>
      </c>
    </row>
    <row r="60" spans="2:65" s="1" customFormat="1" ht="25.5" customHeight="1">
      <c r="B60" s="152"/>
      <c r="C60" s="319">
        <v>42</v>
      </c>
      <c r="D60" s="319" t="s">
        <v>144</v>
      </c>
      <c r="E60" s="332" t="s">
        <v>1736</v>
      </c>
      <c r="F60" s="321" t="s">
        <v>1737</v>
      </c>
      <c r="G60" s="322" t="s">
        <v>1735</v>
      </c>
      <c r="H60" s="323">
        <v>6</v>
      </c>
      <c r="I60" s="324"/>
      <c r="J60" s="325">
        <f t="shared" si="19"/>
        <v>0</v>
      </c>
      <c r="K60" s="155" t="s">
        <v>148</v>
      </c>
      <c r="L60" s="38"/>
      <c r="M60" s="326" t="s">
        <v>5</v>
      </c>
      <c r="N60" s="327" t="s">
        <v>36</v>
      </c>
      <c r="O60" s="328">
        <v>0.74</v>
      </c>
      <c r="P60" s="328">
        <f t="shared" si="20"/>
        <v>4.4399999999999995</v>
      </c>
      <c r="Q60" s="328">
        <v>0.22241</v>
      </c>
      <c r="R60" s="328">
        <f t="shared" si="21"/>
        <v>1.33446</v>
      </c>
      <c r="S60" s="328">
        <v>0</v>
      </c>
      <c r="T60" s="329">
        <f t="shared" si="22"/>
        <v>0</v>
      </c>
      <c r="AR60" s="24" t="s">
        <v>149</v>
      </c>
      <c r="AT60" s="24" t="s">
        <v>144</v>
      </c>
      <c r="AU60" s="24" t="s">
        <v>75</v>
      </c>
      <c r="AY60" s="24" t="s">
        <v>142</v>
      </c>
      <c r="BE60" s="162">
        <f t="shared" si="23"/>
        <v>0</v>
      </c>
      <c r="BF60" s="162">
        <f t="shared" si="24"/>
        <v>0</v>
      </c>
      <c r="BG60" s="162">
        <f t="shared" si="25"/>
        <v>0</v>
      </c>
      <c r="BH60" s="162">
        <f t="shared" si="26"/>
        <v>0</v>
      </c>
      <c r="BI60" s="162">
        <f t="shared" si="27"/>
        <v>0</v>
      </c>
      <c r="BJ60" s="24" t="s">
        <v>73</v>
      </c>
      <c r="BK60" s="162">
        <f t="shared" si="18"/>
        <v>0</v>
      </c>
      <c r="BL60" s="24" t="s">
        <v>149</v>
      </c>
      <c r="BM60" s="24" t="s">
        <v>647</v>
      </c>
    </row>
    <row r="61" spans="2:65" s="1" customFormat="1" ht="25.5" customHeight="1">
      <c r="B61" s="152"/>
      <c r="C61" s="319">
        <v>43</v>
      </c>
      <c r="D61" s="319" t="s">
        <v>144</v>
      </c>
      <c r="E61" s="332" t="s">
        <v>1738</v>
      </c>
      <c r="F61" s="321" t="s">
        <v>1739</v>
      </c>
      <c r="G61" s="322" t="s">
        <v>1661</v>
      </c>
      <c r="H61" s="323">
        <v>1</v>
      </c>
      <c r="I61" s="324"/>
      <c r="J61" s="325">
        <f t="shared" si="19"/>
        <v>0</v>
      </c>
      <c r="K61" s="155" t="s">
        <v>148</v>
      </c>
      <c r="L61" s="38"/>
      <c r="M61" s="326" t="s">
        <v>5</v>
      </c>
      <c r="N61" s="327" t="s">
        <v>36</v>
      </c>
      <c r="O61" s="328">
        <v>0.74</v>
      </c>
      <c r="P61" s="328">
        <f t="shared" si="20"/>
        <v>0.74</v>
      </c>
      <c r="Q61" s="328">
        <v>0.22241</v>
      </c>
      <c r="R61" s="328">
        <f t="shared" si="21"/>
        <v>0.22241</v>
      </c>
      <c r="S61" s="328">
        <v>0</v>
      </c>
      <c r="T61" s="329">
        <f t="shared" si="22"/>
        <v>0</v>
      </c>
      <c r="AR61" s="24" t="s">
        <v>149</v>
      </c>
      <c r="AT61" s="24" t="s">
        <v>144</v>
      </c>
      <c r="AU61" s="24" t="s">
        <v>75</v>
      </c>
      <c r="AY61" s="24" t="s">
        <v>142</v>
      </c>
      <c r="BE61" s="162">
        <f t="shared" si="23"/>
        <v>0</v>
      </c>
      <c r="BF61" s="162">
        <f t="shared" si="24"/>
        <v>0</v>
      </c>
      <c r="BG61" s="162">
        <f t="shared" si="25"/>
        <v>0</v>
      </c>
      <c r="BH61" s="162">
        <f t="shared" si="26"/>
        <v>0</v>
      </c>
      <c r="BI61" s="162">
        <f t="shared" si="27"/>
        <v>0</v>
      </c>
      <c r="BJ61" s="24" t="s">
        <v>73</v>
      </c>
      <c r="BK61" s="162">
        <f t="shared" si="18"/>
        <v>0</v>
      </c>
      <c r="BL61" s="24" t="s">
        <v>149</v>
      </c>
      <c r="BM61" s="24" t="s">
        <v>647</v>
      </c>
    </row>
    <row r="62" spans="2:65" s="1" customFormat="1" ht="25.5" customHeight="1">
      <c r="B62" s="152"/>
      <c r="C62" s="319">
        <v>44</v>
      </c>
      <c r="D62" s="319" t="s">
        <v>144</v>
      </c>
      <c r="E62" s="332" t="s">
        <v>1740</v>
      </c>
      <c r="F62" s="321" t="s">
        <v>1741</v>
      </c>
      <c r="G62" s="322" t="s">
        <v>1735</v>
      </c>
      <c r="H62" s="323">
        <v>8</v>
      </c>
      <c r="I62" s="324"/>
      <c r="J62" s="325">
        <f t="shared" si="19"/>
        <v>0</v>
      </c>
      <c r="K62" s="155" t="s">
        <v>148</v>
      </c>
      <c r="L62" s="38"/>
      <c r="M62" s="326" t="s">
        <v>5</v>
      </c>
      <c r="N62" s="327" t="s">
        <v>36</v>
      </c>
      <c r="O62" s="328">
        <v>0.74</v>
      </c>
      <c r="P62" s="328">
        <f t="shared" si="20"/>
        <v>5.92</v>
      </c>
      <c r="Q62" s="328">
        <v>0.22241</v>
      </c>
      <c r="R62" s="328">
        <f t="shared" si="21"/>
        <v>1.77928</v>
      </c>
      <c r="S62" s="328">
        <v>0</v>
      </c>
      <c r="T62" s="329">
        <f t="shared" si="22"/>
        <v>0</v>
      </c>
      <c r="AR62" s="24" t="s">
        <v>149</v>
      </c>
      <c r="AT62" s="24" t="s">
        <v>144</v>
      </c>
      <c r="AU62" s="24" t="s">
        <v>75</v>
      </c>
      <c r="AY62" s="24" t="s">
        <v>142</v>
      </c>
      <c r="BE62" s="162">
        <f t="shared" si="23"/>
        <v>0</v>
      </c>
      <c r="BF62" s="162">
        <f t="shared" si="24"/>
        <v>0</v>
      </c>
      <c r="BG62" s="162">
        <f t="shared" si="25"/>
        <v>0</v>
      </c>
      <c r="BH62" s="162">
        <f t="shared" si="26"/>
        <v>0</v>
      </c>
      <c r="BI62" s="162">
        <f t="shared" si="27"/>
        <v>0</v>
      </c>
      <c r="BJ62" s="24" t="s">
        <v>73</v>
      </c>
      <c r="BK62" s="162">
        <f t="shared" si="18"/>
        <v>0</v>
      </c>
      <c r="BL62" s="24" t="s">
        <v>149</v>
      </c>
      <c r="BM62" s="24" t="s">
        <v>647</v>
      </c>
    </row>
    <row r="63" spans="2:65" s="1" customFormat="1" ht="25.5" customHeight="1">
      <c r="B63" s="152"/>
      <c r="C63" s="319">
        <v>45</v>
      </c>
      <c r="D63" s="319" t="s">
        <v>144</v>
      </c>
      <c r="E63" s="332" t="s">
        <v>1742</v>
      </c>
      <c r="F63" s="321" t="s">
        <v>1743</v>
      </c>
      <c r="G63" s="322" t="s">
        <v>1661</v>
      </c>
      <c r="H63" s="323">
        <v>1</v>
      </c>
      <c r="I63" s="324"/>
      <c r="J63" s="325">
        <f t="shared" si="19"/>
        <v>0</v>
      </c>
      <c r="K63" s="155" t="s">
        <v>148</v>
      </c>
      <c r="L63" s="38"/>
      <c r="M63" s="326" t="s">
        <v>5</v>
      </c>
      <c r="N63" s="327" t="s">
        <v>36</v>
      </c>
      <c r="O63" s="328">
        <v>0.74</v>
      </c>
      <c r="P63" s="328">
        <f t="shared" si="20"/>
        <v>0.74</v>
      </c>
      <c r="Q63" s="328">
        <v>0.22241</v>
      </c>
      <c r="R63" s="328">
        <f t="shared" si="21"/>
        <v>0.22241</v>
      </c>
      <c r="S63" s="328">
        <v>0</v>
      </c>
      <c r="T63" s="329">
        <f t="shared" si="22"/>
        <v>0</v>
      </c>
      <c r="AR63" s="24" t="s">
        <v>149</v>
      </c>
      <c r="AT63" s="24" t="s">
        <v>144</v>
      </c>
      <c r="AU63" s="24" t="s">
        <v>75</v>
      </c>
      <c r="AY63" s="24" t="s">
        <v>142</v>
      </c>
      <c r="BE63" s="162">
        <f t="shared" si="23"/>
        <v>0</v>
      </c>
      <c r="BF63" s="162">
        <f t="shared" si="24"/>
        <v>0</v>
      </c>
      <c r="BG63" s="162">
        <f t="shared" si="25"/>
        <v>0</v>
      </c>
      <c r="BH63" s="162">
        <f t="shared" si="26"/>
        <v>0</v>
      </c>
      <c r="BI63" s="162">
        <f t="shared" si="27"/>
        <v>0</v>
      </c>
      <c r="BJ63" s="24" t="s">
        <v>73</v>
      </c>
      <c r="BK63" s="162">
        <f t="shared" si="18"/>
        <v>0</v>
      </c>
      <c r="BL63" s="24" t="s">
        <v>149</v>
      </c>
      <c r="BM63" s="24" t="s">
        <v>647</v>
      </c>
    </row>
    <row r="64" spans="2:65" s="1" customFormat="1" ht="25.5" customHeight="1">
      <c r="B64" s="152"/>
      <c r="C64" s="319">
        <v>46</v>
      </c>
      <c r="D64" s="319" t="s">
        <v>144</v>
      </c>
      <c r="E64" s="332" t="s">
        <v>1744</v>
      </c>
      <c r="F64" s="321" t="s">
        <v>1745</v>
      </c>
      <c r="G64" s="322" t="s">
        <v>1661</v>
      </c>
      <c r="H64" s="323">
        <v>1</v>
      </c>
      <c r="I64" s="324"/>
      <c r="J64" s="325">
        <f t="shared" si="19"/>
        <v>0</v>
      </c>
      <c r="K64" s="155" t="s">
        <v>148</v>
      </c>
      <c r="L64" s="38"/>
      <c r="M64" s="326" t="s">
        <v>5</v>
      </c>
      <c r="N64" s="327" t="s">
        <v>36</v>
      </c>
      <c r="O64" s="328">
        <v>0.74</v>
      </c>
      <c r="P64" s="328">
        <f t="shared" si="20"/>
        <v>0.74</v>
      </c>
      <c r="Q64" s="328">
        <v>0.22241</v>
      </c>
      <c r="R64" s="328">
        <f t="shared" si="21"/>
        <v>0.22241</v>
      </c>
      <c r="S64" s="328">
        <v>0</v>
      </c>
      <c r="T64" s="329">
        <f t="shared" si="22"/>
        <v>0</v>
      </c>
      <c r="AR64" s="24" t="s">
        <v>149</v>
      </c>
      <c r="AT64" s="24" t="s">
        <v>144</v>
      </c>
      <c r="AU64" s="24" t="s">
        <v>75</v>
      </c>
      <c r="AY64" s="24" t="s">
        <v>142</v>
      </c>
      <c r="BE64" s="162">
        <f t="shared" si="23"/>
        <v>0</v>
      </c>
      <c r="BF64" s="162">
        <f t="shared" si="24"/>
        <v>0</v>
      </c>
      <c r="BG64" s="162">
        <f t="shared" si="25"/>
        <v>0</v>
      </c>
      <c r="BH64" s="162">
        <f t="shared" si="26"/>
        <v>0</v>
      </c>
      <c r="BI64" s="162">
        <f t="shared" si="27"/>
        <v>0</v>
      </c>
      <c r="BJ64" s="24" t="s">
        <v>73</v>
      </c>
      <c r="BK64" s="162">
        <f t="shared" si="18"/>
        <v>0</v>
      </c>
      <c r="BL64" s="24" t="s">
        <v>149</v>
      </c>
      <c r="BM64" s="24" t="s">
        <v>647</v>
      </c>
    </row>
    <row r="65" spans="2:12" s="1" customFormat="1" ht="6.95" customHeight="1">
      <c r="B65" s="53"/>
      <c r="C65" s="54"/>
      <c r="D65" s="54"/>
      <c r="E65" s="54"/>
      <c r="F65" s="54"/>
      <c r="G65" s="54"/>
      <c r="H65" s="54"/>
      <c r="I65" s="54"/>
      <c r="J65" s="54"/>
      <c r="K65" s="54"/>
      <c r="L65" s="38"/>
    </row>
  </sheetData>
  <mergeCells count="2">
    <mergeCell ref="E6:H6"/>
    <mergeCell ref="E8:H8"/>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R102"/>
  <sheetViews>
    <sheetView showGridLines="0" workbookViewId="0" topLeftCell="A1">
      <pane ySplit="1" topLeftCell="A74" activePane="bottomLeft" state="frozen"/>
      <selection pane="bottomLeft" activeCell="I84" sqref="I8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106</v>
      </c>
      <c r="G1" s="444" t="s">
        <v>107</v>
      </c>
      <c r="H1" s="444"/>
      <c r="I1" s="17"/>
      <c r="J1" s="97" t="s">
        <v>108</v>
      </c>
      <c r="K1" s="18" t="s">
        <v>109</v>
      </c>
      <c r="L1" s="97" t="s">
        <v>110</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27" t="s">
        <v>8</v>
      </c>
      <c r="M2" s="428"/>
      <c r="N2" s="428"/>
      <c r="O2" s="428"/>
      <c r="P2" s="428"/>
      <c r="Q2" s="428"/>
      <c r="R2" s="428"/>
      <c r="S2" s="428"/>
      <c r="T2" s="428"/>
      <c r="U2" s="428"/>
      <c r="V2" s="428"/>
      <c r="AT2" s="24" t="s">
        <v>105</v>
      </c>
    </row>
    <row r="3" spans="2:46" ht="6.95" customHeight="1">
      <c r="B3" s="25"/>
      <c r="C3" s="26"/>
      <c r="D3" s="26"/>
      <c r="E3" s="26"/>
      <c r="F3" s="26"/>
      <c r="G3" s="26"/>
      <c r="H3" s="26"/>
      <c r="I3" s="26"/>
      <c r="J3" s="26"/>
      <c r="K3" s="27"/>
      <c r="AT3" s="24" t="s">
        <v>75</v>
      </c>
    </row>
    <row r="4" spans="2:46" ht="36.95" customHeight="1">
      <c r="B4" s="28"/>
      <c r="C4" s="29"/>
      <c r="D4" s="30" t="s">
        <v>111</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445" t="str">
        <f>'Rekapitulace stavby'!K6</f>
        <v>Využití plochy Borská, I.etapa</v>
      </c>
      <c r="F7" s="446"/>
      <c r="G7" s="446"/>
      <c r="H7" s="446"/>
      <c r="I7" s="29"/>
      <c r="J7" s="29"/>
      <c r="K7" s="31"/>
    </row>
    <row r="8" spans="2:11" s="1" customFormat="1" ht="15">
      <c r="B8" s="38"/>
      <c r="C8" s="39"/>
      <c r="D8" s="36" t="s">
        <v>112</v>
      </c>
      <c r="E8" s="39"/>
      <c r="F8" s="39"/>
      <c r="G8" s="39"/>
      <c r="H8" s="39"/>
      <c r="I8" s="39"/>
      <c r="J8" s="39"/>
      <c r="K8" s="42"/>
    </row>
    <row r="9" spans="2:11" s="1" customFormat="1" ht="36.95" customHeight="1">
      <c r="B9" s="38"/>
      <c r="C9" s="39"/>
      <c r="D9" s="39"/>
      <c r="E9" s="447" t="s">
        <v>1401</v>
      </c>
      <c r="F9" s="448"/>
      <c r="G9" s="448"/>
      <c r="H9" s="44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t="s">
        <v>1645</v>
      </c>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429" t="s">
        <v>5</v>
      </c>
      <c r="F24" s="429"/>
      <c r="G24" s="429"/>
      <c r="H24" s="429"/>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ROUND(J81,2)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ROUND(SUM(BE81:BE101),2)</f>
        <v>0</v>
      </c>
      <c r="G30" s="39"/>
      <c r="H30" s="39"/>
      <c r="I30" s="107">
        <v>0.21</v>
      </c>
      <c r="J30" s="106">
        <f>ROUND(ROUND((SUM(BE81:BE101)),2)*I30,2)</f>
        <v>0</v>
      </c>
      <c r="K30" s="42"/>
    </row>
    <row r="31" spans="2:11" s="1" customFormat="1" ht="14.45" customHeight="1">
      <c r="B31" s="38"/>
      <c r="C31" s="39"/>
      <c r="D31" s="39"/>
      <c r="E31" s="46" t="s">
        <v>37</v>
      </c>
      <c r="F31" s="106">
        <f>ROUND(SUM(BF81:BF101),2)</f>
        <v>0</v>
      </c>
      <c r="G31" s="39"/>
      <c r="H31" s="39"/>
      <c r="I31" s="107">
        <v>0.15</v>
      </c>
      <c r="J31" s="106">
        <f>ROUND(ROUND((SUM(BF81:BF101)),2)*I31,2)</f>
        <v>0</v>
      </c>
      <c r="K31" s="42"/>
    </row>
    <row r="32" spans="2:11" s="1" customFormat="1" ht="14.45" customHeight="1" hidden="1">
      <c r="B32" s="38"/>
      <c r="C32" s="39"/>
      <c r="D32" s="39"/>
      <c r="E32" s="46" t="s">
        <v>38</v>
      </c>
      <c r="F32" s="106">
        <f>ROUND(SUM(BG81:BG101),2)</f>
        <v>0</v>
      </c>
      <c r="G32" s="39"/>
      <c r="H32" s="39"/>
      <c r="I32" s="107">
        <v>0.21</v>
      </c>
      <c r="J32" s="106">
        <v>0</v>
      </c>
      <c r="K32" s="42"/>
    </row>
    <row r="33" spans="2:11" s="1" customFormat="1" ht="14.45" customHeight="1" hidden="1">
      <c r="B33" s="38"/>
      <c r="C33" s="39"/>
      <c r="D33" s="39"/>
      <c r="E33" s="46" t="s">
        <v>39</v>
      </c>
      <c r="F33" s="106">
        <f>ROUND(SUM(BH81:BH101),2)</f>
        <v>0</v>
      </c>
      <c r="G33" s="39"/>
      <c r="H33" s="39"/>
      <c r="I33" s="107">
        <v>0.15</v>
      </c>
      <c r="J33" s="106">
        <v>0</v>
      </c>
      <c r="K33" s="42"/>
    </row>
    <row r="34" spans="2:11" s="1" customFormat="1" ht="14.45" customHeight="1" hidden="1">
      <c r="B34" s="38"/>
      <c r="C34" s="39"/>
      <c r="D34" s="39"/>
      <c r="E34" s="46" t="s">
        <v>40</v>
      </c>
      <c r="F34" s="106">
        <f>ROUND(SUM(BI81:BI101),2)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114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445" t="str">
        <f>E7</f>
        <v>Využití plochy Borská, I.etapa</v>
      </c>
      <c r="F45" s="446"/>
      <c r="G45" s="446"/>
      <c r="H45" s="446"/>
      <c r="I45" s="39"/>
      <c r="J45" s="39"/>
      <c r="K45" s="42"/>
    </row>
    <row r="46" spans="2:11" s="1" customFormat="1" ht="14.45" customHeight="1">
      <c r="B46" s="38"/>
      <c r="C46" s="36" t="s">
        <v>112</v>
      </c>
      <c r="D46" s="39"/>
      <c r="E46" s="39"/>
      <c r="F46" s="39"/>
      <c r="G46" s="39"/>
      <c r="H46" s="39"/>
      <c r="I46" s="39"/>
      <c r="J46" s="39"/>
      <c r="K46" s="42"/>
    </row>
    <row r="47" spans="2:11" s="1" customFormat="1" ht="17.25" customHeight="1">
      <c r="B47" s="38"/>
      <c r="C47" s="39"/>
      <c r="D47" s="39"/>
      <c r="E47" s="447" t="str">
        <f>E9</f>
        <v>N3612 - VON</v>
      </c>
      <c r="F47" s="448"/>
      <c r="G47" s="448"/>
      <c r="H47" s="44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Západočeská univerzita v Plzni</v>
      </c>
      <c r="G51" s="39"/>
      <c r="H51" s="39"/>
      <c r="I51" s="36" t="s">
        <v>27</v>
      </c>
      <c r="J51" s="429" t="str">
        <f>E21</f>
        <v>AS Projekt, spol. s r.o.</v>
      </c>
      <c r="K51" s="42"/>
    </row>
    <row r="52" spans="2:11" s="1" customFormat="1" ht="14.45" customHeight="1">
      <c r="B52" s="38"/>
      <c r="C52" s="36" t="s">
        <v>26</v>
      </c>
      <c r="D52" s="39"/>
      <c r="E52" s="39"/>
      <c r="F52" s="34" t="str">
        <f>IF(E18="","",E18)</f>
        <v xml:space="preserve"> </v>
      </c>
      <c r="G52" s="39"/>
      <c r="H52" s="39"/>
      <c r="I52" s="39"/>
      <c r="J52" s="440"/>
      <c r="K52" s="42"/>
    </row>
    <row r="53" spans="2:11" s="1" customFormat="1" ht="10.35" customHeight="1">
      <c r="B53" s="38"/>
      <c r="C53" s="39"/>
      <c r="D53" s="39"/>
      <c r="E53" s="39"/>
      <c r="F53" s="39"/>
      <c r="G53" s="39"/>
      <c r="H53" s="39"/>
      <c r="I53" s="39"/>
      <c r="J53" s="39"/>
      <c r="K53" s="42"/>
    </row>
    <row r="54" spans="2:11" s="1" customFormat="1" ht="29.25" customHeight="1">
      <c r="B54" s="38"/>
      <c r="C54" s="115" t="s">
        <v>115</v>
      </c>
      <c r="D54" s="108"/>
      <c r="E54" s="108"/>
      <c r="F54" s="108"/>
      <c r="G54" s="108"/>
      <c r="H54" s="108"/>
      <c r="I54" s="108"/>
      <c r="J54" s="116" t="s">
        <v>116</v>
      </c>
      <c r="K54" s="117"/>
    </row>
    <row r="55" spans="2:11" s="1" customFormat="1" ht="10.35" customHeight="1">
      <c r="B55" s="38"/>
      <c r="C55" s="39"/>
      <c r="D55" s="39"/>
      <c r="E55" s="39"/>
      <c r="F55" s="39"/>
      <c r="G55" s="39"/>
      <c r="H55" s="39"/>
      <c r="I55" s="39"/>
      <c r="J55" s="39"/>
      <c r="K55" s="42"/>
    </row>
    <row r="56" spans="2:47" s="1" customFormat="1" ht="29.25" customHeight="1">
      <c r="B56" s="38"/>
      <c r="C56" s="118" t="s">
        <v>117</v>
      </c>
      <c r="D56" s="39"/>
      <c r="E56" s="39"/>
      <c r="F56" s="39"/>
      <c r="G56" s="39"/>
      <c r="H56" s="39"/>
      <c r="I56" s="39"/>
      <c r="J56" s="105">
        <f>J81</f>
        <v>0</v>
      </c>
      <c r="K56" s="42"/>
      <c r="AU56" s="24" t="s">
        <v>118</v>
      </c>
    </row>
    <row r="57" spans="2:11" s="7" customFormat="1" ht="24.95" customHeight="1">
      <c r="B57" s="119"/>
      <c r="C57" s="120"/>
      <c r="D57" s="121" t="s">
        <v>1402</v>
      </c>
      <c r="E57" s="122"/>
      <c r="F57" s="122"/>
      <c r="G57" s="122"/>
      <c r="H57" s="122"/>
      <c r="I57" s="122"/>
      <c r="J57" s="123">
        <f>J82</f>
        <v>0</v>
      </c>
      <c r="K57" s="124"/>
    </row>
    <row r="58" spans="2:11" s="8" customFormat="1" ht="19.9" customHeight="1">
      <c r="B58" s="125"/>
      <c r="C58" s="126"/>
      <c r="D58" s="127" t="s">
        <v>1403</v>
      </c>
      <c r="E58" s="128"/>
      <c r="F58" s="128"/>
      <c r="G58" s="128"/>
      <c r="H58" s="128"/>
      <c r="I58" s="128"/>
      <c r="J58" s="129">
        <f>J83</f>
        <v>0</v>
      </c>
      <c r="K58" s="130"/>
    </row>
    <row r="59" spans="2:11" s="8" customFormat="1" ht="19.9" customHeight="1">
      <c r="B59" s="125"/>
      <c r="C59" s="126"/>
      <c r="D59" s="127" t="s">
        <v>1404</v>
      </c>
      <c r="E59" s="128"/>
      <c r="F59" s="128"/>
      <c r="G59" s="128"/>
      <c r="H59" s="128"/>
      <c r="I59" s="128"/>
      <c r="J59" s="129">
        <f>J87</f>
        <v>0</v>
      </c>
      <c r="K59" s="130"/>
    </row>
    <row r="60" spans="2:11" s="8" customFormat="1" ht="19.9" customHeight="1">
      <c r="B60" s="125"/>
      <c r="C60" s="126"/>
      <c r="D60" s="127" t="s">
        <v>1405</v>
      </c>
      <c r="E60" s="128"/>
      <c r="F60" s="128"/>
      <c r="G60" s="128"/>
      <c r="H60" s="128"/>
      <c r="I60" s="128"/>
      <c r="J60" s="129">
        <f>J95</f>
        <v>0</v>
      </c>
      <c r="K60" s="130"/>
    </row>
    <row r="61" spans="2:11" s="8" customFormat="1" ht="19.9" customHeight="1">
      <c r="B61" s="125"/>
      <c r="C61" s="126"/>
      <c r="D61" s="127" t="s">
        <v>1406</v>
      </c>
      <c r="E61" s="128"/>
      <c r="F61" s="128"/>
      <c r="G61" s="128"/>
      <c r="H61" s="128"/>
      <c r="I61" s="128"/>
      <c r="J61" s="129">
        <f>J100</f>
        <v>0</v>
      </c>
      <c r="K61" s="130"/>
    </row>
    <row r="62" spans="2:11" s="1" customFormat="1" ht="21.75" customHeight="1">
      <c r="B62" s="38"/>
      <c r="C62" s="39"/>
      <c r="D62" s="39"/>
      <c r="E62" s="39"/>
      <c r="F62" s="39"/>
      <c r="G62" s="39"/>
      <c r="H62" s="39"/>
      <c r="I62" s="39"/>
      <c r="J62" s="39"/>
      <c r="K62" s="42"/>
    </row>
    <row r="63" spans="2:11" s="1" customFormat="1" ht="6.95" customHeight="1">
      <c r="B63" s="53"/>
      <c r="C63" s="54"/>
      <c r="D63" s="54"/>
      <c r="E63" s="54"/>
      <c r="F63" s="54"/>
      <c r="G63" s="54"/>
      <c r="H63" s="54"/>
      <c r="I63" s="54"/>
      <c r="J63" s="54"/>
      <c r="K63" s="55"/>
    </row>
    <row r="67" spans="2:12" s="1" customFormat="1" ht="6.95" customHeight="1">
      <c r="B67" s="56"/>
      <c r="C67" s="57"/>
      <c r="D67" s="57"/>
      <c r="E67" s="57"/>
      <c r="F67" s="57"/>
      <c r="G67" s="57"/>
      <c r="H67" s="57"/>
      <c r="I67" s="57"/>
      <c r="J67" s="57"/>
      <c r="K67" s="57"/>
      <c r="L67" s="38"/>
    </row>
    <row r="68" spans="2:12" s="1" customFormat="1" ht="36.95" customHeight="1">
      <c r="B68" s="38"/>
      <c r="C68" s="58" t="s">
        <v>126</v>
      </c>
      <c r="L68" s="38"/>
    </row>
    <row r="69" spans="2:12" s="1" customFormat="1" ht="6.95" customHeight="1">
      <c r="B69" s="38"/>
      <c r="L69" s="38"/>
    </row>
    <row r="70" spans="2:12" s="1" customFormat="1" ht="14.45" customHeight="1">
      <c r="B70" s="38"/>
      <c r="C70" s="60" t="s">
        <v>16</v>
      </c>
      <c r="L70" s="38"/>
    </row>
    <row r="71" spans="2:12" s="1" customFormat="1" ht="16.5" customHeight="1">
      <c r="B71" s="38"/>
      <c r="E71" s="441" t="str">
        <f>E7</f>
        <v>Využití plochy Borská, I.etapa</v>
      </c>
      <c r="F71" s="442"/>
      <c r="G71" s="442"/>
      <c r="H71" s="442"/>
      <c r="L71" s="38"/>
    </row>
    <row r="72" spans="2:12" s="1" customFormat="1" ht="14.45" customHeight="1">
      <c r="B72" s="38"/>
      <c r="C72" s="60" t="s">
        <v>112</v>
      </c>
      <c r="L72" s="38"/>
    </row>
    <row r="73" spans="2:12" s="1" customFormat="1" ht="17.25" customHeight="1">
      <c r="B73" s="38"/>
      <c r="E73" s="422" t="str">
        <f>E9</f>
        <v>N3612 - VON</v>
      </c>
      <c r="F73" s="443"/>
      <c r="G73" s="443"/>
      <c r="H73" s="443"/>
      <c r="L73" s="38"/>
    </row>
    <row r="74" spans="2:12" s="1" customFormat="1" ht="6.95" customHeight="1">
      <c r="B74" s="38"/>
      <c r="L74" s="38"/>
    </row>
    <row r="75" spans="2:12" s="1" customFormat="1" ht="18" customHeight="1">
      <c r="B75" s="38"/>
      <c r="C75" s="60" t="s">
        <v>19</v>
      </c>
      <c r="F75" s="131" t="str">
        <f>F12</f>
        <v xml:space="preserve"> </v>
      </c>
      <c r="I75" s="60" t="s">
        <v>21</v>
      </c>
      <c r="J75" s="64" t="str">
        <f>IF(J12="","",J12)</f>
        <v/>
      </c>
      <c r="L75" s="38"/>
    </row>
    <row r="76" spans="2:12" s="1" customFormat="1" ht="6.95" customHeight="1">
      <c r="B76" s="38"/>
      <c r="L76" s="38"/>
    </row>
    <row r="77" spans="2:12" s="1" customFormat="1" ht="15">
      <c r="B77" s="38"/>
      <c r="C77" s="60" t="s">
        <v>22</v>
      </c>
      <c r="F77" s="131" t="str">
        <f>E15</f>
        <v>Západočeská univerzita v Plzni</v>
      </c>
      <c r="I77" s="60" t="s">
        <v>27</v>
      </c>
      <c r="J77" s="131" t="str">
        <f>E21</f>
        <v>AS Projekt, spol. s r.o.</v>
      </c>
      <c r="L77" s="38"/>
    </row>
    <row r="78" spans="2:12" s="1" customFormat="1" ht="14.45" customHeight="1">
      <c r="B78" s="38"/>
      <c r="C78" s="60" t="s">
        <v>26</v>
      </c>
      <c r="F78" s="131" t="str">
        <f>IF(E18="","",E18)</f>
        <v xml:space="preserve"> </v>
      </c>
      <c r="L78" s="38"/>
    </row>
    <row r="79" spans="2:12" s="1" customFormat="1" ht="10.35" customHeight="1">
      <c r="B79" s="38"/>
      <c r="L79" s="38"/>
    </row>
    <row r="80" spans="2:20" s="9" customFormat="1" ht="29.25" customHeight="1">
      <c r="B80" s="132"/>
      <c r="C80" s="133" t="s">
        <v>127</v>
      </c>
      <c r="D80" s="134" t="s">
        <v>50</v>
      </c>
      <c r="E80" s="134" t="s">
        <v>46</v>
      </c>
      <c r="F80" s="134" t="s">
        <v>128</v>
      </c>
      <c r="G80" s="134" t="s">
        <v>129</v>
      </c>
      <c r="H80" s="134" t="s">
        <v>130</v>
      </c>
      <c r="I80" s="134" t="s">
        <v>131</v>
      </c>
      <c r="J80" s="134" t="s">
        <v>116</v>
      </c>
      <c r="K80" s="135" t="s">
        <v>132</v>
      </c>
      <c r="L80" s="132"/>
      <c r="M80" s="70" t="s">
        <v>133</v>
      </c>
      <c r="N80" s="71" t="s">
        <v>35</v>
      </c>
      <c r="O80" s="71" t="s">
        <v>134</v>
      </c>
      <c r="P80" s="71" t="s">
        <v>135</v>
      </c>
      <c r="Q80" s="71" t="s">
        <v>136</v>
      </c>
      <c r="R80" s="71" t="s">
        <v>137</v>
      </c>
      <c r="S80" s="71" t="s">
        <v>138</v>
      </c>
      <c r="T80" s="72" t="s">
        <v>139</v>
      </c>
    </row>
    <row r="81" spans="2:63" s="1" customFormat="1" ht="29.25" customHeight="1">
      <c r="B81" s="38"/>
      <c r="C81" s="74" t="s">
        <v>117</v>
      </c>
      <c r="J81" s="136">
        <f>BK81</f>
        <v>0</v>
      </c>
      <c r="L81" s="38"/>
      <c r="M81" s="73"/>
      <c r="N81" s="65"/>
      <c r="O81" s="65"/>
      <c r="P81" s="137">
        <f>P82</f>
        <v>0</v>
      </c>
      <c r="Q81" s="65"/>
      <c r="R81" s="137">
        <f>R82</f>
        <v>0</v>
      </c>
      <c r="S81" s="65"/>
      <c r="T81" s="138">
        <f>T82</f>
        <v>0</v>
      </c>
      <c r="AT81" s="24" t="s">
        <v>64</v>
      </c>
      <c r="AU81" s="24" t="s">
        <v>118</v>
      </c>
      <c r="BK81" s="139">
        <f>BK82</f>
        <v>0</v>
      </c>
    </row>
    <row r="82" spans="2:63" s="10" customFormat="1" ht="37.35" customHeight="1">
      <c r="B82" s="140"/>
      <c r="D82" s="141" t="s">
        <v>64</v>
      </c>
      <c r="E82" s="142" t="s">
        <v>1407</v>
      </c>
      <c r="F82" s="142" t="s">
        <v>1408</v>
      </c>
      <c r="J82" s="143">
        <f>BK82</f>
        <v>0</v>
      </c>
      <c r="L82" s="140"/>
      <c r="M82" s="144"/>
      <c r="N82" s="145"/>
      <c r="O82" s="145"/>
      <c r="P82" s="146">
        <f>P83+P87+P95+P100</f>
        <v>0</v>
      </c>
      <c r="Q82" s="145"/>
      <c r="R82" s="146">
        <f>R83+R87+R95+R100</f>
        <v>0</v>
      </c>
      <c r="S82" s="145"/>
      <c r="T82" s="147">
        <f>T83+T87+T95+T100</f>
        <v>0</v>
      </c>
      <c r="AR82" s="141" t="s">
        <v>173</v>
      </c>
      <c r="AT82" s="148" t="s">
        <v>64</v>
      </c>
      <c r="AU82" s="148" t="s">
        <v>65</v>
      </c>
      <c r="AY82" s="141" t="s">
        <v>142</v>
      </c>
      <c r="BK82" s="149">
        <f>BK83+BK87+BK95+BK100</f>
        <v>0</v>
      </c>
    </row>
    <row r="83" spans="2:63" s="10" customFormat="1" ht="19.9" customHeight="1">
      <c r="B83" s="140"/>
      <c r="D83" s="141" t="s">
        <v>64</v>
      </c>
      <c r="E83" s="150" t="s">
        <v>1409</v>
      </c>
      <c r="F83" s="150" t="s">
        <v>1410</v>
      </c>
      <c r="J83" s="151">
        <f>BK83</f>
        <v>0</v>
      </c>
      <c r="L83" s="140"/>
      <c r="M83" s="144"/>
      <c r="N83" s="145"/>
      <c r="O83" s="145"/>
      <c r="P83" s="146">
        <f>SUM(P84:P86)</f>
        <v>0</v>
      </c>
      <c r="Q83" s="145"/>
      <c r="R83" s="146">
        <f>SUM(R84:R86)</f>
        <v>0</v>
      </c>
      <c r="S83" s="145"/>
      <c r="T83" s="147">
        <f>SUM(T84:T86)</f>
        <v>0</v>
      </c>
      <c r="AR83" s="141" t="s">
        <v>173</v>
      </c>
      <c r="AT83" s="148" t="s">
        <v>64</v>
      </c>
      <c r="AU83" s="148" t="s">
        <v>73</v>
      </c>
      <c r="AY83" s="141" t="s">
        <v>142</v>
      </c>
      <c r="BK83" s="149">
        <f>SUM(BK84:BK86)</f>
        <v>0</v>
      </c>
    </row>
    <row r="84" spans="2:65" s="1" customFormat="1" ht="16.5" customHeight="1">
      <c r="B84" s="152"/>
      <c r="C84" s="153" t="s">
        <v>73</v>
      </c>
      <c r="D84" s="153" t="s">
        <v>144</v>
      </c>
      <c r="E84" s="154" t="s">
        <v>1411</v>
      </c>
      <c r="F84" s="155" t="s">
        <v>1412</v>
      </c>
      <c r="G84" s="156" t="s">
        <v>389</v>
      </c>
      <c r="H84" s="157">
        <v>1</v>
      </c>
      <c r="I84" s="157"/>
      <c r="J84" s="157">
        <f>ROUND(I84*H84,2)</f>
        <v>0</v>
      </c>
      <c r="K84" s="155" t="s">
        <v>148</v>
      </c>
      <c r="L84" s="38"/>
      <c r="M84" s="158" t="s">
        <v>5</v>
      </c>
      <c r="N84" s="159" t="s">
        <v>36</v>
      </c>
      <c r="O84" s="160">
        <v>0</v>
      </c>
      <c r="P84" s="160">
        <f>O84*H84</f>
        <v>0</v>
      </c>
      <c r="Q84" s="160">
        <v>0</v>
      </c>
      <c r="R84" s="160">
        <f>Q84*H84</f>
        <v>0</v>
      </c>
      <c r="S84" s="160">
        <v>0</v>
      </c>
      <c r="T84" s="161">
        <f>S84*H84</f>
        <v>0</v>
      </c>
      <c r="AR84" s="24" t="s">
        <v>1413</v>
      </c>
      <c r="AT84" s="24" t="s">
        <v>144</v>
      </c>
      <c r="AU84" s="24" t="s">
        <v>75</v>
      </c>
      <c r="AY84" s="24" t="s">
        <v>142</v>
      </c>
      <c r="BE84" s="162">
        <f>IF(N84="základní",J84,0)</f>
        <v>0</v>
      </c>
      <c r="BF84" s="162">
        <f>IF(N84="snížená",J84,0)</f>
        <v>0</v>
      </c>
      <c r="BG84" s="162">
        <f>IF(N84="zákl. přenesená",J84,0)</f>
        <v>0</v>
      </c>
      <c r="BH84" s="162">
        <f>IF(N84="sníž. přenesená",J84,0)</f>
        <v>0</v>
      </c>
      <c r="BI84" s="162">
        <f>IF(N84="nulová",J84,0)</f>
        <v>0</v>
      </c>
      <c r="BJ84" s="24" t="s">
        <v>73</v>
      </c>
      <c r="BK84" s="162">
        <f>ROUND(I84*H84,2)</f>
        <v>0</v>
      </c>
      <c r="BL84" s="24" t="s">
        <v>1413</v>
      </c>
      <c r="BM84" s="24" t="s">
        <v>1414</v>
      </c>
    </row>
    <row r="85" spans="2:65" s="1" customFormat="1" ht="16.5" customHeight="1">
      <c r="B85" s="152"/>
      <c r="C85" s="153" t="s">
        <v>75</v>
      </c>
      <c r="D85" s="153" t="s">
        <v>144</v>
      </c>
      <c r="E85" s="154" t="s">
        <v>1415</v>
      </c>
      <c r="F85" s="155" t="s">
        <v>1416</v>
      </c>
      <c r="G85" s="156" t="s">
        <v>389</v>
      </c>
      <c r="H85" s="157">
        <v>1</v>
      </c>
      <c r="I85" s="157"/>
      <c r="J85" s="157">
        <f>ROUND(I85*H85,2)</f>
        <v>0</v>
      </c>
      <c r="K85" s="155" t="s">
        <v>148</v>
      </c>
      <c r="L85" s="38"/>
      <c r="M85" s="158" t="s">
        <v>5</v>
      </c>
      <c r="N85" s="159" t="s">
        <v>36</v>
      </c>
      <c r="O85" s="160">
        <v>0</v>
      </c>
      <c r="P85" s="160">
        <f>O85*H85</f>
        <v>0</v>
      </c>
      <c r="Q85" s="160">
        <v>0</v>
      </c>
      <c r="R85" s="160">
        <f>Q85*H85</f>
        <v>0</v>
      </c>
      <c r="S85" s="160">
        <v>0</v>
      </c>
      <c r="T85" s="161">
        <f>S85*H85</f>
        <v>0</v>
      </c>
      <c r="AR85" s="24" t="s">
        <v>1413</v>
      </c>
      <c r="AT85" s="24" t="s">
        <v>144</v>
      </c>
      <c r="AU85" s="24" t="s">
        <v>75</v>
      </c>
      <c r="AY85" s="24" t="s">
        <v>142</v>
      </c>
      <c r="BE85" s="162">
        <f>IF(N85="základní",J85,0)</f>
        <v>0</v>
      </c>
      <c r="BF85" s="162">
        <f>IF(N85="snížená",J85,0)</f>
        <v>0</v>
      </c>
      <c r="BG85" s="162">
        <f>IF(N85="zákl. přenesená",J85,0)</f>
        <v>0</v>
      </c>
      <c r="BH85" s="162">
        <f>IF(N85="sníž. přenesená",J85,0)</f>
        <v>0</v>
      </c>
      <c r="BI85" s="162">
        <f>IF(N85="nulová",J85,0)</f>
        <v>0</v>
      </c>
      <c r="BJ85" s="24" t="s">
        <v>73</v>
      </c>
      <c r="BK85" s="162">
        <f>ROUND(I85*H85,2)</f>
        <v>0</v>
      </c>
      <c r="BL85" s="24" t="s">
        <v>1413</v>
      </c>
      <c r="BM85" s="24" t="s">
        <v>1417</v>
      </c>
    </row>
    <row r="86" spans="2:65" s="1" customFormat="1" ht="16.5" customHeight="1">
      <c r="B86" s="152"/>
      <c r="C86" s="153" t="s">
        <v>162</v>
      </c>
      <c r="D86" s="153" t="s">
        <v>144</v>
      </c>
      <c r="E86" s="154" t="s">
        <v>1418</v>
      </c>
      <c r="F86" s="155" t="s">
        <v>1419</v>
      </c>
      <c r="G86" s="156" t="s">
        <v>389</v>
      </c>
      <c r="H86" s="157">
        <v>1</v>
      </c>
      <c r="I86" s="157"/>
      <c r="J86" s="157">
        <f>ROUND(I86*H86,2)</f>
        <v>0</v>
      </c>
      <c r="K86" s="155" t="s">
        <v>148</v>
      </c>
      <c r="L86" s="38"/>
      <c r="M86" s="158" t="s">
        <v>5</v>
      </c>
      <c r="N86" s="159" t="s">
        <v>36</v>
      </c>
      <c r="O86" s="160">
        <v>0</v>
      </c>
      <c r="P86" s="160">
        <f>O86*H86</f>
        <v>0</v>
      </c>
      <c r="Q86" s="160">
        <v>0</v>
      </c>
      <c r="R86" s="160">
        <f>Q86*H86</f>
        <v>0</v>
      </c>
      <c r="S86" s="160">
        <v>0</v>
      </c>
      <c r="T86" s="161">
        <f>S86*H86</f>
        <v>0</v>
      </c>
      <c r="AR86" s="24" t="s">
        <v>1413</v>
      </c>
      <c r="AT86" s="24" t="s">
        <v>144</v>
      </c>
      <c r="AU86" s="24" t="s">
        <v>75</v>
      </c>
      <c r="AY86" s="24" t="s">
        <v>142</v>
      </c>
      <c r="BE86" s="162">
        <f>IF(N86="základní",J86,0)</f>
        <v>0</v>
      </c>
      <c r="BF86" s="162">
        <f>IF(N86="snížená",J86,0)</f>
        <v>0</v>
      </c>
      <c r="BG86" s="162">
        <f>IF(N86="zákl. přenesená",J86,0)</f>
        <v>0</v>
      </c>
      <c r="BH86" s="162">
        <f>IF(N86="sníž. přenesená",J86,0)</f>
        <v>0</v>
      </c>
      <c r="BI86" s="162">
        <f>IF(N86="nulová",J86,0)</f>
        <v>0</v>
      </c>
      <c r="BJ86" s="24" t="s">
        <v>73</v>
      </c>
      <c r="BK86" s="162">
        <f>ROUND(I86*H86,2)</f>
        <v>0</v>
      </c>
      <c r="BL86" s="24" t="s">
        <v>1413</v>
      </c>
      <c r="BM86" s="24" t="s">
        <v>1420</v>
      </c>
    </row>
    <row r="87" spans="2:63" s="10" customFormat="1" ht="29.85" customHeight="1">
      <c r="B87" s="140"/>
      <c r="D87" s="141" t="s">
        <v>64</v>
      </c>
      <c r="E87" s="150" t="s">
        <v>1421</v>
      </c>
      <c r="F87" s="150" t="s">
        <v>1422</v>
      </c>
      <c r="J87" s="151">
        <f>BK87</f>
        <v>0</v>
      </c>
      <c r="L87" s="140"/>
      <c r="M87" s="144"/>
      <c r="N87" s="145"/>
      <c r="O87" s="145"/>
      <c r="P87" s="146">
        <f>SUM(P88:P94)</f>
        <v>0</v>
      </c>
      <c r="Q87" s="145"/>
      <c r="R87" s="146">
        <f>SUM(R88:R94)</f>
        <v>0</v>
      </c>
      <c r="S87" s="145"/>
      <c r="T87" s="147">
        <f>SUM(T88:T94)</f>
        <v>0</v>
      </c>
      <c r="AR87" s="141" t="s">
        <v>173</v>
      </c>
      <c r="AT87" s="148" t="s">
        <v>64</v>
      </c>
      <c r="AU87" s="148" t="s">
        <v>73</v>
      </c>
      <c r="AY87" s="141" t="s">
        <v>142</v>
      </c>
      <c r="BK87" s="149">
        <f>SUM(BK88:BK94)</f>
        <v>0</v>
      </c>
    </row>
    <row r="88" spans="2:65" s="1" customFormat="1" ht="16.5" customHeight="1">
      <c r="B88" s="152"/>
      <c r="C88" s="153" t="s">
        <v>149</v>
      </c>
      <c r="D88" s="153" t="s">
        <v>144</v>
      </c>
      <c r="E88" s="154" t="s">
        <v>1423</v>
      </c>
      <c r="F88" s="155" t="s">
        <v>1424</v>
      </c>
      <c r="G88" s="156" t="s">
        <v>389</v>
      </c>
      <c r="H88" s="157">
        <v>1</v>
      </c>
      <c r="I88" s="157"/>
      <c r="J88" s="157">
        <f aca="true" t="shared" si="0" ref="J88:J94">ROUND(I88*H88,2)</f>
        <v>0</v>
      </c>
      <c r="K88" s="155" t="s">
        <v>148</v>
      </c>
      <c r="L88" s="38"/>
      <c r="M88" s="158" t="s">
        <v>5</v>
      </c>
      <c r="N88" s="159" t="s">
        <v>36</v>
      </c>
      <c r="O88" s="160">
        <v>0</v>
      </c>
      <c r="P88" s="160">
        <f aca="true" t="shared" si="1" ref="P88:P94">O88*H88</f>
        <v>0</v>
      </c>
      <c r="Q88" s="160">
        <v>0</v>
      </c>
      <c r="R88" s="160">
        <f aca="true" t="shared" si="2" ref="R88:R94">Q88*H88</f>
        <v>0</v>
      </c>
      <c r="S88" s="160">
        <v>0</v>
      </c>
      <c r="T88" s="161">
        <f aca="true" t="shared" si="3" ref="T88:T94">S88*H88</f>
        <v>0</v>
      </c>
      <c r="AR88" s="24" t="s">
        <v>1413</v>
      </c>
      <c r="AT88" s="24" t="s">
        <v>144</v>
      </c>
      <c r="AU88" s="24" t="s">
        <v>75</v>
      </c>
      <c r="AY88" s="24" t="s">
        <v>142</v>
      </c>
      <c r="BE88" s="162">
        <f aca="true" t="shared" si="4" ref="BE88:BE94">IF(N88="základní",J88,0)</f>
        <v>0</v>
      </c>
      <c r="BF88" s="162">
        <f aca="true" t="shared" si="5" ref="BF88:BF94">IF(N88="snížená",J88,0)</f>
        <v>0</v>
      </c>
      <c r="BG88" s="162">
        <f aca="true" t="shared" si="6" ref="BG88:BG94">IF(N88="zákl. přenesená",J88,0)</f>
        <v>0</v>
      </c>
      <c r="BH88" s="162">
        <f aca="true" t="shared" si="7" ref="BH88:BH94">IF(N88="sníž. přenesená",J88,0)</f>
        <v>0</v>
      </c>
      <c r="BI88" s="162">
        <f aca="true" t="shared" si="8" ref="BI88:BI94">IF(N88="nulová",J88,0)</f>
        <v>0</v>
      </c>
      <c r="BJ88" s="24" t="s">
        <v>73</v>
      </c>
      <c r="BK88" s="162">
        <f aca="true" t="shared" si="9" ref="BK88:BK94">ROUND(I88*H88,2)</f>
        <v>0</v>
      </c>
      <c r="BL88" s="24" t="s">
        <v>1413</v>
      </c>
      <c r="BM88" s="24" t="s">
        <v>1425</v>
      </c>
    </row>
    <row r="89" spans="2:65" s="1" customFormat="1" ht="16.5" customHeight="1">
      <c r="B89" s="152"/>
      <c r="C89" s="153" t="s">
        <v>173</v>
      </c>
      <c r="D89" s="153" t="s">
        <v>144</v>
      </c>
      <c r="E89" s="154" t="s">
        <v>1426</v>
      </c>
      <c r="F89" s="155" t="s">
        <v>1427</v>
      </c>
      <c r="G89" s="156" t="s">
        <v>389</v>
      </c>
      <c r="H89" s="157">
        <v>1</v>
      </c>
      <c r="I89" s="157"/>
      <c r="J89" s="157">
        <f t="shared" si="0"/>
        <v>0</v>
      </c>
      <c r="K89" s="155" t="s">
        <v>148</v>
      </c>
      <c r="L89" s="38"/>
      <c r="M89" s="158" t="s">
        <v>5</v>
      </c>
      <c r="N89" s="159" t="s">
        <v>36</v>
      </c>
      <c r="O89" s="160">
        <v>0</v>
      </c>
      <c r="P89" s="160">
        <f t="shared" si="1"/>
        <v>0</v>
      </c>
      <c r="Q89" s="160">
        <v>0</v>
      </c>
      <c r="R89" s="160">
        <f t="shared" si="2"/>
        <v>0</v>
      </c>
      <c r="S89" s="160">
        <v>0</v>
      </c>
      <c r="T89" s="161">
        <f t="shared" si="3"/>
        <v>0</v>
      </c>
      <c r="AR89" s="24" t="s">
        <v>1413</v>
      </c>
      <c r="AT89" s="24" t="s">
        <v>144</v>
      </c>
      <c r="AU89" s="24" t="s">
        <v>75</v>
      </c>
      <c r="AY89" s="24" t="s">
        <v>142</v>
      </c>
      <c r="BE89" s="162">
        <f t="shared" si="4"/>
        <v>0</v>
      </c>
      <c r="BF89" s="162">
        <f t="shared" si="5"/>
        <v>0</v>
      </c>
      <c r="BG89" s="162">
        <f t="shared" si="6"/>
        <v>0</v>
      </c>
      <c r="BH89" s="162">
        <f t="shared" si="7"/>
        <v>0</v>
      </c>
      <c r="BI89" s="162">
        <f t="shared" si="8"/>
        <v>0</v>
      </c>
      <c r="BJ89" s="24" t="s">
        <v>73</v>
      </c>
      <c r="BK89" s="162">
        <f t="shared" si="9"/>
        <v>0</v>
      </c>
      <c r="BL89" s="24" t="s">
        <v>1413</v>
      </c>
      <c r="BM89" s="24" t="s">
        <v>1428</v>
      </c>
    </row>
    <row r="90" spans="2:65" s="1" customFormat="1" ht="16.5" customHeight="1">
      <c r="B90" s="152"/>
      <c r="C90" s="153" t="s">
        <v>179</v>
      </c>
      <c r="D90" s="153" t="s">
        <v>144</v>
      </c>
      <c r="E90" s="154" t="s">
        <v>1429</v>
      </c>
      <c r="F90" s="155" t="s">
        <v>1430</v>
      </c>
      <c r="G90" s="156" t="s">
        <v>389</v>
      </c>
      <c r="H90" s="157">
        <v>1</v>
      </c>
      <c r="I90" s="157"/>
      <c r="J90" s="157">
        <f t="shared" si="0"/>
        <v>0</v>
      </c>
      <c r="K90" s="155" t="s">
        <v>148</v>
      </c>
      <c r="L90" s="38"/>
      <c r="M90" s="158" t="s">
        <v>5</v>
      </c>
      <c r="N90" s="159" t="s">
        <v>36</v>
      </c>
      <c r="O90" s="160">
        <v>0</v>
      </c>
      <c r="P90" s="160">
        <f t="shared" si="1"/>
        <v>0</v>
      </c>
      <c r="Q90" s="160">
        <v>0</v>
      </c>
      <c r="R90" s="160">
        <f t="shared" si="2"/>
        <v>0</v>
      </c>
      <c r="S90" s="160">
        <v>0</v>
      </c>
      <c r="T90" s="161">
        <f t="shared" si="3"/>
        <v>0</v>
      </c>
      <c r="AR90" s="24" t="s">
        <v>1413</v>
      </c>
      <c r="AT90" s="24" t="s">
        <v>144</v>
      </c>
      <c r="AU90" s="24" t="s">
        <v>75</v>
      </c>
      <c r="AY90" s="24" t="s">
        <v>142</v>
      </c>
      <c r="BE90" s="162">
        <f t="shared" si="4"/>
        <v>0</v>
      </c>
      <c r="BF90" s="162">
        <f t="shared" si="5"/>
        <v>0</v>
      </c>
      <c r="BG90" s="162">
        <f t="shared" si="6"/>
        <v>0</v>
      </c>
      <c r="BH90" s="162">
        <f t="shared" si="7"/>
        <v>0</v>
      </c>
      <c r="BI90" s="162">
        <f t="shared" si="8"/>
        <v>0</v>
      </c>
      <c r="BJ90" s="24" t="s">
        <v>73</v>
      </c>
      <c r="BK90" s="162">
        <f t="shared" si="9"/>
        <v>0</v>
      </c>
      <c r="BL90" s="24" t="s">
        <v>1413</v>
      </c>
      <c r="BM90" s="24" t="s">
        <v>1431</v>
      </c>
    </row>
    <row r="91" spans="2:65" s="1" customFormat="1" ht="16.5" customHeight="1">
      <c r="B91" s="152"/>
      <c r="C91" s="153" t="s">
        <v>184</v>
      </c>
      <c r="D91" s="153" t="s">
        <v>144</v>
      </c>
      <c r="E91" s="154" t="s">
        <v>1432</v>
      </c>
      <c r="F91" s="155" t="s">
        <v>1433</v>
      </c>
      <c r="G91" s="156" t="s">
        <v>389</v>
      </c>
      <c r="H91" s="157">
        <v>1</v>
      </c>
      <c r="I91" s="157"/>
      <c r="J91" s="157">
        <f t="shared" si="0"/>
        <v>0</v>
      </c>
      <c r="K91" s="155" t="s">
        <v>148</v>
      </c>
      <c r="L91" s="38"/>
      <c r="M91" s="158" t="s">
        <v>5</v>
      </c>
      <c r="N91" s="159" t="s">
        <v>36</v>
      </c>
      <c r="O91" s="160">
        <v>0</v>
      </c>
      <c r="P91" s="160">
        <f t="shared" si="1"/>
        <v>0</v>
      </c>
      <c r="Q91" s="160">
        <v>0</v>
      </c>
      <c r="R91" s="160">
        <f t="shared" si="2"/>
        <v>0</v>
      </c>
      <c r="S91" s="160">
        <v>0</v>
      </c>
      <c r="T91" s="161">
        <f t="shared" si="3"/>
        <v>0</v>
      </c>
      <c r="AR91" s="24" t="s">
        <v>1413</v>
      </c>
      <c r="AT91" s="24" t="s">
        <v>144</v>
      </c>
      <c r="AU91" s="24" t="s">
        <v>75</v>
      </c>
      <c r="AY91" s="24" t="s">
        <v>142</v>
      </c>
      <c r="BE91" s="162">
        <f t="shared" si="4"/>
        <v>0</v>
      </c>
      <c r="BF91" s="162">
        <f t="shared" si="5"/>
        <v>0</v>
      </c>
      <c r="BG91" s="162">
        <f t="shared" si="6"/>
        <v>0</v>
      </c>
      <c r="BH91" s="162">
        <f t="shared" si="7"/>
        <v>0</v>
      </c>
      <c r="BI91" s="162">
        <f t="shared" si="8"/>
        <v>0</v>
      </c>
      <c r="BJ91" s="24" t="s">
        <v>73</v>
      </c>
      <c r="BK91" s="162">
        <f t="shared" si="9"/>
        <v>0</v>
      </c>
      <c r="BL91" s="24" t="s">
        <v>1413</v>
      </c>
      <c r="BM91" s="24" t="s">
        <v>1434</v>
      </c>
    </row>
    <row r="92" spans="2:65" s="1" customFormat="1" ht="16.5" customHeight="1">
      <c r="B92" s="152"/>
      <c r="C92" s="153" t="s">
        <v>189</v>
      </c>
      <c r="D92" s="153" t="s">
        <v>144</v>
      </c>
      <c r="E92" s="154" t="s">
        <v>1435</v>
      </c>
      <c r="F92" s="155" t="s">
        <v>1436</v>
      </c>
      <c r="G92" s="156" t="s">
        <v>389</v>
      </c>
      <c r="H92" s="157">
        <v>1</v>
      </c>
      <c r="I92" s="157"/>
      <c r="J92" s="157">
        <f t="shared" si="0"/>
        <v>0</v>
      </c>
      <c r="K92" s="155" t="s">
        <v>148</v>
      </c>
      <c r="L92" s="38"/>
      <c r="M92" s="158" t="s">
        <v>5</v>
      </c>
      <c r="N92" s="159" t="s">
        <v>36</v>
      </c>
      <c r="O92" s="160">
        <v>0</v>
      </c>
      <c r="P92" s="160">
        <f t="shared" si="1"/>
        <v>0</v>
      </c>
      <c r="Q92" s="160">
        <v>0</v>
      </c>
      <c r="R92" s="160">
        <f t="shared" si="2"/>
        <v>0</v>
      </c>
      <c r="S92" s="160">
        <v>0</v>
      </c>
      <c r="T92" s="161">
        <f t="shared" si="3"/>
        <v>0</v>
      </c>
      <c r="AR92" s="24" t="s">
        <v>1413</v>
      </c>
      <c r="AT92" s="24" t="s">
        <v>144</v>
      </c>
      <c r="AU92" s="24" t="s">
        <v>75</v>
      </c>
      <c r="AY92" s="24" t="s">
        <v>142</v>
      </c>
      <c r="BE92" s="162">
        <f t="shared" si="4"/>
        <v>0</v>
      </c>
      <c r="BF92" s="162">
        <f t="shared" si="5"/>
        <v>0</v>
      </c>
      <c r="BG92" s="162">
        <f t="shared" si="6"/>
        <v>0</v>
      </c>
      <c r="BH92" s="162">
        <f t="shared" si="7"/>
        <v>0</v>
      </c>
      <c r="BI92" s="162">
        <f t="shared" si="8"/>
        <v>0</v>
      </c>
      <c r="BJ92" s="24" t="s">
        <v>73</v>
      </c>
      <c r="BK92" s="162">
        <f t="shared" si="9"/>
        <v>0</v>
      </c>
      <c r="BL92" s="24" t="s">
        <v>1413</v>
      </c>
      <c r="BM92" s="24" t="s">
        <v>1437</v>
      </c>
    </row>
    <row r="93" spans="2:65" s="1" customFormat="1" ht="16.5" customHeight="1">
      <c r="B93" s="152"/>
      <c r="C93" s="153" t="s">
        <v>194</v>
      </c>
      <c r="D93" s="153" t="s">
        <v>144</v>
      </c>
      <c r="E93" s="154" t="s">
        <v>1438</v>
      </c>
      <c r="F93" s="155" t="s">
        <v>1439</v>
      </c>
      <c r="G93" s="156" t="s">
        <v>389</v>
      </c>
      <c r="H93" s="157">
        <v>1</v>
      </c>
      <c r="I93" s="157"/>
      <c r="J93" s="157">
        <f t="shared" si="0"/>
        <v>0</v>
      </c>
      <c r="K93" s="155" t="s">
        <v>148</v>
      </c>
      <c r="L93" s="38"/>
      <c r="M93" s="158" t="s">
        <v>5</v>
      </c>
      <c r="N93" s="159" t="s">
        <v>36</v>
      </c>
      <c r="O93" s="160">
        <v>0</v>
      </c>
      <c r="P93" s="160">
        <f t="shared" si="1"/>
        <v>0</v>
      </c>
      <c r="Q93" s="160">
        <v>0</v>
      </c>
      <c r="R93" s="160">
        <f t="shared" si="2"/>
        <v>0</v>
      </c>
      <c r="S93" s="160">
        <v>0</v>
      </c>
      <c r="T93" s="161">
        <f t="shared" si="3"/>
        <v>0</v>
      </c>
      <c r="AR93" s="24" t="s">
        <v>1413</v>
      </c>
      <c r="AT93" s="24" t="s">
        <v>144</v>
      </c>
      <c r="AU93" s="24" t="s">
        <v>75</v>
      </c>
      <c r="AY93" s="24" t="s">
        <v>142</v>
      </c>
      <c r="BE93" s="162">
        <f t="shared" si="4"/>
        <v>0</v>
      </c>
      <c r="BF93" s="162">
        <f t="shared" si="5"/>
        <v>0</v>
      </c>
      <c r="BG93" s="162">
        <f t="shared" si="6"/>
        <v>0</v>
      </c>
      <c r="BH93" s="162">
        <f t="shared" si="7"/>
        <v>0</v>
      </c>
      <c r="BI93" s="162">
        <f t="shared" si="8"/>
        <v>0</v>
      </c>
      <c r="BJ93" s="24" t="s">
        <v>73</v>
      </c>
      <c r="BK93" s="162">
        <f t="shared" si="9"/>
        <v>0</v>
      </c>
      <c r="BL93" s="24" t="s">
        <v>1413</v>
      </c>
      <c r="BM93" s="24" t="s">
        <v>1440</v>
      </c>
    </row>
    <row r="94" spans="2:65" s="1" customFormat="1" ht="16.5" customHeight="1">
      <c r="B94" s="152"/>
      <c r="C94" s="153" t="s">
        <v>200</v>
      </c>
      <c r="D94" s="153" t="s">
        <v>144</v>
      </c>
      <c r="E94" s="154" t="s">
        <v>1441</v>
      </c>
      <c r="F94" s="155" t="s">
        <v>1442</v>
      </c>
      <c r="G94" s="156" t="s">
        <v>389</v>
      </c>
      <c r="H94" s="157">
        <v>1</v>
      </c>
      <c r="I94" s="157"/>
      <c r="J94" s="157">
        <f t="shared" si="0"/>
        <v>0</v>
      </c>
      <c r="K94" s="155" t="s">
        <v>148</v>
      </c>
      <c r="L94" s="38"/>
      <c r="M94" s="158" t="s">
        <v>5</v>
      </c>
      <c r="N94" s="159" t="s">
        <v>36</v>
      </c>
      <c r="O94" s="160">
        <v>0</v>
      </c>
      <c r="P94" s="160">
        <f t="shared" si="1"/>
        <v>0</v>
      </c>
      <c r="Q94" s="160">
        <v>0</v>
      </c>
      <c r="R94" s="160">
        <f t="shared" si="2"/>
        <v>0</v>
      </c>
      <c r="S94" s="160">
        <v>0</v>
      </c>
      <c r="T94" s="161">
        <f t="shared" si="3"/>
        <v>0</v>
      </c>
      <c r="AR94" s="24" t="s">
        <v>1413</v>
      </c>
      <c r="AT94" s="24" t="s">
        <v>144</v>
      </c>
      <c r="AU94" s="24" t="s">
        <v>75</v>
      </c>
      <c r="AY94" s="24" t="s">
        <v>142</v>
      </c>
      <c r="BE94" s="162">
        <f t="shared" si="4"/>
        <v>0</v>
      </c>
      <c r="BF94" s="162">
        <f t="shared" si="5"/>
        <v>0</v>
      </c>
      <c r="BG94" s="162">
        <f t="shared" si="6"/>
        <v>0</v>
      </c>
      <c r="BH94" s="162">
        <f t="shared" si="7"/>
        <v>0</v>
      </c>
      <c r="BI94" s="162">
        <f t="shared" si="8"/>
        <v>0</v>
      </c>
      <c r="BJ94" s="24" t="s">
        <v>73</v>
      </c>
      <c r="BK94" s="162">
        <f t="shared" si="9"/>
        <v>0</v>
      </c>
      <c r="BL94" s="24" t="s">
        <v>1413</v>
      </c>
      <c r="BM94" s="24" t="s">
        <v>1443</v>
      </c>
    </row>
    <row r="95" spans="2:63" s="10" customFormat="1" ht="29.85" customHeight="1">
      <c r="B95" s="140"/>
      <c r="D95" s="141" t="s">
        <v>64</v>
      </c>
      <c r="E95" s="150" t="s">
        <v>1444</v>
      </c>
      <c r="F95" s="150" t="s">
        <v>1445</v>
      </c>
      <c r="J95" s="151">
        <f>BK95</f>
        <v>0</v>
      </c>
      <c r="L95" s="140"/>
      <c r="M95" s="144"/>
      <c r="N95" s="145"/>
      <c r="O95" s="145"/>
      <c r="P95" s="146">
        <f>SUM(P96:P99)</f>
        <v>0</v>
      </c>
      <c r="Q95" s="145"/>
      <c r="R95" s="146">
        <f>SUM(R96:R99)</f>
        <v>0</v>
      </c>
      <c r="S95" s="145"/>
      <c r="T95" s="147">
        <f>SUM(T96:T99)</f>
        <v>0</v>
      </c>
      <c r="AR95" s="141" t="s">
        <v>173</v>
      </c>
      <c r="AT95" s="148" t="s">
        <v>64</v>
      </c>
      <c r="AU95" s="148" t="s">
        <v>73</v>
      </c>
      <c r="AY95" s="141" t="s">
        <v>142</v>
      </c>
      <c r="BK95" s="149">
        <f>SUM(BK96:BK99)</f>
        <v>0</v>
      </c>
    </row>
    <row r="96" spans="2:65" s="1" customFormat="1" ht="16.5" customHeight="1">
      <c r="B96" s="152"/>
      <c r="C96" s="153" t="s">
        <v>205</v>
      </c>
      <c r="D96" s="153" t="s">
        <v>144</v>
      </c>
      <c r="E96" s="154" t="s">
        <v>1446</v>
      </c>
      <c r="F96" s="155" t="s">
        <v>1447</v>
      </c>
      <c r="G96" s="156" t="s">
        <v>389</v>
      </c>
      <c r="H96" s="157">
        <v>1</v>
      </c>
      <c r="I96" s="157"/>
      <c r="J96" s="157">
        <f>ROUND(I96*H96,2)</f>
        <v>0</v>
      </c>
      <c r="K96" s="155" t="s">
        <v>148</v>
      </c>
      <c r="L96" s="38"/>
      <c r="M96" s="158" t="s">
        <v>5</v>
      </c>
      <c r="N96" s="159" t="s">
        <v>36</v>
      </c>
      <c r="O96" s="160">
        <v>0</v>
      </c>
      <c r="P96" s="160">
        <f>O96*H96</f>
        <v>0</v>
      </c>
      <c r="Q96" s="160">
        <v>0</v>
      </c>
      <c r="R96" s="160">
        <f>Q96*H96</f>
        <v>0</v>
      </c>
      <c r="S96" s="160">
        <v>0</v>
      </c>
      <c r="T96" s="161">
        <f>S96*H96</f>
        <v>0</v>
      </c>
      <c r="AR96" s="24" t="s">
        <v>1413</v>
      </c>
      <c r="AT96" s="24" t="s">
        <v>144</v>
      </c>
      <c r="AU96" s="24" t="s">
        <v>75</v>
      </c>
      <c r="AY96" s="24" t="s">
        <v>142</v>
      </c>
      <c r="BE96" s="162">
        <f>IF(N96="základní",J96,0)</f>
        <v>0</v>
      </c>
      <c r="BF96" s="162">
        <f>IF(N96="snížená",J96,0)</f>
        <v>0</v>
      </c>
      <c r="BG96" s="162">
        <f>IF(N96="zákl. přenesená",J96,0)</f>
        <v>0</v>
      </c>
      <c r="BH96" s="162">
        <f>IF(N96="sníž. přenesená",J96,0)</f>
        <v>0</v>
      </c>
      <c r="BI96" s="162">
        <f>IF(N96="nulová",J96,0)</f>
        <v>0</v>
      </c>
      <c r="BJ96" s="24" t="s">
        <v>73</v>
      </c>
      <c r="BK96" s="162">
        <f>ROUND(I96*H96,2)</f>
        <v>0</v>
      </c>
      <c r="BL96" s="24" t="s">
        <v>1413</v>
      </c>
      <c r="BM96" s="24" t="s">
        <v>1448</v>
      </c>
    </row>
    <row r="97" spans="2:65" s="1" customFormat="1" ht="16.5" customHeight="1">
      <c r="B97" s="152"/>
      <c r="C97" s="153" t="s">
        <v>210</v>
      </c>
      <c r="D97" s="153" t="s">
        <v>144</v>
      </c>
      <c r="E97" s="154" t="s">
        <v>1449</v>
      </c>
      <c r="F97" s="155" t="s">
        <v>1450</v>
      </c>
      <c r="G97" s="156" t="s">
        <v>389</v>
      </c>
      <c r="H97" s="157">
        <v>1</v>
      </c>
      <c r="I97" s="157"/>
      <c r="J97" s="157">
        <f>ROUND(I97*H97,2)</f>
        <v>0</v>
      </c>
      <c r="K97" s="155" t="s">
        <v>148</v>
      </c>
      <c r="L97" s="38"/>
      <c r="M97" s="158" t="s">
        <v>5</v>
      </c>
      <c r="N97" s="159" t="s">
        <v>36</v>
      </c>
      <c r="O97" s="160">
        <v>0</v>
      </c>
      <c r="P97" s="160">
        <f>O97*H97</f>
        <v>0</v>
      </c>
      <c r="Q97" s="160">
        <v>0</v>
      </c>
      <c r="R97" s="160">
        <f>Q97*H97</f>
        <v>0</v>
      </c>
      <c r="S97" s="160">
        <v>0</v>
      </c>
      <c r="T97" s="161">
        <f>S97*H97</f>
        <v>0</v>
      </c>
      <c r="AR97" s="24" t="s">
        <v>1413</v>
      </c>
      <c r="AT97" s="24" t="s">
        <v>144</v>
      </c>
      <c r="AU97" s="24" t="s">
        <v>75</v>
      </c>
      <c r="AY97" s="24" t="s">
        <v>142</v>
      </c>
      <c r="BE97" s="162">
        <f>IF(N97="základní",J97,0)</f>
        <v>0</v>
      </c>
      <c r="BF97" s="162">
        <f>IF(N97="snížená",J97,0)</f>
        <v>0</v>
      </c>
      <c r="BG97" s="162">
        <f>IF(N97="zákl. přenesená",J97,0)</f>
        <v>0</v>
      </c>
      <c r="BH97" s="162">
        <f>IF(N97="sníž. přenesená",J97,0)</f>
        <v>0</v>
      </c>
      <c r="BI97" s="162">
        <f>IF(N97="nulová",J97,0)</f>
        <v>0</v>
      </c>
      <c r="BJ97" s="24" t="s">
        <v>73</v>
      </c>
      <c r="BK97" s="162">
        <f>ROUND(I97*H97,2)</f>
        <v>0</v>
      </c>
      <c r="BL97" s="24" t="s">
        <v>1413</v>
      </c>
      <c r="BM97" s="24" t="s">
        <v>1451</v>
      </c>
    </row>
    <row r="98" spans="2:65" s="1" customFormat="1" ht="16.5" customHeight="1">
      <c r="B98" s="152"/>
      <c r="C98" s="153" t="s">
        <v>217</v>
      </c>
      <c r="D98" s="153" t="s">
        <v>144</v>
      </c>
      <c r="E98" s="154" t="s">
        <v>1452</v>
      </c>
      <c r="F98" s="155" t="s">
        <v>1453</v>
      </c>
      <c r="G98" s="156" t="s">
        <v>389</v>
      </c>
      <c r="H98" s="157">
        <v>1</v>
      </c>
      <c r="I98" s="157"/>
      <c r="J98" s="157">
        <f>ROUND(I98*H98,2)</f>
        <v>0</v>
      </c>
      <c r="K98" s="155" t="s">
        <v>148</v>
      </c>
      <c r="L98" s="38"/>
      <c r="M98" s="158" t="s">
        <v>5</v>
      </c>
      <c r="N98" s="159" t="s">
        <v>36</v>
      </c>
      <c r="O98" s="160">
        <v>0</v>
      </c>
      <c r="P98" s="160">
        <f>O98*H98</f>
        <v>0</v>
      </c>
      <c r="Q98" s="160">
        <v>0</v>
      </c>
      <c r="R98" s="160">
        <f>Q98*H98</f>
        <v>0</v>
      </c>
      <c r="S98" s="160">
        <v>0</v>
      </c>
      <c r="T98" s="161">
        <f>S98*H98</f>
        <v>0</v>
      </c>
      <c r="AR98" s="24" t="s">
        <v>1413</v>
      </c>
      <c r="AT98" s="24" t="s">
        <v>144</v>
      </c>
      <c r="AU98" s="24" t="s">
        <v>75</v>
      </c>
      <c r="AY98" s="24" t="s">
        <v>142</v>
      </c>
      <c r="BE98" s="162">
        <f>IF(N98="základní",J98,0)</f>
        <v>0</v>
      </c>
      <c r="BF98" s="162">
        <f>IF(N98="snížená",J98,0)</f>
        <v>0</v>
      </c>
      <c r="BG98" s="162">
        <f>IF(N98="zákl. přenesená",J98,0)</f>
        <v>0</v>
      </c>
      <c r="BH98" s="162">
        <f>IF(N98="sníž. přenesená",J98,0)</f>
        <v>0</v>
      </c>
      <c r="BI98" s="162">
        <f>IF(N98="nulová",J98,0)</f>
        <v>0</v>
      </c>
      <c r="BJ98" s="24" t="s">
        <v>73</v>
      </c>
      <c r="BK98" s="162">
        <f>ROUND(I98*H98,2)</f>
        <v>0</v>
      </c>
      <c r="BL98" s="24" t="s">
        <v>1413</v>
      </c>
      <c r="BM98" s="24" t="s">
        <v>1454</v>
      </c>
    </row>
    <row r="99" spans="2:65" s="1" customFormat="1" ht="16.5" customHeight="1">
      <c r="B99" s="152"/>
      <c r="C99" s="153" t="s">
        <v>225</v>
      </c>
      <c r="D99" s="153" t="s">
        <v>144</v>
      </c>
      <c r="E99" s="154" t="s">
        <v>1455</v>
      </c>
      <c r="F99" s="155" t="s">
        <v>1456</v>
      </c>
      <c r="G99" s="156" t="s">
        <v>389</v>
      </c>
      <c r="H99" s="157">
        <v>1</v>
      </c>
      <c r="I99" s="157"/>
      <c r="J99" s="157">
        <f>ROUND(I99*H99,2)</f>
        <v>0</v>
      </c>
      <c r="K99" s="155" t="s">
        <v>148</v>
      </c>
      <c r="L99" s="38"/>
      <c r="M99" s="158" t="s">
        <v>5</v>
      </c>
      <c r="N99" s="159" t="s">
        <v>36</v>
      </c>
      <c r="O99" s="160">
        <v>0</v>
      </c>
      <c r="P99" s="160">
        <f>O99*H99</f>
        <v>0</v>
      </c>
      <c r="Q99" s="160">
        <v>0</v>
      </c>
      <c r="R99" s="160">
        <f>Q99*H99</f>
        <v>0</v>
      </c>
      <c r="S99" s="160">
        <v>0</v>
      </c>
      <c r="T99" s="161">
        <f>S99*H99</f>
        <v>0</v>
      </c>
      <c r="AR99" s="24" t="s">
        <v>1413</v>
      </c>
      <c r="AT99" s="24" t="s">
        <v>144</v>
      </c>
      <c r="AU99" s="24" t="s">
        <v>75</v>
      </c>
      <c r="AY99" s="24" t="s">
        <v>142</v>
      </c>
      <c r="BE99" s="162">
        <f>IF(N99="základní",J99,0)</f>
        <v>0</v>
      </c>
      <c r="BF99" s="162">
        <f>IF(N99="snížená",J99,0)</f>
        <v>0</v>
      </c>
      <c r="BG99" s="162">
        <f>IF(N99="zákl. přenesená",J99,0)</f>
        <v>0</v>
      </c>
      <c r="BH99" s="162">
        <f>IF(N99="sníž. přenesená",J99,0)</f>
        <v>0</v>
      </c>
      <c r="BI99" s="162">
        <f>IF(N99="nulová",J99,0)</f>
        <v>0</v>
      </c>
      <c r="BJ99" s="24" t="s">
        <v>73</v>
      </c>
      <c r="BK99" s="162">
        <f>ROUND(I99*H99,2)</f>
        <v>0</v>
      </c>
      <c r="BL99" s="24" t="s">
        <v>1413</v>
      </c>
      <c r="BM99" s="24" t="s">
        <v>1457</v>
      </c>
    </row>
    <row r="100" spans="2:63" s="10" customFormat="1" ht="29.85" customHeight="1">
      <c r="B100" s="140"/>
      <c r="D100" s="141" t="s">
        <v>64</v>
      </c>
      <c r="E100" s="150" t="s">
        <v>1458</v>
      </c>
      <c r="F100" s="150" t="s">
        <v>1459</v>
      </c>
      <c r="J100" s="151">
        <f>BK100</f>
        <v>0</v>
      </c>
      <c r="L100" s="140"/>
      <c r="M100" s="144"/>
      <c r="N100" s="145"/>
      <c r="O100" s="145"/>
      <c r="P100" s="146">
        <f>P101</f>
        <v>0</v>
      </c>
      <c r="Q100" s="145"/>
      <c r="R100" s="146">
        <f>R101</f>
        <v>0</v>
      </c>
      <c r="S100" s="145"/>
      <c r="T100" s="147">
        <f>T101</f>
        <v>0</v>
      </c>
      <c r="AR100" s="141" t="s">
        <v>173</v>
      </c>
      <c r="AT100" s="148" t="s">
        <v>64</v>
      </c>
      <c r="AU100" s="148" t="s">
        <v>73</v>
      </c>
      <c r="AY100" s="141" t="s">
        <v>142</v>
      </c>
      <c r="BK100" s="149">
        <f>BK101</f>
        <v>0</v>
      </c>
    </row>
    <row r="101" spans="2:65" s="1" customFormat="1" ht="16.5" customHeight="1">
      <c r="B101" s="152"/>
      <c r="C101" s="153" t="s">
        <v>11</v>
      </c>
      <c r="D101" s="153" t="s">
        <v>144</v>
      </c>
      <c r="E101" s="154" t="s">
        <v>1460</v>
      </c>
      <c r="F101" s="155" t="s">
        <v>1461</v>
      </c>
      <c r="G101" s="156" t="s">
        <v>389</v>
      </c>
      <c r="H101" s="157">
        <v>1</v>
      </c>
      <c r="I101" s="157"/>
      <c r="J101" s="157">
        <f>ROUND(I101*H101,2)</f>
        <v>0</v>
      </c>
      <c r="K101" s="155" t="s">
        <v>148</v>
      </c>
      <c r="L101" s="38"/>
      <c r="M101" s="158" t="s">
        <v>5</v>
      </c>
      <c r="N101" s="199" t="s">
        <v>36</v>
      </c>
      <c r="O101" s="200">
        <v>0</v>
      </c>
      <c r="P101" s="200">
        <f>O101*H101</f>
        <v>0</v>
      </c>
      <c r="Q101" s="200">
        <v>0</v>
      </c>
      <c r="R101" s="200">
        <f>Q101*H101</f>
        <v>0</v>
      </c>
      <c r="S101" s="200">
        <v>0</v>
      </c>
      <c r="T101" s="201">
        <f>S101*H101</f>
        <v>0</v>
      </c>
      <c r="AR101" s="24" t="s">
        <v>1413</v>
      </c>
      <c r="AT101" s="24" t="s">
        <v>144</v>
      </c>
      <c r="AU101" s="24" t="s">
        <v>75</v>
      </c>
      <c r="AY101" s="24" t="s">
        <v>142</v>
      </c>
      <c r="BE101" s="162">
        <f>IF(N101="základní",J101,0)</f>
        <v>0</v>
      </c>
      <c r="BF101" s="162">
        <f>IF(N101="snížená",J101,0)</f>
        <v>0</v>
      </c>
      <c r="BG101" s="162">
        <f>IF(N101="zákl. přenesená",J101,0)</f>
        <v>0</v>
      </c>
      <c r="BH101" s="162">
        <f>IF(N101="sníž. přenesená",J101,0)</f>
        <v>0</v>
      </c>
      <c r="BI101" s="162">
        <f>IF(N101="nulová",J101,0)</f>
        <v>0</v>
      </c>
      <c r="BJ101" s="24" t="s">
        <v>73</v>
      </c>
      <c r="BK101" s="162">
        <f>ROUND(I101*H101,2)</f>
        <v>0</v>
      </c>
      <c r="BL101" s="24" t="s">
        <v>1413</v>
      </c>
      <c r="BM101" s="24" t="s">
        <v>1462</v>
      </c>
    </row>
    <row r="102" spans="2:12" s="1" customFormat="1" ht="6.95" customHeight="1">
      <c r="B102" s="53"/>
      <c r="C102" s="54"/>
      <c r="D102" s="54"/>
      <c r="E102" s="54"/>
      <c r="F102" s="54"/>
      <c r="G102" s="54"/>
      <c r="H102" s="54"/>
      <c r="I102" s="54"/>
      <c r="J102" s="54"/>
      <c r="K102" s="54"/>
      <c r="L102" s="38"/>
    </row>
  </sheetData>
  <autoFilter ref="C80:K101"/>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216"/>
  <sheetViews>
    <sheetView showGridLines="0" workbookViewId="0" topLeftCell="A1"/>
  </sheetViews>
  <sheetFormatPr defaultColWidth="9.33203125" defaultRowHeight="13.5"/>
  <cols>
    <col min="1" max="1" width="8.33203125" style="215" customWidth="1"/>
    <col min="2" max="2" width="1.66796875" style="215" customWidth="1"/>
    <col min="3" max="4" width="5" style="215" customWidth="1"/>
    <col min="5" max="5" width="11.66015625" style="215" customWidth="1"/>
    <col min="6" max="6" width="9.16015625" style="215" customWidth="1"/>
    <col min="7" max="7" width="5" style="215" customWidth="1"/>
    <col min="8" max="8" width="77.83203125" style="215" customWidth="1"/>
    <col min="9" max="10" width="20" style="215" customWidth="1"/>
    <col min="11" max="11" width="1.66796875" style="215" customWidth="1"/>
  </cols>
  <sheetData>
    <row r="1" ht="37.5" customHeight="1"/>
    <row r="2" spans="2:11" ht="7.5" customHeight="1">
      <c r="B2" s="216"/>
      <c r="C2" s="217"/>
      <c r="D2" s="217"/>
      <c r="E2" s="217"/>
      <c r="F2" s="217"/>
      <c r="G2" s="217"/>
      <c r="H2" s="217"/>
      <c r="I2" s="217"/>
      <c r="J2" s="217"/>
      <c r="K2" s="218"/>
    </row>
    <row r="3" spans="2:11" s="15" customFormat="1" ht="45" customHeight="1">
      <c r="B3" s="219"/>
      <c r="C3" s="455" t="s">
        <v>1463</v>
      </c>
      <c r="D3" s="455"/>
      <c r="E3" s="455"/>
      <c r="F3" s="455"/>
      <c r="G3" s="455"/>
      <c r="H3" s="455"/>
      <c r="I3" s="455"/>
      <c r="J3" s="455"/>
      <c r="K3" s="220"/>
    </row>
    <row r="4" spans="2:11" ht="25.5" customHeight="1">
      <c r="B4" s="221"/>
      <c r="C4" s="459" t="s">
        <v>1464</v>
      </c>
      <c r="D4" s="459"/>
      <c r="E4" s="459"/>
      <c r="F4" s="459"/>
      <c r="G4" s="459"/>
      <c r="H4" s="459"/>
      <c r="I4" s="459"/>
      <c r="J4" s="459"/>
      <c r="K4" s="222"/>
    </row>
    <row r="5" spans="2:11" ht="5.25" customHeight="1">
      <c r="B5" s="221"/>
      <c r="C5" s="223"/>
      <c r="D5" s="223"/>
      <c r="E5" s="223"/>
      <c r="F5" s="223"/>
      <c r="G5" s="223"/>
      <c r="H5" s="223"/>
      <c r="I5" s="223"/>
      <c r="J5" s="223"/>
      <c r="K5" s="222"/>
    </row>
    <row r="6" spans="2:11" ht="15" customHeight="1">
      <c r="B6" s="221"/>
      <c r="C6" s="457" t="s">
        <v>1465</v>
      </c>
      <c r="D6" s="457"/>
      <c r="E6" s="457"/>
      <c r="F6" s="457"/>
      <c r="G6" s="457"/>
      <c r="H6" s="457"/>
      <c r="I6" s="457"/>
      <c r="J6" s="457"/>
      <c r="K6" s="222"/>
    </row>
    <row r="7" spans="2:11" ht="15" customHeight="1">
      <c r="B7" s="225"/>
      <c r="C7" s="457" t="s">
        <v>1466</v>
      </c>
      <c r="D7" s="457"/>
      <c r="E7" s="457"/>
      <c r="F7" s="457"/>
      <c r="G7" s="457"/>
      <c r="H7" s="457"/>
      <c r="I7" s="457"/>
      <c r="J7" s="457"/>
      <c r="K7" s="222"/>
    </row>
    <row r="8" spans="2:11" ht="12.75" customHeight="1">
      <c r="B8" s="225"/>
      <c r="C8" s="224"/>
      <c r="D8" s="224"/>
      <c r="E8" s="224"/>
      <c r="F8" s="224"/>
      <c r="G8" s="224"/>
      <c r="H8" s="224"/>
      <c r="I8" s="224"/>
      <c r="J8" s="224"/>
      <c r="K8" s="222"/>
    </row>
    <row r="9" spans="2:11" ht="15" customHeight="1">
      <c r="B9" s="225"/>
      <c r="C9" s="457" t="s">
        <v>1467</v>
      </c>
      <c r="D9" s="457"/>
      <c r="E9" s="457"/>
      <c r="F9" s="457"/>
      <c r="G9" s="457"/>
      <c r="H9" s="457"/>
      <c r="I9" s="457"/>
      <c r="J9" s="457"/>
      <c r="K9" s="222"/>
    </row>
    <row r="10" spans="2:11" ht="15" customHeight="1">
      <c r="B10" s="225"/>
      <c r="C10" s="224"/>
      <c r="D10" s="457" t="s">
        <v>1468</v>
      </c>
      <c r="E10" s="457"/>
      <c r="F10" s="457"/>
      <c r="G10" s="457"/>
      <c r="H10" s="457"/>
      <c r="I10" s="457"/>
      <c r="J10" s="457"/>
      <c r="K10" s="222"/>
    </row>
    <row r="11" spans="2:11" ht="15" customHeight="1">
      <c r="B11" s="225"/>
      <c r="C11" s="226"/>
      <c r="D11" s="457" t="s">
        <v>1469</v>
      </c>
      <c r="E11" s="457"/>
      <c r="F11" s="457"/>
      <c r="G11" s="457"/>
      <c r="H11" s="457"/>
      <c r="I11" s="457"/>
      <c r="J11" s="457"/>
      <c r="K11" s="222"/>
    </row>
    <row r="12" spans="2:11" ht="12.75" customHeight="1">
      <c r="B12" s="225"/>
      <c r="C12" s="226"/>
      <c r="D12" s="226"/>
      <c r="E12" s="226"/>
      <c r="F12" s="226"/>
      <c r="G12" s="226"/>
      <c r="H12" s="226"/>
      <c r="I12" s="226"/>
      <c r="J12" s="226"/>
      <c r="K12" s="222"/>
    </row>
    <row r="13" spans="2:11" ht="15" customHeight="1">
      <c r="B13" s="225"/>
      <c r="C13" s="226"/>
      <c r="D13" s="457" t="s">
        <v>1470</v>
      </c>
      <c r="E13" s="457"/>
      <c r="F13" s="457"/>
      <c r="G13" s="457"/>
      <c r="H13" s="457"/>
      <c r="I13" s="457"/>
      <c r="J13" s="457"/>
      <c r="K13" s="222"/>
    </row>
    <row r="14" spans="2:11" ht="15" customHeight="1">
      <c r="B14" s="225"/>
      <c r="C14" s="226"/>
      <c r="D14" s="457" t="s">
        <v>1471</v>
      </c>
      <c r="E14" s="457"/>
      <c r="F14" s="457"/>
      <c r="G14" s="457"/>
      <c r="H14" s="457"/>
      <c r="I14" s="457"/>
      <c r="J14" s="457"/>
      <c r="K14" s="222"/>
    </row>
    <row r="15" spans="2:11" ht="15" customHeight="1">
      <c r="B15" s="225"/>
      <c r="C15" s="226"/>
      <c r="D15" s="457" t="s">
        <v>1472</v>
      </c>
      <c r="E15" s="457"/>
      <c r="F15" s="457"/>
      <c r="G15" s="457"/>
      <c r="H15" s="457"/>
      <c r="I15" s="457"/>
      <c r="J15" s="457"/>
      <c r="K15" s="222"/>
    </row>
    <row r="16" spans="2:11" ht="15" customHeight="1">
      <c r="B16" s="225"/>
      <c r="C16" s="226"/>
      <c r="D16" s="226"/>
      <c r="E16" s="227" t="s">
        <v>72</v>
      </c>
      <c r="F16" s="457" t="s">
        <v>1473</v>
      </c>
      <c r="G16" s="457"/>
      <c r="H16" s="457"/>
      <c r="I16" s="457"/>
      <c r="J16" s="457"/>
      <c r="K16" s="222"/>
    </row>
    <row r="17" spans="2:11" ht="15" customHeight="1">
      <c r="B17" s="225"/>
      <c r="C17" s="226"/>
      <c r="D17" s="226"/>
      <c r="E17" s="227" t="s">
        <v>1474</v>
      </c>
      <c r="F17" s="457" t="s">
        <v>1475</v>
      </c>
      <c r="G17" s="457"/>
      <c r="H17" s="457"/>
      <c r="I17" s="457"/>
      <c r="J17" s="457"/>
      <c r="K17" s="222"/>
    </row>
    <row r="18" spans="2:11" ht="15" customHeight="1">
      <c r="B18" s="225"/>
      <c r="C18" s="226"/>
      <c r="D18" s="226"/>
      <c r="E18" s="227" t="s">
        <v>1476</v>
      </c>
      <c r="F18" s="457" t="s">
        <v>1477</v>
      </c>
      <c r="G18" s="457"/>
      <c r="H18" s="457"/>
      <c r="I18" s="457"/>
      <c r="J18" s="457"/>
      <c r="K18" s="222"/>
    </row>
    <row r="19" spans="2:11" ht="15" customHeight="1">
      <c r="B19" s="225"/>
      <c r="C19" s="226"/>
      <c r="D19" s="226"/>
      <c r="E19" s="227" t="s">
        <v>104</v>
      </c>
      <c r="F19" s="457" t="s">
        <v>1478</v>
      </c>
      <c r="G19" s="457"/>
      <c r="H19" s="457"/>
      <c r="I19" s="457"/>
      <c r="J19" s="457"/>
      <c r="K19" s="222"/>
    </row>
    <row r="20" spans="2:11" ht="15" customHeight="1">
      <c r="B20" s="225"/>
      <c r="C20" s="226"/>
      <c r="D20" s="226"/>
      <c r="E20" s="227" t="s">
        <v>1479</v>
      </c>
      <c r="F20" s="457" t="s">
        <v>1480</v>
      </c>
      <c r="G20" s="457"/>
      <c r="H20" s="457"/>
      <c r="I20" s="457"/>
      <c r="J20" s="457"/>
      <c r="K20" s="222"/>
    </row>
    <row r="21" spans="2:11" ht="15" customHeight="1">
      <c r="B21" s="225"/>
      <c r="C21" s="226"/>
      <c r="D21" s="226"/>
      <c r="E21" s="227" t="s">
        <v>1481</v>
      </c>
      <c r="F21" s="457" t="s">
        <v>1482</v>
      </c>
      <c r="G21" s="457"/>
      <c r="H21" s="457"/>
      <c r="I21" s="457"/>
      <c r="J21" s="457"/>
      <c r="K21" s="222"/>
    </row>
    <row r="22" spans="2:11" ht="12.75" customHeight="1">
      <c r="B22" s="225"/>
      <c r="C22" s="226"/>
      <c r="D22" s="226"/>
      <c r="E22" s="226"/>
      <c r="F22" s="226"/>
      <c r="G22" s="226"/>
      <c r="H22" s="226"/>
      <c r="I22" s="226"/>
      <c r="J22" s="226"/>
      <c r="K22" s="222"/>
    </row>
    <row r="23" spans="2:11" ht="15" customHeight="1">
      <c r="B23" s="225"/>
      <c r="C23" s="457" t="s">
        <v>1483</v>
      </c>
      <c r="D23" s="457"/>
      <c r="E23" s="457"/>
      <c r="F23" s="457"/>
      <c r="G23" s="457"/>
      <c r="H23" s="457"/>
      <c r="I23" s="457"/>
      <c r="J23" s="457"/>
      <c r="K23" s="222"/>
    </row>
    <row r="24" spans="2:11" ht="15" customHeight="1">
      <c r="B24" s="225"/>
      <c r="C24" s="457" t="s">
        <v>1484</v>
      </c>
      <c r="D24" s="457"/>
      <c r="E24" s="457"/>
      <c r="F24" s="457"/>
      <c r="G24" s="457"/>
      <c r="H24" s="457"/>
      <c r="I24" s="457"/>
      <c r="J24" s="457"/>
      <c r="K24" s="222"/>
    </row>
    <row r="25" spans="2:11" ht="15" customHeight="1">
      <c r="B25" s="225"/>
      <c r="C25" s="224"/>
      <c r="D25" s="457" t="s">
        <v>1485</v>
      </c>
      <c r="E25" s="457"/>
      <c r="F25" s="457"/>
      <c r="G25" s="457"/>
      <c r="H25" s="457"/>
      <c r="I25" s="457"/>
      <c r="J25" s="457"/>
      <c r="K25" s="222"/>
    </row>
    <row r="26" spans="2:11" ht="15" customHeight="1">
      <c r="B26" s="225"/>
      <c r="C26" s="226"/>
      <c r="D26" s="457" t="s">
        <v>1486</v>
      </c>
      <c r="E26" s="457"/>
      <c r="F26" s="457"/>
      <c r="G26" s="457"/>
      <c r="H26" s="457"/>
      <c r="I26" s="457"/>
      <c r="J26" s="457"/>
      <c r="K26" s="222"/>
    </row>
    <row r="27" spans="2:11" ht="12.75" customHeight="1">
      <c r="B27" s="225"/>
      <c r="C27" s="226"/>
      <c r="D27" s="226"/>
      <c r="E27" s="226"/>
      <c r="F27" s="226"/>
      <c r="G27" s="226"/>
      <c r="H27" s="226"/>
      <c r="I27" s="226"/>
      <c r="J27" s="226"/>
      <c r="K27" s="222"/>
    </row>
    <row r="28" spans="2:11" ht="15" customHeight="1">
      <c r="B28" s="225"/>
      <c r="C28" s="226"/>
      <c r="D28" s="457" t="s">
        <v>1487</v>
      </c>
      <c r="E28" s="457"/>
      <c r="F28" s="457"/>
      <c r="G28" s="457"/>
      <c r="H28" s="457"/>
      <c r="I28" s="457"/>
      <c r="J28" s="457"/>
      <c r="K28" s="222"/>
    </row>
    <row r="29" spans="2:11" ht="15" customHeight="1">
      <c r="B29" s="225"/>
      <c r="C29" s="226"/>
      <c r="D29" s="457" t="s">
        <v>1488</v>
      </c>
      <c r="E29" s="457"/>
      <c r="F29" s="457"/>
      <c r="G29" s="457"/>
      <c r="H29" s="457"/>
      <c r="I29" s="457"/>
      <c r="J29" s="457"/>
      <c r="K29" s="222"/>
    </row>
    <row r="30" spans="2:11" ht="12.75" customHeight="1">
      <c r="B30" s="225"/>
      <c r="C30" s="226"/>
      <c r="D30" s="226"/>
      <c r="E30" s="226"/>
      <c r="F30" s="226"/>
      <c r="G30" s="226"/>
      <c r="H30" s="226"/>
      <c r="I30" s="226"/>
      <c r="J30" s="226"/>
      <c r="K30" s="222"/>
    </row>
    <row r="31" spans="2:11" ht="15" customHeight="1">
      <c r="B31" s="225"/>
      <c r="C31" s="226"/>
      <c r="D31" s="457" t="s">
        <v>1489</v>
      </c>
      <c r="E31" s="457"/>
      <c r="F31" s="457"/>
      <c r="G31" s="457"/>
      <c r="H31" s="457"/>
      <c r="I31" s="457"/>
      <c r="J31" s="457"/>
      <c r="K31" s="222"/>
    </row>
    <row r="32" spans="2:11" ht="15" customHeight="1">
      <c r="B32" s="225"/>
      <c r="C32" s="226"/>
      <c r="D32" s="457" t="s">
        <v>1490</v>
      </c>
      <c r="E32" s="457"/>
      <c r="F32" s="457"/>
      <c r="G32" s="457"/>
      <c r="H32" s="457"/>
      <c r="I32" s="457"/>
      <c r="J32" s="457"/>
      <c r="K32" s="222"/>
    </row>
    <row r="33" spans="2:11" ht="15" customHeight="1">
      <c r="B33" s="225"/>
      <c r="C33" s="226"/>
      <c r="D33" s="457" t="s">
        <v>1491</v>
      </c>
      <c r="E33" s="457"/>
      <c r="F33" s="457"/>
      <c r="G33" s="457"/>
      <c r="H33" s="457"/>
      <c r="I33" s="457"/>
      <c r="J33" s="457"/>
      <c r="K33" s="222"/>
    </row>
    <row r="34" spans="2:11" ht="15" customHeight="1">
      <c r="B34" s="225"/>
      <c r="C34" s="226"/>
      <c r="D34" s="224"/>
      <c r="E34" s="228" t="s">
        <v>127</v>
      </c>
      <c r="F34" s="224"/>
      <c r="G34" s="457" t="s">
        <v>1492</v>
      </c>
      <c r="H34" s="457"/>
      <c r="I34" s="457"/>
      <c r="J34" s="457"/>
      <c r="K34" s="222"/>
    </row>
    <row r="35" spans="2:11" ht="30.75" customHeight="1">
      <c r="B35" s="225"/>
      <c r="C35" s="226"/>
      <c r="D35" s="224"/>
      <c r="E35" s="228" t="s">
        <v>1493</v>
      </c>
      <c r="F35" s="224"/>
      <c r="G35" s="457" t="s">
        <v>1494</v>
      </c>
      <c r="H35" s="457"/>
      <c r="I35" s="457"/>
      <c r="J35" s="457"/>
      <c r="K35" s="222"/>
    </row>
    <row r="36" spans="2:11" ht="15" customHeight="1">
      <c r="B36" s="225"/>
      <c r="C36" s="226"/>
      <c r="D36" s="224"/>
      <c r="E36" s="228" t="s">
        <v>46</v>
      </c>
      <c r="F36" s="224"/>
      <c r="G36" s="457" t="s">
        <v>1495</v>
      </c>
      <c r="H36" s="457"/>
      <c r="I36" s="457"/>
      <c r="J36" s="457"/>
      <c r="K36" s="222"/>
    </row>
    <row r="37" spans="2:11" ht="15" customHeight="1">
      <c r="B37" s="225"/>
      <c r="C37" s="226"/>
      <c r="D37" s="224"/>
      <c r="E37" s="228" t="s">
        <v>128</v>
      </c>
      <c r="F37" s="224"/>
      <c r="G37" s="457" t="s">
        <v>1496</v>
      </c>
      <c r="H37" s="457"/>
      <c r="I37" s="457"/>
      <c r="J37" s="457"/>
      <c r="K37" s="222"/>
    </row>
    <row r="38" spans="2:11" ht="15" customHeight="1">
      <c r="B38" s="225"/>
      <c r="C38" s="226"/>
      <c r="D38" s="224"/>
      <c r="E38" s="228" t="s">
        <v>129</v>
      </c>
      <c r="F38" s="224"/>
      <c r="G38" s="457" t="s">
        <v>1497</v>
      </c>
      <c r="H38" s="457"/>
      <c r="I38" s="457"/>
      <c r="J38" s="457"/>
      <c r="K38" s="222"/>
    </row>
    <row r="39" spans="2:11" ht="15" customHeight="1">
      <c r="B39" s="225"/>
      <c r="C39" s="226"/>
      <c r="D39" s="224"/>
      <c r="E39" s="228" t="s">
        <v>130</v>
      </c>
      <c r="F39" s="224"/>
      <c r="G39" s="457" t="s">
        <v>1498</v>
      </c>
      <c r="H39" s="457"/>
      <c r="I39" s="457"/>
      <c r="J39" s="457"/>
      <c r="K39" s="222"/>
    </row>
    <row r="40" spans="2:11" ht="15" customHeight="1">
      <c r="B40" s="225"/>
      <c r="C40" s="226"/>
      <c r="D40" s="224"/>
      <c r="E40" s="228" t="s">
        <v>1499</v>
      </c>
      <c r="F40" s="224"/>
      <c r="G40" s="457" t="s">
        <v>1500</v>
      </c>
      <c r="H40" s="457"/>
      <c r="I40" s="457"/>
      <c r="J40" s="457"/>
      <c r="K40" s="222"/>
    </row>
    <row r="41" spans="2:11" ht="15" customHeight="1">
      <c r="B41" s="225"/>
      <c r="C41" s="226"/>
      <c r="D41" s="224"/>
      <c r="E41" s="228"/>
      <c r="F41" s="224"/>
      <c r="G41" s="457" t="s">
        <v>1501</v>
      </c>
      <c r="H41" s="457"/>
      <c r="I41" s="457"/>
      <c r="J41" s="457"/>
      <c r="K41" s="222"/>
    </row>
    <row r="42" spans="2:11" ht="15" customHeight="1">
      <c r="B42" s="225"/>
      <c r="C42" s="226"/>
      <c r="D42" s="224"/>
      <c r="E42" s="228" t="s">
        <v>1502</v>
      </c>
      <c r="F42" s="224"/>
      <c r="G42" s="457" t="s">
        <v>1503</v>
      </c>
      <c r="H42" s="457"/>
      <c r="I42" s="457"/>
      <c r="J42" s="457"/>
      <c r="K42" s="222"/>
    </row>
    <row r="43" spans="2:11" ht="15" customHeight="1">
      <c r="B43" s="225"/>
      <c r="C43" s="226"/>
      <c r="D43" s="224"/>
      <c r="E43" s="228" t="s">
        <v>132</v>
      </c>
      <c r="F43" s="224"/>
      <c r="G43" s="457" t="s">
        <v>1504</v>
      </c>
      <c r="H43" s="457"/>
      <c r="I43" s="457"/>
      <c r="J43" s="457"/>
      <c r="K43" s="222"/>
    </row>
    <row r="44" spans="2:11" ht="12.75" customHeight="1">
      <c r="B44" s="225"/>
      <c r="C44" s="226"/>
      <c r="D44" s="224"/>
      <c r="E44" s="224"/>
      <c r="F44" s="224"/>
      <c r="G44" s="224"/>
      <c r="H44" s="224"/>
      <c r="I44" s="224"/>
      <c r="J44" s="224"/>
      <c r="K44" s="222"/>
    </row>
    <row r="45" spans="2:11" ht="15" customHeight="1">
      <c r="B45" s="225"/>
      <c r="C45" s="226"/>
      <c r="D45" s="457" t="s">
        <v>1505</v>
      </c>
      <c r="E45" s="457"/>
      <c r="F45" s="457"/>
      <c r="G45" s="457"/>
      <c r="H45" s="457"/>
      <c r="I45" s="457"/>
      <c r="J45" s="457"/>
      <c r="K45" s="222"/>
    </row>
    <row r="46" spans="2:11" ht="15" customHeight="1">
      <c r="B46" s="225"/>
      <c r="C46" s="226"/>
      <c r="D46" s="226"/>
      <c r="E46" s="457" t="s">
        <v>1506</v>
      </c>
      <c r="F46" s="457"/>
      <c r="G46" s="457"/>
      <c r="H46" s="457"/>
      <c r="I46" s="457"/>
      <c r="J46" s="457"/>
      <c r="K46" s="222"/>
    </row>
    <row r="47" spans="2:11" ht="15" customHeight="1">
      <c r="B47" s="225"/>
      <c r="C47" s="226"/>
      <c r="D47" s="226"/>
      <c r="E47" s="457" t="s">
        <v>1507</v>
      </c>
      <c r="F47" s="457"/>
      <c r="G47" s="457"/>
      <c r="H47" s="457"/>
      <c r="I47" s="457"/>
      <c r="J47" s="457"/>
      <c r="K47" s="222"/>
    </row>
    <row r="48" spans="2:11" ht="15" customHeight="1">
      <c r="B48" s="225"/>
      <c r="C48" s="226"/>
      <c r="D48" s="226"/>
      <c r="E48" s="457" t="s">
        <v>1508</v>
      </c>
      <c r="F48" s="457"/>
      <c r="G48" s="457"/>
      <c r="H48" s="457"/>
      <c r="I48" s="457"/>
      <c r="J48" s="457"/>
      <c r="K48" s="222"/>
    </row>
    <row r="49" spans="2:11" ht="15" customHeight="1">
      <c r="B49" s="225"/>
      <c r="C49" s="226"/>
      <c r="D49" s="457" t="s">
        <v>1509</v>
      </c>
      <c r="E49" s="457"/>
      <c r="F49" s="457"/>
      <c r="G49" s="457"/>
      <c r="H49" s="457"/>
      <c r="I49" s="457"/>
      <c r="J49" s="457"/>
      <c r="K49" s="222"/>
    </row>
    <row r="50" spans="2:11" ht="25.5" customHeight="1">
      <c r="B50" s="221"/>
      <c r="C50" s="459" t="s">
        <v>1510</v>
      </c>
      <c r="D50" s="459"/>
      <c r="E50" s="459"/>
      <c r="F50" s="459"/>
      <c r="G50" s="459"/>
      <c r="H50" s="459"/>
      <c r="I50" s="459"/>
      <c r="J50" s="459"/>
      <c r="K50" s="222"/>
    </row>
    <row r="51" spans="2:11" ht="5.25" customHeight="1">
      <c r="B51" s="221"/>
      <c r="C51" s="223"/>
      <c r="D51" s="223"/>
      <c r="E51" s="223"/>
      <c r="F51" s="223"/>
      <c r="G51" s="223"/>
      <c r="H51" s="223"/>
      <c r="I51" s="223"/>
      <c r="J51" s="223"/>
      <c r="K51" s="222"/>
    </row>
    <row r="52" spans="2:11" ht="15" customHeight="1">
      <c r="B52" s="221"/>
      <c r="C52" s="457" t="s">
        <v>1511</v>
      </c>
      <c r="D52" s="457"/>
      <c r="E52" s="457"/>
      <c r="F52" s="457"/>
      <c r="G52" s="457"/>
      <c r="H52" s="457"/>
      <c r="I52" s="457"/>
      <c r="J52" s="457"/>
      <c r="K52" s="222"/>
    </row>
    <row r="53" spans="2:11" ht="15" customHeight="1">
      <c r="B53" s="221"/>
      <c r="C53" s="457" t="s">
        <v>1512</v>
      </c>
      <c r="D53" s="457"/>
      <c r="E53" s="457"/>
      <c r="F53" s="457"/>
      <c r="G53" s="457"/>
      <c r="H53" s="457"/>
      <c r="I53" s="457"/>
      <c r="J53" s="457"/>
      <c r="K53" s="222"/>
    </row>
    <row r="54" spans="2:11" ht="12.75" customHeight="1">
      <c r="B54" s="221"/>
      <c r="C54" s="224"/>
      <c r="D54" s="224"/>
      <c r="E54" s="224"/>
      <c r="F54" s="224"/>
      <c r="G54" s="224"/>
      <c r="H54" s="224"/>
      <c r="I54" s="224"/>
      <c r="J54" s="224"/>
      <c r="K54" s="222"/>
    </row>
    <row r="55" spans="2:11" ht="15" customHeight="1">
      <c r="B55" s="221"/>
      <c r="C55" s="457" t="s">
        <v>1513</v>
      </c>
      <c r="D55" s="457"/>
      <c r="E55" s="457"/>
      <c r="F55" s="457"/>
      <c r="G55" s="457"/>
      <c r="H55" s="457"/>
      <c r="I55" s="457"/>
      <c r="J55" s="457"/>
      <c r="K55" s="222"/>
    </row>
    <row r="56" spans="2:11" ht="15" customHeight="1">
      <c r="B56" s="221"/>
      <c r="C56" s="226"/>
      <c r="D56" s="457" t="s">
        <v>1514</v>
      </c>
      <c r="E56" s="457"/>
      <c r="F56" s="457"/>
      <c r="G56" s="457"/>
      <c r="H56" s="457"/>
      <c r="I56" s="457"/>
      <c r="J56" s="457"/>
      <c r="K56" s="222"/>
    </row>
    <row r="57" spans="2:11" ht="15" customHeight="1">
      <c r="B57" s="221"/>
      <c r="C57" s="226"/>
      <c r="D57" s="457" t="s">
        <v>1515</v>
      </c>
      <c r="E57" s="457"/>
      <c r="F57" s="457"/>
      <c r="G57" s="457"/>
      <c r="H57" s="457"/>
      <c r="I57" s="457"/>
      <c r="J57" s="457"/>
      <c r="K57" s="222"/>
    </row>
    <row r="58" spans="2:11" ht="15" customHeight="1">
      <c r="B58" s="221"/>
      <c r="C58" s="226"/>
      <c r="D58" s="457" t="s">
        <v>1516</v>
      </c>
      <c r="E58" s="457"/>
      <c r="F58" s="457"/>
      <c r="G58" s="457"/>
      <c r="H58" s="457"/>
      <c r="I58" s="457"/>
      <c r="J58" s="457"/>
      <c r="K58" s="222"/>
    </row>
    <row r="59" spans="2:11" ht="15" customHeight="1">
      <c r="B59" s="221"/>
      <c r="C59" s="226"/>
      <c r="D59" s="457" t="s">
        <v>1517</v>
      </c>
      <c r="E59" s="457"/>
      <c r="F59" s="457"/>
      <c r="G59" s="457"/>
      <c r="H59" s="457"/>
      <c r="I59" s="457"/>
      <c r="J59" s="457"/>
      <c r="K59" s="222"/>
    </row>
    <row r="60" spans="2:11" ht="15" customHeight="1">
      <c r="B60" s="221"/>
      <c r="C60" s="226"/>
      <c r="D60" s="458" t="s">
        <v>1518</v>
      </c>
      <c r="E60" s="458"/>
      <c r="F60" s="458"/>
      <c r="G60" s="458"/>
      <c r="H60" s="458"/>
      <c r="I60" s="458"/>
      <c r="J60" s="458"/>
      <c r="K60" s="222"/>
    </row>
    <row r="61" spans="2:11" ht="15" customHeight="1">
      <c r="B61" s="221"/>
      <c r="C61" s="226"/>
      <c r="D61" s="457" t="s">
        <v>1519</v>
      </c>
      <c r="E61" s="457"/>
      <c r="F61" s="457"/>
      <c r="G61" s="457"/>
      <c r="H61" s="457"/>
      <c r="I61" s="457"/>
      <c r="J61" s="457"/>
      <c r="K61" s="222"/>
    </row>
    <row r="62" spans="2:11" ht="12.75" customHeight="1">
      <c r="B62" s="221"/>
      <c r="C62" s="226"/>
      <c r="D62" s="226"/>
      <c r="E62" s="229"/>
      <c r="F62" s="226"/>
      <c r="G62" s="226"/>
      <c r="H62" s="226"/>
      <c r="I62" s="226"/>
      <c r="J62" s="226"/>
      <c r="K62" s="222"/>
    </row>
    <row r="63" spans="2:11" ht="15" customHeight="1">
      <c r="B63" s="221"/>
      <c r="C63" s="226"/>
      <c r="D63" s="457" t="s">
        <v>1520</v>
      </c>
      <c r="E63" s="457"/>
      <c r="F63" s="457"/>
      <c r="G63" s="457"/>
      <c r="H63" s="457"/>
      <c r="I63" s="457"/>
      <c r="J63" s="457"/>
      <c r="K63" s="222"/>
    </row>
    <row r="64" spans="2:11" ht="15" customHeight="1">
      <c r="B64" s="221"/>
      <c r="C64" s="226"/>
      <c r="D64" s="458" t="s">
        <v>1521</v>
      </c>
      <c r="E64" s="458"/>
      <c r="F64" s="458"/>
      <c r="G64" s="458"/>
      <c r="H64" s="458"/>
      <c r="I64" s="458"/>
      <c r="J64" s="458"/>
      <c r="K64" s="222"/>
    </row>
    <row r="65" spans="2:11" ht="15" customHeight="1">
      <c r="B65" s="221"/>
      <c r="C65" s="226"/>
      <c r="D65" s="457" t="s">
        <v>1522</v>
      </c>
      <c r="E65" s="457"/>
      <c r="F65" s="457"/>
      <c r="G65" s="457"/>
      <c r="H65" s="457"/>
      <c r="I65" s="457"/>
      <c r="J65" s="457"/>
      <c r="K65" s="222"/>
    </row>
    <row r="66" spans="2:11" ht="15" customHeight="1">
      <c r="B66" s="221"/>
      <c r="C66" s="226"/>
      <c r="D66" s="457" t="s">
        <v>1523</v>
      </c>
      <c r="E66" s="457"/>
      <c r="F66" s="457"/>
      <c r="G66" s="457"/>
      <c r="H66" s="457"/>
      <c r="I66" s="457"/>
      <c r="J66" s="457"/>
      <c r="K66" s="222"/>
    </row>
    <row r="67" spans="2:11" ht="15" customHeight="1">
      <c r="B67" s="221"/>
      <c r="C67" s="226"/>
      <c r="D67" s="457" t="s">
        <v>1524</v>
      </c>
      <c r="E67" s="457"/>
      <c r="F67" s="457"/>
      <c r="G67" s="457"/>
      <c r="H67" s="457"/>
      <c r="I67" s="457"/>
      <c r="J67" s="457"/>
      <c r="K67" s="222"/>
    </row>
    <row r="68" spans="2:11" ht="15" customHeight="1">
      <c r="B68" s="221"/>
      <c r="C68" s="226"/>
      <c r="D68" s="457" t="s">
        <v>1525</v>
      </c>
      <c r="E68" s="457"/>
      <c r="F68" s="457"/>
      <c r="G68" s="457"/>
      <c r="H68" s="457"/>
      <c r="I68" s="457"/>
      <c r="J68" s="457"/>
      <c r="K68" s="222"/>
    </row>
    <row r="69" spans="2:11" ht="12.75" customHeight="1">
      <c r="B69" s="230"/>
      <c r="C69" s="231"/>
      <c r="D69" s="231"/>
      <c r="E69" s="231"/>
      <c r="F69" s="231"/>
      <c r="G69" s="231"/>
      <c r="H69" s="231"/>
      <c r="I69" s="231"/>
      <c r="J69" s="231"/>
      <c r="K69" s="232"/>
    </row>
    <row r="70" spans="2:11" ht="18.75" customHeight="1">
      <c r="B70" s="233"/>
      <c r="C70" s="233"/>
      <c r="D70" s="233"/>
      <c r="E70" s="233"/>
      <c r="F70" s="233"/>
      <c r="G70" s="233"/>
      <c r="H70" s="233"/>
      <c r="I70" s="233"/>
      <c r="J70" s="233"/>
      <c r="K70" s="234"/>
    </row>
    <row r="71" spans="2:11" ht="18.75" customHeight="1">
      <c r="B71" s="234"/>
      <c r="C71" s="234"/>
      <c r="D71" s="234"/>
      <c r="E71" s="234"/>
      <c r="F71" s="234"/>
      <c r="G71" s="234"/>
      <c r="H71" s="234"/>
      <c r="I71" s="234"/>
      <c r="J71" s="234"/>
      <c r="K71" s="234"/>
    </row>
    <row r="72" spans="2:11" ht="7.5" customHeight="1">
      <c r="B72" s="235"/>
      <c r="C72" s="236"/>
      <c r="D72" s="236"/>
      <c r="E72" s="236"/>
      <c r="F72" s="236"/>
      <c r="G72" s="236"/>
      <c r="H72" s="236"/>
      <c r="I72" s="236"/>
      <c r="J72" s="236"/>
      <c r="K72" s="237"/>
    </row>
    <row r="73" spans="2:11" ht="45" customHeight="1">
      <c r="B73" s="238"/>
      <c r="C73" s="456" t="s">
        <v>110</v>
      </c>
      <c r="D73" s="456"/>
      <c r="E73" s="456"/>
      <c r="F73" s="456"/>
      <c r="G73" s="456"/>
      <c r="H73" s="456"/>
      <c r="I73" s="456"/>
      <c r="J73" s="456"/>
      <c r="K73" s="239"/>
    </row>
    <row r="74" spans="2:11" ht="17.25" customHeight="1">
      <c r="B74" s="238"/>
      <c r="C74" s="240" t="s">
        <v>1526</v>
      </c>
      <c r="D74" s="240"/>
      <c r="E74" s="240"/>
      <c r="F74" s="240" t="s">
        <v>1527</v>
      </c>
      <c r="G74" s="241"/>
      <c r="H74" s="240" t="s">
        <v>128</v>
      </c>
      <c r="I74" s="240" t="s">
        <v>50</v>
      </c>
      <c r="J74" s="240" t="s">
        <v>1528</v>
      </c>
      <c r="K74" s="239"/>
    </row>
    <row r="75" spans="2:11" ht="17.25" customHeight="1">
      <c r="B75" s="238"/>
      <c r="C75" s="242" t="s">
        <v>1529</v>
      </c>
      <c r="D75" s="242"/>
      <c r="E75" s="242"/>
      <c r="F75" s="243" t="s">
        <v>1530</v>
      </c>
      <c r="G75" s="244"/>
      <c r="H75" s="242"/>
      <c r="I75" s="242"/>
      <c r="J75" s="242" t="s">
        <v>1531</v>
      </c>
      <c r="K75" s="239"/>
    </row>
    <row r="76" spans="2:11" ht="5.25" customHeight="1">
      <c r="B76" s="238"/>
      <c r="C76" s="245"/>
      <c r="D76" s="245"/>
      <c r="E76" s="245"/>
      <c r="F76" s="245"/>
      <c r="G76" s="246"/>
      <c r="H76" s="245"/>
      <c r="I76" s="245"/>
      <c r="J76" s="245"/>
      <c r="K76" s="239"/>
    </row>
    <row r="77" spans="2:11" ht="15" customHeight="1">
      <c r="B77" s="238"/>
      <c r="C77" s="228" t="s">
        <v>46</v>
      </c>
      <c r="D77" s="245"/>
      <c r="E77" s="245"/>
      <c r="F77" s="247" t="s">
        <v>1532</v>
      </c>
      <c r="G77" s="246"/>
      <c r="H77" s="228" t="s">
        <v>1533</v>
      </c>
      <c r="I77" s="228" t="s">
        <v>1534</v>
      </c>
      <c r="J77" s="228">
        <v>20</v>
      </c>
      <c r="K77" s="239"/>
    </row>
    <row r="78" spans="2:11" ht="15" customHeight="1">
      <c r="B78" s="238"/>
      <c r="C78" s="228" t="s">
        <v>1535</v>
      </c>
      <c r="D78" s="228"/>
      <c r="E78" s="228"/>
      <c r="F78" s="247" t="s">
        <v>1532</v>
      </c>
      <c r="G78" s="246"/>
      <c r="H78" s="228" t="s">
        <v>1536</v>
      </c>
      <c r="I78" s="228" t="s">
        <v>1534</v>
      </c>
      <c r="J78" s="228">
        <v>120</v>
      </c>
      <c r="K78" s="239"/>
    </row>
    <row r="79" spans="2:11" ht="15" customHeight="1">
      <c r="B79" s="248"/>
      <c r="C79" s="228" t="s">
        <v>1537</v>
      </c>
      <c r="D79" s="228"/>
      <c r="E79" s="228"/>
      <c r="F79" s="247" t="s">
        <v>1538</v>
      </c>
      <c r="G79" s="246"/>
      <c r="H79" s="228" t="s">
        <v>1539</v>
      </c>
      <c r="I79" s="228" t="s">
        <v>1534</v>
      </c>
      <c r="J79" s="228">
        <v>50</v>
      </c>
      <c r="K79" s="239"/>
    </row>
    <row r="80" spans="2:11" ht="15" customHeight="1">
      <c r="B80" s="248"/>
      <c r="C80" s="228" t="s">
        <v>1540</v>
      </c>
      <c r="D80" s="228"/>
      <c r="E80" s="228"/>
      <c r="F80" s="247" t="s">
        <v>1532</v>
      </c>
      <c r="G80" s="246"/>
      <c r="H80" s="228" t="s">
        <v>1541</v>
      </c>
      <c r="I80" s="228" t="s">
        <v>1542</v>
      </c>
      <c r="J80" s="228"/>
      <c r="K80" s="239"/>
    </row>
    <row r="81" spans="2:11" ht="15" customHeight="1">
      <c r="B81" s="248"/>
      <c r="C81" s="249" t="s">
        <v>1543</v>
      </c>
      <c r="D81" s="249"/>
      <c r="E81" s="249"/>
      <c r="F81" s="250" t="s">
        <v>1538</v>
      </c>
      <c r="G81" s="249"/>
      <c r="H81" s="249" t="s">
        <v>1544</v>
      </c>
      <c r="I81" s="249" t="s">
        <v>1534</v>
      </c>
      <c r="J81" s="249">
        <v>15</v>
      </c>
      <c r="K81" s="239"/>
    </row>
    <row r="82" spans="2:11" ht="15" customHeight="1">
      <c r="B82" s="248"/>
      <c r="C82" s="249" t="s">
        <v>1545</v>
      </c>
      <c r="D82" s="249"/>
      <c r="E82" s="249"/>
      <c r="F82" s="250" t="s">
        <v>1538</v>
      </c>
      <c r="G82" s="249"/>
      <c r="H82" s="249" t="s">
        <v>1546</v>
      </c>
      <c r="I82" s="249" t="s">
        <v>1534</v>
      </c>
      <c r="J82" s="249">
        <v>15</v>
      </c>
      <c r="K82" s="239"/>
    </row>
    <row r="83" spans="2:11" ht="15" customHeight="1">
      <c r="B83" s="248"/>
      <c r="C83" s="249" t="s">
        <v>1547</v>
      </c>
      <c r="D83" s="249"/>
      <c r="E83" s="249"/>
      <c r="F83" s="250" t="s">
        <v>1538</v>
      </c>
      <c r="G83" s="249"/>
      <c r="H83" s="249" t="s">
        <v>1548</v>
      </c>
      <c r="I83" s="249" t="s">
        <v>1534</v>
      </c>
      <c r="J83" s="249">
        <v>20</v>
      </c>
      <c r="K83" s="239"/>
    </row>
    <row r="84" spans="2:11" ht="15" customHeight="1">
      <c r="B84" s="248"/>
      <c r="C84" s="249" t="s">
        <v>1549</v>
      </c>
      <c r="D84" s="249"/>
      <c r="E84" s="249"/>
      <c r="F84" s="250" t="s">
        <v>1538</v>
      </c>
      <c r="G84" s="249"/>
      <c r="H84" s="249" t="s">
        <v>1550</v>
      </c>
      <c r="I84" s="249" t="s">
        <v>1534</v>
      </c>
      <c r="J84" s="249">
        <v>20</v>
      </c>
      <c r="K84" s="239"/>
    </row>
    <row r="85" spans="2:11" ht="15" customHeight="1">
      <c r="B85" s="248"/>
      <c r="C85" s="228" t="s">
        <v>1551</v>
      </c>
      <c r="D85" s="228"/>
      <c r="E85" s="228"/>
      <c r="F85" s="247" t="s">
        <v>1538</v>
      </c>
      <c r="G85" s="246"/>
      <c r="H85" s="228" t="s">
        <v>1552</v>
      </c>
      <c r="I85" s="228" t="s">
        <v>1534</v>
      </c>
      <c r="J85" s="228">
        <v>50</v>
      </c>
      <c r="K85" s="239"/>
    </row>
    <row r="86" spans="2:11" ht="15" customHeight="1">
      <c r="B86" s="248"/>
      <c r="C86" s="228" t="s">
        <v>1553</v>
      </c>
      <c r="D86" s="228"/>
      <c r="E86" s="228"/>
      <c r="F86" s="247" t="s">
        <v>1538</v>
      </c>
      <c r="G86" s="246"/>
      <c r="H86" s="228" t="s">
        <v>1554</v>
      </c>
      <c r="I86" s="228" t="s">
        <v>1534</v>
      </c>
      <c r="J86" s="228">
        <v>20</v>
      </c>
      <c r="K86" s="239"/>
    </row>
    <row r="87" spans="2:11" ht="15" customHeight="1">
      <c r="B87" s="248"/>
      <c r="C87" s="228" t="s">
        <v>1555</v>
      </c>
      <c r="D87" s="228"/>
      <c r="E87" s="228"/>
      <c r="F87" s="247" t="s">
        <v>1538</v>
      </c>
      <c r="G87" s="246"/>
      <c r="H87" s="228" t="s">
        <v>1556</v>
      </c>
      <c r="I87" s="228" t="s">
        <v>1534</v>
      </c>
      <c r="J87" s="228">
        <v>20</v>
      </c>
      <c r="K87" s="239"/>
    </row>
    <row r="88" spans="2:11" ht="15" customHeight="1">
      <c r="B88" s="248"/>
      <c r="C88" s="228" t="s">
        <v>1557</v>
      </c>
      <c r="D88" s="228"/>
      <c r="E88" s="228"/>
      <c r="F88" s="247" t="s">
        <v>1538</v>
      </c>
      <c r="G88" s="246"/>
      <c r="H88" s="228" t="s">
        <v>1558</v>
      </c>
      <c r="I88" s="228" t="s">
        <v>1534</v>
      </c>
      <c r="J88" s="228">
        <v>50</v>
      </c>
      <c r="K88" s="239"/>
    </row>
    <row r="89" spans="2:11" ht="15" customHeight="1">
      <c r="B89" s="248"/>
      <c r="C89" s="228" t="s">
        <v>1559</v>
      </c>
      <c r="D89" s="228"/>
      <c r="E89" s="228"/>
      <c r="F89" s="247" t="s">
        <v>1538</v>
      </c>
      <c r="G89" s="246"/>
      <c r="H89" s="228" t="s">
        <v>1559</v>
      </c>
      <c r="I89" s="228" t="s">
        <v>1534</v>
      </c>
      <c r="J89" s="228">
        <v>50</v>
      </c>
      <c r="K89" s="239"/>
    </row>
    <row r="90" spans="2:11" ht="15" customHeight="1">
      <c r="B90" s="248"/>
      <c r="C90" s="228" t="s">
        <v>133</v>
      </c>
      <c r="D90" s="228"/>
      <c r="E90" s="228"/>
      <c r="F90" s="247" t="s">
        <v>1538</v>
      </c>
      <c r="G90" s="246"/>
      <c r="H90" s="228" t="s">
        <v>1560</v>
      </c>
      <c r="I90" s="228" t="s">
        <v>1534</v>
      </c>
      <c r="J90" s="228">
        <v>255</v>
      </c>
      <c r="K90" s="239"/>
    </row>
    <row r="91" spans="2:11" ht="15" customHeight="1">
      <c r="B91" s="248"/>
      <c r="C91" s="228" t="s">
        <v>1561</v>
      </c>
      <c r="D91" s="228"/>
      <c r="E91" s="228"/>
      <c r="F91" s="247" t="s">
        <v>1532</v>
      </c>
      <c r="G91" s="246"/>
      <c r="H91" s="228" t="s">
        <v>1562</v>
      </c>
      <c r="I91" s="228" t="s">
        <v>1563</v>
      </c>
      <c r="J91" s="228"/>
      <c r="K91" s="239"/>
    </row>
    <row r="92" spans="2:11" ht="15" customHeight="1">
      <c r="B92" s="248"/>
      <c r="C92" s="228" t="s">
        <v>1564</v>
      </c>
      <c r="D92" s="228"/>
      <c r="E92" s="228"/>
      <c r="F92" s="247" t="s">
        <v>1532</v>
      </c>
      <c r="G92" s="246"/>
      <c r="H92" s="228" t="s">
        <v>1565</v>
      </c>
      <c r="I92" s="228" t="s">
        <v>1566</v>
      </c>
      <c r="J92" s="228"/>
      <c r="K92" s="239"/>
    </row>
    <row r="93" spans="2:11" ht="15" customHeight="1">
      <c r="B93" s="248"/>
      <c r="C93" s="228" t="s">
        <v>1567</v>
      </c>
      <c r="D93" s="228"/>
      <c r="E93" s="228"/>
      <c r="F93" s="247" t="s">
        <v>1532</v>
      </c>
      <c r="G93" s="246"/>
      <c r="H93" s="228" t="s">
        <v>1567</v>
      </c>
      <c r="I93" s="228" t="s">
        <v>1566</v>
      </c>
      <c r="J93" s="228"/>
      <c r="K93" s="239"/>
    </row>
    <row r="94" spans="2:11" ht="15" customHeight="1">
      <c r="B94" s="248"/>
      <c r="C94" s="228" t="s">
        <v>31</v>
      </c>
      <c r="D94" s="228"/>
      <c r="E94" s="228"/>
      <c r="F94" s="247" t="s">
        <v>1532</v>
      </c>
      <c r="G94" s="246"/>
      <c r="H94" s="228" t="s">
        <v>1568</v>
      </c>
      <c r="I94" s="228" t="s">
        <v>1566</v>
      </c>
      <c r="J94" s="228"/>
      <c r="K94" s="239"/>
    </row>
    <row r="95" spans="2:11" ht="15" customHeight="1">
      <c r="B95" s="248"/>
      <c r="C95" s="228" t="s">
        <v>41</v>
      </c>
      <c r="D95" s="228"/>
      <c r="E95" s="228"/>
      <c r="F95" s="247" t="s">
        <v>1532</v>
      </c>
      <c r="G95" s="246"/>
      <c r="H95" s="228" t="s">
        <v>1569</v>
      </c>
      <c r="I95" s="228" t="s">
        <v>1566</v>
      </c>
      <c r="J95" s="228"/>
      <c r="K95" s="239"/>
    </row>
    <row r="96" spans="2:11" ht="15" customHeight="1">
      <c r="B96" s="251"/>
      <c r="C96" s="252"/>
      <c r="D96" s="252"/>
      <c r="E96" s="252"/>
      <c r="F96" s="252"/>
      <c r="G96" s="252"/>
      <c r="H96" s="252"/>
      <c r="I96" s="252"/>
      <c r="J96" s="252"/>
      <c r="K96" s="253"/>
    </row>
    <row r="97" spans="2:11" ht="18.75" customHeight="1">
      <c r="B97" s="254"/>
      <c r="C97" s="255"/>
      <c r="D97" s="255"/>
      <c r="E97" s="255"/>
      <c r="F97" s="255"/>
      <c r="G97" s="255"/>
      <c r="H97" s="255"/>
      <c r="I97" s="255"/>
      <c r="J97" s="255"/>
      <c r="K97" s="254"/>
    </row>
    <row r="98" spans="2:11" ht="18.75" customHeight="1">
      <c r="B98" s="234"/>
      <c r="C98" s="234"/>
      <c r="D98" s="234"/>
      <c r="E98" s="234"/>
      <c r="F98" s="234"/>
      <c r="G98" s="234"/>
      <c r="H98" s="234"/>
      <c r="I98" s="234"/>
      <c r="J98" s="234"/>
      <c r="K98" s="234"/>
    </row>
    <row r="99" spans="2:11" ht="7.5" customHeight="1">
      <c r="B99" s="235"/>
      <c r="C99" s="236"/>
      <c r="D99" s="236"/>
      <c r="E99" s="236"/>
      <c r="F99" s="236"/>
      <c r="G99" s="236"/>
      <c r="H99" s="236"/>
      <c r="I99" s="236"/>
      <c r="J99" s="236"/>
      <c r="K99" s="237"/>
    </row>
    <row r="100" spans="2:11" ht="45" customHeight="1">
      <c r="B100" s="238"/>
      <c r="C100" s="456" t="s">
        <v>1570</v>
      </c>
      <c r="D100" s="456"/>
      <c r="E100" s="456"/>
      <c r="F100" s="456"/>
      <c r="G100" s="456"/>
      <c r="H100" s="456"/>
      <c r="I100" s="456"/>
      <c r="J100" s="456"/>
      <c r="K100" s="239"/>
    </row>
    <row r="101" spans="2:11" ht="17.25" customHeight="1">
      <c r="B101" s="238"/>
      <c r="C101" s="240" t="s">
        <v>1526</v>
      </c>
      <c r="D101" s="240"/>
      <c r="E101" s="240"/>
      <c r="F101" s="240" t="s">
        <v>1527</v>
      </c>
      <c r="G101" s="241"/>
      <c r="H101" s="240" t="s">
        <v>128</v>
      </c>
      <c r="I101" s="240" t="s">
        <v>50</v>
      </c>
      <c r="J101" s="240" t="s">
        <v>1528</v>
      </c>
      <c r="K101" s="239"/>
    </row>
    <row r="102" spans="2:11" ht="17.25" customHeight="1">
      <c r="B102" s="238"/>
      <c r="C102" s="242" t="s">
        <v>1529</v>
      </c>
      <c r="D102" s="242"/>
      <c r="E102" s="242"/>
      <c r="F102" s="243" t="s">
        <v>1530</v>
      </c>
      <c r="G102" s="244"/>
      <c r="H102" s="242"/>
      <c r="I102" s="242"/>
      <c r="J102" s="242" t="s">
        <v>1531</v>
      </c>
      <c r="K102" s="239"/>
    </row>
    <row r="103" spans="2:11" ht="5.25" customHeight="1">
      <c r="B103" s="238"/>
      <c r="C103" s="240"/>
      <c r="D103" s="240"/>
      <c r="E103" s="240"/>
      <c r="F103" s="240"/>
      <c r="G103" s="256"/>
      <c r="H103" s="240"/>
      <c r="I103" s="240"/>
      <c r="J103" s="240"/>
      <c r="K103" s="239"/>
    </row>
    <row r="104" spans="2:11" ht="15" customHeight="1">
      <c r="B104" s="238"/>
      <c r="C104" s="228" t="s">
        <v>46</v>
      </c>
      <c r="D104" s="245"/>
      <c r="E104" s="245"/>
      <c r="F104" s="247" t="s">
        <v>1532</v>
      </c>
      <c r="G104" s="256"/>
      <c r="H104" s="228" t="s">
        <v>1571</v>
      </c>
      <c r="I104" s="228" t="s">
        <v>1534</v>
      </c>
      <c r="J104" s="228">
        <v>20</v>
      </c>
      <c r="K104" s="239"/>
    </row>
    <row r="105" spans="2:11" ht="15" customHeight="1">
      <c r="B105" s="238"/>
      <c r="C105" s="228" t="s">
        <v>1535</v>
      </c>
      <c r="D105" s="228"/>
      <c r="E105" s="228"/>
      <c r="F105" s="247" t="s">
        <v>1532</v>
      </c>
      <c r="G105" s="228"/>
      <c r="H105" s="228" t="s">
        <v>1571</v>
      </c>
      <c r="I105" s="228" t="s">
        <v>1534</v>
      </c>
      <c r="J105" s="228">
        <v>120</v>
      </c>
      <c r="K105" s="239"/>
    </row>
    <row r="106" spans="2:11" ht="15" customHeight="1">
      <c r="B106" s="248"/>
      <c r="C106" s="228" t="s">
        <v>1537</v>
      </c>
      <c r="D106" s="228"/>
      <c r="E106" s="228"/>
      <c r="F106" s="247" t="s">
        <v>1538</v>
      </c>
      <c r="G106" s="228"/>
      <c r="H106" s="228" t="s">
        <v>1571</v>
      </c>
      <c r="I106" s="228" t="s">
        <v>1534</v>
      </c>
      <c r="J106" s="228">
        <v>50</v>
      </c>
      <c r="K106" s="239"/>
    </row>
    <row r="107" spans="2:11" ht="15" customHeight="1">
      <c r="B107" s="248"/>
      <c r="C107" s="228" t="s">
        <v>1540</v>
      </c>
      <c r="D107" s="228"/>
      <c r="E107" s="228"/>
      <c r="F107" s="247" t="s">
        <v>1532</v>
      </c>
      <c r="G107" s="228"/>
      <c r="H107" s="228" t="s">
        <v>1571</v>
      </c>
      <c r="I107" s="228" t="s">
        <v>1542</v>
      </c>
      <c r="J107" s="228"/>
      <c r="K107" s="239"/>
    </row>
    <row r="108" spans="2:11" ht="15" customHeight="1">
      <c r="B108" s="248"/>
      <c r="C108" s="228" t="s">
        <v>1551</v>
      </c>
      <c r="D108" s="228"/>
      <c r="E108" s="228"/>
      <c r="F108" s="247" t="s">
        <v>1538</v>
      </c>
      <c r="G108" s="228"/>
      <c r="H108" s="228" t="s">
        <v>1571</v>
      </c>
      <c r="I108" s="228" t="s">
        <v>1534</v>
      </c>
      <c r="J108" s="228">
        <v>50</v>
      </c>
      <c r="K108" s="239"/>
    </row>
    <row r="109" spans="2:11" ht="15" customHeight="1">
      <c r="B109" s="248"/>
      <c r="C109" s="228" t="s">
        <v>1559</v>
      </c>
      <c r="D109" s="228"/>
      <c r="E109" s="228"/>
      <c r="F109" s="247" t="s">
        <v>1538</v>
      </c>
      <c r="G109" s="228"/>
      <c r="H109" s="228" t="s">
        <v>1571</v>
      </c>
      <c r="I109" s="228" t="s">
        <v>1534</v>
      </c>
      <c r="J109" s="228">
        <v>50</v>
      </c>
      <c r="K109" s="239"/>
    </row>
    <row r="110" spans="2:11" ht="15" customHeight="1">
      <c r="B110" s="248"/>
      <c r="C110" s="228" t="s">
        <v>1557</v>
      </c>
      <c r="D110" s="228"/>
      <c r="E110" s="228"/>
      <c r="F110" s="247" t="s">
        <v>1538</v>
      </c>
      <c r="G110" s="228"/>
      <c r="H110" s="228" t="s">
        <v>1571</v>
      </c>
      <c r="I110" s="228" t="s">
        <v>1534</v>
      </c>
      <c r="J110" s="228">
        <v>50</v>
      </c>
      <c r="K110" s="239"/>
    </row>
    <row r="111" spans="2:11" ht="15" customHeight="1">
      <c r="B111" s="248"/>
      <c r="C111" s="228" t="s">
        <v>46</v>
      </c>
      <c r="D111" s="228"/>
      <c r="E111" s="228"/>
      <c r="F111" s="247" t="s">
        <v>1532</v>
      </c>
      <c r="G111" s="228"/>
      <c r="H111" s="228" t="s">
        <v>1572</v>
      </c>
      <c r="I111" s="228" t="s">
        <v>1534</v>
      </c>
      <c r="J111" s="228">
        <v>20</v>
      </c>
      <c r="K111" s="239"/>
    </row>
    <row r="112" spans="2:11" ht="15" customHeight="1">
      <c r="B112" s="248"/>
      <c r="C112" s="228" t="s">
        <v>1573</v>
      </c>
      <c r="D112" s="228"/>
      <c r="E112" s="228"/>
      <c r="F112" s="247" t="s">
        <v>1532</v>
      </c>
      <c r="G112" s="228"/>
      <c r="H112" s="228" t="s">
        <v>1574</v>
      </c>
      <c r="I112" s="228" t="s">
        <v>1534</v>
      </c>
      <c r="J112" s="228">
        <v>120</v>
      </c>
      <c r="K112" s="239"/>
    </row>
    <row r="113" spans="2:11" ht="15" customHeight="1">
      <c r="B113" s="248"/>
      <c r="C113" s="228" t="s">
        <v>31</v>
      </c>
      <c r="D113" s="228"/>
      <c r="E113" s="228"/>
      <c r="F113" s="247" t="s">
        <v>1532</v>
      </c>
      <c r="G113" s="228"/>
      <c r="H113" s="228" t="s">
        <v>1575</v>
      </c>
      <c r="I113" s="228" t="s">
        <v>1566</v>
      </c>
      <c r="J113" s="228"/>
      <c r="K113" s="239"/>
    </row>
    <row r="114" spans="2:11" ht="15" customHeight="1">
      <c r="B114" s="248"/>
      <c r="C114" s="228" t="s">
        <v>41</v>
      </c>
      <c r="D114" s="228"/>
      <c r="E114" s="228"/>
      <c r="F114" s="247" t="s">
        <v>1532</v>
      </c>
      <c r="G114" s="228"/>
      <c r="H114" s="228" t="s">
        <v>1576</v>
      </c>
      <c r="I114" s="228" t="s">
        <v>1566</v>
      </c>
      <c r="J114" s="228"/>
      <c r="K114" s="239"/>
    </row>
    <row r="115" spans="2:11" ht="15" customHeight="1">
      <c r="B115" s="248"/>
      <c r="C115" s="228" t="s">
        <v>50</v>
      </c>
      <c r="D115" s="228"/>
      <c r="E115" s="228"/>
      <c r="F115" s="247" t="s">
        <v>1532</v>
      </c>
      <c r="G115" s="228"/>
      <c r="H115" s="228" t="s">
        <v>1577</v>
      </c>
      <c r="I115" s="228" t="s">
        <v>1578</v>
      </c>
      <c r="J115" s="228"/>
      <c r="K115" s="239"/>
    </row>
    <row r="116" spans="2:11" ht="15" customHeight="1">
      <c r="B116" s="251"/>
      <c r="C116" s="257"/>
      <c r="D116" s="257"/>
      <c r="E116" s="257"/>
      <c r="F116" s="257"/>
      <c r="G116" s="257"/>
      <c r="H116" s="257"/>
      <c r="I116" s="257"/>
      <c r="J116" s="257"/>
      <c r="K116" s="253"/>
    </row>
    <row r="117" spans="2:11" ht="18.75" customHeight="1">
      <c r="B117" s="258"/>
      <c r="C117" s="224"/>
      <c r="D117" s="224"/>
      <c r="E117" s="224"/>
      <c r="F117" s="259"/>
      <c r="G117" s="224"/>
      <c r="H117" s="224"/>
      <c r="I117" s="224"/>
      <c r="J117" s="224"/>
      <c r="K117" s="258"/>
    </row>
    <row r="118" spans="2:11" ht="18.75" customHeight="1">
      <c r="B118" s="234"/>
      <c r="C118" s="234"/>
      <c r="D118" s="234"/>
      <c r="E118" s="234"/>
      <c r="F118" s="234"/>
      <c r="G118" s="234"/>
      <c r="H118" s="234"/>
      <c r="I118" s="234"/>
      <c r="J118" s="234"/>
      <c r="K118" s="234"/>
    </row>
    <row r="119" spans="2:11" ht="7.5" customHeight="1">
      <c r="B119" s="260"/>
      <c r="C119" s="261"/>
      <c r="D119" s="261"/>
      <c r="E119" s="261"/>
      <c r="F119" s="261"/>
      <c r="G119" s="261"/>
      <c r="H119" s="261"/>
      <c r="I119" s="261"/>
      <c r="J119" s="261"/>
      <c r="K119" s="262"/>
    </row>
    <row r="120" spans="2:11" ht="45" customHeight="1">
      <c r="B120" s="263"/>
      <c r="C120" s="455" t="s">
        <v>1579</v>
      </c>
      <c r="D120" s="455"/>
      <c r="E120" s="455"/>
      <c r="F120" s="455"/>
      <c r="G120" s="455"/>
      <c r="H120" s="455"/>
      <c r="I120" s="455"/>
      <c r="J120" s="455"/>
      <c r="K120" s="264"/>
    </row>
    <row r="121" spans="2:11" ht="17.25" customHeight="1">
      <c r="B121" s="265"/>
      <c r="C121" s="240" t="s">
        <v>1526</v>
      </c>
      <c r="D121" s="240"/>
      <c r="E121" s="240"/>
      <c r="F121" s="240" t="s">
        <v>1527</v>
      </c>
      <c r="G121" s="241"/>
      <c r="H121" s="240" t="s">
        <v>128</v>
      </c>
      <c r="I121" s="240" t="s">
        <v>50</v>
      </c>
      <c r="J121" s="240" t="s">
        <v>1528</v>
      </c>
      <c r="K121" s="266"/>
    </row>
    <row r="122" spans="2:11" ht="17.25" customHeight="1">
      <c r="B122" s="265"/>
      <c r="C122" s="242" t="s">
        <v>1529</v>
      </c>
      <c r="D122" s="242"/>
      <c r="E122" s="242"/>
      <c r="F122" s="243" t="s">
        <v>1530</v>
      </c>
      <c r="G122" s="244"/>
      <c r="H122" s="242"/>
      <c r="I122" s="242"/>
      <c r="J122" s="242" t="s">
        <v>1531</v>
      </c>
      <c r="K122" s="266"/>
    </row>
    <row r="123" spans="2:11" ht="5.25" customHeight="1">
      <c r="B123" s="267"/>
      <c r="C123" s="245"/>
      <c r="D123" s="245"/>
      <c r="E123" s="245"/>
      <c r="F123" s="245"/>
      <c r="G123" s="228"/>
      <c r="H123" s="245"/>
      <c r="I123" s="245"/>
      <c r="J123" s="245"/>
      <c r="K123" s="268"/>
    </row>
    <row r="124" spans="2:11" ht="15" customHeight="1">
      <c r="B124" s="267"/>
      <c r="C124" s="228" t="s">
        <v>1535</v>
      </c>
      <c r="D124" s="245"/>
      <c r="E124" s="245"/>
      <c r="F124" s="247" t="s">
        <v>1532</v>
      </c>
      <c r="G124" s="228"/>
      <c r="H124" s="228" t="s">
        <v>1571</v>
      </c>
      <c r="I124" s="228" t="s">
        <v>1534</v>
      </c>
      <c r="J124" s="228">
        <v>120</v>
      </c>
      <c r="K124" s="269"/>
    </row>
    <row r="125" spans="2:11" ht="15" customHeight="1">
      <c r="B125" s="267"/>
      <c r="C125" s="228" t="s">
        <v>1580</v>
      </c>
      <c r="D125" s="228"/>
      <c r="E125" s="228"/>
      <c r="F125" s="247" t="s">
        <v>1532</v>
      </c>
      <c r="G125" s="228"/>
      <c r="H125" s="228" t="s">
        <v>1581</v>
      </c>
      <c r="I125" s="228" t="s">
        <v>1534</v>
      </c>
      <c r="J125" s="228" t="s">
        <v>1582</v>
      </c>
      <c r="K125" s="269"/>
    </row>
    <row r="126" spans="2:11" ht="15" customHeight="1">
      <c r="B126" s="267"/>
      <c r="C126" s="228" t="s">
        <v>1481</v>
      </c>
      <c r="D126" s="228"/>
      <c r="E126" s="228"/>
      <c r="F126" s="247" t="s">
        <v>1532</v>
      </c>
      <c r="G126" s="228"/>
      <c r="H126" s="228" t="s">
        <v>1583</v>
      </c>
      <c r="I126" s="228" t="s">
        <v>1534</v>
      </c>
      <c r="J126" s="228" t="s">
        <v>1582</v>
      </c>
      <c r="K126" s="269"/>
    </row>
    <row r="127" spans="2:11" ht="15" customHeight="1">
      <c r="B127" s="267"/>
      <c r="C127" s="228" t="s">
        <v>1543</v>
      </c>
      <c r="D127" s="228"/>
      <c r="E127" s="228"/>
      <c r="F127" s="247" t="s">
        <v>1538</v>
      </c>
      <c r="G127" s="228"/>
      <c r="H127" s="228" t="s">
        <v>1544</v>
      </c>
      <c r="I127" s="228" t="s">
        <v>1534</v>
      </c>
      <c r="J127" s="228">
        <v>15</v>
      </c>
      <c r="K127" s="269"/>
    </row>
    <row r="128" spans="2:11" ht="15" customHeight="1">
      <c r="B128" s="267"/>
      <c r="C128" s="249" t="s">
        <v>1545</v>
      </c>
      <c r="D128" s="249"/>
      <c r="E128" s="249"/>
      <c r="F128" s="250" t="s">
        <v>1538</v>
      </c>
      <c r="G128" s="249"/>
      <c r="H128" s="249" t="s">
        <v>1546</v>
      </c>
      <c r="I128" s="249" t="s">
        <v>1534</v>
      </c>
      <c r="J128" s="249">
        <v>15</v>
      </c>
      <c r="K128" s="269"/>
    </row>
    <row r="129" spans="2:11" ht="15" customHeight="1">
      <c r="B129" s="267"/>
      <c r="C129" s="249" t="s">
        <v>1547</v>
      </c>
      <c r="D129" s="249"/>
      <c r="E129" s="249"/>
      <c r="F129" s="250" t="s">
        <v>1538</v>
      </c>
      <c r="G129" s="249"/>
      <c r="H129" s="249" t="s">
        <v>1548</v>
      </c>
      <c r="I129" s="249" t="s">
        <v>1534</v>
      </c>
      <c r="J129" s="249">
        <v>20</v>
      </c>
      <c r="K129" s="269"/>
    </row>
    <row r="130" spans="2:11" ht="15" customHeight="1">
      <c r="B130" s="267"/>
      <c r="C130" s="249" t="s">
        <v>1549</v>
      </c>
      <c r="D130" s="249"/>
      <c r="E130" s="249"/>
      <c r="F130" s="250" t="s">
        <v>1538</v>
      </c>
      <c r="G130" s="249"/>
      <c r="H130" s="249" t="s">
        <v>1550</v>
      </c>
      <c r="I130" s="249" t="s">
        <v>1534</v>
      </c>
      <c r="J130" s="249">
        <v>20</v>
      </c>
      <c r="K130" s="269"/>
    </row>
    <row r="131" spans="2:11" ht="15" customHeight="1">
      <c r="B131" s="267"/>
      <c r="C131" s="228" t="s">
        <v>1537</v>
      </c>
      <c r="D131" s="228"/>
      <c r="E131" s="228"/>
      <c r="F131" s="247" t="s">
        <v>1538</v>
      </c>
      <c r="G131" s="228"/>
      <c r="H131" s="228" t="s">
        <v>1571</v>
      </c>
      <c r="I131" s="228" t="s">
        <v>1534</v>
      </c>
      <c r="J131" s="228">
        <v>50</v>
      </c>
      <c r="K131" s="269"/>
    </row>
    <row r="132" spans="2:11" ht="15" customHeight="1">
      <c r="B132" s="267"/>
      <c r="C132" s="228" t="s">
        <v>1551</v>
      </c>
      <c r="D132" s="228"/>
      <c r="E132" s="228"/>
      <c r="F132" s="247" t="s">
        <v>1538</v>
      </c>
      <c r="G132" s="228"/>
      <c r="H132" s="228" t="s">
        <v>1571</v>
      </c>
      <c r="I132" s="228" t="s">
        <v>1534</v>
      </c>
      <c r="J132" s="228">
        <v>50</v>
      </c>
      <c r="K132" s="269"/>
    </row>
    <row r="133" spans="2:11" ht="15" customHeight="1">
      <c r="B133" s="267"/>
      <c r="C133" s="228" t="s">
        <v>1557</v>
      </c>
      <c r="D133" s="228"/>
      <c r="E133" s="228"/>
      <c r="F133" s="247" t="s">
        <v>1538</v>
      </c>
      <c r="G133" s="228"/>
      <c r="H133" s="228" t="s">
        <v>1571</v>
      </c>
      <c r="I133" s="228" t="s">
        <v>1534</v>
      </c>
      <c r="J133" s="228">
        <v>50</v>
      </c>
      <c r="K133" s="269"/>
    </row>
    <row r="134" spans="2:11" ht="15" customHeight="1">
      <c r="B134" s="267"/>
      <c r="C134" s="228" t="s">
        <v>1559</v>
      </c>
      <c r="D134" s="228"/>
      <c r="E134" s="228"/>
      <c r="F134" s="247" t="s">
        <v>1538</v>
      </c>
      <c r="G134" s="228"/>
      <c r="H134" s="228" t="s">
        <v>1571</v>
      </c>
      <c r="I134" s="228" t="s">
        <v>1534</v>
      </c>
      <c r="J134" s="228">
        <v>50</v>
      </c>
      <c r="K134" s="269"/>
    </row>
    <row r="135" spans="2:11" ht="15" customHeight="1">
      <c r="B135" s="267"/>
      <c r="C135" s="228" t="s">
        <v>133</v>
      </c>
      <c r="D135" s="228"/>
      <c r="E135" s="228"/>
      <c r="F135" s="247" t="s">
        <v>1538</v>
      </c>
      <c r="G135" s="228"/>
      <c r="H135" s="228" t="s">
        <v>1584</v>
      </c>
      <c r="I135" s="228" t="s">
        <v>1534</v>
      </c>
      <c r="J135" s="228">
        <v>255</v>
      </c>
      <c r="K135" s="269"/>
    </row>
    <row r="136" spans="2:11" ht="15" customHeight="1">
      <c r="B136" s="267"/>
      <c r="C136" s="228" t="s">
        <v>1561</v>
      </c>
      <c r="D136" s="228"/>
      <c r="E136" s="228"/>
      <c r="F136" s="247" t="s">
        <v>1532</v>
      </c>
      <c r="G136" s="228"/>
      <c r="H136" s="228" t="s">
        <v>1585</v>
      </c>
      <c r="I136" s="228" t="s">
        <v>1563</v>
      </c>
      <c r="J136" s="228"/>
      <c r="K136" s="269"/>
    </row>
    <row r="137" spans="2:11" ht="15" customHeight="1">
      <c r="B137" s="267"/>
      <c r="C137" s="228" t="s">
        <v>1564</v>
      </c>
      <c r="D137" s="228"/>
      <c r="E137" s="228"/>
      <c r="F137" s="247" t="s">
        <v>1532</v>
      </c>
      <c r="G137" s="228"/>
      <c r="H137" s="228" t="s">
        <v>1586</v>
      </c>
      <c r="I137" s="228" t="s">
        <v>1566</v>
      </c>
      <c r="J137" s="228"/>
      <c r="K137" s="269"/>
    </row>
    <row r="138" spans="2:11" ht="15" customHeight="1">
      <c r="B138" s="267"/>
      <c r="C138" s="228" t="s">
        <v>1567</v>
      </c>
      <c r="D138" s="228"/>
      <c r="E138" s="228"/>
      <c r="F138" s="247" t="s">
        <v>1532</v>
      </c>
      <c r="G138" s="228"/>
      <c r="H138" s="228" t="s">
        <v>1567</v>
      </c>
      <c r="I138" s="228" t="s">
        <v>1566</v>
      </c>
      <c r="J138" s="228"/>
      <c r="K138" s="269"/>
    </row>
    <row r="139" spans="2:11" ht="15" customHeight="1">
      <c r="B139" s="267"/>
      <c r="C139" s="228" t="s">
        <v>31</v>
      </c>
      <c r="D139" s="228"/>
      <c r="E139" s="228"/>
      <c r="F139" s="247" t="s">
        <v>1532</v>
      </c>
      <c r="G139" s="228"/>
      <c r="H139" s="228" t="s">
        <v>1587</v>
      </c>
      <c r="I139" s="228" t="s">
        <v>1566</v>
      </c>
      <c r="J139" s="228"/>
      <c r="K139" s="269"/>
    </row>
    <row r="140" spans="2:11" ht="15" customHeight="1">
      <c r="B140" s="267"/>
      <c r="C140" s="228" t="s">
        <v>1588</v>
      </c>
      <c r="D140" s="228"/>
      <c r="E140" s="228"/>
      <c r="F140" s="247" t="s">
        <v>1532</v>
      </c>
      <c r="G140" s="228"/>
      <c r="H140" s="228" t="s">
        <v>1589</v>
      </c>
      <c r="I140" s="228" t="s">
        <v>1566</v>
      </c>
      <c r="J140" s="228"/>
      <c r="K140" s="269"/>
    </row>
    <row r="141" spans="2:11" ht="15" customHeight="1">
      <c r="B141" s="270"/>
      <c r="C141" s="271"/>
      <c r="D141" s="271"/>
      <c r="E141" s="271"/>
      <c r="F141" s="271"/>
      <c r="G141" s="271"/>
      <c r="H141" s="271"/>
      <c r="I141" s="271"/>
      <c r="J141" s="271"/>
      <c r="K141" s="272"/>
    </row>
    <row r="142" spans="2:11" ht="18.75" customHeight="1">
      <c r="B142" s="224"/>
      <c r="C142" s="224"/>
      <c r="D142" s="224"/>
      <c r="E142" s="224"/>
      <c r="F142" s="259"/>
      <c r="G142" s="224"/>
      <c r="H142" s="224"/>
      <c r="I142" s="224"/>
      <c r="J142" s="224"/>
      <c r="K142" s="224"/>
    </row>
    <row r="143" spans="2:11" ht="18.75" customHeight="1">
      <c r="B143" s="234"/>
      <c r="C143" s="234"/>
      <c r="D143" s="234"/>
      <c r="E143" s="234"/>
      <c r="F143" s="234"/>
      <c r="G143" s="234"/>
      <c r="H143" s="234"/>
      <c r="I143" s="234"/>
      <c r="J143" s="234"/>
      <c r="K143" s="234"/>
    </row>
    <row r="144" spans="2:11" ht="7.5" customHeight="1">
      <c r="B144" s="235"/>
      <c r="C144" s="236"/>
      <c r="D144" s="236"/>
      <c r="E144" s="236"/>
      <c r="F144" s="236"/>
      <c r="G144" s="236"/>
      <c r="H144" s="236"/>
      <c r="I144" s="236"/>
      <c r="J144" s="236"/>
      <c r="K144" s="237"/>
    </row>
    <row r="145" spans="2:11" ht="45" customHeight="1">
      <c r="B145" s="238"/>
      <c r="C145" s="456" t="s">
        <v>1590</v>
      </c>
      <c r="D145" s="456"/>
      <c r="E145" s="456"/>
      <c r="F145" s="456"/>
      <c r="G145" s="456"/>
      <c r="H145" s="456"/>
      <c r="I145" s="456"/>
      <c r="J145" s="456"/>
      <c r="K145" s="239"/>
    </row>
    <row r="146" spans="2:11" ht="17.25" customHeight="1">
      <c r="B146" s="238"/>
      <c r="C146" s="240" t="s">
        <v>1526</v>
      </c>
      <c r="D146" s="240"/>
      <c r="E146" s="240"/>
      <c r="F146" s="240" t="s">
        <v>1527</v>
      </c>
      <c r="G146" s="241"/>
      <c r="H146" s="240" t="s">
        <v>128</v>
      </c>
      <c r="I146" s="240" t="s">
        <v>50</v>
      </c>
      <c r="J146" s="240" t="s">
        <v>1528</v>
      </c>
      <c r="K146" s="239"/>
    </row>
    <row r="147" spans="2:11" ht="17.25" customHeight="1">
      <c r="B147" s="238"/>
      <c r="C147" s="242" t="s">
        <v>1529</v>
      </c>
      <c r="D147" s="242"/>
      <c r="E147" s="242"/>
      <c r="F147" s="243" t="s">
        <v>1530</v>
      </c>
      <c r="G147" s="244"/>
      <c r="H147" s="242"/>
      <c r="I147" s="242"/>
      <c r="J147" s="242" t="s">
        <v>1531</v>
      </c>
      <c r="K147" s="239"/>
    </row>
    <row r="148" spans="2:11" ht="5.25" customHeight="1">
      <c r="B148" s="248"/>
      <c r="C148" s="245"/>
      <c r="D148" s="245"/>
      <c r="E148" s="245"/>
      <c r="F148" s="245"/>
      <c r="G148" s="246"/>
      <c r="H148" s="245"/>
      <c r="I148" s="245"/>
      <c r="J148" s="245"/>
      <c r="K148" s="269"/>
    </row>
    <row r="149" spans="2:11" ht="15" customHeight="1">
      <c r="B149" s="248"/>
      <c r="C149" s="273" t="s">
        <v>1535</v>
      </c>
      <c r="D149" s="228"/>
      <c r="E149" s="228"/>
      <c r="F149" s="274" t="s">
        <v>1532</v>
      </c>
      <c r="G149" s="228"/>
      <c r="H149" s="273" t="s">
        <v>1571</v>
      </c>
      <c r="I149" s="273" t="s">
        <v>1534</v>
      </c>
      <c r="J149" s="273">
        <v>120</v>
      </c>
      <c r="K149" s="269"/>
    </row>
    <row r="150" spans="2:11" ht="15" customHeight="1">
      <c r="B150" s="248"/>
      <c r="C150" s="273" t="s">
        <v>1580</v>
      </c>
      <c r="D150" s="228"/>
      <c r="E150" s="228"/>
      <c r="F150" s="274" t="s">
        <v>1532</v>
      </c>
      <c r="G150" s="228"/>
      <c r="H150" s="273" t="s">
        <v>1591</v>
      </c>
      <c r="I150" s="273" t="s">
        <v>1534</v>
      </c>
      <c r="J150" s="273" t="s">
        <v>1582</v>
      </c>
      <c r="K150" s="269"/>
    </row>
    <row r="151" spans="2:11" ht="15" customHeight="1">
      <c r="B151" s="248"/>
      <c r="C151" s="273" t="s">
        <v>1481</v>
      </c>
      <c r="D151" s="228"/>
      <c r="E151" s="228"/>
      <c r="F151" s="274" t="s">
        <v>1532</v>
      </c>
      <c r="G151" s="228"/>
      <c r="H151" s="273" t="s">
        <v>1592</v>
      </c>
      <c r="I151" s="273" t="s">
        <v>1534</v>
      </c>
      <c r="J151" s="273" t="s">
        <v>1582</v>
      </c>
      <c r="K151" s="269"/>
    </row>
    <row r="152" spans="2:11" ht="15" customHeight="1">
      <c r="B152" s="248"/>
      <c r="C152" s="273" t="s">
        <v>1537</v>
      </c>
      <c r="D152" s="228"/>
      <c r="E152" s="228"/>
      <c r="F152" s="274" t="s">
        <v>1538</v>
      </c>
      <c r="G152" s="228"/>
      <c r="H152" s="273" t="s">
        <v>1571</v>
      </c>
      <c r="I152" s="273" t="s">
        <v>1534</v>
      </c>
      <c r="J152" s="273">
        <v>50</v>
      </c>
      <c r="K152" s="269"/>
    </row>
    <row r="153" spans="2:11" ht="15" customHeight="1">
      <c r="B153" s="248"/>
      <c r="C153" s="273" t="s">
        <v>1540</v>
      </c>
      <c r="D153" s="228"/>
      <c r="E153" s="228"/>
      <c r="F153" s="274" t="s">
        <v>1532</v>
      </c>
      <c r="G153" s="228"/>
      <c r="H153" s="273" t="s">
        <v>1571</v>
      </c>
      <c r="I153" s="273" t="s">
        <v>1542</v>
      </c>
      <c r="J153" s="273"/>
      <c r="K153" s="269"/>
    </row>
    <row r="154" spans="2:11" ht="15" customHeight="1">
      <c r="B154" s="248"/>
      <c r="C154" s="273" t="s">
        <v>1551</v>
      </c>
      <c r="D154" s="228"/>
      <c r="E154" s="228"/>
      <c r="F154" s="274" t="s">
        <v>1538</v>
      </c>
      <c r="G154" s="228"/>
      <c r="H154" s="273" t="s">
        <v>1571</v>
      </c>
      <c r="I154" s="273" t="s">
        <v>1534</v>
      </c>
      <c r="J154" s="273">
        <v>50</v>
      </c>
      <c r="K154" s="269"/>
    </row>
    <row r="155" spans="2:11" ht="15" customHeight="1">
      <c r="B155" s="248"/>
      <c r="C155" s="273" t="s">
        <v>1559</v>
      </c>
      <c r="D155" s="228"/>
      <c r="E155" s="228"/>
      <c r="F155" s="274" t="s">
        <v>1538</v>
      </c>
      <c r="G155" s="228"/>
      <c r="H155" s="273" t="s">
        <v>1571</v>
      </c>
      <c r="I155" s="273" t="s">
        <v>1534</v>
      </c>
      <c r="J155" s="273">
        <v>50</v>
      </c>
      <c r="K155" s="269"/>
    </row>
    <row r="156" spans="2:11" ht="15" customHeight="1">
      <c r="B156" s="248"/>
      <c r="C156" s="273" t="s">
        <v>1557</v>
      </c>
      <c r="D156" s="228"/>
      <c r="E156" s="228"/>
      <c r="F156" s="274" t="s">
        <v>1538</v>
      </c>
      <c r="G156" s="228"/>
      <c r="H156" s="273" t="s">
        <v>1571</v>
      </c>
      <c r="I156" s="273" t="s">
        <v>1534</v>
      </c>
      <c r="J156" s="273">
        <v>50</v>
      </c>
      <c r="K156" s="269"/>
    </row>
    <row r="157" spans="2:11" ht="15" customHeight="1">
      <c r="B157" s="248"/>
      <c r="C157" s="273" t="s">
        <v>115</v>
      </c>
      <c r="D157" s="228"/>
      <c r="E157" s="228"/>
      <c r="F157" s="274" t="s">
        <v>1532</v>
      </c>
      <c r="G157" s="228"/>
      <c r="H157" s="273" t="s">
        <v>1593</v>
      </c>
      <c r="I157" s="273" t="s">
        <v>1534</v>
      </c>
      <c r="J157" s="273" t="s">
        <v>1594</v>
      </c>
      <c r="K157" s="269"/>
    </row>
    <row r="158" spans="2:11" ht="15" customHeight="1">
      <c r="B158" s="248"/>
      <c r="C158" s="273" t="s">
        <v>1595</v>
      </c>
      <c r="D158" s="228"/>
      <c r="E158" s="228"/>
      <c r="F158" s="274" t="s">
        <v>1532</v>
      </c>
      <c r="G158" s="228"/>
      <c r="H158" s="273" t="s">
        <v>1596</v>
      </c>
      <c r="I158" s="273" t="s">
        <v>1566</v>
      </c>
      <c r="J158" s="273"/>
      <c r="K158" s="269"/>
    </row>
    <row r="159" spans="2:11" ht="15" customHeight="1">
      <c r="B159" s="275"/>
      <c r="C159" s="257"/>
      <c r="D159" s="257"/>
      <c r="E159" s="257"/>
      <c r="F159" s="257"/>
      <c r="G159" s="257"/>
      <c r="H159" s="257"/>
      <c r="I159" s="257"/>
      <c r="J159" s="257"/>
      <c r="K159" s="276"/>
    </row>
    <row r="160" spans="2:11" ht="18.75" customHeight="1">
      <c r="B160" s="224"/>
      <c r="C160" s="228"/>
      <c r="D160" s="228"/>
      <c r="E160" s="228"/>
      <c r="F160" s="247"/>
      <c r="G160" s="228"/>
      <c r="H160" s="228"/>
      <c r="I160" s="228"/>
      <c r="J160" s="228"/>
      <c r="K160" s="224"/>
    </row>
    <row r="161" spans="2:11" ht="18.75" customHeight="1">
      <c r="B161" s="234"/>
      <c r="C161" s="234"/>
      <c r="D161" s="234"/>
      <c r="E161" s="234"/>
      <c r="F161" s="234"/>
      <c r="G161" s="234"/>
      <c r="H161" s="234"/>
      <c r="I161" s="234"/>
      <c r="J161" s="234"/>
      <c r="K161" s="234"/>
    </row>
    <row r="162" spans="2:11" ht="7.5" customHeight="1">
      <c r="B162" s="216"/>
      <c r="C162" s="217"/>
      <c r="D162" s="217"/>
      <c r="E162" s="217"/>
      <c r="F162" s="217"/>
      <c r="G162" s="217"/>
      <c r="H162" s="217"/>
      <c r="I162" s="217"/>
      <c r="J162" s="217"/>
      <c r="K162" s="218"/>
    </row>
    <row r="163" spans="2:11" ht="45" customHeight="1">
      <c r="B163" s="219"/>
      <c r="C163" s="455" t="s">
        <v>1597</v>
      </c>
      <c r="D163" s="455"/>
      <c r="E163" s="455"/>
      <c r="F163" s="455"/>
      <c r="G163" s="455"/>
      <c r="H163" s="455"/>
      <c r="I163" s="455"/>
      <c r="J163" s="455"/>
      <c r="K163" s="220"/>
    </row>
    <row r="164" spans="2:11" ht="17.25" customHeight="1">
      <c r="B164" s="219"/>
      <c r="C164" s="240" t="s">
        <v>1526</v>
      </c>
      <c r="D164" s="240"/>
      <c r="E164" s="240"/>
      <c r="F164" s="240" t="s">
        <v>1527</v>
      </c>
      <c r="G164" s="277"/>
      <c r="H164" s="278" t="s">
        <v>128</v>
      </c>
      <c r="I164" s="278" t="s">
        <v>50</v>
      </c>
      <c r="J164" s="240" t="s">
        <v>1528</v>
      </c>
      <c r="K164" s="220"/>
    </row>
    <row r="165" spans="2:11" ht="17.25" customHeight="1">
      <c r="B165" s="221"/>
      <c r="C165" s="242" t="s">
        <v>1529</v>
      </c>
      <c r="D165" s="242"/>
      <c r="E165" s="242"/>
      <c r="F165" s="243" t="s">
        <v>1530</v>
      </c>
      <c r="G165" s="279"/>
      <c r="H165" s="280"/>
      <c r="I165" s="280"/>
      <c r="J165" s="242" t="s">
        <v>1531</v>
      </c>
      <c r="K165" s="222"/>
    </row>
    <row r="166" spans="2:11" ht="5.25" customHeight="1">
      <c r="B166" s="248"/>
      <c r="C166" s="245"/>
      <c r="D166" s="245"/>
      <c r="E166" s="245"/>
      <c r="F166" s="245"/>
      <c r="G166" s="246"/>
      <c r="H166" s="245"/>
      <c r="I166" s="245"/>
      <c r="J166" s="245"/>
      <c r="K166" s="269"/>
    </row>
    <row r="167" spans="2:11" ht="15" customHeight="1">
      <c r="B167" s="248"/>
      <c r="C167" s="228" t="s">
        <v>1535</v>
      </c>
      <c r="D167" s="228"/>
      <c r="E167" s="228"/>
      <c r="F167" s="247" t="s">
        <v>1532</v>
      </c>
      <c r="G167" s="228"/>
      <c r="H167" s="228" t="s">
        <v>1571</v>
      </c>
      <c r="I167" s="228" t="s">
        <v>1534</v>
      </c>
      <c r="J167" s="228">
        <v>120</v>
      </c>
      <c r="K167" s="269"/>
    </row>
    <row r="168" spans="2:11" ht="15" customHeight="1">
      <c r="B168" s="248"/>
      <c r="C168" s="228" t="s">
        <v>1580</v>
      </c>
      <c r="D168" s="228"/>
      <c r="E168" s="228"/>
      <c r="F168" s="247" t="s">
        <v>1532</v>
      </c>
      <c r="G168" s="228"/>
      <c r="H168" s="228" t="s">
        <v>1581</v>
      </c>
      <c r="I168" s="228" t="s">
        <v>1534</v>
      </c>
      <c r="J168" s="228" t="s">
        <v>1582</v>
      </c>
      <c r="K168" s="269"/>
    </row>
    <row r="169" spans="2:11" ht="15" customHeight="1">
      <c r="B169" s="248"/>
      <c r="C169" s="228" t="s">
        <v>1481</v>
      </c>
      <c r="D169" s="228"/>
      <c r="E169" s="228"/>
      <c r="F169" s="247" t="s">
        <v>1532</v>
      </c>
      <c r="G169" s="228"/>
      <c r="H169" s="228" t="s">
        <v>1598</v>
      </c>
      <c r="I169" s="228" t="s">
        <v>1534</v>
      </c>
      <c r="J169" s="228" t="s">
        <v>1582</v>
      </c>
      <c r="K169" s="269"/>
    </row>
    <row r="170" spans="2:11" ht="15" customHeight="1">
      <c r="B170" s="248"/>
      <c r="C170" s="228" t="s">
        <v>1537</v>
      </c>
      <c r="D170" s="228"/>
      <c r="E170" s="228"/>
      <c r="F170" s="247" t="s">
        <v>1538</v>
      </c>
      <c r="G170" s="228"/>
      <c r="H170" s="228" t="s">
        <v>1598</v>
      </c>
      <c r="I170" s="228" t="s">
        <v>1534</v>
      </c>
      <c r="J170" s="228">
        <v>50</v>
      </c>
      <c r="K170" s="269"/>
    </row>
    <row r="171" spans="2:11" ht="15" customHeight="1">
      <c r="B171" s="248"/>
      <c r="C171" s="228" t="s">
        <v>1540</v>
      </c>
      <c r="D171" s="228"/>
      <c r="E171" s="228"/>
      <c r="F171" s="247" t="s">
        <v>1532</v>
      </c>
      <c r="G171" s="228"/>
      <c r="H171" s="228" t="s">
        <v>1598</v>
      </c>
      <c r="I171" s="228" t="s">
        <v>1542</v>
      </c>
      <c r="J171" s="228"/>
      <c r="K171" s="269"/>
    </row>
    <row r="172" spans="2:11" ht="15" customHeight="1">
      <c r="B172" s="248"/>
      <c r="C172" s="228" t="s">
        <v>1551</v>
      </c>
      <c r="D172" s="228"/>
      <c r="E172" s="228"/>
      <c r="F172" s="247" t="s">
        <v>1538</v>
      </c>
      <c r="G172" s="228"/>
      <c r="H172" s="228" t="s">
        <v>1598</v>
      </c>
      <c r="I172" s="228" t="s">
        <v>1534</v>
      </c>
      <c r="J172" s="228">
        <v>50</v>
      </c>
      <c r="K172" s="269"/>
    </row>
    <row r="173" spans="2:11" ht="15" customHeight="1">
      <c r="B173" s="248"/>
      <c r="C173" s="228" t="s">
        <v>1559</v>
      </c>
      <c r="D173" s="228"/>
      <c r="E173" s="228"/>
      <c r="F173" s="247" t="s">
        <v>1538</v>
      </c>
      <c r="G173" s="228"/>
      <c r="H173" s="228" t="s">
        <v>1598</v>
      </c>
      <c r="I173" s="228" t="s">
        <v>1534</v>
      </c>
      <c r="J173" s="228">
        <v>50</v>
      </c>
      <c r="K173" s="269"/>
    </row>
    <row r="174" spans="2:11" ht="15" customHeight="1">
      <c r="B174" s="248"/>
      <c r="C174" s="228" t="s">
        <v>1557</v>
      </c>
      <c r="D174" s="228"/>
      <c r="E174" s="228"/>
      <c r="F174" s="247" t="s">
        <v>1538</v>
      </c>
      <c r="G174" s="228"/>
      <c r="H174" s="228" t="s">
        <v>1598</v>
      </c>
      <c r="I174" s="228" t="s">
        <v>1534</v>
      </c>
      <c r="J174" s="228">
        <v>50</v>
      </c>
      <c r="K174" s="269"/>
    </row>
    <row r="175" spans="2:11" ht="15" customHeight="1">
      <c r="B175" s="248"/>
      <c r="C175" s="228" t="s">
        <v>127</v>
      </c>
      <c r="D175" s="228"/>
      <c r="E175" s="228"/>
      <c r="F175" s="247" t="s">
        <v>1532</v>
      </c>
      <c r="G175" s="228"/>
      <c r="H175" s="228" t="s">
        <v>1599</v>
      </c>
      <c r="I175" s="228" t="s">
        <v>1600</v>
      </c>
      <c r="J175" s="228"/>
      <c r="K175" s="269"/>
    </row>
    <row r="176" spans="2:11" ht="15" customHeight="1">
      <c r="B176" s="248"/>
      <c r="C176" s="228" t="s">
        <v>50</v>
      </c>
      <c r="D176" s="228"/>
      <c r="E176" s="228"/>
      <c r="F176" s="247" t="s">
        <v>1532</v>
      </c>
      <c r="G176" s="228"/>
      <c r="H176" s="228" t="s">
        <v>1601</v>
      </c>
      <c r="I176" s="228" t="s">
        <v>1602</v>
      </c>
      <c r="J176" s="228">
        <v>1</v>
      </c>
      <c r="K176" s="269"/>
    </row>
    <row r="177" spans="2:11" ht="15" customHeight="1">
      <c r="B177" s="248"/>
      <c r="C177" s="228" t="s">
        <v>46</v>
      </c>
      <c r="D177" s="228"/>
      <c r="E177" s="228"/>
      <c r="F177" s="247" t="s">
        <v>1532</v>
      </c>
      <c r="G177" s="228"/>
      <c r="H177" s="228" t="s">
        <v>1603</v>
      </c>
      <c r="I177" s="228" t="s">
        <v>1534</v>
      </c>
      <c r="J177" s="228">
        <v>20</v>
      </c>
      <c r="K177" s="269"/>
    </row>
    <row r="178" spans="2:11" ht="15" customHeight="1">
      <c r="B178" s="248"/>
      <c r="C178" s="228" t="s">
        <v>128</v>
      </c>
      <c r="D178" s="228"/>
      <c r="E178" s="228"/>
      <c r="F178" s="247" t="s">
        <v>1532</v>
      </c>
      <c r="G178" s="228"/>
      <c r="H178" s="228" t="s">
        <v>1604</v>
      </c>
      <c r="I178" s="228" t="s">
        <v>1534</v>
      </c>
      <c r="J178" s="228">
        <v>255</v>
      </c>
      <c r="K178" s="269"/>
    </row>
    <row r="179" spans="2:11" ht="15" customHeight="1">
      <c r="B179" s="248"/>
      <c r="C179" s="228" t="s">
        <v>129</v>
      </c>
      <c r="D179" s="228"/>
      <c r="E179" s="228"/>
      <c r="F179" s="247" t="s">
        <v>1532</v>
      </c>
      <c r="G179" s="228"/>
      <c r="H179" s="228" t="s">
        <v>1497</v>
      </c>
      <c r="I179" s="228" t="s">
        <v>1534</v>
      </c>
      <c r="J179" s="228">
        <v>10</v>
      </c>
      <c r="K179" s="269"/>
    </row>
    <row r="180" spans="2:11" ht="15" customHeight="1">
      <c r="B180" s="248"/>
      <c r="C180" s="228" t="s">
        <v>130</v>
      </c>
      <c r="D180" s="228"/>
      <c r="E180" s="228"/>
      <c r="F180" s="247" t="s">
        <v>1532</v>
      </c>
      <c r="G180" s="228"/>
      <c r="H180" s="228" t="s">
        <v>1605</v>
      </c>
      <c r="I180" s="228" t="s">
        <v>1566</v>
      </c>
      <c r="J180" s="228"/>
      <c r="K180" s="269"/>
    </row>
    <row r="181" spans="2:11" ht="15" customHeight="1">
      <c r="B181" s="248"/>
      <c r="C181" s="228" t="s">
        <v>1606</v>
      </c>
      <c r="D181" s="228"/>
      <c r="E181" s="228"/>
      <c r="F181" s="247" t="s">
        <v>1532</v>
      </c>
      <c r="G181" s="228"/>
      <c r="H181" s="228" t="s">
        <v>1607</v>
      </c>
      <c r="I181" s="228" t="s">
        <v>1566</v>
      </c>
      <c r="J181" s="228"/>
      <c r="K181" s="269"/>
    </row>
    <row r="182" spans="2:11" ht="15" customHeight="1">
      <c r="B182" s="248"/>
      <c r="C182" s="228" t="s">
        <v>1595</v>
      </c>
      <c r="D182" s="228"/>
      <c r="E182" s="228"/>
      <c r="F182" s="247" t="s">
        <v>1532</v>
      </c>
      <c r="G182" s="228"/>
      <c r="H182" s="228" t="s">
        <v>1608</v>
      </c>
      <c r="I182" s="228" t="s">
        <v>1566</v>
      </c>
      <c r="J182" s="228"/>
      <c r="K182" s="269"/>
    </row>
    <row r="183" spans="2:11" ht="15" customHeight="1">
      <c r="B183" s="248"/>
      <c r="C183" s="228" t="s">
        <v>132</v>
      </c>
      <c r="D183" s="228"/>
      <c r="E183" s="228"/>
      <c r="F183" s="247" t="s">
        <v>1538</v>
      </c>
      <c r="G183" s="228"/>
      <c r="H183" s="228" t="s">
        <v>1609</v>
      </c>
      <c r="I183" s="228" t="s">
        <v>1534</v>
      </c>
      <c r="J183" s="228">
        <v>50</v>
      </c>
      <c r="K183" s="269"/>
    </row>
    <row r="184" spans="2:11" ht="15" customHeight="1">
      <c r="B184" s="248"/>
      <c r="C184" s="228" t="s">
        <v>1610</v>
      </c>
      <c r="D184" s="228"/>
      <c r="E184" s="228"/>
      <c r="F184" s="247" t="s">
        <v>1538</v>
      </c>
      <c r="G184" s="228"/>
      <c r="H184" s="228" t="s">
        <v>1611</v>
      </c>
      <c r="I184" s="228" t="s">
        <v>1612</v>
      </c>
      <c r="J184" s="228"/>
      <c r="K184" s="269"/>
    </row>
    <row r="185" spans="2:11" ht="15" customHeight="1">
      <c r="B185" s="248"/>
      <c r="C185" s="228" t="s">
        <v>1613</v>
      </c>
      <c r="D185" s="228"/>
      <c r="E185" s="228"/>
      <c r="F185" s="247" t="s">
        <v>1538</v>
      </c>
      <c r="G185" s="228"/>
      <c r="H185" s="228" t="s">
        <v>1614</v>
      </c>
      <c r="I185" s="228" t="s">
        <v>1612</v>
      </c>
      <c r="J185" s="228"/>
      <c r="K185" s="269"/>
    </row>
    <row r="186" spans="2:11" ht="15" customHeight="1">
      <c r="B186" s="248"/>
      <c r="C186" s="228" t="s">
        <v>1615</v>
      </c>
      <c r="D186" s="228"/>
      <c r="E186" s="228"/>
      <c r="F186" s="247" t="s">
        <v>1538</v>
      </c>
      <c r="G186" s="228"/>
      <c r="H186" s="228" t="s">
        <v>1616</v>
      </c>
      <c r="I186" s="228" t="s">
        <v>1612</v>
      </c>
      <c r="J186" s="228"/>
      <c r="K186" s="269"/>
    </row>
    <row r="187" spans="2:11" ht="15" customHeight="1">
      <c r="B187" s="248"/>
      <c r="C187" s="281" t="s">
        <v>1617</v>
      </c>
      <c r="D187" s="228"/>
      <c r="E187" s="228"/>
      <c r="F187" s="247" t="s">
        <v>1538</v>
      </c>
      <c r="G187" s="228"/>
      <c r="H187" s="228" t="s">
        <v>1618</v>
      </c>
      <c r="I187" s="228" t="s">
        <v>1619</v>
      </c>
      <c r="J187" s="282" t="s">
        <v>1620</v>
      </c>
      <c r="K187" s="269"/>
    </row>
    <row r="188" spans="2:11" ht="15" customHeight="1">
      <c r="B188" s="248"/>
      <c r="C188" s="233" t="s">
        <v>35</v>
      </c>
      <c r="D188" s="228"/>
      <c r="E188" s="228"/>
      <c r="F188" s="247" t="s">
        <v>1532</v>
      </c>
      <c r="G188" s="228"/>
      <c r="H188" s="224" t="s">
        <v>1621</v>
      </c>
      <c r="I188" s="228" t="s">
        <v>1622</v>
      </c>
      <c r="J188" s="228"/>
      <c r="K188" s="269"/>
    </row>
    <row r="189" spans="2:11" ht="15" customHeight="1">
      <c r="B189" s="248"/>
      <c r="C189" s="233" t="s">
        <v>1623</v>
      </c>
      <c r="D189" s="228"/>
      <c r="E189" s="228"/>
      <c r="F189" s="247" t="s">
        <v>1532</v>
      </c>
      <c r="G189" s="228"/>
      <c r="H189" s="228" t="s">
        <v>1624</v>
      </c>
      <c r="I189" s="228" t="s">
        <v>1566</v>
      </c>
      <c r="J189" s="228"/>
      <c r="K189" s="269"/>
    </row>
    <row r="190" spans="2:11" ht="15" customHeight="1">
      <c r="B190" s="248"/>
      <c r="C190" s="233" t="s">
        <v>1625</v>
      </c>
      <c r="D190" s="228"/>
      <c r="E190" s="228"/>
      <c r="F190" s="247" t="s">
        <v>1532</v>
      </c>
      <c r="G190" s="228"/>
      <c r="H190" s="228" t="s">
        <v>1626</v>
      </c>
      <c r="I190" s="228" t="s">
        <v>1566</v>
      </c>
      <c r="J190" s="228"/>
      <c r="K190" s="269"/>
    </row>
    <row r="191" spans="2:11" ht="15" customHeight="1">
      <c r="B191" s="248"/>
      <c r="C191" s="233" t="s">
        <v>1627</v>
      </c>
      <c r="D191" s="228"/>
      <c r="E191" s="228"/>
      <c r="F191" s="247" t="s">
        <v>1538</v>
      </c>
      <c r="G191" s="228"/>
      <c r="H191" s="228" t="s">
        <v>1628</v>
      </c>
      <c r="I191" s="228" t="s">
        <v>1566</v>
      </c>
      <c r="J191" s="228"/>
      <c r="K191" s="269"/>
    </row>
    <row r="192" spans="2:11" ht="15" customHeight="1">
      <c r="B192" s="275"/>
      <c r="C192" s="283"/>
      <c r="D192" s="257"/>
      <c r="E192" s="257"/>
      <c r="F192" s="257"/>
      <c r="G192" s="257"/>
      <c r="H192" s="257"/>
      <c r="I192" s="257"/>
      <c r="J192" s="257"/>
      <c r="K192" s="276"/>
    </row>
    <row r="193" spans="2:11" ht="18.75" customHeight="1">
      <c r="B193" s="224"/>
      <c r="C193" s="228"/>
      <c r="D193" s="228"/>
      <c r="E193" s="228"/>
      <c r="F193" s="247"/>
      <c r="G193" s="228"/>
      <c r="H193" s="228"/>
      <c r="I193" s="228"/>
      <c r="J193" s="228"/>
      <c r="K193" s="224"/>
    </row>
    <row r="194" spans="2:11" ht="18.75" customHeight="1">
      <c r="B194" s="224"/>
      <c r="C194" s="228"/>
      <c r="D194" s="228"/>
      <c r="E194" s="228"/>
      <c r="F194" s="247"/>
      <c r="G194" s="228"/>
      <c r="H194" s="228"/>
      <c r="I194" s="228"/>
      <c r="J194" s="228"/>
      <c r="K194" s="224"/>
    </row>
    <row r="195" spans="2:11" ht="18.75" customHeight="1">
      <c r="B195" s="234"/>
      <c r="C195" s="234"/>
      <c r="D195" s="234"/>
      <c r="E195" s="234"/>
      <c r="F195" s="234"/>
      <c r="G195" s="234"/>
      <c r="H195" s="234"/>
      <c r="I195" s="234"/>
      <c r="J195" s="234"/>
      <c r="K195" s="234"/>
    </row>
    <row r="196" spans="2:11" ht="13.5">
      <c r="B196" s="216"/>
      <c r="C196" s="217"/>
      <c r="D196" s="217"/>
      <c r="E196" s="217"/>
      <c r="F196" s="217"/>
      <c r="G196" s="217"/>
      <c r="H196" s="217"/>
      <c r="I196" s="217"/>
      <c r="J196" s="217"/>
      <c r="K196" s="218"/>
    </row>
    <row r="197" spans="2:11" ht="21">
      <c r="B197" s="219"/>
      <c r="C197" s="455" t="s">
        <v>1629</v>
      </c>
      <c r="D197" s="455"/>
      <c r="E197" s="455"/>
      <c r="F197" s="455"/>
      <c r="G197" s="455"/>
      <c r="H197" s="455"/>
      <c r="I197" s="455"/>
      <c r="J197" s="455"/>
      <c r="K197" s="220"/>
    </row>
    <row r="198" spans="2:11" ht="25.5" customHeight="1">
      <c r="B198" s="219"/>
      <c r="C198" s="284" t="s">
        <v>1630</v>
      </c>
      <c r="D198" s="284"/>
      <c r="E198" s="284"/>
      <c r="F198" s="284" t="s">
        <v>1631</v>
      </c>
      <c r="G198" s="285"/>
      <c r="H198" s="454" t="s">
        <v>1632</v>
      </c>
      <c r="I198" s="454"/>
      <c r="J198" s="454"/>
      <c r="K198" s="220"/>
    </row>
    <row r="199" spans="2:11" ht="5.25" customHeight="1">
      <c r="B199" s="248"/>
      <c r="C199" s="245"/>
      <c r="D199" s="245"/>
      <c r="E199" s="245"/>
      <c r="F199" s="245"/>
      <c r="G199" s="228"/>
      <c r="H199" s="245"/>
      <c r="I199" s="245"/>
      <c r="J199" s="245"/>
      <c r="K199" s="269"/>
    </row>
    <row r="200" spans="2:11" ht="15" customHeight="1">
      <c r="B200" s="248"/>
      <c r="C200" s="228" t="s">
        <v>1622</v>
      </c>
      <c r="D200" s="228"/>
      <c r="E200" s="228"/>
      <c r="F200" s="247" t="s">
        <v>36</v>
      </c>
      <c r="G200" s="228"/>
      <c r="H200" s="453" t="s">
        <v>1633</v>
      </c>
      <c r="I200" s="453"/>
      <c r="J200" s="453"/>
      <c r="K200" s="269"/>
    </row>
    <row r="201" spans="2:11" ht="15" customHeight="1">
      <c r="B201" s="248"/>
      <c r="C201" s="254"/>
      <c r="D201" s="228"/>
      <c r="E201" s="228"/>
      <c r="F201" s="247" t="s">
        <v>37</v>
      </c>
      <c r="G201" s="228"/>
      <c r="H201" s="453" t="s">
        <v>1634</v>
      </c>
      <c r="I201" s="453"/>
      <c r="J201" s="453"/>
      <c r="K201" s="269"/>
    </row>
    <row r="202" spans="2:11" ht="15" customHeight="1">
      <c r="B202" s="248"/>
      <c r="C202" s="254"/>
      <c r="D202" s="228"/>
      <c r="E202" s="228"/>
      <c r="F202" s="247" t="s">
        <v>40</v>
      </c>
      <c r="G202" s="228"/>
      <c r="H202" s="453" t="s">
        <v>1635</v>
      </c>
      <c r="I202" s="453"/>
      <c r="J202" s="453"/>
      <c r="K202" s="269"/>
    </row>
    <row r="203" spans="2:11" ht="15" customHeight="1">
      <c r="B203" s="248"/>
      <c r="C203" s="228"/>
      <c r="D203" s="228"/>
      <c r="E203" s="228"/>
      <c r="F203" s="247" t="s">
        <v>38</v>
      </c>
      <c r="G203" s="228"/>
      <c r="H203" s="453" t="s">
        <v>1636</v>
      </c>
      <c r="I203" s="453"/>
      <c r="J203" s="453"/>
      <c r="K203" s="269"/>
    </row>
    <row r="204" spans="2:11" ht="15" customHeight="1">
      <c r="B204" s="248"/>
      <c r="C204" s="228"/>
      <c r="D204" s="228"/>
      <c r="E204" s="228"/>
      <c r="F204" s="247" t="s">
        <v>39</v>
      </c>
      <c r="G204" s="228"/>
      <c r="H204" s="453" t="s">
        <v>1637</v>
      </c>
      <c r="I204" s="453"/>
      <c r="J204" s="453"/>
      <c r="K204" s="269"/>
    </row>
    <row r="205" spans="2:11" ht="15" customHeight="1">
      <c r="B205" s="248"/>
      <c r="C205" s="228"/>
      <c r="D205" s="228"/>
      <c r="E205" s="228"/>
      <c r="F205" s="247"/>
      <c r="G205" s="228"/>
      <c r="H205" s="228"/>
      <c r="I205" s="228"/>
      <c r="J205" s="228"/>
      <c r="K205" s="269"/>
    </row>
    <row r="206" spans="2:11" ht="15" customHeight="1">
      <c r="B206" s="248"/>
      <c r="C206" s="228" t="s">
        <v>1578</v>
      </c>
      <c r="D206" s="228"/>
      <c r="E206" s="228"/>
      <c r="F206" s="247" t="s">
        <v>72</v>
      </c>
      <c r="G206" s="228"/>
      <c r="H206" s="453" t="s">
        <v>1638</v>
      </c>
      <c r="I206" s="453"/>
      <c r="J206" s="453"/>
      <c r="K206" s="269"/>
    </row>
    <row r="207" spans="2:11" ht="15" customHeight="1">
      <c r="B207" s="248"/>
      <c r="C207" s="254"/>
      <c r="D207" s="228"/>
      <c r="E207" s="228"/>
      <c r="F207" s="247" t="s">
        <v>1476</v>
      </c>
      <c r="G207" s="228"/>
      <c r="H207" s="453" t="s">
        <v>1477</v>
      </c>
      <c r="I207" s="453"/>
      <c r="J207" s="453"/>
      <c r="K207" s="269"/>
    </row>
    <row r="208" spans="2:11" ht="15" customHeight="1">
      <c r="B208" s="248"/>
      <c r="C208" s="228"/>
      <c r="D208" s="228"/>
      <c r="E208" s="228"/>
      <c r="F208" s="247" t="s">
        <v>1474</v>
      </c>
      <c r="G208" s="228"/>
      <c r="H208" s="453" t="s">
        <v>1639</v>
      </c>
      <c r="I208" s="453"/>
      <c r="J208" s="453"/>
      <c r="K208" s="269"/>
    </row>
    <row r="209" spans="2:11" ht="15" customHeight="1">
      <c r="B209" s="286"/>
      <c r="C209" s="254"/>
      <c r="D209" s="254"/>
      <c r="E209" s="254"/>
      <c r="F209" s="247" t="s">
        <v>104</v>
      </c>
      <c r="G209" s="233"/>
      <c r="H209" s="452" t="s">
        <v>1478</v>
      </c>
      <c r="I209" s="452"/>
      <c r="J209" s="452"/>
      <c r="K209" s="287"/>
    </row>
    <row r="210" spans="2:11" ht="15" customHeight="1">
      <c r="B210" s="286"/>
      <c r="C210" s="254"/>
      <c r="D210" s="254"/>
      <c r="E210" s="254"/>
      <c r="F210" s="247" t="s">
        <v>1479</v>
      </c>
      <c r="G210" s="233"/>
      <c r="H210" s="452" t="s">
        <v>1640</v>
      </c>
      <c r="I210" s="452"/>
      <c r="J210" s="452"/>
      <c r="K210" s="287"/>
    </row>
    <row r="211" spans="2:11" ht="15" customHeight="1">
      <c r="B211" s="286"/>
      <c r="C211" s="254"/>
      <c r="D211" s="254"/>
      <c r="E211" s="254"/>
      <c r="F211" s="288"/>
      <c r="G211" s="233"/>
      <c r="H211" s="289"/>
      <c r="I211" s="289"/>
      <c r="J211" s="289"/>
      <c r="K211" s="287"/>
    </row>
    <row r="212" spans="2:11" ht="15" customHeight="1">
      <c r="B212" s="286"/>
      <c r="C212" s="228" t="s">
        <v>1602</v>
      </c>
      <c r="D212" s="254"/>
      <c r="E212" s="254"/>
      <c r="F212" s="247">
        <v>1</v>
      </c>
      <c r="G212" s="233"/>
      <c r="H212" s="452" t="s">
        <v>1641</v>
      </c>
      <c r="I212" s="452"/>
      <c r="J212" s="452"/>
      <c r="K212" s="287"/>
    </row>
    <row r="213" spans="2:11" ht="15" customHeight="1">
      <c r="B213" s="286"/>
      <c r="C213" s="254"/>
      <c r="D213" s="254"/>
      <c r="E213" s="254"/>
      <c r="F213" s="247">
        <v>2</v>
      </c>
      <c r="G213" s="233"/>
      <c r="H213" s="452" t="s">
        <v>1642</v>
      </c>
      <c r="I213" s="452"/>
      <c r="J213" s="452"/>
      <c r="K213" s="287"/>
    </row>
    <row r="214" spans="2:11" ht="15" customHeight="1">
      <c r="B214" s="286"/>
      <c r="C214" s="254"/>
      <c r="D214" s="254"/>
      <c r="E214" s="254"/>
      <c r="F214" s="247">
        <v>3</v>
      </c>
      <c r="G214" s="233"/>
      <c r="H214" s="452" t="s">
        <v>1643</v>
      </c>
      <c r="I214" s="452"/>
      <c r="J214" s="452"/>
      <c r="K214" s="287"/>
    </row>
    <row r="215" spans="2:11" ht="15" customHeight="1">
      <c r="B215" s="286"/>
      <c r="C215" s="254"/>
      <c r="D215" s="254"/>
      <c r="E215" s="254"/>
      <c r="F215" s="247">
        <v>4</v>
      </c>
      <c r="G215" s="233"/>
      <c r="H215" s="452" t="s">
        <v>1644</v>
      </c>
      <c r="I215" s="452"/>
      <c r="J215" s="452"/>
      <c r="K215" s="287"/>
    </row>
    <row r="216" spans="2:11" ht="12.75" customHeight="1">
      <c r="B216" s="290"/>
      <c r="C216" s="291"/>
      <c r="D216" s="291"/>
      <c r="E216" s="291"/>
      <c r="F216" s="291"/>
      <c r="G216" s="291"/>
      <c r="H216" s="291"/>
      <c r="I216" s="291"/>
      <c r="J216" s="291"/>
      <c r="K216" s="292"/>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256"/>
  <sheetViews>
    <sheetView showGridLines="0" workbookViewId="0" topLeftCell="A1">
      <pane ySplit="1" topLeftCell="A235" activePane="bottomLeft" state="frozen"/>
      <selection pane="bottomLeft" activeCell="I86" sqref="I8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106</v>
      </c>
      <c r="G1" s="444" t="s">
        <v>107</v>
      </c>
      <c r="H1" s="444"/>
      <c r="I1" s="17"/>
      <c r="J1" s="97" t="s">
        <v>108</v>
      </c>
      <c r="K1" s="18" t="s">
        <v>109</v>
      </c>
      <c r="L1" s="97" t="s">
        <v>110</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27" t="s">
        <v>8</v>
      </c>
      <c r="M2" s="428"/>
      <c r="N2" s="428"/>
      <c r="O2" s="428"/>
      <c r="P2" s="428"/>
      <c r="Q2" s="428"/>
      <c r="R2" s="428"/>
      <c r="S2" s="428"/>
      <c r="T2" s="428"/>
      <c r="U2" s="428"/>
      <c r="V2" s="428"/>
      <c r="AT2" s="24" t="s">
        <v>74</v>
      </c>
    </row>
    <row r="3" spans="2:46" ht="6.95" customHeight="1">
      <c r="B3" s="25"/>
      <c r="C3" s="26"/>
      <c r="D3" s="26"/>
      <c r="E3" s="26"/>
      <c r="F3" s="26"/>
      <c r="G3" s="26"/>
      <c r="H3" s="26"/>
      <c r="I3" s="26"/>
      <c r="J3" s="26"/>
      <c r="K3" s="27"/>
      <c r="AT3" s="24" t="s">
        <v>75</v>
      </c>
    </row>
    <row r="4" spans="2:46" ht="36.95" customHeight="1">
      <c r="B4" s="28"/>
      <c r="C4" s="29"/>
      <c r="D4" s="30" t="s">
        <v>111</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445" t="str">
        <f>'Rekapitulace stavby'!K6</f>
        <v>Využití plochy Borská, I.etapa</v>
      </c>
      <c r="F7" s="446"/>
      <c r="G7" s="446"/>
      <c r="H7" s="446"/>
      <c r="I7" s="29"/>
      <c r="J7" s="29"/>
      <c r="K7" s="31"/>
    </row>
    <row r="8" spans="2:11" s="1" customFormat="1" ht="15">
      <c r="B8" s="38"/>
      <c r="C8" s="39"/>
      <c r="D8" s="36" t="s">
        <v>112</v>
      </c>
      <c r="E8" s="39"/>
      <c r="F8" s="39"/>
      <c r="G8" s="39"/>
      <c r="H8" s="39"/>
      <c r="I8" s="39"/>
      <c r="J8" s="39"/>
      <c r="K8" s="42"/>
    </row>
    <row r="9" spans="2:11" s="1" customFormat="1" ht="36.95" customHeight="1">
      <c r="B9" s="38"/>
      <c r="C9" s="39"/>
      <c r="D9" s="39"/>
      <c r="E9" s="447" t="s">
        <v>113</v>
      </c>
      <c r="F9" s="448"/>
      <c r="G9" s="448"/>
      <c r="H9" s="44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t="s">
        <v>1645</v>
      </c>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429" t="s">
        <v>5</v>
      </c>
      <c r="F24" s="429"/>
      <c r="G24" s="429"/>
      <c r="H24" s="429"/>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ROUND(J83,2)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ROUND(SUM(BE83:BE255),2)</f>
        <v>0</v>
      </c>
      <c r="G30" s="39"/>
      <c r="H30" s="39"/>
      <c r="I30" s="107">
        <v>0.21</v>
      </c>
      <c r="J30" s="106">
        <f>ROUND(ROUND((SUM(BE83:BE255)),2)*I30,2)</f>
        <v>0</v>
      </c>
      <c r="K30" s="42"/>
    </row>
    <row r="31" spans="2:11" s="1" customFormat="1" ht="14.45" customHeight="1">
      <c r="B31" s="38"/>
      <c r="C31" s="39"/>
      <c r="D31" s="39"/>
      <c r="E31" s="46" t="s">
        <v>37</v>
      </c>
      <c r="F31" s="106">
        <f>ROUND(SUM(BF83:BF255),2)</f>
        <v>0</v>
      </c>
      <c r="G31" s="39"/>
      <c r="H31" s="39"/>
      <c r="I31" s="107">
        <v>0.15</v>
      </c>
      <c r="J31" s="106">
        <f>ROUND(ROUND((SUM(BF83:BF255)),2)*I31,2)</f>
        <v>0</v>
      </c>
      <c r="K31" s="42"/>
    </row>
    <row r="32" spans="2:11" s="1" customFormat="1" ht="14.45" customHeight="1" hidden="1">
      <c r="B32" s="38"/>
      <c r="C32" s="39"/>
      <c r="D32" s="39"/>
      <c r="E32" s="46" t="s">
        <v>38</v>
      </c>
      <c r="F32" s="106">
        <f>ROUND(SUM(BG83:BG255),2)</f>
        <v>0</v>
      </c>
      <c r="G32" s="39"/>
      <c r="H32" s="39"/>
      <c r="I32" s="107">
        <v>0.21</v>
      </c>
      <c r="J32" s="106">
        <v>0</v>
      </c>
      <c r="K32" s="42"/>
    </row>
    <row r="33" spans="2:11" s="1" customFormat="1" ht="14.45" customHeight="1" hidden="1">
      <c r="B33" s="38"/>
      <c r="C33" s="39"/>
      <c r="D33" s="39"/>
      <c r="E33" s="46" t="s">
        <v>39</v>
      </c>
      <c r="F33" s="106">
        <f>ROUND(SUM(BH83:BH255),2)</f>
        <v>0</v>
      </c>
      <c r="G33" s="39"/>
      <c r="H33" s="39"/>
      <c r="I33" s="107">
        <v>0.15</v>
      </c>
      <c r="J33" s="106">
        <v>0</v>
      </c>
      <c r="K33" s="42"/>
    </row>
    <row r="34" spans="2:11" s="1" customFormat="1" ht="14.45" customHeight="1" hidden="1">
      <c r="B34" s="38"/>
      <c r="C34" s="39"/>
      <c r="D34" s="39"/>
      <c r="E34" s="46" t="s">
        <v>40</v>
      </c>
      <c r="F34" s="106">
        <f>ROUND(SUM(BI83:BI255),2)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114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445" t="str">
        <f>E7</f>
        <v>Využití plochy Borská, I.etapa</v>
      </c>
      <c r="F45" s="446"/>
      <c r="G45" s="446"/>
      <c r="H45" s="446"/>
      <c r="I45" s="39"/>
      <c r="J45" s="39"/>
      <c r="K45" s="42"/>
    </row>
    <row r="46" spans="2:11" s="1" customFormat="1" ht="14.45" customHeight="1">
      <c r="B46" s="38"/>
      <c r="C46" s="36" t="s">
        <v>112</v>
      </c>
      <c r="D46" s="39"/>
      <c r="E46" s="39"/>
      <c r="F46" s="39"/>
      <c r="G46" s="39"/>
      <c r="H46" s="39"/>
      <c r="I46" s="39"/>
      <c r="J46" s="39"/>
      <c r="K46" s="42"/>
    </row>
    <row r="47" spans="2:11" s="1" customFormat="1" ht="17.25" customHeight="1">
      <c r="B47" s="38"/>
      <c r="C47" s="39"/>
      <c r="D47" s="39"/>
      <c r="E47" s="447" t="str">
        <f>E9</f>
        <v>N3601 - Víceúčelové hřiště</v>
      </c>
      <c r="F47" s="448"/>
      <c r="G47" s="448"/>
      <c r="H47" s="44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Západočeská univerzita v Plzni</v>
      </c>
      <c r="G51" s="39"/>
      <c r="H51" s="39"/>
      <c r="I51" s="36" t="s">
        <v>27</v>
      </c>
      <c r="J51" s="429" t="str">
        <f>E21</f>
        <v>AS Projekt, spol. s r.o.</v>
      </c>
      <c r="K51" s="42"/>
    </row>
    <row r="52" spans="2:11" s="1" customFormat="1" ht="14.45" customHeight="1">
      <c r="B52" s="38"/>
      <c r="C52" s="36" t="s">
        <v>26</v>
      </c>
      <c r="D52" s="39"/>
      <c r="E52" s="39"/>
      <c r="F52" s="34" t="str">
        <f>IF(E18="","",E18)</f>
        <v xml:space="preserve"> </v>
      </c>
      <c r="G52" s="39"/>
      <c r="H52" s="39"/>
      <c r="I52" s="39"/>
      <c r="J52" s="440"/>
      <c r="K52" s="42"/>
    </row>
    <row r="53" spans="2:11" s="1" customFormat="1" ht="10.35" customHeight="1">
      <c r="B53" s="38"/>
      <c r="C53" s="39"/>
      <c r="D53" s="39"/>
      <c r="E53" s="39"/>
      <c r="F53" s="39"/>
      <c r="G53" s="39"/>
      <c r="H53" s="39"/>
      <c r="I53" s="39"/>
      <c r="J53" s="39"/>
      <c r="K53" s="42"/>
    </row>
    <row r="54" spans="2:11" s="1" customFormat="1" ht="29.25" customHeight="1">
      <c r="B54" s="38"/>
      <c r="C54" s="115" t="s">
        <v>115</v>
      </c>
      <c r="D54" s="108"/>
      <c r="E54" s="108"/>
      <c r="F54" s="108"/>
      <c r="G54" s="108"/>
      <c r="H54" s="108"/>
      <c r="I54" s="108"/>
      <c r="J54" s="116" t="s">
        <v>116</v>
      </c>
      <c r="K54" s="117"/>
    </row>
    <row r="55" spans="2:11" s="1" customFormat="1" ht="10.35" customHeight="1">
      <c r="B55" s="38"/>
      <c r="C55" s="39"/>
      <c r="D55" s="39"/>
      <c r="E55" s="39"/>
      <c r="F55" s="39"/>
      <c r="G55" s="39"/>
      <c r="H55" s="39"/>
      <c r="I55" s="39"/>
      <c r="J55" s="39"/>
      <c r="K55" s="42"/>
    </row>
    <row r="56" spans="2:47" s="1" customFormat="1" ht="29.25" customHeight="1">
      <c r="B56" s="38"/>
      <c r="C56" s="118" t="s">
        <v>117</v>
      </c>
      <c r="D56" s="39"/>
      <c r="E56" s="39"/>
      <c r="F56" s="39"/>
      <c r="G56" s="39"/>
      <c r="H56" s="39"/>
      <c r="I56" s="39"/>
      <c r="J56" s="105">
        <f>J83</f>
        <v>0</v>
      </c>
      <c r="K56" s="42"/>
      <c r="AU56" s="24" t="s">
        <v>118</v>
      </c>
    </row>
    <row r="57" spans="2:11" s="7" customFormat="1" ht="24.95" customHeight="1">
      <c r="B57" s="119"/>
      <c r="C57" s="120"/>
      <c r="D57" s="121" t="s">
        <v>119</v>
      </c>
      <c r="E57" s="122"/>
      <c r="F57" s="122"/>
      <c r="G57" s="122"/>
      <c r="H57" s="122"/>
      <c r="I57" s="122"/>
      <c r="J57" s="123">
        <f>J84</f>
        <v>0</v>
      </c>
      <c r="K57" s="124"/>
    </row>
    <row r="58" spans="2:11" s="8" customFormat="1" ht="19.9" customHeight="1">
      <c r="B58" s="125"/>
      <c r="C58" s="126"/>
      <c r="D58" s="127" t="s">
        <v>120</v>
      </c>
      <c r="E58" s="128"/>
      <c r="F58" s="128"/>
      <c r="G58" s="128"/>
      <c r="H58" s="128"/>
      <c r="I58" s="128"/>
      <c r="J58" s="129">
        <f>J85</f>
        <v>0</v>
      </c>
      <c r="K58" s="130"/>
    </row>
    <row r="59" spans="2:11" s="8" customFormat="1" ht="19.9" customHeight="1">
      <c r="B59" s="125"/>
      <c r="C59" s="126"/>
      <c r="D59" s="127" t="s">
        <v>121</v>
      </c>
      <c r="E59" s="128"/>
      <c r="F59" s="128"/>
      <c r="G59" s="128"/>
      <c r="H59" s="128"/>
      <c r="I59" s="128"/>
      <c r="J59" s="129">
        <f>J169</f>
        <v>0</v>
      </c>
      <c r="K59" s="130"/>
    </row>
    <row r="60" spans="2:11" s="8" customFormat="1" ht="19.9" customHeight="1">
      <c r="B60" s="125"/>
      <c r="C60" s="126"/>
      <c r="D60" s="127" t="s">
        <v>122</v>
      </c>
      <c r="E60" s="128"/>
      <c r="F60" s="128"/>
      <c r="G60" s="128"/>
      <c r="H60" s="128"/>
      <c r="I60" s="128"/>
      <c r="J60" s="129">
        <f>J181</f>
        <v>0</v>
      </c>
      <c r="K60" s="130"/>
    </row>
    <row r="61" spans="2:11" s="8" customFormat="1" ht="19.9" customHeight="1">
      <c r="B61" s="125"/>
      <c r="C61" s="126"/>
      <c r="D61" s="127" t="s">
        <v>123</v>
      </c>
      <c r="E61" s="128"/>
      <c r="F61" s="128"/>
      <c r="G61" s="128"/>
      <c r="H61" s="128"/>
      <c r="I61" s="128"/>
      <c r="J61" s="129">
        <f>J240</f>
        <v>0</v>
      </c>
      <c r="K61" s="130"/>
    </row>
    <row r="62" spans="2:11" s="8" customFormat="1" ht="19.9" customHeight="1">
      <c r="B62" s="125"/>
      <c r="C62" s="126"/>
      <c r="D62" s="127" t="s">
        <v>124</v>
      </c>
      <c r="E62" s="128"/>
      <c r="F62" s="128"/>
      <c r="G62" s="128"/>
      <c r="H62" s="128"/>
      <c r="I62" s="128"/>
      <c r="J62" s="129">
        <f>J252</f>
        <v>0</v>
      </c>
      <c r="K62" s="130"/>
    </row>
    <row r="63" spans="2:11" s="7" customFormat="1" ht="24.95" customHeight="1">
      <c r="B63" s="119"/>
      <c r="C63" s="120"/>
      <c r="D63" s="121" t="s">
        <v>125</v>
      </c>
      <c r="E63" s="122"/>
      <c r="F63" s="122"/>
      <c r="G63" s="122"/>
      <c r="H63" s="122"/>
      <c r="I63" s="122"/>
      <c r="J63" s="123">
        <f>J255</f>
        <v>0</v>
      </c>
      <c r="K63" s="124"/>
    </row>
    <row r="64" spans="2:11" s="1" customFormat="1" ht="21.75" customHeight="1">
      <c r="B64" s="38"/>
      <c r="C64" s="39"/>
      <c r="D64" s="39"/>
      <c r="E64" s="39"/>
      <c r="F64" s="39"/>
      <c r="G64" s="39"/>
      <c r="H64" s="39"/>
      <c r="I64" s="39"/>
      <c r="J64" s="39"/>
      <c r="K64" s="42"/>
    </row>
    <row r="65" spans="2:11" s="1" customFormat="1" ht="6.95" customHeight="1">
      <c r="B65" s="53"/>
      <c r="C65" s="54"/>
      <c r="D65" s="54"/>
      <c r="E65" s="54"/>
      <c r="F65" s="54"/>
      <c r="G65" s="54"/>
      <c r="H65" s="54"/>
      <c r="I65" s="54"/>
      <c r="J65" s="54"/>
      <c r="K65" s="55"/>
    </row>
    <row r="69" spans="2:12" s="1" customFormat="1" ht="6.95" customHeight="1">
      <c r="B69" s="56"/>
      <c r="C69" s="57"/>
      <c r="D69" s="57"/>
      <c r="E69" s="57"/>
      <c r="F69" s="57"/>
      <c r="G69" s="57"/>
      <c r="H69" s="57"/>
      <c r="I69" s="57"/>
      <c r="J69" s="57"/>
      <c r="K69" s="57"/>
      <c r="L69" s="38"/>
    </row>
    <row r="70" spans="2:12" s="1" customFormat="1" ht="36.95" customHeight="1">
      <c r="B70" s="38"/>
      <c r="C70" s="58" t="s">
        <v>126</v>
      </c>
      <c r="L70" s="38"/>
    </row>
    <row r="71" spans="2:12" s="1" customFormat="1" ht="6.95" customHeight="1">
      <c r="B71" s="38"/>
      <c r="L71" s="38"/>
    </row>
    <row r="72" spans="2:12" s="1" customFormat="1" ht="14.45" customHeight="1">
      <c r="B72" s="38"/>
      <c r="C72" s="60" t="s">
        <v>16</v>
      </c>
      <c r="L72" s="38"/>
    </row>
    <row r="73" spans="2:12" s="1" customFormat="1" ht="16.5" customHeight="1">
      <c r="B73" s="38"/>
      <c r="E73" s="441" t="str">
        <f>E7</f>
        <v>Využití plochy Borská, I.etapa</v>
      </c>
      <c r="F73" s="442"/>
      <c r="G73" s="442"/>
      <c r="H73" s="442"/>
      <c r="L73" s="38"/>
    </row>
    <row r="74" spans="2:12" s="1" customFormat="1" ht="14.45" customHeight="1">
      <c r="B74" s="38"/>
      <c r="C74" s="60" t="s">
        <v>112</v>
      </c>
      <c r="L74" s="38"/>
    </row>
    <row r="75" spans="2:12" s="1" customFormat="1" ht="17.25" customHeight="1">
      <c r="B75" s="38"/>
      <c r="E75" s="422" t="str">
        <f>E9</f>
        <v>N3601 - Víceúčelové hřiště</v>
      </c>
      <c r="F75" s="443"/>
      <c r="G75" s="443"/>
      <c r="H75" s="443"/>
      <c r="L75" s="38"/>
    </row>
    <row r="76" spans="2:12" s="1" customFormat="1" ht="6.95" customHeight="1">
      <c r="B76" s="38"/>
      <c r="L76" s="38"/>
    </row>
    <row r="77" spans="2:12" s="1" customFormat="1" ht="18" customHeight="1">
      <c r="B77" s="38"/>
      <c r="C77" s="60" t="s">
        <v>19</v>
      </c>
      <c r="F77" s="131" t="str">
        <f>F12</f>
        <v xml:space="preserve"> </v>
      </c>
      <c r="I77" s="60" t="s">
        <v>21</v>
      </c>
      <c r="J77" s="64" t="str">
        <f>IF(J12="","",J12)</f>
        <v/>
      </c>
      <c r="L77" s="38"/>
    </row>
    <row r="78" spans="2:12" s="1" customFormat="1" ht="6.95" customHeight="1">
      <c r="B78" s="38"/>
      <c r="L78" s="38"/>
    </row>
    <row r="79" spans="2:12" s="1" customFormat="1" ht="15">
      <c r="B79" s="38"/>
      <c r="C79" s="60" t="s">
        <v>22</v>
      </c>
      <c r="F79" s="131" t="str">
        <f>E15</f>
        <v>Západočeská univerzita v Plzni</v>
      </c>
      <c r="I79" s="60" t="s">
        <v>27</v>
      </c>
      <c r="J79" s="131" t="str">
        <f>E21</f>
        <v>AS Projekt, spol. s r.o.</v>
      </c>
      <c r="L79" s="38"/>
    </row>
    <row r="80" spans="2:12" s="1" customFormat="1" ht="14.45" customHeight="1">
      <c r="B80" s="38"/>
      <c r="C80" s="60" t="s">
        <v>26</v>
      </c>
      <c r="F80" s="131" t="str">
        <f>IF(E18="","",E18)</f>
        <v xml:space="preserve"> </v>
      </c>
      <c r="L80" s="38"/>
    </row>
    <row r="81" spans="2:12" s="1" customFormat="1" ht="10.35" customHeight="1">
      <c r="B81" s="38"/>
      <c r="L81" s="38"/>
    </row>
    <row r="82" spans="2:20" s="9" customFormat="1" ht="29.25" customHeight="1">
      <c r="B82" s="132"/>
      <c r="C82" s="133" t="s">
        <v>127</v>
      </c>
      <c r="D82" s="134" t="s">
        <v>50</v>
      </c>
      <c r="E82" s="134" t="s">
        <v>46</v>
      </c>
      <c r="F82" s="134" t="s">
        <v>128</v>
      </c>
      <c r="G82" s="134" t="s">
        <v>129</v>
      </c>
      <c r="H82" s="134" t="s">
        <v>130</v>
      </c>
      <c r="I82" s="134" t="s">
        <v>131</v>
      </c>
      <c r="J82" s="134" t="s">
        <v>116</v>
      </c>
      <c r="K82" s="135" t="s">
        <v>132</v>
      </c>
      <c r="L82" s="132"/>
      <c r="M82" s="70" t="s">
        <v>133</v>
      </c>
      <c r="N82" s="71" t="s">
        <v>35</v>
      </c>
      <c r="O82" s="71" t="s">
        <v>134</v>
      </c>
      <c r="P82" s="71" t="s">
        <v>135</v>
      </c>
      <c r="Q82" s="71" t="s">
        <v>136</v>
      </c>
      <c r="R82" s="71" t="s">
        <v>137</v>
      </c>
      <c r="S82" s="71" t="s">
        <v>138</v>
      </c>
      <c r="T82" s="72" t="s">
        <v>139</v>
      </c>
    </row>
    <row r="83" spans="2:63" s="1" customFormat="1" ht="29.25" customHeight="1">
      <c r="B83" s="38"/>
      <c r="C83" s="74" t="s">
        <v>117</v>
      </c>
      <c r="J83" s="136">
        <f>BK83</f>
        <v>0</v>
      </c>
      <c r="L83" s="38"/>
      <c r="M83" s="73"/>
      <c r="N83" s="65"/>
      <c r="O83" s="65"/>
      <c r="P83" s="137">
        <f>P84+P255</f>
        <v>1061.53526</v>
      </c>
      <c r="Q83" s="65"/>
      <c r="R83" s="137">
        <f>R84+R255</f>
        <v>112.57045000000001</v>
      </c>
      <c r="S83" s="65"/>
      <c r="T83" s="138">
        <f>T84+T255</f>
        <v>0</v>
      </c>
      <c r="AT83" s="24" t="s">
        <v>64</v>
      </c>
      <c r="AU83" s="24" t="s">
        <v>118</v>
      </c>
      <c r="BK83" s="139">
        <f>BK84+BK255</f>
        <v>0</v>
      </c>
    </row>
    <row r="84" spans="2:63" s="10" customFormat="1" ht="37.35" customHeight="1">
      <c r="B84" s="140"/>
      <c r="D84" s="141" t="s">
        <v>64</v>
      </c>
      <c r="E84" s="142" t="s">
        <v>140</v>
      </c>
      <c r="F84" s="142" t="s">
        <v>141</v>
      </c>
      <c r="J84" s="143">
        <f>BK84</f>
        <v>0</v>
      </c>
      <c r="L84" s="140"/>
      <c r="M84" s="144"/>
      <c r="N84" s="145"/>
      <c r="O84" s="145"/>
      <c r="P84" s="146">
        <f>P85+P169+P181+P240+P252</f>
        <v>1061.53526</v>
      </c>
      <c r="Q84" s="145"/>
      <c r="R84" s="146">
        <f>R85+R169+R181+R240+R252</f>
        <v>112.57045000000001</v>
      </c>
      <c r="S84" s="145"/>
      <c r="T84" s="147">
        <f>T85+T169+T181+T240+T252</f>
        <v>0</v>
      </c>
      <c r="AR84" s="141" t="s">
        <v>73</v>
      </c>
      <c r="AT84" s="148" t="s">
        <v>64</v>
      </c>
      <c r="AU84" s="148" t="s">
        <v>65</v>
      </c>
      <c r="AY84" s="141" t="s">
        <v>142</v>
      </c>
      <c r="BK84" s="149">
        <f>BK85+BK169+BK181+BK240+BK252</f>
        <v>0</v>
      </c>
    </row>
    <row r="85" spans="2:63" s="10" customFormat="1" ht="19.9" customHeight="1">
      <c r="B85" s="140"/>
      <c r="D85" s="141" t="s">
        <v>64</v>
      </c>
      <c r="E85" s="150" t="s">
        <v>73</v>
      </c>
      <c r="F85" s="150" t="s">
        <v>143</v>
      </c>
      <c r="J85" s="151">
        <f>BK85</f>
        <v>0</v>
      </c>
      <c r="L85" s="140"/>
      <c r="M85" s="144"/>
      <c r="N85" s="145"/>
      <c r="O85" s="145"/>
      <c r="P85" s="146">
        <f>SUM(P86:P168)</f>
        <v>556.96132</v>
      </c>
      <c r="Q85" s="145"/>
      <c r="R85" s="146">
        <f>SUM(R86:R168)</f>
        <v>0.14368999999999998</v>
      </c>
      <c r="S85" s="145"/>
      <c r="T85" s="147">
        <f>SUM(T86:T168)</f>
        <v>0</v>
      </c>
      <c r="AR85" s="141" t="s">
        <v>73</v>
      </c>
      <c r="AT85" s="148" t="s">
        <v>64</v>
      </c>
      <c r="AU85" s="148" t="s">
        <v>73</v>
      </c>
      <c r="AY85" s="141" t="s">
        <v>142</v>
      </c>
      <c r="BK85" s="149">
        <f>SUM(BK86:BK168)</f>
        <v>0</v>
      </c>
    </row>
    <row r="86" spans="2:65" s="1" customFormat="1" ht="38.25" customHeight="1">
      <c r="B86" s="152"/>
      <c r="C86" s="153" t="s">
        <v>73</v>
      </c>
      <c r="D86" s="153" t="s">
        <v>144</v>
      </c>
      <c r="E86" s="154" t="s">
        <v>145</v>
      </c>
      <c r="F86" s="155" t="s">
        <v>146</v>
      </c>
      <c r="G86" s="156" t="s">
        <v>147</v>
      </c>
      <c r="H86" s="157">
        <v>137</v>
      </c>
      <c r="I86" s="157"/>
      <c r="J86" s="157">
        <f>ROUND(I86*H86,2)</f>
        <v>0</v>
      </c>
      <c r="K86" s="155" t="s">
        <v>148</v>
      </c>
      <c r="L86" s="38"/>
      <c r="M86" s="158" t="s">
        <v>5</v>
      </c>
      <c r="N86" s="159" t="s">
        <v>36</v>
      </c>
      <c r="O86" s="160">
        <v>0.021</v>
      </c>
      <c r="P86" s="160">
        <f>O86*H86</f>
        <v>2.8770000000000002</v>
      </c>
      <c r="Q86" s="160">
        <v>0</v>
      </c>
      <c r="R86" s="160">
        <f>Q86*H86</f>
        <v>0</v>
      </c>
      <c r="S86" s="160">
        <v>0</v>
      </c>
      <c r="T86" s="161">
        <f>S86*H86</f>
        <v>0</v>
      </c>
      <c r="AR86" s="24" t="s">
        <v>149</v>
      </c>
      <c r="AT86" s="24" t="s">
        <v>144</v>
      </c>
      <c r="AU86" s="24" t="s">
        <v>75</v>
      </c>
      <c r="AY86" s="24" t="s">
        <v>142</v>
      </c>
      <c r="BE86" s="162">
        <f>IF(N86="základní",J86,0)</f>
        <v>0</v>
      </c>
      <c r="BF86" s="162">
        <f>IF(N86="snížená",J86,0)</f>
        <v>0</v>
      </c>
      <c r="BG86" s="162">
        <f>IF(N86="zákl. přenesená",J86,0)</f>
        <v>0</v>
      </c>
      <c r="BH86" s="162">
        <f>IF(N86="sníž. přenesená",J86,0)</f>
        <v>0</v>
      </c>
      <c r="BI86" s="162">
        <f>IF(N86="nulová",J86,0)</f>
        <v>0</v>
      </c>
      <c r="BJ86" s="24" t="s">
        <v>73</v>
      </c>
      <c r="BK86" s="162">
        <f>ROUND(I86*H86,2)</f>
        <v>0</v>
      </c>
      <c r="BL86" s="24" t="s">
        <v>149</v>
      </c>
      <c r="BM86" s="24" t="s">
        <v>150</v>
      </c>
    </row>
    <row r="87" spans="2:47" s="1" customFormat="1" ht="310.5">
      <c r="B87" s="38"/>
      <c r="D87" s="163" t="s">
        <v>151</v>
      </c>
      <c r="F87" s="164" t="s">
        <v>152</v>
      </c>
      <c r="L87" s="38"/>
      <c r="M87" s="165"/>
      <c r="N87" s="39"/>
      <c r="O87" s="39"/>
      <c r="P87" s="39"/>
      <c r="Q87" s="39"/>
      <c r="R87" s="39"/>
      <c r="S87" s="39"/>
      <c r="T87" s="67"/>
      <c r="AT87" s="24" t="s">
        <v>151</v>
      </c>
      <c r="AU87" s="24" t="s">
        <v>75</v>
      </c>
    </row>
    <row r="88" spans="2:51" s="11" customFormat="1" ht="13.5">
      <c r="B88" s="166"/>
      <c r="D88" s="163" t="s">
        <v>153</v>
      </c>
      <c r="E88" s="167" t="s">
        <v>5</v>
      </c>
      <c r="F88" s="168" t="s">
        <v>154</v>
      </c>
      <c r="H88" s="169">
        <v>137</v>
      </c>
      <c r="L88" s="166"/>
      <c r="M88" s="170"/>
      <c r="N88" s="171"/>
      <c r="O88" s="171"/>
      <c r="P88" s="171"/>
      <c r="Q88" s="171"/>
      <c r="R88" s="171"/>
      <c r="S88" s="171"/>
      <c r="T88" s="172"/>
      <c r="AT88" s="167" t="s">
        <v>153</v>
      </c>
      <c r="AU88" s="167" t="s">
        <v>75</v>
      </c>
      <c r="AV88" s="11" t="s">
        <v>75</v>
      </c>
      <c r="AW88" s="11" t="s">
        <v>28</v>
      </c>
      <c r="AX88" s="11" t="s">
        <v>65</v>
      </c>
      <c r="AY88" s="167" t="s">
        <v>142</v>
      </c>
    </row>
    <row r="89" spans="2:51" s="12" customFormat="1" ht="13.5">
      <c r="B89" s="173"/>
      <c r="D89" s="163" t="s">
        <v>153</v>
      </c>
      <c r="E89" s="174" t="s">
        <v>5</v>
      </c>
      <c r="F89" s="175" t="s">
        <v>155</v>
      </c>
      <c r="H89" s="174" t="s">
        <v>5</v>
      </c>
      <c r="L89" s="173"/>
      <c r="M89" s="176"/>
      <c r="N89" s="177"/>
      <c r="O89" s="177"/>
      <c r="P89" s="177"/>
      <c r="Q89" s="177"/>
      <c r="R89" s="177"/>
      <c r="S89" s="177"/>
      <c r="T89" s="178"/>
      <c r="AT89" s="174" t="s">
        <v>153</v>
      </c>
      <c r="AU89" s="174" t="s">
        <v>75</v>
      </c>
      <c r="AV89" s="12" t="s">
        <v>73</v>
      </c>
      <c r="AW89" s="12" t="s">
        <v>28</v>
      </c>
      <c r="AX89" s="12" t="s">
        <v>65</v>
      </c>
      <c r="AY89" s="174" t="s">
        <v>142</v>
      </c>
    </row>
    <row r="90" spans="2:51" s="13" customFormat="1" ht="13.5">
      <c r="B90" s="179"/>
      <c r="D90" s="163" t="s">
        <v>153</v>
      </c>
      <c r="E90" s="180" t="s">
        <v>5</v>
      </c>
      <c r="F90" s="181" t="s">
        <v>156</v>
      </c>
      <c r="H90" s="182">
        <v>137</v>
      </c>
      <c r="L90" s="179"/>
      <c r="M90" s="183"/>
      <c r="N90" s="184"/>
      <c r="O90" s="184"/>
      <c r="P90" s="184"/>
      <c r="Q90" s="184"/>
      <c r="R90" s="184"/>
      <c r="S90" s="184"/>
      <c r="T90" s="185"/>
      <c r="AT90" s="180" t="s">
        <v>153</v>
      </c>
      <c r="AU90" s="180" t="s">
        <v>75</v>
      </c>
      <c r="AV90" s="13" t="s">
        <v>149</v>
      </c>
      <c r="AW90" s="13" t="s">
        <v>28</v>
      </c>
      <c r="AX90" s="13" t="s">
        <v>73</v>
      </c>
      <c r="AY90" s="180" t="s">
        <v>142</v>
      </c>
    </row>
    <row r="91" spans="2:65" s="1" customFormat="1" ht="38.25" customHeight="1">
      <c r="B91" s="152"/>
      <c r="C91" s="153" t="s">
        <v>75</v>
      </c>
      <c r="D91" s="153" t="s">
        <v>144</v>
      </c>
      <c r="E91" s="154" t="s">
        <v>157</v>
      </c>
      <c r="F91" s="155" t="s">
        <v>158</v>
      </c>
      <c r="G91" s="156" t="s">
        <v>147</v>
      </c>
      <c r="H91" s="157">
        <v>345</v>
      </c>
      <c r="I91" s="157"/>
      <c r="J91" s="157">
        <f>ROUND(I91*H91,2)</f>
        <v>0</v>
      </c>
      <c r="K91" s="155" t="s">
        <v>148</v>
      </c>
      <c r="L91" s="38"/>
      <c r="M91" s="158" t="s">
        <v>5</v>
      </c>
      <c r="N91" s="159" t="s">
        <v>36</v>
      </c>
      <c r="O91" s="160">
        <v>0.187</v>
      </c>
      <c r="P91" s="160">
        <f>O91*H91</f>
        <v>64.515</v>
      </c>
      <c r="Q91" s="160">
        <v>0</v>
      </c>
      <c r="R91" s="160">
        <f>Q91*H91</f>
        <v>0</v>
      </c>
      <c r="S91" s="160">
        <v>0</v>
      </c>
      <c r="T91" s="161">
        <f>S91*H91</f>
        <v>0</v>
      </c>
      <c r="AR91" s="24" t="s">
        <v>149</v>
      </c>
      <c r="AT91" s="24" t="s">
        <v>144</v>
      </c>
      <c r="AU91" s="24" t="s">
        <v>75</v>
      </c>
      <c r="AY91" s="24" t="s">
        <v>142</v>
      </c>
      <c r="BE91" s="162">
        <f>IF(N91="základní",J91,0)</f>
        <v>0</v>
      </c>
      <c r="BF91" s="162">
        <f>IF(N91="snížená",J91,0)</f>
        <v>0</v>
      </c>
      <c r="BG91" s="162">
        <f>IF(N91="zákl. přenesená",J91,0)</f>
        <v>0</v>
      </c>
      <c r="BH91" s="162">
        <f>IF(N91="sníž. přenesená",J91,0)</f>
        <v>0</v>
      </c>
      <c r="BI91" s="162">
        <f>IF(N91="nulová",J91,0)</f>
        <v>0</v>
      </c>
      <c r="BJ91" s="24" t="s">
        <v>73</v>
      </c>
      <c r="BK91" s="162">
        <f>ROUND(I91*H91,2)</f>
        <v>0</v>
      </c>
      <c r="BL91" s="24" t="s">
        <v>149</v>
      </c>
      <c r="BM91" s="24" t="s">
        <v>159</v>
      </c>
    </row>
    <row r="92" spans="2:47" s="1" customFormat="1" ht="135">
      <c r="B92" s="38"/>
      <c r="D92" s="163" t="s">
        <v>151</v>
      </c>
      <c r="F92" s="164" t="s">
        <v>160</v>
      </c>
      <c r="L92" s="38"/>
      <c r="M92" s="165"/>
      <c r="N92" s="39"/>
      <c r="O92" s="39"/>
      <c r="P92" s="39"/>
      <c r="Q92" s="39"/>
      <c r="R92" s="39"/>
      <c r="S92" s="39"/>
      <c r="T92" s="67"/>
      <c r="AT92" s="24" t="s">
        <v>151</v>
      </c>
      <c r="AU92" s="24" t="s">
        <v>75</v>
      </c>
    </row>
    <row r="93" spans="2:51" s="11" customFormat="1" ht="13.5">
      <c r="B93" s="166"/>
      <c r="D93" s="163" t="s">
        <v>153</v>
      </c>
      <c r="E93" s="167" t="s">
        <v>5</v>
      </c>
      <c r="F93" s="168" t="s">
        <v>161</v>
      </c>
      <c r="H93" s="169">
        <v>345</v>
      </c>
      <c r="L93" s="166"/>
      <c r="M93" s="170"/>
      <c r="N93" s="171"/>
      <c r="O93" s="171"/>
      <c r="P93" s="171"/>
      <c r="Q93" s="171"/>
      <c r="R93" s="171"/>
      <c r="S93" s="171"/>
      <c r="T93" s="172"/>
      <c r="AT93" s="167" t="s">
        <v>153</v>
      </c>
      <c r="AU93" s="167" t="s">
        <v>75</v>
      </c>
      <c r="AV93" s="11" t="s">
        <v>75</v>
      </c>
      <c r="AW93" s="11" t="s">
        <v>28</v>
      </c>
      <c r="AX93" s="11" t="s">
        <v>65</v>
      </c>
      <c r="AY93" s="167" t="s">
        <v>142</v>
      </c>
    </row>
    <row r="94" spans="2:51" s="13" customFormat="1" ht="13.5">
      <c r="B94" s="179"/>
      <c r="D94" s="163" t="s">
        <v>153</v>
      </c>
      <c r="E94" s="180" t="s">
        <v>5</v>
      </c>
      <c r="F94" s="181" t="s">
        <v>156</v>
      </c>
      <c r="H94" s="182">
        <v>345</v>
      </c>
      <c r="L94" s="179"/>
      <c r="M94" s="183"/>
      <c r="N94" s="184"/>
      <c r="O94" s="184"/>
      <c r="P94" s="184"/>
      <c r="Q94" s="184"/>
      <c r="R94" s="184"/>
      <c r="S94" s="184"/>
      <c r="T94" s="185"/>
      <c r="AT94" s="180" t="s">
        <v>153</v>
      </c>
      <c r="AU94" s="180" t="s">
        <v>75</v>
      </c>
      <c r="AV94" s="13" t="s">
        <v>149</v>
      </c>
      <c r="AW94" s="13" t="s">
        <v>28</v>
      </c>
      <c r="AX94" s="13" t="s">
        <v>73</v>
      </c>
      <c r="AY94" s="180" t="s">
        <v>142</v>
      </c>
    </row>
    <row r="95" spans="2:65" s="1" customFormat="1" ht="38.25" customHeight="1">
      <c r="B95" s="152"/>
      <c r="C95" s="153" t="s">
        <v>162</v>
      </c>
      <c r="D95" s="153" t="s">
        <v>144</v>
      </c>
      <c r="E95" s="154" t="s">
        <v>163</v>
      </c>
      <c r="F95" s="155" t="s">
        <v>164</v>
      </c>
      <c r="G95" s="156" t="s">
        <v>147</v>
      </c>
      <c r="H95" s="157">
        <v>69</v>
      </c>
      <c r="I95" s="157"/>
      <c r="J95" s="157">
        <f>ROUND(I95*H95,2)</f>
        <v>0</v>
      </c>
      <c r="K95" s="155" t="s">
        <v>148</v>
      </c>
      <c r="L95" s="38"/>
      <c r="M95" s="158" t="s">
        <v>5</v>
      </c>
      <c r="N95" s="159" t="s">
        <v>36</v>
      </c>
      <c r="O95" s="160">
        <v>0.058</v>
      </c>
      <c r="P95" s="160">
        <f>O95*H95</f>
        <v>4.002</v>
      </c>
      <c r="Q95" s="160">
        <v>0</v>
      </c>
      <c r="R95" s="160">
        <f>Q95*H95</f>
        <v>0</v>
      </c>
      <c r="S95" s="160">
        <v>0</v>
      </c>
      <c r="T95" s="161">
        <f>S95*H95</f>
        <v>0</v>
      </c>
      <c r="AR95" s="24" t="s">
        <v>149</v>
      </c>
      <c r="AT95" s="24" t="s">
        <v>144</v>
      </c>
      <c r="AU95" s="24" t="s">
        <v>75</v>
      </c>
      <c r="AY95" s="24" t="s">
        <v>142</v>
      </c>
      <c r="BE95" s="162">
        <f>IF(N95="základní",J95,0)</f>
        <v>0</v>
      </c>
      <c r="BF95" s="162">
        <f>IF(N95="snížená",J95,0)</f>
        <v>0</v>
      </c>
      <c r="BG95" s="162">
        <f>IF(N95="zákl. přenesená",J95,0)</f>
        <v>0</v>
      </c>
      <c r="BH95" s="162">
        <f>IF(N95="sníž. přenesená",J95,0)</f>
        <v>0</v>
      </c>
      <c r="BI95" s="162">
        <f>IF(N95="nulová",J95,0)</f>
        <v>0</v>
      </c>
      <c r="BJ95" s="24" t="s">
        <v>73</v>
      </c>
      <c r="BK95" s="162">
        <f>ROUND(I95*H95,2)</f>
        <v>0</v>
      </c>
      <c r="BL95" s="24" t="s">
        <v>149</v>
      </c>
      <c r="BM95" s="24" t="s">
        <v>165</v>
      </c>
    </row>
    <row r="96" spans="2:47" s="1" customFormat="1" ht="135">
      <c r="B96" s="38"/>
      <c r="D96" s="163" t="s">
        <v>151</v>
      </c>
      <c r="F96" s="164" t="s">
        <v>160</v>
      </c>
      <c r="L96" s="38"/>
      <c r="M96" s="165"/>
      <c r="N96" s="39"/>
      <c r="O96" s="39"/>
      <c r="P96" s="39"/>
      <c r="Q96" s="39"/>
      <c r="R96" s="39"/>
      <c r="S96" s="39"/>
      <c r="T96" s="67"/>
      <c r="AT96" s="24" t="s">
        <v>151</v>
      </c>
      <c r="AU96" s="24" t="s">
        <v>75</v>
      </c>
    </row>
    <row r="97" spans="2:51" s="11" customFormat="1" ht="13.5">
      <c r="B97" s="166"/>
      <c r="D97" s="163" t="s">
        <v>153</v>
      </c>
      <c r="E97" s="167" t="s">
        <v>5</v>
      </c>
      <c r="F97" s="168" t="s">
        <v>166</v>
      </c>
      <c r="H97" s="169">
        <v>69</v>
      </c>
      <c r="L97" s="166"/>
      <c r="M97" s="170"/>
      <c r="N97" s="171"/>
      <c r="O97" s="171"/>
      <c r="P97" s="171"/>
      <c r="Q97" s="171"/>
      <c r="R97" s="171"/>
      <c r="S97" s="171"/>
      <c r="T97" s="172"/>
      <c r="AT97" s="167" t="s">
        <v>153</v>
      </c>
      <c r="AU97" s="167" t="s">
        <v>75</v>
      </c>
      <c r="AV97" s="11" t="s">
        <v>75</v>
      </c>
      <c r="AW97" s="11" t="s">
        <v>28</v>
      </c>
      <c r="AX97" s="11" t="s">
        <v>65</v>
      </c>
      <c r="AY97" s="167" t="s">
        <v>142</v>
      </c>
    </row>
    <row r="98" spans="2:51" s="12" customFormat="1" ht="13.5">
      <c r="B98" s="173"/>
      <c r="D98" s="163" t="s">
        <v>153</v>
      </c>
      <c r="E98" s="174" t="s">
        <v>5</v>
      </c>
      <c r="F98" s="175" t="s">
        <v>167</v>
      </c>
      <c r="H98" s="174" t="s">
        <v>5</v>
      </c>
      <c r="L98" s="173"/>
      <c r="M98" s="176"/>
      <c r="N98" s="177"/>
      <c r="O98" s="177"/>
      <c r="P98" s="177"/>
      <c r="Q98" s="177"/>
      <c r="R98" s="177"/>
      <c r="S98" s="177"/>
      <c r="T98" s="178"/>
      <c r="AT98" s="174" t="s">
        <v>153</v>
      </c>
      <c r="AU98" s="174" t="s">
        <v>75</v>
      </c>
      <c r="AV98" s="12" t="s">
        <v>73</v>
      </c>
      <c r="AW98" s="12" t="s">
        <v>28</v>
      </c>
      <c r="AX98" s="12" t="s">
        <v>65</v>
      </c>
      <c r="AY98" s="174" t="s">
        <v>142</v>
      </c>
    </row>
    <row r="99" spans="2:51" s="13" customFormat="1" ht="13.5">
      <c r="B99" s="179"/>
      <c r="D99" s="163" t="s">
        <v>153</v>
      </c>
      <c r="E99" s="180" t="s">
        <v>5</v>
      </c>
      <c r="F99" s="181" t="s">
        <v>156</v>
      </c>
      <c r="H99" s="182">
        <v>69</v>
      </c>
      <c r="L99" s="179"/>
      <c r="M99" s="183"/>
      <c r="N99" s="184"/>
      <c r="O99" s="184"/>
      <c r="P99" s="184"/>
      <c r="Q99" s="184"/>
      <c r="R99" s="184"/>
      <c r="S99" s="184"/>
      <c r="T99" s="185"/>
      <c r="AT99" s="180" t="s">
        <v>153</v>
      </c>
      <c r="AU99" s="180" t="s">
        <v>75</v>
      </c>
      <c r="AV99" s="13" t="s">
        <v>149</v>
      </c>
      <c r="AW99" s="13" t="s">
        <v>28</v>
      </c>
      <c r="AX99" s="13" t="s">
        <v>73</v>
      </c>
      <c r="AY99" s="180" t="s">
        <v>142</v>
      </c>
    </row>
    <row r="100" spans="2:65" s="1" customFormat="1" ht="25.5" customHeight="1">
      <c r="B100" s="152"/>
      <c r="C100" s="153" t="s">
        <v>149</v>
      </c>
      <c r="D100" s="153" t="s">
        <v>144</v>
      </c>
      <c r="E100" s="154" t="s">
        <v>168</v>
      </c>
      <c r="F100" s="155" t="s">
        <v>169</v>
      </c>
      <c r="G100" s="156" t="s">
        <v>147</v>
      </c>
      <c r="H100" s="157">
        <v>448.36</v>
      </c>
      <c r="I100" s="157"/>
      <c r="J100" s="157">
        <f>ROUND(I100*H100,2)</f>
        <v>0</v>
      </c>
      <c r="K100" s="155" t="s">
        <v>148</v>
      </c>
      <c r="L100" s="38"/>
      <c r="M100" s="158" t="s">
        <v>5</v>
      </c>
      <c r="N100" s="159" t="s">
        <v>36</v>
      </c>
      <c r="O100" s="160">
        <v>0.467</v>
      </c>
      <c r="P100" s="160">
        <f>O100*H100</f>
        <v>209.38412000000002</v>
      </c>
      <c r="Q100" s="160">
        <v>0</v>
      </c>
      <c r="R100" s="160">
        <f>Q100*H100</f>
        <v>0</v>
      </c>
      <c r="S100" s="160">
        <v>0</v>
      </c>
      <c r="T100" s="161">
        <f>S100*H100</f>
        <v>0</v>
      </c>
      <c r="AR100" s="24" t="s">
        <v>149</v>
      </c>
      <c r="AT100" s="24" t="s">
        <v>144</v>
      </c>
      <c r="AU100" s="24" t="s">
        <v>75</v>
      </c>
      <c r="AY100" s="24" t="s">
        <v>142</v>
      </c>
      <c r="BE100" s="162">
        <f>IF(N100="základní",J100,0)</f>
        <v>0</v>
      </c>
      <c r="BF100" s="162">
        <f>IF(N100="snížená",J100,0)</f>
        <v>0</v>
      </c>
      <c r="BG100" s="162">
        <f>IF(N100="zákl. přenesená",J100,0)</f>
        <v>0</v>
      </c>
      <c r="BH100" s="162">
        <f>IF(N100="sníž. přenesená",J100,0)</f>
        <v>0</v>
      </c>
      <c r="BI100" s="162">
        <f>IF(N100="nulová",J100,0)</f>
        <v>0</v>
      </c>
      <c r="BJ100" s="24" t="s">
        <v>73</v>
      </c>
      <c r="BK100" s="162">
        <f>ROUND(I100*H100,2)</f>
        <v>0</v>
      </c>
      <c r="BL100" s="24" t="s">
        <v>149</v>
      </c>
      <c r="BM100" s="24" t="s">
        <v>170</v>
      </c>
    </row>
    <row r="101" spans="2:47" s="1" customFormat="1" ht="270">
      <c r="B101" s="38"/>
      <c r="D101" s="163" t="s">
        <v>151</v>
      </c>
      <c r="F101" s="164" t="s">
        <v>171</v>
      </c>
      <c r="L101" s="38"/>
      <c r="M101" s="165"/>
      <c r="N101" s="39"/>
      <c r="O101" s="39"/>
      <c r="P101" s="39"/>
      <c r="Q101" s="39"/>
      <c r="R101" s="39"/>
      <c r="S101" s="39"/>
      <c r="T101" s="67"/>
      <c r="AT101" s="24" t="s">
        <v>151</v>
      </c>
      <c r="AU101" s="24" t="s">
        <v>75</v>
      </c>
    </row>
    <row r="102" spans="2:51" s="11" customFormat="1" ht="13.5">
      <c r="B102" s="166"/>
      <c r="D102" s="163" t="s">
        <v>153</v>
      </c>
      <c r="E102" s="167" t="s">
        <v>5</v>
      </c>
      <c r="F102" s="168" t="s">
        <v>172</v>
      </c>
      <c r="H102" s="169">
        <v>448.36</v>
      </c>
      <c r="L102" s="166"/>
      <c r="M102" s="170"/>
      <c r="N102" s="171"/>
      <c r="O102" s="171"/>
      <c r="P102" s="171"/>
      <c r="Q102" s="171"/>
      <c r="R102" s="171"/>
      <c r="S102" s="171"/>
      <c r="T102" s="172"/>
      <c r="AT102" s="167" t="s">
        <v>153</v>
      </c>
      <c r="AU102" s="167" t="s">
        <v>75</v>
      </c>
      <c r="AV102" s="11" t="s">
        <v>75</v>
      </c>
      <c r="AW102" s="11" t="s">
        <v>28</v>
      </c>
      <c r="AX102" s="11" t="s">
        <v>65</v>
      </c>
      <c r="AY102" s="167" t="s">
        <v>142</v>
      </c>
    </row>
    <row r="103" spans="2:51" s="13" customFormat="1" ht="13.5">
      <c r="B103" s="179"/>
      <c r="D103" s="163" t="s">
        <v>153</v>
      </c>
      <c r="E103" s="180" t="s">
        <v>5</v>
      </c>
      <c r="F103" s="181" t="s">
        <v>156</v>
      </c>
      <c r="H103" s="182">
        <v>448.36</v>
      </c>
      <c r="L103" s="179"/>
      <c r="M103" s="183"/>
      <c r="N103" s="184"/>
      <c r="O103" s="184"/>
      <c r="P103" s="184"/>
      <c r="Q103" s="184"/>
      <c r="R103" s="184"/>
      <c r="S103" s="184"/>
      <c r="T103" s="185"/>
      <c r="AT103" s="180" t="s">
        <v>153</v>
      </c>
      <c r="AU103" s="180" t="s">
        <v>75</v>
      </c>
      <c r="AV103" s="13" t="s">
        <v>149</v>
      </c>
      <c r="AW103" s="13" t="s">
        <v>28</v>
      </c>
      <c r="AX103" s="13" t="s">
        <v>73</v>
      </c>
      <c r="AY103" s="180" t="s">
        <v>142</v>
      </c>
    </row>
    <row r="104" spans="2:65" s="1" customFormat="1" ht="25.5" customHeight="1">
      <c r="B104" s="152"/>
      <c r="C104" s="153" t="s">
        <v>173</v>
      </c>
      <c r="D104" s="153" t="s">
        <v>144</v>
      </c>
      <c r="E104" s="154" t="s">
        <v>174</v>
      </c>
      <c r="F104" s="155" t="s">
        <v>175</v>
      </c>
      <c r="G104" s="156" t="s">
        <v>147</v>
      </c>
      <c r="H104" s="157">
        <v>89.67</v>
      </c>
      <c r="I104" s="157"/>
      <c r="J104" s="157">
        <f>ROUND(I104*H104,2)</f>
        <v>0</v>
      </c>
      <c r="K104" s="155" t="s">
        <v>148</v>
      </c>
      <c r="L104" s="38"/>
      <c r="M104" s="158" t="s">
        <v>5</v>
      </c>
      <c r="N104" s="159" t="s">
        <v>36</v>
      </c>
      <c r="O104" s="160">
        <v>0.04</v>
      </c>
      <c r="P104" s="160">
        <f>O104*H104</f>
        <v>3.5868</v>
      </c>
      <c r="Q104" s="160">
        <v>0</v>
      </c>
      <c r="R104" s="160">
        <f>Q104*H104</f>
        <v>0</v>
      </c>
      <c r="S104" s="160">
        <v>0</v>
      </c>
      <c r="T104" s="161">
        <f>S104*H104</f>
        <v>0</v>
      </c>
      <c r="AR104" s="24" t="s">
        <v>149</v>
      </c>
      <c r="AT104" s="24" t="s">
        <v>144</v>
      </c>
      <c r="AU104" s="24" t="s">
        <v>75</v>
      </c>
      <c r="AY104" s="24" t="s">
        <v>142</v>
      </c>
      <c r="BE104" s="162">
        <f>IF(N104="základní",J104,0)</f>
        <v>0</v>
      </c>
      <c r="BF104" s="162">
        <f>IF(N104="snížená",J104,0)</f>
        <v>0</v>
      </c>
      <c r="BG104" s="162">
        <f>IF(N104="zákl. přenesená",J104,0)</f>
        <v>0</v>
      </c>
      <c r="BH104" s="162">
        <f>IF(N104="sníž. přenesená",J104,0)</f>
        <v>0</v>
      </c>
      <c r="BI104" s="162">
        <f>IF(N104="nulová",J104,0)</f>
        <v>0</v>
      </c>
      <c r="BJ104" s="24" t="s">
        <v>73</v>
      </c>
      <c r="BK104" s="162">
        <f>ROUND(I104*H104,2)</f>
        <v>0</v>
      </c>
      <c r="BL104" s="24" t="s">
        <v>149</v>
      </c>
      <c r="BM104" s="24" t="s">
        <v>176</v>
      </c>
    </row>
    <row r="105" spans="2:47" s="1" customFormat="1" ht="270">
      <c r="B105" s="38"/>
      <c r="D105" s="163" t="s">
        <v>151</v>
      </c>
      <c r="F105" s="164" t="s">
        <v>171</v>
      </c>
      <c r="L105" s="38"/>
      <c r="M105" s="165"/>
      <c r="N105" s="39"/>
      <c r="O105" s="39"/>
      <c r="P105" s="39"/>
      <c r="Q105" s="39"/>
      <c r="R105" s="39"/>
      <c r="S105" s="39"/>
      <c r="T105" s="67"/>
      <c r="AT105" s="24" t="s">
        <v>151</v>
      </c>
      <c r="AU105" s="24" t="s">
        <v>75</v>
      </c>
    </row>
    <row r="106" spans="2:51" s="11" customFormat="1" ht="13.5">
      <c r="B106" s="166"/>
      <c r="D106" s="163" t="s">
        <v>153</v>
      </c>
      <c r="E106" s="167" t="s">
        <v>5</v>
      </c>
      <c r="F106" s="168" t="s">
        <v>177</v>
      </c>
      <c r="H106" s="169">
        <v>89.67</v>
      </c>
      <c r="L106" s="166"/>
      <c r="M106" s="170"/>
      <c r="N106" s="171"/>
      <c r="O106" s="171"/>
      <c r="P106" s="171"/>
      <c r="Q106" s="171"/>
      <c r="R106" s="171"/>
      <c r="S106" s="171"/>
      <c r="T106" s="172"/>
      <c r="AT106" s="167" t="s">
        <v>153</v>
      </c>
      <c r="AU106" s="167" t="s">
        <v>75</v>
      </c>
      <c r="AV106" s="11" t="s">
        <v>75</v>
      </c>
      <c r="AW106" s="11" t="s">
        <v>28</v>
      </c>
      <c r="AX106" s="11" t="s">
        <v>65</v>
      </c>
      <c r="AY106" s="167" t="s">
        <v>142</v>
      </c>
    </row>
    <row r="107" spans="2:51" s="12" customFormat="1" ht="13.5">
      <c r="B107" s="173"/>
      <c r="D107" s="163" t="s">
        <v>153</v>
      </c>
      <c r="E107" s="174" t="s">
        <v>5</v>
      </c>
      <c r="F107" s="175" t="s">
        <v>178</v>
      </c>
      <c r="H107" s="174" t="s">
        <v>5</v>
      </c>
      <c r="L107" s="173"/>
      <c r="M107" s="176"/>
      <c r="N107" s="177"/>
      <c r="O107" s="177"/>
      <c r="P107" s="177"/>
      <c r="Q107" s="177"/>
      <c r="R107" s="177"/>
      <c r="S107" s="177"/>
      <c r="T107" s="178"/>
      <c r="AT107" s="174" t="s">
        <v>153</v>
      </c>
      <c r="AU107" s="174" t="s">
        <v>75</v>
      </c>
      <c r="AV107" s="12" t="s">
        <v>73</v>
      </c>
      <c r="AW107" s="12" t="s">
        <v>28</v>
      </c>
      <c r="AX107" s="12" t="s">
        <v>65</v>
      </c>
      <c r="AY107" s="174" t="s">
        <v>142</v>
      </c>
    </row>
    <row r="108" spans="2:51" s="13" customFormat="1" ht="13.5">
      <c r="B108" s="179"/>
      <c r="D108" s="163" t="s">
        <v>153</v>
      </c>
      <c r="E108" s="180" t="s">
        <v>5</v>
      </c>
      <c r="F108" s="181" t="s">
        <v>156</v>
      </c>
      <c r="H108" s="182">
        <v>89.67</v>
      </c>
      <c r="L108" s="179"/>
      <c r="M108" s="183"/>
      <c r="N108" s="184"/>
      <c r="O108" s="184"/>
      <c r="P108" s="184"/>
      <c r="Q108" s="184"/>
      <c r="R108" s="184"/>
      <c r="S108" s="184"/>
      <c r="T108" s="185"/>
      <c r="AT108" s="180" t="s">
        <v>153</v>
      </c>
      <c r="AU108" s="180" t="s">
        <v>75</v>
      </c>
      <c r="AV108" s="13" t="s">
        <v>149</v>
      </c>
      <c r="AW108" s="13" t="s">
        <v>28</v>
      </c>
      <c r="AX108" s="13" t="s">
        <v>73</v>
      </c>
      <c r="AY108" s="180" t="s">
        <v>142</v>
      </c>
    </row>
    <row r="109" spans="2:65" s="1" customFormat="1" ht="38.25" customHeight="1">
      <c r="B109" s="152"/>
      <c r="C109" s="153" t="s">
        <v>179</v>
      </c>
      <c r="D109" s="153" t="s">
        <v>144</v>
      </c>
      <c r="E109" s="154" t="s">
        <v>180</v>
      </c>
      <c r="F109" s="155" t="s">
        <v>181</v>
      </c>
      <c r="G109" s="156" t="s">
        <v>147</v>
      </c>
      <c r="H109" s="157">
        <v>345</v>
      </c>
      <c r="I109" s="157"/>
      <c r="J109" s="157">
        <f>ROUND(I109*H109,2)</f>
        <v>0</v>
      </c>
      <c r="K109" s="155" t="s">
        <v>148</v>
      </c>
      <c r="L109" s="38"/>
      <c r="M109" s="158" t="s">
        <v>5</v>
      </c>
      <c r="N109" s="159" t="s">
        <v>36</v>
      </c>
      <c r="O109" s="160">
        <v>0.044</v>
      </c>
      <c r="P109" s="160">
        <f>O109*H109</f>
        <v>15.18</v>
      </c>
      <c r="Q109" s="160">
        <v>0</v>
      </c>
      <c r="R109" s="160">
        <f>Q109*H109</f>
        <v>0</v>
      </c>
      <c r="S109" s="160">
        <v>0</v>
      </c>
      <c r="T109" s="161">
        <f>S109*H109</f>
        <v>0</v>
      </c>
      <c r="AR109" s="24" t="s">
        <v>149</v>
      </c>
      <c r="AT109" s="24" t="s">
        <v>144</v>
      </c>
      <c r="AU109" s="24" t="s">
        <v>75</v>
      </c>
      <c r="AY109" s="24" t="s">
        <v>142</v>
      </c>
      <c r="BE109" s="162">
        <f>IF(N109="základní",J109,0)</f>
        <v>0</v>
      </c>
      <c r="BF109" s="162">
        <f>IF(N109="snížená",J109,0)</f>
        <v>0</v>
      </c>
      <c r="BG109" s="162">
        <f>IF(N109="zákl. přenesená",J109,0)</f>
        <v>0</v>
      </c>
      <c r="BH109" s="162">
        <f>IF(N109="sníž. přenesená",J109,0)</f>
        <v>0</v>
      </c>
      <c r="BI109" s="162">
        <f>IF(N109="nulová",J109,0)</f>
        <v>0</v>
      </c>
      <c r="BJ109" s="24" t="s">
        <v>73</v>
      </c>
      <c r="BK109" s="162">
        <f>ROUND(I109*H109,2)</f>
        <v>0</v>
      </c>
      <c r="BL109" s="24" t="s">
        <v>149</v>
      </c>
      <c r="BM109" s="24" t="s">
        <v>182</v>
      </c>
    </row>
    <row r="110" spans="2:47" s="1" customFormat="1" ht="243">
      <c r="B110" s="38"/>
      <c r="D110" s="163" t="s">
        <v>151</v>
      </c>
      <c r="F110" s="164" t="s">
        <v>183</v>
      </c>
      <c r="L110" s="38"/>
      <c r="M110" s="165"/>
      <c r="N110" s="39"/>
      <c r="O110" s="39"/>
      <c r="P110" s="39"/>
      <c r="Q110" s="39"/>
      <c r="R110" s="39"/>
      <c r="S110" s="39"/>
      <c r="T110" s="67"/>
      <c r="AT110" s="24" t="s">
        <v>151</v>
      </c>
      <c r="AU110" s="24" t="s">
        <v>75</v>
      </c>
    </row>
    <row r="111" spans="2:65" s="1" customFormat="1" ht="38.25" customHeight="1">
      <c r="B111" s="152"/>
      <c r="C111" s="153" t="s">
        <v>184</v>
      </c>
      <c r="D111" s="153" t="s">
        <v>144</v>
      </c>
      <c r="E111" s="154" t="s">
        <v>185</v>
      </c>
      <c r="F111" s="155" t="s">
        <v>186</v>
      </c>
      <c r="G111" s="156" t="s">
        <v>147</v>
      </c>
      <c r="H111" s="157">
        <v>448.36</v>
      </c>
      <c r="I111" s="157"/>
      <c r="J111" s="157">
        <f>ROUND(I111*H111,2)</f>
        <v>0</v>
      </c>
      <c r="K111" s="155" t="s">
        <v>148</v>
      </c>
      <c r="L111" s="38"/>
      <c r="M111" s="158" t="s">
        <v>5</v>
      </c>
      <c r="N111" s="159" t="s">
        <v>36</v>
      </c>
      <c r="O111" s="160">
        <v>0.083</v>
      </c>
      <c r="P111" s="160">
        <f>O111*H111</f>
        <v>37.21388</v>
      </c>
      <c r="Q111" s="160">
        <v>0</v>
      </c>
      <c r="R111" s="160">
        <f>Q111*H111</f>
        <v>0</v>
      </c>
      <c r="S111" s="160">
        <v>0</v>
      </c>
      <c r="T111" s="161">
        <f>S111*H111</f>
        <v>0</v>
      </c>
      <c r="AR111" s="24" t="s">
        <v>149</v>
      </c>
      <c r="AT111" s="24" t="s">
        <v>144</v>
      </c>
      <c r="AU111" s="24" t="s">
        <v>75</v>
      </c>
      <c r="AY111" s="24" t="s">
        <v>142</v>
      </c>
      <c r="BE111" s="162">
        <f>IF(N111="základní",J111,0)</f>
        <v>0</v>
      </c>
      <c r="BF111" s="162">
        <f>IF(N111="snížená",J111,0)</f>
        <v>0</v>
      </c>
      <c r="BG111" s="162">
        <f>IF(N111="zákl. přenesená",J111,0)</f>
        <v>0</v>
      </c>
      <c r="BH111" s="162">
        <f>IF(N111="sníž. přenesená",J111,0)</f>
        <v>0</v>
      </c>
      <c r="BI111" s="162">
        <f>IF(N111="nulová",J111,0)</f>
        <v>0</v>
      </c>
      <c r="BJ111" s="24" t="s">
        <v>73</v>
      </c>
      <c r="BK111" s="162">
        <f>ROUND(I111*H111,2)</f>
        <v>0</v>
      </c>
      <c r="BL111" s="24" t="s">
        <v>149</v>
      </c>
      <c r="BM111" s="24" t="s">
        <v>187</v>
      </c>
    </row>
    <row r="112" spans="2:47" s="1" customFormat="1" ht="243">
      <c r="B112" s="38"/>
      <c r="D112" s="163" t="s">
        <v>151</v>
      </c>
      <c r="F112" s="164" t="s">
        <v>183</v>
      </c>
      <c r="L112" s="38"/>
      <c r="M112" s="165"/>
      <c r="N112" s="39"/>
      <c r="O112" s="39"/>
      <c r="P112" s="39"/>
      <c r="Q112" s="39"/>
      <c r="R112" s="39"/>
      <c r="S112" s="39"/>
      <c r="T112" s="67"/>
      <c r="AT112" s="24" t="s">
        <v>151</v>
      </c>
      <c r="AU112" s="24" t="s">
        <v>75</v>
      </c>
    </row>
    <row r="113" spans="2:51" s="11" customFormat="1" ht="13.5">
      <c r="B113" s="166"/>
      <c r="D113" s="163" t="s">
        <v>153</v>
      </c>
      <c r="E113" s="167" t="s">
        <v>5</v>
      </c>
      <c r="F113" s="168" t="s">
        <v>188</v>
      </c>
      <c r="H113" s="169">
        <v>448.36</v>
      </c>
      <c r="L113" s="166"/>
      <c r="M113" s="170"/>
      <c r="N113" s="171"/>
      <c r="O113" s="171"/>
      <c r="P113" s="171"/>
      <c r="Q113" s="171"/>
      <c r="R113" s="171"/>
      <c r="S113" s="171"/>
      <c r="T113" s="172"/>
      <c r="AT113" s="167" t="s">
        <v>153</v>
      </c>
      <c r="AU113" s="167" t="s">
        <v>75</v>
      </c>
      <c r="AV113" s="11" t="s">
        <v>75</v>
      </c>
      <c r="AW113" s="11" t="s">
        <v>28</v>
      </c>
      <c r="AX113" s="11" t="s">
        <v>65</v>
      </c>
      <c r="AY113" s="167" t="s">
        <v>142</v>
      </c>
    </row>
    <row r="114" spans="2:51" s="13" customFormat="1" ht="13.5">
      <c r="B114" s="179"/>
      <c r="D114" s="163" t="s">
        <v>153</v>
      </c>
      <c r="E114" s="180" t="s">
        <v>5</v>
      </c>
      <c r="F114" s="181" t="s">
        <v>156</v>
      </c>
      <c r="H114" s="182">
        <v>448.36</v>
      </c>
      <c r="L114" s="179"/>
      <c r="M114" s="183"/>
      <c r="N114" s="184"/>
      <c r="O114" s="184"/>
      <c r="P114" s="184"/>
      <c r="Q114" s="184"/>
      <c r="R114" s="184"/>
      <c r="S114" s="184"/>
      <c r="T114" s="185"/>
      <c r="AT114" s="180" t="s">
        <v>153</v>
      </c>
      <c r="AU114" s="180" t="s">
        <v>75</v>
      </c>
      <c r="AV114" s="13" t="s">
        <v>149</v>
      </c>
      <c r="AW114" s="13" t="s">
        <v>28</v>
      </c>
      <c r="AX114" s="13" t="s">
        <v>73</v>
      </c>
      <c r="AY114" s="180" t="s">
        <v>142</v>
      </c>
    </row>
    <row r="115" spans="2:65" s="1" customFormat="1" ht="51" customHeight="1">
      <c r="B115" s="152"/>
      <c r="C115" s="153" t="s">
        <v>189</v>
      </c>
      <c r="D115" s="153" t="s">
        <v>144</v>
      </c>
      <c r="E115" s="154" t="s">
        <v>190</v>
      </c>
      <c r="F115" s="155" t="s">
        <v>191</v>
      </c>
      <c r="G115" s="156" t="s">
        <v>147</v>
      </c>
      <c r="H115" s="157">
        <v>2241.8</v>
      </c>
      <c r="I115" s="157"/>
      <c r="J115" s="157">
        <f>ROUND(I115*H115,2)</f>
        <v>0</v>
      </c>
      <c r="K115" s="155" t="s">
        <v>148</v>
      </c>
      <c r="L115" s="38"/>
      <c r="M115" s="158" t="s">
        <v>5</v>
      </c>
      <c r="N115" s="159" t="s">
        <v>36</v>
      </c>
      <c r="O115" s="160">
        <v>0.004</v>
      </c>
      <c r="P115" s="160">
        <f>O115*H115</f>
        <v>8.9672</v>
      </c>
      <c r="Q115" s="160">
        <v>0</v>
      </c>
      <c r="R115" s="160">
        <f>Q115*H115</f>
        <v>0</v>
      </c>
      <c r="S115" s="160">
        <v>0</v>
      </c>
      <c r="T115" s="161">
        <f>S115*H115</f>
        <v>0</v>
      </c>
      <c r="AR115" s="24" t="s">
        <v>149</v>
      </c>
      <c r="AT115" s="24" t="s">
        <v>144</v>
      </c>
      <c r="AU115" s="24" t="s">
        <v>75</v>
      </c>
      <c r="AY115" s="24" t="s">
        <v>142</v>
      </c>
      <c r="BE115" s="162">
        <f>IF(N115="základní",J115,0)</f>
        <v>0</v>
      </c>
      <c r="BF115" s="162">
        <f>IF(N115="snížená",J115,0)</f>
        <v>0</v>
      </c>
      <c r="BG115" s="162">
        <f>IF(N115="zákl. přenesená",J115,0)</f>
        <v>0</v>
      </c>
      <c r="BH115" s="162">
        <f>IF(N115="sníž. přenesená",J115,0)</f>
        <v>0</v>
      </c>
      <c r="BI115" s="162">
        <f>IF(N115="nulová",J115,0)</f>
        <v>0</v>
      </c>
      <c r="BJ115" s="24" t="s">
        <v>73</v>
      </c>
      <c r="BK115" s="162">
        <f>ROUND(I115*H115,2)</f>
        <v>0</v>
      </c>
      <c r="BL115" s="24" t="s">
        <v>149</v>
      </c>
      <c r="BM115" s="24" t="s">
        <v>192</v>
      </c>
    </row>
    <row r="116" spans="2:47" s="1" customFormat="1" ht="243">
      <c r="B116" s="38"/>
      <c r="D116" s="163" t="s">
        <v>151</v>
      </c>
      <c r="F116" s="164" t="s">
        <v>183</v>
      </c>
      <c r="L116" s="38"/>
      <c r="M116" s="165"/>
      <c r="N116" s="39"/>
      <c r="O116" s="39"/>
      <c r="P116" s="39"/>
      <c r="Q116" s="39"/>
      <c r="R116" s="39"/>
      <c r="S116" s="39"/>
      <c r="T116" s="67"/>
      <c r="AT116" s="24" t="s">
        <v>151</v>
      </c>
      <c r="AU116" s="24" t="s">
        <v>75</v>
      </c>
    </row>
    <row r="117" spans="2:51" s="11" customFormat="1" ht="13.5">
      <c r="B117" s="166"/>
      <c r="D117" s="163" t="s">
        <v>153</v>
      </c>
      <c r="E117" s="167" t="s">
        <v>5</v>
      </c>
      <c r="F117" s="168" t="s">
        <v>193</v>
      </c>
      <c r="H117" s="169">
        <v>2241.8</v>
      </c>
      <c r="L117" s="166"/>
      <c r="M117" s="170"/>
      <c r="N117" s="171"/>
      <c r="O117" s="171"/>
      <c r="P117" s="171"/>
      <c r="Q117" s="171"/>
      <c r="R117" s="171"/>
      <c r="S117" s="171"/>
      <c r="T117" s="172"/>
      <c r="AT117" s="167" t="s">
        <v>153</v>
      </c>
      <c r="AU117" s="167" t="s">
        <v>75</v>
      </c>
      <c r="AV117" s="11" t="s">
        <v>75</v>
      </c>
      <c r="AW117" s="11" t="s">
        <v>28</v>
      </c>
      <c r="AX117" s="11" t="s">
        <v>65</v>
      </c>
      <c r="AY117" s="167" t="s">
        <v>142</v>
      </c>
    </row>
    <row r="118" spans="2:51" s="13" customFormat="1" ht="13.5">
      <c r="B118" s="179"/>
      <c r="D118" s="163" t="s">
        <v>153</v>
      </c>
      <c r="E118" s="180" t="s">
        <v>5</v>
      </c>
      <c r="F118" s="181" t="s">
        <v>156</v>
      </c>
      <c r="H118" s="182">
        <v>2241.8</v>
      </c>
      <c r="L118" s="179"/>
      <c r="M118" s="183"/>
      <c r="N118" s="184"/>
      <c r="O118" s="184"/>
      <c r="P118" s="184"/>
      <c r="Q118" s="184"/>
      <c r="R118" s="184"/>
      <c r="S118" s="184"/>
      <c r="T118" s="185"/>
      <c r="AT118" s="180" t="s">
        <v>153</v>
      </c>
      <c r="AU118" s="180" t="s">
        <v>75</v>
      </c>
      <c r="AV118" s="13" t="s">
        <v>149</v>
      </c>
      <c r="AW118" s="13" t="s">
        <v>28</v>
      </c>
      <c r="AX118" s="13" t="s">
        <v>73</v>
      </c>
      <c r="AY118" s="180" t="s">
        <v>142</v>
      </c>
    </row>
    <row r="119" spans="2:65" s="1" customFormat="1" ht="25.5" customHeight="1">
      <c r="B119" s="152"/>
      <c r="C119" s="153" t="s">
        <v>194</v>
      </c>
      <c r="D119" s="153" t="s">
        <v>144</v>
      </c>
      <c r="E119" s="154" t="s">
        <v>195</v>
      </c>
      <c r="F119" s="155" t="s">
        <v>196</v>
      </c>
      <c r="G119" s="156" t="s">
        <v>147</v>
      </c>
      <c r="H119" s="157">
        <v>345</v>
      </c>
      <c r="I119" s="157"/>
      <c r="J119" s="157">
        <f>ROUND(I119*H119,2)</f>
        <v>0</v>
      </c>
      <c r="K119" s="155" t="s">
        <v>148</v>
      </c>
      <c r="L119" s="38"/>
      <c r="M119" s="158" t="s">
        <v>5</v>
      </c>
      <c r="N119" s="159" t="s">
        <v>36</v>
      </c>
      <c r="O119" s="160">
        <v>0.097</v>
      </c>
      <c r="P119" s="160">
        <f>O119*H119</f>
        <v>33.465</v>
      </c>
      <c r="Q119" s="160">
        <v>0</v>
      </c>
      <c r="R119" s="160">
        <f>Q119*H119</f>
        <v>0</v>
      </c>
      <c r="S119" s="160">
        <v>0</v>
      </c>
      <c r="T119" s="161">
        <f>S119*H119</f>
        <v>0</v>
      </c>
      <c r="AR119" s="24" t="s">
        <v>149</v>
      </c>
      <c r="AT119" s="24" t="s">
        <v>144</v>
      </c>
      <c r="AU119" s="24" t="s">
        <v>75</v>
      </c>
      <c r="AY119" s="24" t="s">
        <v>142</v>
      </c>
      <c r="BE119" s="162">
        <f>IF(N119="základní",J119,0)</f>
        <v>0</v>
      </c>
      <c r="BF119" s="162">
        <f>IF(N119="snížená",J119,0)</f>
        <v>0</v>
      </c>
      <c r="BG119" s="162">
        <f>IF(N119="zákl. přenesená",J119,0)</f>
        <v>0</v>
      </c>
      <c r="BH119" s="162">
        <f>IF(N119="sníž. přenesená",J119,0)</f>
        <v>0</v>
      </c>
      <c r="BI119" s="162">
        <f>IF(N119="nulová",J119,0)</f>
        <v>0</v>
      </c>
      <c r="BJ119" s="24" t="s">
        <v>73</v>
      </c>
      <c r="BK119" s="162">
        <f>ROUND(I119*H119,2)</f>
        <v>0</v>
      </c>
      <c r="BL119" s="24" t="s">
        <v>149</v>
      </c>
      <c r="BM119" s="24" t="s">
        <v>197</v>
      </c>
    </row>
    <row r="120" spans="2:47" s="1" customFormat="1" ht="175.5">
      <c r="B120" s="38"/>
      <c r="D120" s="163" t="s">
        <v>151</v>
      </c>
      <c r="F120" s="164" t="s">
        <v>198</v>
      </c>
      <c r="L120" s="38"/>
      <c r="M120" s="165"/>
      <c r="N120" s="39"/>
      <c r="O120" s="39"/>
      <c r="P120" s="39"/>
      <c r="Q120" s="39"/>
      <c r="R120" s="39"/>
      <c r="S120" s="39"/>
      <c r="T120" s="67"/>
      <c r="AT120" s="24" t="s">
        <v>151</v>
      </c>
      <c r="AU120" s="24" t="s">
        <v>75</v>
      </c>
    </row>
    <row r="121" spans="2:51" s="11" customFormat="1" ht="13.5">
      <c r="B121" s="166"/>
      <c r="D121" s="163" t="s">
        <v>153</v>
      </c>
      <c r="E121" s="167" t="s">
        <v>5</v>
      </c>
      <c r="F121" s="168" t="s">
        <v>199</v>
      </c>
      <c r="H121" s="169">
        <v>345</v>
      </c>
      <c r="L121" s="166"/>
      <c r="M121" s="170"/>
      <c r="N121" s="171"/>
      <c r="O121" s="171"/>
      <c r="P121" s="171"/>
      <c r="Q121" s="171"/>
      <c r="R121" s="171"/>
      <c r="S121" s="171"/>
      <c r="T121" s="172"/>
      <c r="AT121" s="167" t="s">
        <v>153</v>
      </c>
      <c r="AU121" s="167" t="s">
        <v>75</v>
      </c>
      <c r="AV121" s="11" t="s">
        <v>75</v>
      </c>
      <c r="AW121" s="11" t="s">
        <v>28</v>
      </c>
      <c r="AX121" s="11" t="s">
        <v>65</v>
      </c>
      <c r="AY121" s="167" t="s">
        <v>142</v>
      </c>
    </row>
    <row r="122" spans="2:51" s="13" customFormat="1" ht="13.5">
      <c r="B122" s="179"/>
      <c r="D122" s="163" t="s">
        <v>153</v>
      </c>
      <c r="E122" s="180" t="s">
        <v>5</v>
      </c>
      <c r="F122" s="181" t="s">
        <v>156</v>
      </c>
      <c r="H122" s="182">
        <v>345</v>
      </c>
      <c r="L122" s="179"/>
      <c r="M122" s="183"/>
      <c r="N122" s="184"/>
      <c r="O122" s="184"/>
      <c r="P122" s="184"/>
      <c r="Q122" s="184"/>
      <c r="R122" s="184"/>
      <c r="S122" s="184"/>
      <c r="T122" s="185"/>
      <c r="AT122" s="180" t="s">
        <v>153</v>
      </c>
      <c r="AU122" s="180" t="s">
        <v>75</v>
      </c>
      <c r="AV122" s="13" t="s">
        <v>149</v>
      </c>
      <c r="AW122" s="13" t="s">
        <v>28</v>
      </c>
      <c r="AX122" s="13" t="s">
        <v>73</v>
      </c>
      <c r="AY122" s="180" t="s">
        <v>142</v>
      </c>
    </row>
    <row r="123" spans="2:65" s="1" customFormat="1" ht="51" customHeight="1">
      <c r="B123" s="152"/>
      <c r="C123" s="153" t="s">
        <v>200</v>
      </c>
      <c r="D123" s="153" t="s">
        <v>144</v>
      </c>
      <c r="E123" s="154" t="s">
        <v>201</v>
      </c>
      <c r="F123" s="155" t="s">
        <v>202</v>
      </c>
      <c r="G123" s="156" t="s">
        <v>147</v>
      </c>
      <c r="H123" s="157">
        <v>345</v>
      </c>
      <c r="I123" s="157"/>
      <c r="J123" s="157">
        <f>ROUND(I123*H123,2)</f>
        <v>0</v>
      </c>
      <c r="K123" s="155" t="s">
        <v>148</v>
      </c>
      <c r="L123" s="38"/>
      <c r="M123" s="158" t="s">
        <v>5</v>
      </c>
      <c r="N123" s="159" t="s">
        <v>36</v>
      </c>
      <c r="O123" s="160">
        <v>0.045</v>
      </c>
      <c r="P123" s="160">
        <f>O123*H123</f>
        <v>15.524999999999999</v>
      </c>
      <c r="Q123" s="160">
        <v>0</v>
      </c>
      <c r="R123" s="160">
        <f>Q123*H123</f>
        <v>0</v>
      </c>
      <c r="S123" s="160">
        <v>0</v>
      </c>
      <c r="T123" s="161">
        <f>S123*H123</f>
        <v>0</v>
      </c>
      <c r="AR123" s="24" t="s">
        <v>149</v>
      </c>
      <c r="AT123" s="24" t="s">
        <v>144</v>
      </c>
      <c r="AU123" s="24" t="s">
        <v>75</v>
      </c>
      <c r="AY123" s="24" t="s">
        <v>142</v>
      </c>
      <c r="BE123" s="162">
        <f>IF(N123="základní",J123,0)</f>
        <v>0</v>
      </c>
      <c r="BF123" s="162">
        <f>IF(N123="snížená",J123,0)</f>
        <v>0</v>
      </c>
      <c r="BG123" s="162">
        <f>IF(N123="zákl. přenesená",J123,0)</f>
        <v>0</v>
      </c>
      <c r="BH123" s="162">
        <f>IF(N123="sníž. přenesená",J123,0)</f>
        <v>0</v>
      </c>
      <c r="BI123" s="162">
        <f>IF(N123="nulová",J123,0)</f>
        <v>0</v>
      </c>
      <c r="BJ123" s="24" t="s">
        <v>73</v>
      </c>
      <c r="BK123" s="162">
        <f>ROUND(I123*H123,2)</f>
        <v>0</v>
      </c>
      <c r="BL123" s="24" t="s">
        <v>149</v>
      </c>
      <c r="BM123" s="24" t="s">
        <v>203</v>
      </c>
    </row>
    <row r="124" spans="2:47" s="1" customFormat="1" ht="409.5">
      <c r="B124" s="38"/>
      <c r="D124" s="163" t="s">
        <v>151</v>
      </c>
      <c r="F124" s="186" t="s">
        <v>204</v>
      </c>
      <c r="L124" s="38"/>
      <c r="M124" s="165"/>
      <c r="N124" s="39"/>
      <c r="O124" s="39"/>
      <c r="P124" s="39"/>
      <c r="Q124" s="39"/>
      <c r="R124" s="39"/>
      <c r="S124" s="39"/>
      <c r="T124" s="67"/>
      <c r="AT124" s="24" t="s">
        <v>151</v>
      </c>
      <c r="AU124" s="24" t="s">
        <v>75</v>
      </c>
    </row>
    <row r="125" spans="2:51" s="11" customFormat="1" ht="13.5">
      <c r="B125" s="166"/>
      <c r="D125" s="163" t="s">
        <v>153</v>
      </c>
      <c r="E125" s="167" t="s">
        <v>5</v>
      </c>
      <c r="F125" s="168" t="s">
        <v>161</v>
      </c>
      <c r="H125" s="169">
        <v>345</v>
      </c>
      <c r="L125" s="166"/>
      <c r="M125" s="170"/>
      <c r="N125" s="171"/>
      <c r="O125" s="171"/>
      <c r="P125" s="171"/>
      <c r="Q125" s="171"/>
      <c r="R125" s="171"/>
      <c r="S125" s="171"/>
      <c r="T125" s="172"/>
      <c r="AT125" s="167" t="s">
        <v>153</v>
      </c>
      <c r="AU125" s="167" t="s">
        <v>75</v>
      </c>
      <c r="AV125" s="11" t="s">
        <v>75</v>
      </c>
      <c r="AW125" s="11" t="s">
        <v>28</v>
      </c>
      <c r="AX125" s="11" t="s">
        <v>65</v>
      </c>
      <c r="AY125" s="167" t="s">
        <v>142</v>
      </c>
    </row>
    <row r="126" spans="2:51" s="13" customFormat="1" ht="13.5">
      <c r="B126" s="179"/>
      <c r="D126" s="163" t="s">
        <v>153</v>
      </c>
      <c r="E126" s="180" t="s">
        <v>5</v>
      </c>
      <c r="F126" s="181" t="s">
        <v>156</v>
      </c>
      <c r="H126" s="182">
        <v>345</v>
      </c>
      <c r="L126" s="179"/>
      <c r="M126" s="183"/>
      <c r="N126" s="184"/>
      <c r="O126" s="184"/>
      <c r="P126" s="184"/>
      <c r="Q126" s="184"/>
      <c r="R126" s="184"/>
      <c r="S126" s="184"/>
      <c r="T126" s="185"/>
      <c r="AT126" s="180" t="s">
        <v>153</v>
      </c>
      <c r="AU126" s="180" t="s">
        <v>75</v>
      </c>
      <c r="AV126" s="13" t="s">
        <v>149</v>
      </c>
      <c r="AW126" s="13" t="s">
        <v>28</v>
      </c>
      <c r="AX126" s="13" t="s">
        <v>73</v>
      </c>
      <c r="AY126" s="180" t="s">
        <v>142</v>
      </c>
    </row>
    <row r="127" spans="2:65" s="1" customFormat="1" ht="16.5" customHeight="1">
      <c r="B127" s="152"/>
      <c r="C127" s="153" t="s">
        <v>205</v>
      </c>
      <c r="D127" s="153" t="s">
        <v>144</v>
      </c>
      <c r="E127" s="154" t="s">
        <v>206</v>
      </c>
      <c r="F127" s="155" t="s">
        <v>207</v>
      </c>
      <c r="G127" s="156" t="s">
        <v>147</v>
      </c>
      <c r="H127" s="157">
        <v>448.36</v>
      </c>
      <c r="I127" s="157"/>
      <c r="J127" s="157">
        <f>ROUND(I127*H127,2)</f>
        <v>0</v>
      </c>
      <c r="K127" s="155" t="s">
        <v>148</v>
      </c>
      <c r="L127" s="38"/>
      <c r="M127" s="158" t="s">
        <v>5</v>
      </c>
      <c r="N127" s="159" t="s">
        <v>36</v>
      </c>
      <c r="O127" s="160">
        <v>0.009</v>
      </c>
      <c r="P127" s="160">
        <f>O127*H127</f>
        <v>4.03524</v>
      </c>
      <c r="Q127" s="160">
        <v>0</v>
      </c>
      <c r="R127" s="160">
        <f>Q127*H127</f>
        <v>0</v>
      </c>
      <c r="S127" s="160">
        <v>0</v>
      </c>
      <c r="T127" s="161">
        <f>S127*H127</f>
        <v>0</v>
      </c>
      <c r="AR127" s="24" t="s">
        <v>149</v>
      </c>
      <c r="AT127" s="24" t="s">
        <v>144</v>
      </c>
      <c r="AU127" s="24" t="s">
        <v>75</v>
      </c>
      <c r="AY127" s="24" t="s">
        <v>142</v>
      </c>
      <c r="BE127" s="162">
        <f>IF(N127="základní",J127,0)</f>
        <v>0</v>
      </c>
      <c r="BF127" s="162">
        <f>IF(N127="snížená",J127,0)</f>
        <v>0</v>
      </c>
      <c r="BG127" s="162">
        <f>IF(N127="zákl. přenesená",J127,0)</f>
        <v>0</v>
      </c>
      <c r="BH127" s="162">
        <f>IF(N127="sníž. přenesená",J127,0)</f>
        <v>0</v>
      </c>
      <c r="BI127" s="162">
        <f>IF(N127="nulová",J127,0)</f>
        <v>0</v>
      </c>
      <c r="BJ127" s="24" t="s">
        <v>73</v>
      </c>
      <c r="BK127" s="162">
        <f>ROUND(I127*H127,2)</f>
        <v>0</v>
      </c>
      <c r="BL127" s="24" t="s">
        <v>149</v>
      </c>
      <c r="BM127" s="24" t="s">
        <v>208</v>
      </c>
    </row>
    <row r="128" spans="2:47" s="1" customFormat="1" ht="378">
      <c r="B128" s="38"/>
      <c r="D128" s="163" t="s">
        <v>151</v>
      </c>
      <c r="F128" s="164" t="s">
        <v>209</v>
      </c>
      <c r="L128" s="38"/>
      <c r="M128" s="165"/>
      <c r="N128" s="39"/>
      <c r="O128" s="39"/>
      <c r="P128" s="39"/>
      <c r="Q128" s="39"/>
      <c r="R128" s="39"/>
      <c r="S128" s="39"/>
      <c r="T128" s="67"/>
      <c r="AT128" s="24" t="s">
        <v>151</v>
      </c>
      <c r="AU128" s="24" t="s">
        <v>75</v>
      </c>
    </row>
    <row r="129" spans="2:51" s="11" customFormat="1" ht="13.5">
      <c r="B129" s="166"/>
      <c r="D129" s="163" t="s">
        <v>153</v>
      </c>
      <c r="E129" s="167" t="s">
        <v>5</v>
      </c>
      <c r="F129" s="168" t="s">
        <v>188</v>
      </c>
      <c r="H129" s="169">
        <v>448.36</v>
      </c>
      <c r="L129" s="166"/>
      <c r="M129" s="170"/>
      <c r="N129" s="171"/>
      <c r="O129" s="171"/>
      <c r="P129" s="171"/>
      <c r="Q129" s="171"/>
      <c r="R129" s="171"/>
      <c r="S129" s="171"/>
      <c r="T129" s="172"/>
      <c r="AT129" s="167" t="s">
        <v>153</v>
      </c>
      <c r="AU129" s="167" t="s">
        <v>75</v>
      </c>
      <c r="AV129" s="11" t="s">
        <v>75</v>
      </c>
      <c r="AW129" s="11" t="s">
        <v>28</v>
      </c>
      <c r="AX129" s="11" t="s">
        <v>65</v>
      </c>
      <c r="AY129" s="167" t="s">
        <v>142</v>
      </c>
    </row>
    <row r="130" spans="2:51" s="13" customFormat="1" ht="13.5">
      <c r="B130" s="179"/>
      <c r="D130" s="163" t="s">
        <v>153</v>
      </c>
      <c r="E130" s="180" t="s">
        <v>5</v>
      </c>
      <c r="F130" s="181" t="s">
        <v>156</v>
      </c>
      <c r="H130" s="182">
        <v>448.36</v>
      </c>
      <c r="L130" s="179"/>
      <c r="M130" s="183"/>
      <c r="N130" s="184"/>
      <c r="O130" s="184"/>
      <c r="P130" s="184"/>
      <c r="Q130" s="184"/>
      <c r="R130" s="184"/>
      <c r="S130" s="184"/>
      <c r="T130" s="185"/>
      <c r="AT130" s="180" t="s">
        <v>153</v>
      </c>
      <c r="AU130" s="180" t="s">
        <v>75</v>
      </c>
      <c r="AV130" s="13" t="s">
        <v>149</v>
      </c>
      <c r="AW130" s="13" t="s">
        <v>28</v>
      </c>
      <c r="AX130" s="13" t="s">
        <v>73</v>
      </c>
      <c r="AY130" s="180" t="s">
        <v>142</v>
      </c>
    </row>
    <row r="131" spans="2:65" s="1" customFormat="1" ht="25.5" customHeight="1">
      <c r="B131" s="152"/>
      <c r="C131" s="153" t="s">
        <v>210</v>
      </c>
      <c r="D131" s="153" t="s">
        <v>144</v>
      </c>
      <c r="E131" s="154" t="s">
        <v>211</v>
      </c>
      <c r="F131" s="155" t="s">
        <v>212</v>
      </c>
      <c r="G131" s="156" t="s">
        <v>213</v>
      </c>
      <c r="H131" s="157">
        <v>807.05</v>
      </c>
      <c r="I131" s="157"/>
      <c r="J131" s="157">
        <f>ROUND(I131*H131,2)</f>
        <v>0</v>
      </c>
      <c r="K131" s="155" t="s">
        <v>148</v>
      </c>
      <c r="L131" s="38"/>
      <c r="M131" s="158" t="s">
        <v>5</v>
      </c>
      <c r="N131" s="159" t="s">
        <v>36</v>
      </c>
      <c r="O131" s="160">
        <v>0</v>
      </c>
      <c r="P131" s="160">
        <f>O131*H131</f>
        <v>0</v>
      </c>
      <c r="Q131" s="160">
        <v>0</v>
      </c>
      <c r="R131" s="160">
        <f>Q131*H131</f>
        <v>0</v>
      </c>
      <c r="S131" s="160">
        <v>0</v>
      </c>
      <c r="T131" s="161">
        <f>S131*H131</f>
        <v>0</v>
      </c>
      <c r="AR131" s="24" t="s">
        <v>149</v>
      </c>
      <c r="AT131" s="24" t="s">
        <v>144</v>
      </c>
      <c r="AU131" s="24" t="s">
        <v>75</v>
      </c>
      <c r="AY131" s="24" t="s">
        <v>142</v>
      </c>
      <c r="BE131" s="162">
        <f>IF(N131="základní",J131,0)</f>
        <v>0</v>
      </c>
      <c r="BF131" s="162">
        <f>IF(N131="snížená",J131,0)</f>
        <v>0</v>
      </c>
      <c r="BG131" s="162">
        <f>IF(N131="zákl. přenesená",J131,0)</f>
        <v>0</v>
      </c>
      <c r="BH131" s="162">
        <f>IF(N131="sníž. přenesená",J131,0)</f>
        <v>0</v>
      </c>
      <c r="BI131" s="162">
        <f>IF(N131="nulová",J131,0)</f>
        <v>0</v>
      </c>
      <c r="BJ131" s="24" t="s">
        <v>73</v>
      </c>
      <c r="BK131" s="162">
        <f>ROUND(I131*H131,2)</f>
        <v>0</v>
      </c>
      <c r="BL131" s="24" t="s">
        <v>149</v>
      </c>
      <c r="BM131" s="24" t="s">
        <v>214</v>
      </c>
    </row>
    <row r="132" spans="2:47" s="1" customFormat="1" ht="40.5">
      <c r="B132" s="38"/>
      <c r="D132" s="163" t="s">
        <v>151</v>
      </c>
      <c r="F132" s="164" t="s">
        <v>215</v>
      </c>
      <c r="L132" s="38"/>
      <c r="M132" s="165"/>
      <c r="N132" s="39"/>
      <c r="O132" s="39"/>
      <c r="P132" s="39"/>
      <c r="Q132" s="39"/>
      <c r="R132" s="39"/>
      <c r="S132" s="39"/>
      <c r="T132" s="67"/>
      <c r="AT132" s="24" t="s">
        <v>151</v>
      </c>
      <c r="AU132" s="24" t="s">
        <v>75</v>
      </c>
    </row>
    <row r="133" spans="2:51" s="11" customFormat="1" ht="13.5">
      <c r="B133" s="166"/>
      <c r="D133" s="163" t="s">
        <v>153</v>
      </c>
      <c r="E133" s="167" t="s">
        <v>5</v>
      </c>
      <c r="F133" s="168" t="s">
        <v>216</v>
      </c>
      <c r="H133" s="169">
        <v>807.05</v>
      </c>
      <c r="L133" s="166"/>
      <c r="M133" s="170"/>
      <c r="N133" s="171"/>
      <c r="O133" s="171"/>
      <c r="P133" s="171"/>
      <c r="Q133" s="171"/>
      <c r="R133" s="171"/>
      <c r="S133" s="171"/>
      <c r="T133" s="172"/>
      <c r="AT133" s="167" t="s">
        <v>153</v>
      </c>
      <c r="AU133" s="167" t="s">
        <v>75</v>
      </c>
      <c r="AV133" s="11" t="s">
        <v>75</v>
      </c>
      <c r="AW133" s="11" t="s">
        <v>28</v>
      </c>
      <c r="AX133" s="11" t="s">
        <v>65</v>
      </c>
      <c r="AY133" s="167" t="s">
        <v>142</v>
      </c>
    </row>
    <row r="134" spans="2:51" s="13" customFormat="1" ht="13.5">
      <c r="B134" s="179"/>
      <c r="D134" s="163" t="s">
        <v>153</v>
      </c>
      <c r="E134" s="180" t="s">
        <v>5</v>
      </c>
      <c r="F134" s="181" t="s">
        <v>156</v>
      </c>
      <c r="H134" s="182">
        <v>807.05</v>
      </c>
      <c r="L134" s="179"/>
      <c r="M134" s="183"/>
      <c r="N134" s="184"/>
      <c r="O134" s="184"/>
      <c r="P134" s="184"/>
      <c r="Q134" s="184"/>
      <c r="R134" s="184"/>
      <c r="S134" s="184"/>
      <c r="T134" s="185"/>
      <c r="AT134" s="180" t="s">
        <v>153</v>
      </c>
      <c r="AU134" s="180" t="s">
        <v>75</v>
      </c>
      <c r="AV134" s="13" t="s">
        <v>149</v>
      </c>
      <c r="AW134" s="13" t="s">
        <v>28</v>
      </c>
      <c r="AX134" s="13" t="s">
        <v>73</v>
      </c>
      <c r="AY134" s="180" t="s">
        <v>142</v>
      </c>
    </row>
    <row r="135" spans="2:65" s="1" customFormat="1" ht="25.5" customHeight="1">
      <c r="B135" s="152"/>
      <c r="C135" s="153" t="s">
        <v>217</v>
      </c>
      <c r="D135" s="153" t="s">
        <v>144</v>
      </c>
      <c r="E135" s="154" t="s">
        <v>218</v>
      </c>
      <c r="F135" s="155" t="s">
        <v>219</v>
      </c>
      <c r="G135" s="156" t="s">
        <v>220</v>
      </c>
      <c r="H135" s="157">
        <v>39.2</v>
      </c>
      <c r="I135" s="157"/>
      <c r="J135" s="157">
        <f>ROUND(I135*H135,2)</f>
        <v>0</v>
      </c>
      <c r="K135" s="155" t="s">
        <v>148</v>
      </c>
      <c r="L135" s="38"/>
      <c r="M135" s="158" t="s">
        <v>5</v>
      </c>
      <c r="N135" s="159" t="s">
        <v>36</v>
      </c>
      <c r="O135" s="160">
        <v>0.225</v>
      </c>
      <c r="P135" s="160">
        <f>O135*H135</f>
        <v>8.82</v>
      </c>
      <c r="Q135" s="160">
        <v>0</v>
      </c>
      <c r="R135" s="160">
        <f>Q135*H135</f>
        <v>0</v>
      </c>
      <c r="S135" s="160">
        <v>0</v>
      </c>
      <c r="T135" s="161">
        <f>S135*H135</f>
        <v>0</v>
      </c>
      <c r="AR135" s="24" t="s">
        <v>149</v>
      </c>
      <c r="AT135" s="24" t="s">
        <v>144</v>
      </c>
      <c r="AU135" s="24" t="s">
        <v>75</v>
      </c>
      <c r="AY135" s="24" t="s">
        <v>142</v>
      </c>
      <c r="BE135" s="162">
        <f>IF(N135="základní",J135,0)</f>
        <v>0</v>
      </c>
      <c r="BF135" s="162">
        <f>IF(N135="snížená",J135,0)</f>
        <v>0</v>
      </c>
      <c r="BG135" s="162">
        <f>IF(N135="zákl. přenesená",J135,0)</f>
        <v>0</v>
      </c>
      <c r="BH135" s="162">
        <f>IF(N135="sníž. přenesená",J135,0)</f>
        <v>0</v>
      </c>
      <c r="BI135" s="162">
        <f>IF(N135="nulová",J135,0)</f>
        <v>0</v>
      </c>
      <c r="BJ135" s="24" t="s">
        <v>73</v>
      </c>
      <c r="BK135" s="162">
        <f>ROUND(I135*H135,2)</f>
        <v>0</v>
      </c>
      <c r="BL135" s="24" t="s">
        <v>149</v>
      </c>
      <c r="BM135" s="24" t="s">
        <v>221</v>
      </c>
    </row>
    <row r="136" spans="2:47" s="1" customFormat="1" ht="135">
      <c r="B136" s="38"/>
      <c r="D136" s="163" t="s">
        <v>151</v>
      </c>
      <c r="F136" s="164" t="s">
        <v>222</v>
      </c>
      <c r="L136" s="38"/>
      <c r="M136" s="165"/>
      <c r="N136" s="39"/>
      <c r="O136" s="39"/>
      <c r="P136" s="39"/>
      <c r="Q136" s="39"/>
      <c r="R136" s="39"/>
      <c r="S136" s="39"/>
      <c r="T136" s="67"/>
      <c r="AT136" s="24" t="s">
        <v>151</v>
      </c>
      <c r="AU136" s="24" t="s">
        <v>75</v>
      </c>
    </row>
    <row r="137" spans="2:51" s="11" customFormat="1" ht="13.5">
      <c r="B137" s="166"/>
      <c r="D137" s="163" t="s">
        <v>153</v>
      </c>
      <c r="E137" s="167" t="s">
        <v>5</v>
      </c>
      <c r="F137" s="168" t="s">
        <v>223</v>
      </c>
      <c r="H137" s="169">
        <v>39.2</v>
      </c>
      <c r="L137" s="166"/>
      <c r="M137" s="170"/>
      <c r="N137" s="171"/>
      <c r="O137" s="171"/>
      <c r="P137" s="171"/>
      <c r="Q137" s="171"/>
      <c r="R137" s="171"/>
      <c r="S137" s="171"/>
      <c r="T137" s="172"/>
      <c r="AT137" s="167" t="s">
        <v>153</v>
      </c>
      <c r="AU137" s="167" t="s">
        <v>75</v>
      </c>
      <c r="AV137" s="11" t="s">
        <v>75</v>
      </c>
      <c r="AW137" s="11" t="s">
        <v>28</v>
      </c>
      <c r="AX137" s="11" t="s">
        <v>65</v>
      </c>
      <c r="AY137" s="167" t="s">
        <v>142</v>
      </c>
    </row>
    <row r="138" spans="2:51" s="12" customFormat="1" ht="13.5">
      <c r="B138" s="173"/>
      <c r="D138" s="163" t="s">
        <v>153</v>
      </c>
      <c r="E138" s="174" t="s">
        <v>5</v>
      </c>
      <c r="F138" s="175" t="s">
        <v>224</v>
      </c>
      <c r="H138" s="174" t="s">
        <v>5</v>
      </c>
      <c r="L138" s="173"/>
      <c r="M138" s="176"/>
      <c r="N138" s="177"/>
      <c r="O138" s="177"/>
      <c r="P138" s="177"/>
      <c r="Q138" s="177"/>
      <c r="R138" s="177"/>
      <c r="S138" s="177"/>
      <c r="T138" s="178"/>
      <c r="AT138" s="174" t="s">
        <v>153</v>
      </c>
      <c r="AU138" s="174" t="s">
        <v>75</v>
      </c>
      <c r="AV138" s="12" t="s">
        <v>73</v>
      </c>
      <c r="AW138" s="12" t="s">
        <v>28</v>
      </c>
      <c r="AX138" s="12" t="s">
        <v>65</v>
      </c>
      <c r="AY138" s="174" t="s">
        <v>142</v>
      </c>
    </row>
    <row r="139" spans="2:51" s="13" customFormat="1" ht="13.5">
      <c r="B139" s="179"/>
      <c r="D139" s="163" t="s">
        <v>153</v>
      </c>
      <c r="E139" s="180" t="s">
        <v>5</v>
      </c>
      <c r="F139" s="181" t="s">
        <v>156</v>
      </c>
      <c r="H139" s="182">
        <v>39.2</v>
      </c>
      <c r="L139" s="179"/>
      <c r="M139" s="183"/>
      <c r="N139" s="184"/>
      <c r="O139" s="184"/>
      <c r="P139" s="184"/>
      <c r="Q139" s="184"/>
      <c r="R139" s="184"/>
      <c r="S139" s="184"/>
      <c r="T139" s="185"/>
      <c r="AT139" s="180" t="s">
        <v>153</v>
      </c>
      <c r="AU139" s="180" t="s">
        <v>75</v>
      </c>
      <c r="AV139" s="13" t="s">
        <v>149</v>
      </c>
      <c r="AW139" s="13" t="s">
        <v>28</v>
      </c>
      <c r="AX139" s="13" t="s">
        <v>73</v>
      </c>
      <c r="AY139" s="180" t="s">
        <v>142</v>
      </c>
    </row>
    <row r="140" spans="2:65" s="1" customFormat="1" ht="16.5" customHeight="1">
      <c r="B140" s="152"/>
      <c r="C140" s="187" t="s">
        <v>225</v>
      </c>
      <c r="D140" s="187" t="s">
        <v>226</v>
      </c>
      <c r="E140" s="188" t="s">
        <v>227</v>
      </c>
      <c r="F140" s="189" t="s">
        <v>228</v>
      </c>
      <c r="G140" s="190" t="s">
        <v>147</v>
      </c>
      <c r="H140" s="191">
        <v>0.59</v>
      </c>
      <c r="I140" s="191"/>
      <c r="J140" s="191">
        <f>ROUND(I140*H140,2)</f>
        <v>0</v>
      </c>
      <c r="K140" s="189" t="s">
        <v>148</v>
      </c>
      <c r="L140" s="192"/>
      <c r="M140" s="193" t="s">
        <v>5</v>
      </c>
      <c r="N140" s="194" t="s">
        <v>36</v>
      </c>
      <c r="O140" s="160">
        <v>0</v>
      </c>
      <c r="P140" s="160">
        <f>O140*H140</f>
        <v>0</v>
      </c>
      <c r="Q140" s="160">
        <v>0.21</v>
      </c>
      <c r="R140" s="160">
        <f>Q140*H140</f>
        <v>0.12389999999999998</v>
      </c>
      <c r="S140" s="160">
        <v>0</v>
      </c>
      <c r="T140" s="161">
        <f>S140*H140</f>
        <v>0</v>
      </c>
      <c r="AR140" s="24" t="s">
        <v>189</v>
      </c>
      <c r="AT140" s="24" t="s">
        <v>226</v>
      </c>
      <c r="AU140" s="24" t="s">
        <v>75</v>
      </c>
      <c r="AY140" s="24" t="s">
        <v>142</v>
      </c>
      <c r="BE140" s="162">
        <f>IF(N140="základní",J140,0)</f>
        <v>0</v>
      </c>
      <c r="BF140" s="162">
        <f>IF(N140="snížená",J140,0)</f>
        <v>0</v>
      </c>
      <c r="BG140" s="162">
        <f>IF(N140="zákl. přenesená",J140,0)</f>
        <v>0</v>
      </c>
      <c r="BH140" s="162">
        <f>IF(N140="sníž. přenesená",J140,0)</f>
        <v>0</v>
      </c>
      <c r="BI140" s="162">
        <f>IF(N140="nulová",J140,0)</f>
        <v>0</v>
      </c>
      <c r="BJ140" s="24" t="s">
        <v>73</v>
      </c>
      <c r="BK140" s="162">
        <f>ROUND(I140*H140,2)</f>
        <v>0</v>
      </c>
      <c r="BL140" s="24" t="s">
        <v>149</v>
      </c>
      <c r="BM140" s="24" t="s">
        <v>229</v>
      </c>
    </row>
    <row r="141" spans="2:51" s="11" customFormat="1" ht="13.5">
      <c r="B141" s="166"/>
      <c r="D141" s="163" t="s">
        <v>153</v>
      </c>
      <c r="F141" s="168" t="s">
        <v>230</v>
      </c>
      <c r="H141" s="169">
        <v>0.59</v>
      </c>
      <c r="L141" s="166"/>
      <c r="M141" s="170"/>
      <c r="N141" s="171"/>
      <c r="O141" s="171"/>
      <c r="P141" s="171"/>
      <c r="Q141" s="171"/>
      <c r="R141" s="171"/>
      <c r="S141" s="171"/>
      <c r="T141" s="172"/>
      <c r="AT141" s="167" t="s">
        <v>153</v>
      </c>
      <c r="AU141" s="167" t="s">
        <v>75</v>
      </c>
      <c r="AV141" s="11" t="s">
        <v>75</v>
      </c>
      <c r="AW141" s="11" t="s">
        <v>6</v>
      </c>
      <c r="AX141" s="11" t="s">
        <v>73</v>
      </c>
      <c r="AY141" s="167" t="s">
        <v>142</v>
      </c>
    </row>
    <row r="142" spans="2:65" s="1" customFormat="1" ht="16.5" customHeight="1">
      <c r="B142" s="152"/>
      <c r="C142" s="187" t="s">
        <v>11</v>
      </c>
      <c r="D142" s="187" t="s">
        <v>226</v>
      </c>
      <c r="E142" s="188" t="s">
        <v>231</v>
      </c>
      <c r="F142" s="189" t="s">
        <v>232</v>
      </c>
      <c r="G142" s="190" t="s">
        <v>233</v>
      </c>
      <c r="H142" s="191">
        <v>0.59</v>
      </c>
      <c r="I142" s="191"/>
      <c r="J142" s="191">
        <f>ROUND(I142*H142,2)</f>
        <v>0</v>
      </c>
      <c r="K142" s="189" t="s">
        <v>148</v>
      </c>
      <c r="L142" s="192"/>
      <c r="M142" s="193" t="s">
        <v>5</v>
      </c>
      <c r="N142" s="194" t="s">
        <v>36</v>
      </c>
      <c r="O142" s="160">
        <v>0</v>
      </c>
      <c r="P142" s="160">
        <f>O142*H142</f>
        <v>0</v>
      </c>
      <c r="Q142" s="160">
        <v>0.001</v>
      </c>
      <c r="R142" s="160">
        <f>Q142*H142</f>
        <v>0.00059</v>
      </c>
      <c r="S142" s="160">
        <v>0</v>
      </c>
      <c r="T142" s="161">
        <f>S142*H142</f>
        <v>0</v>
      </c>
      <c r="AR142" s="24" t="s">
        <v>189</v>
      </c>
      <c r="AT142" s="24" t="s">
        <v>226</v>
      </c>
      <c r="AU142" s="24" t="s">
        <v>75</v>
      </c>
      <c r="AY142" s="24" t="s">
        <v>142</v>
      </c>
      <c r="BE142" s="162">
        <f>IF(N142="základní",J142,0)</f>
        <v>0</v>
      </c>
      <c r="BF142" s="162">
        <f>IF(N142="snížená",J142,0)</f>
        <v>0</v>
      </c>
      <c r="BG142" s="162">
        <f>IF(N142="zákl. přenesená",J142,0)</f>
        <v>0</v>
      </c>
      <c r="BH142" s="162">
        <f>IF(N142="sníž. přenesená",J142,0)</f>
        <v>0</v>
      </c>
      <c r="BI142" s="162">
        <f>IF(N142="nulová",J142,0)</f>
        <v>0</v>
      </c>
      <c r="BJ142" s="24" t="s">
        <v>73</v>
      </c>
      <c r="BK142" s="162">
        <f>ROUND(I142*H142,2)</f>
        <v>0</v>
      </c>
      <c r="BL142" s="24" t="s">
        <v>149</v>
      </c>
      <c r="BM142" s="24" t="s">
        <v>234</v>
      </c>
    </row>
    <row r="143" spans="2:51" s="11" customFormat="1" ht="13.5">
      <c r="B143" s="166"/>
      <c r="D143" s="163" t="s">
        <v>153</v>
      </c>
      <c r="F143" s="168" t="s">
        <v>230</v>
      </c>
      <c r="H143" s="169">
        <v>0.59</v>
      </c>
      <c r="L143" s="166"/>
      <c r="M143" s="170"/>
      <c r="N143" s="171"/>
      <c r="O143" s="171"/>
      <c r="P143" s="171"/>
      <c r="Q143" s="171"/>
      <c r="R143" s="171"/>
      <c r="S143" s="171"/>
      <c r="T143" s="172"/>
      <c r="AT143" s="167" t="s">
        <v>153</v>
      </c>
      <c r="AU143" s="167" t="s">
        <v>75</v>
      </c>
      <c r="AV143" s="11" t="s">
        <v>75</v>
      </c>
      <c r="AW143" s="11" t="s">
        <v>6</v>
      </c>
      <c r="AX143" s="11" t="s">
        <v>73</v>
      </c>
      <c r="AY143" s="167" t="s">
        <v>142</v>
      </c>
    </row>
    <row r="144" spans="2:65" s="1" customFormat="1" ht="25.5" customHeight="1">
      <c r="B144" s="152"/>
      <c r="C144" s="153" t="s">
        <v>235</v>
      </c>
      <c r="D144" s="153" t="s">
        <v>144</v>
      </c>
      <c r="E144" s="154" t="s">
        <v>236</v>
      </c>
      <c r="F144" s="155" t="s">
        <v>237</v>
      </c>
      <c r="G144" s="156" t="s">
        <v>220</v>
      </c>
      <c r="H144" s="157">
        <v>1280</v>
      </c>
      <c r="I144" s="157"/>
      <c r="J144" s="157">
        <f>ROUND(I144*H144,2)</f>
        <v>0</v>
      </c>
      <c r="K144" s="155" t="s">
        <v>148</v>
      </c>
      <c r="L144" s="38"/>
      <c r="M144" s="158" t="s">
        <v>5</v>
      </c>
      <c r="N144" s="159" t="s">
        <v>36</v>
      </c>
      <c r="O144" s="160">
        <v>0.012</v>
      </c>
      <c r="P144" s="160">
        <f>O144*H144</f>
        <v>15.36</v>
      </c>
      <c r="Q144" s="160">
        <v>0</v>
      </c>
      <c r="R144" s="160">
        <f>Q144*H144</f>
        <v>0</v>
      </c>
      <c r="S144" s="160">
        <v>0</v>
      </c>
      <c r="T144" s="161">
        <f>S144*H144</f>
        <v>0</v>
      </c>
      <c r="AR144" s="24" t="s">
        <v>149</v>
      </c>
      <c r="AT144" s="24" t="s">
        <v>144</v>
      </c>
      <c r="AU144" s="24" t="s">
        <v>75</v>
      </c>
      <c r="AY144" s="24" t="s">
        <v>142</v>
      </c>
      <c r="BE144" s="162">
        <f>IF(N144="základní",J144,0)</f>
        <v>0</v>
      </c>
      <c r="BF144" s="162">
        <f>IF(N144="snížená",J144,0)</f>
        <v>0</v>
      </c>
      <c r="BG144" s="162">
        <f>IF(N144="zákl. přenesená",J144,0)</f>
        <v>0</v>
      </c>
      <c r="BH144" s="162">
        <f>IF(N144="sníž. přenesená",J144,0)</f>
        <v>0</v>
      </c>
      <c r="BI144" s="162">
        <f>IF(N144="nulová",J144,0)</f>
        <v>0</v>
      </c>
      <c r="BJ144" s="24" t="s">
        <v>73</v>
      </c>
      <c r="BK144" s="162">
        <f>ROUND(I144*H144,2)</f>
        <v>0</v>
      </c>
      <c r="BL144" s="24" t="s">
        <v>149</v>
      </c>
      <c r="BM144" s="24" t="s">
        <v>238</v>
      </c>
    </row>
    <row r="145" spans="2:47" s="1" customFormat="1" ht="148.5">
      <c r="B145" s="38"/>
      <c r="D145" s="163" t="s">
        <v>151</v>
      </c>
      <c r="F145" s="164" t="s">
        <v>239</v>
      </c>
      <c r="L145" s="38"/>
      <c r="M145" s="165"/>
      <c r="N145" s="39"/>
      <c r="O145" s="39"/>
      <c r="P145" s="39"/>
      <c r="Q145" s="39"/>
      <c r="R145" s="39"/>
      <c r="S145" s="39"/>
      <c r="T145" s="67"/>
      <c r="AT145" s="24" t="s">
        <v>151</v>
      </c>
      <c r="AU145" s="24" t="s">
        <v>75</v>
      </c>
    </row>
    <row r="146" spans="2:51" s="11" customFormat="1" ht="13.5">
      <c r="B146" s="166"/>
      <c r="D146" s="163" t="s">
        <v>153</v>
      </c>
      <c r="E146" s="167" t="s">
        <v>5</v>
      </c>
      <c r="F146" s="168" t="s">
        <v>240</v>
      </c>
      <c r="H146" s="169">
        <v>1280</v>
      </c>
      <c r="L146" s="166"/>
      <c r="M146" s="170"/>
      <c r="N146" s="171"/>
      <c r="O146" s="171"/>
      <c r="P146" s="171"/>
      <c r="Q146" s="171"/>
      <c r="R146" s="171"/>
      <c r="S146" s="171"/>
      <c r="T146" s="172"/>
      <c r="AT146" s="167" t="s">
        <v>153</v>
      </c>
      <c r="AU146" s="167" t="s">
        <v>75</v>
      </c>
      <c r="AV146" s="11" t="s">
        <v>75</v>
      </c>
      <c r="AW146" s="11" t="s">
        <v>28</v>
      </c>
      <c r="AX146" s="11" t="s">
        <v>65</v>
      </c>
      <c r="AY146" s="167" t="s">
        <v>142</v>
      </c>
    </row>
    <row r="147" spans="2:51" s="12" customFormat="1" ht="13.5">
      <c r="B147" s="173"/>
      <c r="D147" s="163" t="s">
        <v>153</v>
      </c>
      <c r="E147" s="174" t="s">
        <v>5</v>
      </c>
      <c r="F147" s="175" t="s">
        <v>155</v>
      </c>
      <c r="H147" s="174" t="s">
        <v>5</v>
      </c>
      <c r="L147" s="173"/>
      <c r="M147" s="176"/>
      <c r="N147" s="177"/>
      <c r="O147" s="177"/>
      <c r="P147" s="177"/>
      <c r="Q147" s="177"/>
      <c r="R147" s="177"/>
      <c r="S147" s="177"/>
      <c r="T147" s="178"/>
      <c r="AT147" s="174" t="s">
        <v>153</v>
      </c>
      <c r="AU147" s="174" t="s">
        <v>75</v>
      </c>
      <c r="AV147" s="12" t="s">
        <v>73</v>
      </c>
      <c r="AW147" s="12" t="s">
        <v>28</v>
      </c>
      <c r="AX147" s="12" t="s">
        <v>65</v>
      </c>
      <c r="AY147" s="174" t="s">
        <v>142</v>
      </c>
    </row>
    <row r="148" spans="2:51" s="13" customFormat="1" ht="13.5">
      <c r="B148" s="179"/>
      <c r="D148" s="163" t="s">
        <v>153</v>
      </c>
      <c r="E148" s="180" t="s">
        <v>5</v>
      </c>
      <c r="F148" s="181" t="s">
        <v>156</v>
      </c>
      <c r="H148" s="182">
        <v>1280</v>
      </c>
      <c r="L148" s="179"/>
      <c r="M148" s="183"/>
      <c r="N148" s="184"/>
      <c r="O148" s="184"/>
      <c r="P148" s="184"/>
      <c r="Q148" s="184"/>
      <c r="R148" s="184"/>
      <c r="S148" s="184"/>
      <c r="T148" s="185"/>
      <c r="AT148" s="180" t="s">
        <v>153</v>
      </c>
      <c r="AU148" s="180" t="s">
        <v>75</v>
      </c>
      <c r="AV148" s="13" t="s">
        <v>149</v>
      </c>
      <c r="AW148" s="13" t="s">
        <v>28</v>
      </c>
      <c r="AX148" s="13" t="s">
        <v>73</v>
      </c>
      <c r="AY148" s="180" t="s">
        <v>142</v>
      </c>
    </row>
    <row r="149" spans="2:65" s="1" customFormat="1" ht="25.5" customHeight="1">
      <c r="B149" s="152"/>
      <c r="C149" s="153" t="s">
        <v>241</v>
      </c>
      <c r="D149" s="153" t="s">
        <v>144</v>
      </c>
      <c r="E149" s="154" t="s">
        <v>242</v>
      </c>
      <c r="F149" s="155" t="s">
        <v>243</v>
      </c>
      <c r="G149" s="156" t="s">
        <v>220</v>
      </c>
      <c r="H149" s="157">
        <v>1280</v>
      </c>
      <c r="I149" s="157"/>
      <c r="J149" s="157">
        <f>ROUND(I149*H149,2)</f>
        <v>0</v>
      </c>
      <c r="K149" s="155" t="s">
        <v>148</v>
      </c>
      <c r="L149" s="38"/>
      <c r="M149" s="158" t="s">
        <v>5</v>
      </c>
      <c r="N149" s="159" t="s">
        <v>36</v>
      </c>
      <c r="O149" s="160">
        <v>0.058</v>
      </c>
      <c r="P149" s="160">
        <f>O149*H149</f>
        <v>74.24000000000001</v>
      </c>
      <c r="Q149" s="160">
        <v>0</v>
      </c>
      <c r="R149" s="160">
        <f>Q149*H149</f>
        <v>0</v>
      </c>
      <c r="S149" s="160">
        <v>0</v>
      </c>
      <c r="T149" s="161">
        <f>S149*H149</f>
        <v>0</v>
      </c>
      <c r="AR149" s="24" t="s">
        <v>149</v>
      </c>
      <c r="AT149" s="24" t="s">
        <v>144</v>
      </c>
      <c r="AU149" s="24" t="s">
        <v>75</v>
      </c>
      <c r="AY149" s="24" t="s">
        <v>142</v>
      </c>
      <c r="BE149" s="162">
        <f>IF(N149="základní",J149,0)</f>
        <v>0</v>
      </c>
      <c r="BF149" s="162">
        <f>IF(N149="snížená",J149,0)</f>
        <v>0</v>
      </c>
      <c r="BG149" s="162">
        <f>IF(N149="zákl. přenesená",J149,0)</f>
        <v>0</v>
      </c>
      <c r="BH149" s="162">
        <f>IF(N149="sníž. přenesená",J149,0)</f>
        <v>0</v>
      </c>
      <c r="BI149" s="162">
        <f>IF(N149="nulová",J149,0)</f>
        <v>0</v>
      </c>
      <c r="BJ149" s="24" t="s">
        <v>73</v>
      </c>
      <c r="BK149" s="162">
        <f>ROUND(I149*H149,2)</f>
        <v>0</v>
      </c>
      <c r="BL149" s="24" t="s">
        <v>149</v>
      </c>
      <c r="BM149" s="24" t="s">
        <v>244</v>
      </c>
    </row>
    <row r="150" spans="2:47" s="1" customFormat="1" ht="162">
      <c r="B150" s="38"/>
      <c r="D150" s="163" t="s">
        <v>151</v>
      </c>
      <c r="F150" s="164" t="s">
        <v>245</v>
      </c>
      <c r="L150" s="38"/>
      <c r="M150" s="165"/>
      <c r="N150" s="39"/>
      <c r="O150" s="39"/>
      <c r="P150" s="39"/>
      <c r="Q150" s="39"/>
      <c r="R150" s="39"/>
      <c r="S150" s="39"/>
      <c r="T150" s="67"/>
      <c r="AT150" s="24" t="s">
        <v>151</v>
      </c>
      <c r="AU150" s="24" t="s">
        <v>75</v>
      </c>
    </row>
    <row r="151" spans="2:51" s="11" customFormat="1" ht="13.5">
      <c r="B151" s="166"/>
      <c r="D151" s="163" t="s">
        <v>153</v>
      </c>
      <c r="E151" s="167" t="s">
        <v>5</v>
      </c>
      <c r="F151" s="168" t="s">
        <v>240</v>
      </c>
      <c r="H151" s="169">
        <v>1280</v>
      </c>
      <c r="L151" s="166"/>
      <c r="M151" s="170"/>
      <c r="N151" s="171"/>
      <c r="O151" s="171"/>
      <c r="P151" s="171"/>
      <c r="Q151" s="171"/>
      <c r="R151" s="171"/>
      <c r="S151" s="171"/>
      <c r="T151" s="172"/>
      <c r="AT151" s="167" t="s">
        <v>153</v>
      </c>
      <c r="AU151" s="167" t="s">
        <v>75</v>
      </c>
      <c r="AV151" s="11" t="s">
        <v>75</v>
      </c>
      <c r="AW151" s="11" t="s">
        <v>28</v>
      </c>
      <c r="AX151" s="11" t="s">
        <v>65</v>
      </c>
      <c r="AY151" s="167" t="s">
        <v>142</v>
      </c>
    </row>
    <row r="152" spans="2:51" s="12" customFormat="1" ht="13.5">
      <c r="B152" s="173"/>
      <c r="D152" s="163" t="s">
        <v>153</v>
      </c>
      <c r="E152" s="174" t="s">
        <v>5</v>
      </c>
      <c r="F152" s="175" t="s">
        <v>155</v>
      </c>
      <c r="H152" s="174" t="s">
        <v>5</v>
      </c>
      <c r="L152" s="173"/>
      <c r="M152" s="176"/>
      <c r="N152" s="177"/>
      <c r="O152" s="177"/>
      <c r="P152" s="177"/>
      <c r="Q152" s="177"/>
      <c r="R152" s="177"/>
      <c r="S152" s="177"/>
      <c r="T152" s="178"/>
      <c r="AT152" s="174" t="s">
        <v>153</v>
      </c>
      <c r="AU152" s="174" t="s">
        <v>75</v>
      </c>
      <c r="AV152" s="12" t="s">
        <v>73</v>
      </c>
      <c r="AW152" s="12" t="s">
        <v>28</v>
      </c>
      <c r="AX152" s="12" t="s">
        <v>65</v>
      </c>
      <c r="AY152" s="174" t="s">
        <v>142</v>
      </c>
    </row>
    <row r="153" spans="2:51" s="13" customFormat="1" ht="13.5">
      <c r="B153" s="179"/>
      <c r="D153" s="163" t="s">
        <v>153</v>
      </c>
      <c r="E153" s="180" t="s">
        <v>5</v>
      </c>
      <c r="F153" s="181" t="s">
        <v>156</v>
      </c>
      <c r="H153" s="182">
        <v>1280</v>
      </c>
      <c r="L153" s="179"/>
      <c r="M153" s="183"/>
      <c r="N153" s="184"/>
      <c r="O153" s="184"/>
      <c r="P153" s="184"/>
      <c r="Q153" s="184"/>
      <c r="R153" s="184"/>
      <c r="S153" s="184"/>
      <c r="T153" s="185"/>
      <c r="AT153" s="180" t="s">
        <v>153</v>
      </c>
      <c r="AU153" s="180" t="s">
        <v>75</v>
      </c>
      <c r="AV153" s="13" t="s">
        <v>149</v>
      </c>
      <c r="AW153" s="13" t="s">
        <v>28</v>
      </c>
      <c r="AX153" s="13" t="s">
        <v>73</v>
      </c>
      <c r="AY153" s="180" t="s">
        <v>142</v>
      </c>
    </row>
    <row r="154" spans="2:65" s="1" customFormat="1" ht="16.5" customHeight="1">
      <c r="B154" s="152"/>
      <c r="C154" s="187" t="s">
        <v>246</v>
      </c>
      <c r="D154" s="187" t="s">
        <v>226</v>
      </c>
      <c r="E154" s="188" t="s">
        <v>231</v>
      </c>
      <c r="F154" s="189" t="s">
        <v>232</v>
      </c>
      <c r="G154" s="190" t="s">
        <v>233</v>
      </c>
      <c r="H154" s="191">
        <v>19.2</v>
      </c>
      <c r="I154" s="191"/>
      <c r="J154" s="191">
        <f>ROUND(I154*H154,2)</f>
        <v>0</v>
      </c>
      <c r="K154" s="189" t="s">
        <v>148</v>
      </c>
      <c r="L154" s="192"/>
      <c r="M154" s="193" t="s">
        <v>5</v>
      </c>
      <c r="N154" s="194" t="s">
        <v>36</v>
      </c>
      <c r="O154" s="160">
        <v>0</v>
      </c>
      <c r="P154" s="160">
        <f>O154*H154</f>
        <v>0</v>
      </c>
      <c r="Q154" s="160">
        <v>0.001</v>
      </c>
      <c r="R154" s="160">
        <f>Q154*H154</f>
        <v>0.0192</v>
      </c>
      <c r="S154" s="160">
        <v>0</v>
      </c>
      <c r="T154" s="161">
        <f>S154*H154</f>
        <v>0</v>
      </c>
      <c r="AR154" s="24" t="s">
        <v>189</v>
      </c>
      <c r="AT154" s="24" t="s">
        <v>226</v>
      </c>
      <c r="AU154" s="24" t="s">
        <v>75</v>
      </c>
      <c r="AY154" s="24" t="s">
        <v>142</v>
      </c>
      <c r="BE154" s="162">
        <f>IF(N154="základní",J154,0)</f>
        <v>0</v>
      </c>
      <c r="BF154" s="162">
        <f>IF(N154="snížená",J154,0)</f>
        <v>0</v>
      </c>
      <c r="BG154" s="162">
        <f>IF(N154="zákl. přenesená",J154,0)</f>
        <v>0</v>
      </c>
      <c r="BH154" s="162">
        <f>IF(N154="sníž. přenesená",J154,0)</f>
        <v>0</v>
      </c>
      <c r="BI154" s="162">
        <f>IF(N154="nulová",J154,0)</f>
        <v>0</v>
      </c>
      <c r="BJ154" s="24" t="s">
        <v>73</v>
      </c>
      <c r="BK154" s="162">
        <f>ROUND(I154*H154,2)</f>
        <v>0</v>
      </c>
      <c r="BL154" s="24" t="s">
        <v>149</v>
      </c>
      <c r="BM154" s="24" t="s">
        <v>247</v>
      </c>
    </row>
    <row r="155" spans="2:51" s="11" customFormat="1" ht="13.5">
      <c r="B155" s="166"/>
      <c r="D155" s="163" t="s">
        <v>153</v>
      </c>
      <c r="F155" s="168" t="s">
        <v>248</v>
      </c>
      <c r="H155" s="169">
        <v>19.2</v>
      </c>
      <c r="L155" s="166"/>
      <c r="M155" s="170"/>
      <c r="N155" s="171"/>
      <c r="O155" s="171"/>
      <c r="P155" s="171"/>
      <c r="Q155" s="171"/>
      <c r="R155" s="171"/>
      <c r="S155" s="171"/>
      <c r="T155" s="172"/>
      <c r="AT155" s="167" t="s">
        <v>153</v>
      </c>
      <c r="AU155" s="167" t="s">
        <v>75</v>
      </c>
      <c r="AV155" s="11" t="s">
        <v>75</v>
      </c>
      <c r="AW155" s="11" t="s">
        <v>6</v>
      </c>
      <c r="AX155" s="11" t="s">
        <v>73</v>
      </c>
      <c r="AY155" s="167" t="s">
        <v>142</v>
      </c>
    </row>
    <row r="156" spans="2:65" s="1" customFormat="1" ht="25.5" customHeight="1">
      <c r="B156" s="152"/>
      <c r="C156" s="153" t="s">
        <v>249</v>
      </c>
      <c r="D156" s="153" t="s">
        <v>144</v>
      </c>
      <c r="E156" s="154" t="s">
        <v>250</v>
      </c>
      <c r="F156" s="155" t="s">
        <v>251</v>
      </c>
      <c r="G156" s="156" t="s">
        <v>220</v>
      </c>
      <c r="H156" s="157">
        <v>1280</v>
      </c>
      <c r="I156" s="157"/>
      <c r="J156" s="157">
        <f>ROUND(I156*H156,2)</f>
        <v>0</v>
      </c>
      <c r="K156" s="155" t="s">
        <v>148</v>
      </c>
      <c r="L156" s="38"/>
      <c r="M156" s="158" t="s">
        <v>5</v>
      </c>
      <c r="N156" s="159" t="s">
        <v>36</v>
      </c>
      <c r="O156" s="160">
        <v>0.013</v>
      </c>
      <c r="P156" s="160">
        <f>O156*H156</f>
        <v>16.64</v>
      </c>
      <c r="Q156" s="160">
        <v>0</v>
      </c>
      <c r="R156" s="160">
        <f>Q156*H156</f>
        <v>0</v>
      </c>
      <c r="S156" s="160">
        <v>0</v>
      </c>
      <c r="T156" s="161">
        <f>S156*H156</f>
        <v>0</v>
      </c>
      <c r="AR156" s="24" t="s">
        <v>149</v>
      </c>
      <c r="AT156" s="24" t="s">
        <v>144</v>
      </c>
      <c r="AU156" s="24" t="s">
        <v>75</v>
      </c>
      <c r="AY156" s="24" t="s">
        <v>142</v>
      </c>
      <c r="BE156" s="162">
        <f>IF(N156="základní",J156,0)</f>
        <v>0</v>
      </c>
      <c r="BF156" s="162">
        <f>IF(N156="snížená",J156,0)</f>
        <v>0</v>
      </c>
      <c r="BG156" s="162">
        <f>IF(N156="zákl. přenesená",J156,0)</f>
        <v>0</v>
      </c>
      <c r="BH156" s="162">
        <f>IF(N156="sníž. přenesená",J156,0)</f>
        <v>0</v>
      </c>
      <c r="BI156" s="162">
        <f>IF(N156="nulová",J156,0)</f>
        <v>0</v>
      </c>
      <c r="BJ156" s="24" t="s">
        <v>73</v>
      </c>
      <c r="BK156" s="162">
        <f>ROUND(I156*H156,2)</f>
        <v>0</v>
      </c>
      <c r="BL156" s="24" t="s">
        <v>149</v>
      </c>
      <c r="BM156" s="24" t="s">
        <v>252</v>
      </c>
    </row>
    <row r="157" spans="2:47" s="1" customFormat="1" ht="202.5">
      <c r="B157" s="38"/>
      <c r="D157" s="163" t="s">
        <v>151</v>
      </c>
      <c r="F157" s="164" t="s">
        <v>253</v>
      </c>
      <c r="L157" s="38"/>
      <c r="M157" s="165"/>
      <c r="N157" s="39"/>
      <c r="O157" s="39"/>
      <c r="P157" s="39"/>
      <c r="Q157" s="39"/>
      <c r="R157" s="39"/>
      <c r="S157" s="39"/>
      <c r="T157" s="67"/>
      <c r="AT157" s="24" t="s">
        <v>151</v>
      </c>
      <c r="AU157" s="24" t="s">
        <v>75</v>
      </c>
    </row>
    <row r="158" spans="2:51" s="11" customFormat="1" ht="13.5">
      <c r="B158" s="166"/>
      <c r="D158" s="163" t="s">
        <v>153</v>
      </c>
      <c r="E158" s="167" t="s">
        <v>5</v>
      </c>
      <c r="F158" s="168" t="s">
        <v>240</v>
      </c>
      <c r="H158" s="169">
        <v>1280</v>
      </c>
      <c r="L158" s="166"/>
      <c r="M158" s="170"/>
      <c r="N158" s="171"/>
      <c r="O158" s="171"/>
      <c r="P158" s="171"/>
      <c r="Q158" s="171"/>
      <c r="R158" s="171"/>
      <c r="S158" s="171"/>
      <c r="T158" s="172"/>
      <c r="AT158" s="167" t="s">
        <v>153</v>
      </c>
      <c r="AU158" s="167" t="s">
        <v>75</v>
      </c>
      <c r="AV158" s="11" t="s">
        <v>75</v>
      </c>
      <c r="AW158" s="11" t="s">
        <v>28</v>
      </c>
      <c r="AX158" s="11" t="s">
        <v>65</v>
      </c>
      <c r="AY158" s="167" t="s">
        <v>142</v>
      </c>
    </row>
    <row r="159" spans="2:51" s="12" customFormat="1" ht="13.5">
      <c r="B159" s="173"/>
      <c r="D159" s="163" t="s">
        <v>153</v>
      </c>
      <c r="E159" s="174" t="s">
        <v>5</v>
      </c>
      <c r="F159" s="175" t="s">
        <v>155</v>
      </c>
      <c r="H159" s="174" t="s">
        <v>5</v>
      </c>
      <c r="L159" s="173"/>
      <c r="M159" s="176"/>
      <c r="N159" s="177"/>
      <c r="O159" s="177"/>
      <c r="P159" s="177"/>
      <c r="Q159" s="177"/>
      <c r="R159" s="177"/>
      <c r="S159" s="177"/>
      <c r="T159" s="178"/>
      <c r="AT159" s="174" t="s">
        <v>153</v>
      </c>
      <c r="AU159" s="174" t="s">
        <v>75</v>
      </c>
      <c r="AV159" s="12" t="s">
        <v>73</v>
      </c>
      <c r="AW159" s="12" t="s">
        <v>28</v>
      </c>
      <c r="AX159" s="12" t="s">
        <v>65</v>
      </c>
      <c r="AY159" s="174" t="s">
        <v>142</v>
      </c>
    </row>
    <row r="160" spans="2:51" s="13" customFormat="1" ht="13.5">
      <c r="B160" s="179"/>
      <c r="D160" s="163" t="s">
        <v>153</v>
      </c>
      <c r="E160" s="180" t="s">
        <v>5</v>
      </c>
      <c r="F160" s="181" t="s">
        <v>156</v>
      </c>
      <c r="H160" s="182">
        <v>1280</v>
      </c>
      <c r="L160" s="179"/>
      <c r="M160" s="183"/>
      <c r="N160" s="184"/>
      <c r="O160" s="184"/>
      <c r="P160" s="184"/>
      <c r="Q160" s="184"/>
      <c r="R160" s="184"/>
      <c r="S160" s="184"/>
      <c r="T160" s="185"/>
      <c r="AT160" s="180" t="s">
        <v>153</v>
      </c>
      <c r="AU160" s="180" t="s">
        <v>75</v>
      </c>
      <c r="AV160" s="13" t="s">
        <v>149</v>
      </c>
      <c r="AW160" s="13" t="s">
        <v>28</v>
      </c>
      <c r="AX160" s="13" t="s">
        <v>73</v>
      </c>
      <c r="AY160" s="180" t="s">
        <v>142</v>
      </c>
    </row>
    <row r="161" spans="2:65" s="1" customFormat="1" ht="25.5" customHeight="1">
      <c r="B161" s="152"/>
      <c r="C161" s="153" t="s">
        <v>254</v>
      </c>
      <c r="D161" s="153" t="s">
        <v>144</v>
      </c>
      <c r="E161" s="154" t="s">
        <v>255</v>
      </c>
      <c r="F161" s="155" t="s">
        <v>256</v>
      </c>
      <c r="G161" s="156" t="s">
        <v>220</v>
      </c>
      <c r="H161" s="157">
        <v>337.11</v>
      </c>
      <c r="I161" s="157"/>
      <c r="J161" s="157">
        <f>ROUND(I161*H161,2)</f>
        <v>0</v>
      </c>
      <c r="K161" s="155" t="s">
        <v>148</v>
      </c>
      <c r="L161" s="38"/>
      <c r="M161" s="158" t="s">
        <v>5</v>
      </c>
      <c r="N161" s="159" t="s">
        <v>36</v>
      </c>
      <c r="O161" s="160">
        <v>0.128</v>
      </c>
      <c r="P161" s="160">
        <f>O161*H161</f>
        <v>43.15008</v>
      </c>
      <c r="Q161" s="160">
        <v>0</v>
      </c>
      <c r="R161" s="160">
        <f>Q161*H161</f>
        <v>0</v>
      </c>
      <c r="S161" s="160">
        <v>0</v>
      </c>
      <c r="T161" s="161">
        <f>S161*H161</f>
        <v>0</v>
      </c>
      <c r="AR161" s="24" t="s">
        <v>149</v>
      </c>
      <c r="AT161" s="24" t="s">
        <v>144</v>
      </c>
      <c r="AU161" s="24" t="s">
        <v>75</v>
      </c>
      <c r="AY161" s="24" t="s">
        <v>142</v>
      </c>
      <c r="BE161" s="162">
        <f>IF(N161="základní",J161,0)</f>
        <v>0</v>
      </c>
      <c r="BF161" s="162">
        <f>IF(N161="snížená",J161,0)</f>
        <v>0</v>
      </c>
      <c r="BG161" s="162">
        <f>IF(N161="zákl. přenesená",J161,0)</f>
        <v>0</v>
      </c>
      <c r="BH161" s="162">
        <f>IF(N161="sníž. přenesená",J161,0)</f>
        <v>0</v>
      </c>
      <c r="BI161" s="162">
        <f>IF(N161="nulová",J161,0)</f>
        <v>0</v>
      </c>
      <c r="BJ161" s="24" t="s">
        <v>73</v>
      </c>
      <c r="BK161" s="162">
        <f>ROUND(I161*H161,2)</f>
        <v>0</v>
      </c>
      <c r="BL161" s="24" t="s">
        <v>149</v>
      </c>
      <c r="BM161" s="24" t="s">
        <v>257</v>
      </c>
    </row>
    <row r="162" spans="2:47" s="1" customFormat="1" ht="148.5">
      <c r="B162" s="38"/>
      <c r="D162" s="163" t="s">
        <v>151</v>
      </c>
      <c r="F162" s="164" t="s">
        <v>258</v>
      </c>
      <c r="L162" s="38"/>
      <c r="M162" s="165"/>
      <c r="N162" s="39"/>
      <c r="O162" s="39"/>
      <c r="P162" s="39"/>
      <c r="Q162" s="39"/>
      <c r="R162" s="39"/>
      <c r="S162" s="39"/>
      <c r="T162" s="67"/>
      <c r="AT162" s="24" t="s">
        <v>151</v>
      </c>
      <c r="AU162" s="24" t="s">
        <v>75</v>
      </c>
    </row>
    <row r="163" spans="2:51" s="11" customFormat="1" ht="13.5">
      <c r="B163" s="166"/>
      <c r="D163" s="163" t="s">
        <v>153</v>
      </c>
      <c r="E163" s="167" t="s">
        <v>5</v>
      </c>
      <c r="F163" s="168" t="s">
        <v>259</v>
      </c>
      <c r="H163" s="169">
        <v>57.8</v>
      </c>
      <c r="L163" s="166"/>
      <c r="M163" s="170"/>
      <c r="N163" s="171"/>
      <c r="O163" s="171"/>
      <c r="P163" s="171"/>
      <c r="Q163" s="171"/>
      <c r="R163" s="171"/>
      <c r="S163" s="171"/>
      <c r="T163" s="172"/>
      <c r="AT163" s="167" t="s">
        <v>153</v>
      </c>
      <c r="AU163" s="167" t="s">
        <v>75</v>
      </c>
      <c r="AV163" s="11" t="s">
        <v>75</v>
      </c>
      <c r="AW163" s="11" t="s">
        <v>28</v>
      </c>
      <c r="AX163" s="11" t="s">
        <v>65</v>
      </c>
      <c r="AY163" s="167" t="s">
        <v>142</v>
      </c>
    </row>
    <row r="164" spans="2:51" s="11" customFormat="1" ht="13.5">
      <c r="B164" s="166"/>
      <c r="D164" s="163" t="s">
        <v>153</v>
      </c>
      <c r="E164" s="167" t="s">
        <v>5</v>
      </c>
      <c r="F164" s="168" t="s">
        <v>260</v>
      </c>
      <c r="H164" s="169">
        <v>118.63</v>
      </c>
      <c r="L164" s="166"/>
      <c r="M164" s="170"/>
      <c r="N164" s="171"/>
      <c r="O164" s="171"/>
      <c r="P164" s="171"/>
      <c r="Q164" s="171"/>
      <c r="R164" s="171"/>
      <c r="S164" s="171"/>
      <c r="T164" s="172"/>
      <c r="AT164" s="167" t="s">
        <v>153</v>
      </c>
      <c r="AU164" s="167" t="s">
        <v>75</v>
      </c>
      <c r="AV164" s="11" t="s">
        <v>75</v>
      </c>
      <c r="AW164" s="11" t="s">
        <v>28</v>
      </c>
      <c r="AX164" s="11" t="s">
        <v>65</v>
      </c>
      <c r="AY164" s="167" t="s">
        <v>142</v>
      </c>
    </row>
    <row r="165" spans="2:51" s="11" customFormat="1" ht="13.5">
      <c r="B165" s="166"/>
      <c r="D165" s="163" t="s">
        <v>153</v>
      </c>
      <c r="E165" s="167" t="s">
        <v>5</v>
      </c>
      <c r="F165" s="168" t="s">
        <v>261</v>
      </c>
      <c r="H165" s="169">
        <v>104.04</v>
      </c>
      <c r="L165" s="166"/>
      <c r="M165" s="170"/>
      <c r="N165" s="171"/>
      <c r="O165" s="171"/>
      <c r="P165" s="171"/>
      <c r="Q165" s="171"/>
      <c r="R165" s="171"/>
      <c r="S165" s="171"/>
      <c r="T165" s="172"/>
      <c r="AT165" s="167" t="s">
        <v>153</v>
      </c>
      <c r="AU165" s="167" t="s">
        <v>75</v>
      </c>
      <c r="AV165" s="11" t="s">
        <v>75</v>
      </c>
      <c r="AW165" s="11" t="s">
        <v>28</v>
      </c>
      <c r="AX165" s="11" t="s">
        <v>65</v>
      </c>
      <c r="AY165" s="167" t="s">
        <v>142</v>
      </c>
    </row>
    <row r="166" spans="2:51" s="11" customFormat="1" ht="13.5">
      <c r="B166" s="166"/>
      <c r="D166" s="163" t="s">
        <v>153</v>
      </c>
      <c r="E166" s="167" t="s">
        <v>5</v>
      </c>
      <c r="F166" s="168" t="s">
        <v>262</v>
      </c>
      <c r="H166" s="169">
        <v>56.64</v>
      </c>
      <c r="L166" s="166"/>
      <c r="M166" s="170"/>
      <c r="N166" s="171"/>
      <c r="O166" s="171"/>
      <c r="P166" s="171"/>
      <c r="Q166" s="171"/>
      <c r="R166" s="171"/>
      <c r="S166" s="171"/>
      <c r="T166" s="172"/>
      <c r="AT166" s="167" t="s">
        <v>153</v>
      </c>
      <c r="AU166" s="167" t="s">
        <v>75</v>
      </c>
      <c r="AV166" s="11" t="s">
        <v>75</v>
      </c>
      <c r="AW166" s="11" t="s">
        <v>28</v>
      </c>
      <c r="AX166" s="11" t="s">
        <v>65</v>
      </c>
      <c r="AY166" s="167" t="s">
        <v>142</v>
      </c>
    </row>
    <row r="167" spans="2:51" s="11" customFormat="1" ht="13.5">
      <c r="B167" s="166"/>
      <c r="D167" s="163" t="s">
        <v>153</v>
      </c>
      <c r="E167" s="167" t="s">
        <v>5</v>
      </c>
      <c r="F167" s="168" t="s">
        <v>5</v>
      </c>
      <c r="H167" s="169">
        <v>0</v>
      </c>
      <c r="L167" s="166"/>
      <c r="M167" s="170"/>
      <c r="N167" s="171"/>
      <c r="O167" s="171"/>
      <c r="P167" s="171"/>
      <c r="Q167" s="171"/>
      <c r="R167" s="171"/>
      <c r="S167" s="171"/>
      <c r="T167" s="172"/>
      <c r="AT167" s="167" t="s">
        <v>153</v>
      </c>
      <c r="AU167" s="167" t="s">
        <v>75</v>
      </c>
      <c r="AV167" s="11" t="s">
        <v>75</v>
      </c>
      <c r="AW167" s="11" t="s">
        <v>28</v>
      </c>
      <c r="AX167" s="11" t="s">
        <v>65</v>
      </c>
      <c r="AY167" s="167" t="s">
        <v>142</v>
      </c>
    </row>
    <row r="168" spans="2:51" s="13" customFormat="1" ht="13.5">
      <c r="B168" s="179"/>
      <c r="D168" s="163" t="s">
        <v>153</v>
      </c>
      <c r="E168" s="180" t="s">
        <v>5</v>
      </c>
      <c r="F168" s="181" t="s">
        <v>156</v>
      </c>
      <c r="H168" s="182">
        <v>337.11</v>
      </c>
      <c r="L168" s="179"/>
      <c r="M168" s="183"/>
      <c r="N168" s="184"/>
      <c r="O168" s="184"/>
      <c r="P168" s="184"/>
      <c r="Q168" s="184"/>
      <c r="R168" s="184"/>
      <c r="S168" s="184"/>
      <c r="T168" s="185"/>
      <c r="AT168" s="180" t="s">
        <v>153</v>
      </c>
      <c r="AU168" s="180" t="s">
        <v>75</v>
      </c>
      <c r="AV168" s="13" t="s">
        <v>149</v>
      </c>
      <c r="AW168" s="13" t="s">
        <v>28</v>
      </c>
      <c r="AX168" s="13" t="s">
        <v>73</v>
      </c>
      <c r="AY168" s="180" t="s">
        <v>142</v>
      </c>
    </row>
    <row r="169" spans="2:63" s="10" customFormat="1" ht="29.85" customHeight="1">
      <c r="B169" s="140"/>
      <c r="D169" s="141" t="s">
        <v>64</v>
      </c>
      <c r="E169" s="150" t="s">
        <v>75</v>
      </c>
      <c r="F169" s="150" t="s">
        <v>263</v>
      </c>
      <c r="J169" s="151">
        <f>BK169</f>
        <v>0</v>
      </c>
      <c r="L169" s="140"/>
      <c r="M169" s="144"/>
      <c r="N169" s="145"/>
      <c r="O169" s="145"/>
      <c r="P169" s="146">
        <f>SUM(P170:P180)</f>
        <v>6.129</v>
      </c>
      <c r="Q169" s="145"/>
      <c r="R169" s="146">
        <f>SUM(R170:R180)</f>
        <v>0</v>
      </c>
      <c r="S169" s="145"/>
      <c r="T169" s="147">
        <f>SUM(T170:T180)</f>
        <v>0</v>
      </c>
      <c r="AR169" s="141" t="s">
        <v>73</v>
      </c>
      <c r="AT169" s="148" t="s">
        <v>64</v>
      </c>
      <c r="AU169" s="148" t="s">
        <v>73</v>
      </c>
      <c r="AY169" s="141" t="s">
        <v>142</v>
      </c>
      <c r="BK169" s="149">
        <f>SUM(BK170:BK180)</f>
        <v>0</v>
      </c>
    </row>
    <row r="170" spans="2:65" s="1" customFormat="1" ht="38.25" customHeight="1">
      <c r="B170" s="152"/>
      <c r="C170" s="153" t="s">
        <v>10</v>
      </c>
      <c r="D170" s="153" t="s">
        <v>144</v>
      </c>
      <c r="E170" s="154" t="s">
        <v>264</v>
      </c>
      <c r="F170" s="155" t="s">
        <v>265</v>
      </c>
      <c r="G170" s="156" t="s">
        <v>220</v>
      </c>
      <c r="H170" s="157">
        <v>1225.8</v>
      </c>
      <c r="I170" s="157"/>
      <c r="J170" s="157">
        <f>ROUND(I170*H170,2)</f>
        <v>0</v>
      </c>
      <c r="K170" s="155" t="s">
        <v>148</v>
      </c>
      <c r="L170" s="38"/>
      <c r="M170" s="158" t="s">
        <v>5</v>
      </c>
      <c r="N170" s="159" t="s">
        <v>36</v>
      </c>
      <c r="O170" s="160">
        <v>0.005</v>
      </c>
      <c r="P170" s="160">
        <f>O170*H170</f>
        <v>6.129</v>
      </c>
      <c r="Q170" s="160">
        <v>0</v>
      </c>
      <c r="R170" s="160">
        <f>Q170*H170</f>
        <v>0</v>
      </c>
      <c r="S170" s="160">
        <v>0</v>
      </c>
      <c r="T170" s="161">
        <f>S170*H170</f>
        <v>0</v>
      </c>
      <c r="AR170" s="24" t="s">
        <v>149</v>
      </c>
      <c r="AT170" s="24" t="s">
        <v>144</v>
      </c>
      <c r="AU170" s="24" t="s">
        <v>75</v>
      </c>
      <c r="AY170" s="24" t="s">
        <v>142</v>
      </c>
      <c r="BE170" s="162">
        <f>IF(N170="základní",J170,0)</f>
        <v>0</v>
      </c>
      <c r="BF170" s="162">
        <f>IF(N170="snížená",J170,0)</f>
        <v>0</v>
      </c>
      <c r="BG170" s="162">
        <f>IF(N170="zákl. přenesená",J170,0)</f>
        <v>0</v>
      </c>
      <c r="BH170" s="162">
        <f>IF(N170="sníž. přenesená",J170,0)</f>
        <v>0</v>
      </c>
      <c r="BI170" s="162">
        <f>IF(N170="nulová",J170,0)</f>
        <v>0</v>
      </c>
      <c r="BJ170" s="24" t="s">
        <v>73</v>
      </c>
      <c r="BK170" s="162">
        <f>ROUND(I170*H170,2)</f>
        <v>0</v>
      </c>
      <c r="BL170" s="24" t="s">
        <v>149</v>
      </c>
      <c r="BM170" s="24" t="s">
        <v>266</v>
      </c>
    </row>
    <row r="171" spans="2:47" s="1" customFormat="1" ht="94.5">
      <c r="B171" s="38"/>
      <c r="D171" s="163" t="s">
        <v>151</v>
      </c>
      <c r="F171" s="164" t="s">
        <v>267</v>
      </c>
      <c r="L171" s="38"/>
      <c r="M171" s="165"/>
      <c r="N171" s="39"/>
      <c r="O171" s="39"/>
      <c r="P171" s="39"/>
      <c r="Q171" s="39"/>
      <c r="R171" s="39"/>
      <c r="S171" s="39"/>
      <c r="T171" s="67"/>
      <c r="AT171" s="24" t="s">
        <v>151</v>
      </c>
      <c r="AU171" s="24" t="s">
        <v>75</v>
      </c>
    </row>
    <row r="172" spans="2:51" s="11" customFormat="1" ht="13.5">
      <c r="B172" s="166"/>
      <c r="D172" s="163" t="s">
        <v>153</v>
      </c>
      <c r="E172" s="167" t="s">
        <v>5</v>
      </c>
      <c r="F172" s="168" t="s">
        <v>268</v>
      </c>
      <c r="H172" s="169">
        <v>946</v>
      </c>
      <c r="L172" s="166"/>
      <c r="M172" s="170"/>
      <c r="N172" s="171"/>
      <c r="O172" s="171"/>
      <c r="P172" s="171"/>
      <c r="Q172" s="171"/>
      <c r="R172" s="171"/>
      <c r="S172" s="171"/>
      <c r="T172" s="172"/>
      <c r="AT172" s="167" t="s">
        <v>153</v>
      </c>
      <c r="AU172" s="167" t="s">
        <v>75</v>
      </c>
      <c r="AV172" s="11" t="s">
        <v>75</v>
      </c>
      <c r="AW172" s="11" t="s">
        <v>28</v>
      </c>
      <c r="AX172" s="11" t="s">
        <v>65</v>
      </c>
      <c r="AY172" s="167" t="s">
        <v>142</v>
      </c>
    </row>
    <row r="173" spans="2:51" s="12" customFormat="1" ht="13.5">
      <c r="B173" s="173"/>
      <c r="D173" s="163" t="s">
        <v>153</v>
      </c>
      <c r="E173" s="174" t="s">
        <v>5</v>
      </c>
      <c r="F173" s="175" t="s">
        <v>269</v>
      </c>
      <c r="H173" s="174" t="s">
        <v>5</v>
      </c>
      <c r="L173" s="173"/>
      <c r="M173" s="176"/>
      <c r="N173" s="177"/>
      <c r="O173" s="177"/>
      <c r="P173" s="177"/>
      <c r="Q173" s="177"/>
      <c r="R173" s="177"/>
      <c r="S173" s="177"/>
      <c r="T173" s="178"/>
      <c r="AT173" s="174" t="s">
        <v>153</v>
      </c>
      <c r="AU173" s="174" t="s">
        <v>75</v>
      </c>
      <c r="AV173" s="12" t="s">
        <v>73</v>
      </c>
      <c r="AW173" s="12" t="s">
        <v>28</v>
      </c>
      <c r="AX173" s="12" t="s">
        <v>65</v>
      </c>
      <c r="AY173" s="174" t="s">
        <v>142</v>
      </c>
    </row>
    <row r="174" spans="2:51" s="11" customFormat="1" ht="13.5">
      <c r="B174" s="166"/>
      <c r="D174" s="163" t="s">
        <v>153</v>
      </c>
      <c r="E174" s="167" t="s">
        <v>5</v>
      </c>
      <c r="F174" s="168" t="s">
        <v>270</v>
      </c>
      <c r="H174" s="169">
        <v>17.1</v>
      </c>
      <c r="L174" s="166"/>
      <c r="M174" s="170"/>
      <c r="N174" s="171"/>
      <c r="O174" s="171"/>
      <c r="P174" s="171"/>
      <c r="Q174" s="171"/>
      <c r="R174" s="171"/>
      <c r="S174" s="171"/>
      <c r="T174" s="172"/>
      <c r="AT174" s="167" t="s">
        <v>153</v>
      </c>
      <c r="AU174" s="167" t="s">
        <v>75</v>
      </c>
      <c r="AV174" s="11" t="s">
        <v>75</v>
      </c>
      <c r="AW174" s="11" t="s">
        <v>28</v>
      </c>
      <c r="AX174" s="11" t="s">
        <v>65</v>
      </c>
      <c r="AY174" s="167" t="s">
        <v>142</v>
      </c>
    </row>
    <row r="175" spans="2:51" s="12" customFormat="1" ht="13.5">
      <c r="B175" s="173"/>
      <c r="D175" s="163" t="s">
        <v>153</v>
      </c>
      <c r="E175" s="174" t="s">
        <v>5</v>
      </c>
      <c r="F175" s="175" t="s">
        <v>271</v>
      </c>
      <c r="H175" s="174" t="s">
        <v>5</v>
      </c>
      <c r="L175" s="173"/>
      <c r="M175" s="176"/>
      <c r="N175" s="177"/>
      <c r="O175" s="177"/>
      <c r="P175" s="177"/>
      <c r="Q175" s="177"/>
      <c r="R175" s="177"/>
      <c r="S175" s="177"/>
      <c r="T175" s="178"/>
      <c r="AT175" s="174" t="s">
        <v>153</v>
      </c>
      <c r="AU175" s="174" t="s">
        <v>75</v>
      </c>
      <c r="AV175" s="12" t="s">
        <v>73</v>
      </c>
      <c r="AW175" s="12" t="s">
        <v>28</v>
      </c>
      <c r="AX175" s="12" t="s">
        <v>65</v>
      </c>
      <c r="AY175" s="174" t="s">
        <v>142</v>
      </c>
    </row>
    <row r="176" spans="2:51" s="11" customFormat="1" ht="13.5">
      <c r="B176" s="166"/>
      <c r="D176" s="163" t="s">
        <v>153</v>
      </c>
      <c r="E176" s="167" t="s">
        <v>5</v>
      </c>
      <c r="F176" s="168" t="s">
        <v>272</v>
      </c>
      <c r="H176" s="169">
        <v>223.5</v>
      </c>
      <c r="L176" s="166"/>
      <c r="M176" s="170"/>
      <c r="N176" s="171"/>
      <c r="O176" s="171"/>
      <c r="P176" s="171"/>
      <c r="Q176" s="171"/>
      <c r="R176" s="171"/>
      <c r="S176" s="171"/>
      <c r="T176" s="172"/>
      <c r="AT176" s="167" t="s">
        <v>153</v>
      </c>
      <c r="AU176" s="167" t="s">
        <v>75</v>
      </c>
      <c r="AV176" s="11" t="s">
        <v>75</v>
      </c>
      <c r="AW176" s="11" t="s">
        <v>28</v>
      </c>
      <c r="AX176" s="11" t="s">
        <v>65</v>
      </c>
      <c r="AY176" s="167" t="s">
        <v>142</v>
      </c>
    </row>
    <row r="177" spans="2:51" s="12" customFormat="1" ht="13.5">
      <c r="B177" s="173"/>
      <c r="D177" s="163" t="s">
        <v>153</v>
      </c>
      <c r="E177" s="174" t="s">
        <v>5</v>
      </c>
      <c r="F177" s="175" t="s">
        <v>273</v>
      </c>
      <c r="H177" s="174" t="s">
        <v>5</v>
      </c>
      <c r="L177" s="173"/>
      <c r="M177" s="176"/>
      <c r="N177" s="177"/>
      <c r="O177" s="177"/>
      <c r="P177" s="177"/>
      <c r="Q177" s="177"/>
      <c r="R177" s="177"/>
      <c r="S177" s="177"/>
      <c r="T177" s="178"/>
      <c r="AT177" s="174" t="s">
        <v>153</v>
      </c>
      <c r="AU177" s="174" t="s">
        <v>75</v>
      </c>
      <c r="AV177" s="12" t="s">
        <v>73</v>
      </c>
      <c r="AW177" s="12" t="s">
        <v>28</v>
      </c>
      <c r="AX177" s="12" t="s">
        <v>65</v>
      </c>
      <c r="AY177" s="174" t="s">
        <v>142</v>
      </c>
    </row>
    <row r="178" spans="2:51" s="11" customFormat="1" ht="13.5">
      <c r="B178" s="166"/>
      <c r="D178" s="163" t="s">
        <v>153</v>
      </c>
      <c r="E178" s="167" t="s">
        <v>5</v>
      </c>
      <c r="F178" s="168" t="s">
        <v>223</v>
      </c>
      <c r="H178" s="169">
        <v>39.2</v>
      </c>
      <c r="L178" s="166"/>
      <c r="M178" s="170"/>
      <c r="N178" s="171"/>
      <c r="O178" s="171"/>
      <c r="P178" s="171"/>
      <c r="Q178" s="171"/>
      <c r="R178" s="171"/>
      <c r="S178" s="171"/>
      <c r="T178" s="172"/>
      <c r="AT178" s="167" t="s">
        <v>153</v>
      </c>
      <c r="AU178" s="167" t="s">
        <v>75</v>
      </c>
      <c r="AV178" s="11" t="s">
        <v>75</v>
      </c>
      <c r="AW178" s="11" t="s">
        <v>28</v>
      </c>
      <c r="AX178" s="11" t="s">
        <v>65</v>
      </c>
      <c r="AY178" s="167" t="s">
        <v>142</v>
      </c>
    </row>
    <row r="179" spans="2:51" s="12" customFormat="1" ht="13.5">
      <c r="B179" s="173"/>
      <c r="D179" s="163" t="s">
        <v>153</v>
      </c>
      <c r="E179" s="174" t="s">
        <v>5</v>
      </c>
      <c r="F179" s="175" t="s">
        <v>274</v>
      </c>
      <c r="H179" s="174" t="s">
        <v>5</v>
      </c>
      <c r="L179" s="173"/>
      <c r="M179" s="176"/>
      <c r="N179" s="177"/>
      <c r="O179" s="177"/>
      <c r="P179" s="177"/>
      <c r="Q179" s="177"/>
      <c r="R179" s="177"/>
      <c r="S179" s="177"/>
      <c r="T179" s="178"/>
      <c r="AT179" s="174" t="s">
        <v>153</v>
      </c>
      <c r="AU179" s="174" t="s">
        <v>75</v>
      </c>
      <c r="AV179" s="12" t="s">
        <v>73</v>
      </c>
      <c r="AW179" s="12" t="s">
        <v>28</v>
      </c>
      <c r="AX179" s="12" t="s">
        <v>65</v>
      </c>
      <c r="AY179" s="174" t="s">
        <v>142</v>
      </c>
    </row>
    <row r="180" spans="2:51" s="13" customFormat="1" ht="13.5">
      <c r="B180" s="179"/>
      <c r="D180" s="163" t="s">
        <v>153</v>
      </c>
      <c r="E180" s="180" t="s">
        <v>5</v>
      </c>
      <c r="F180" s="181" t="s">
        <v>156</v>
      </c>
      <c r="H180" s="182">
        <v>1225.8</v>
      </c>
      <c r="L180" s="179"/>
      <c r="M180" s="183"/>
      <c r="N180" s="184"/>
      <c r="O180" s="184"/>
      <c r="P180" s="184"/>
      <c r="Q180" s="184"/>
      <c r="R180" s="184"/>
      <c r="S180" s="184"/>
      <c r="T180" s="185"/>
      <c r="AT180" s="180" t="s">
        <v>153</v>
      </c>
      <c r="AU180" s="180" t="s">
        <v>75</v>
      </c>
      <c r="AV180" s="13" t="s">
        <v>149</v>
      </c>
      <c r="AW180" s="13" t="s">
        <v>28</v>
      </c>
      <c r="AX180" s="13" t="s">
        <v>73</v>
      </c>
      <c r="AY180" s="180" t="s">
        <v>142</v>
      </c>
    </row>
    <row r="181" spans="2:63" s="10" customFormat="1" ht="29.85" customHeight="1">
      <c r="B181" s="140"/>
      <c r="D181" s="141" t="s">
        <v>64</v>
      </c>
      <c r="E181" s="150" t="s">
        <v>173</v>
      </c>
      <c r="F181" s="150" t="s">
        <v>275</v>
      </c>
      <c r="J181" s="151">
        <f>BK181</f>
        <v>0</v>
      </c>
      <c r="L181" s="140"/>
      <c r="M181" s="144"/>
      <c r="N181" s="145"/>
      <c r="O181" s="145"/>
      <c r="P181" s="146">
        <f>SUM(P182:P239)</f>
        <v>440.0457</v>
      </c>
      <c r="Q181" s="145"/>
      <c r="R181" s="146">
        <f>SUM(R182:R239)</f>
        <v>67.21047</v>
      </c>
      <c r="S181" s="145"/>
      <c r="T181" s="147">
        <f>SUM(T182:T239)</f>
        <v>0</v>
      </c>
      <c r="AR181" s="141" t="s">
        <v>73</v>
      </c>
      <c r="AT181" s="148" t="s">
        <v>64</v>
      </c>
      <c r="AU181" s="148" t="s">
        <v>73</v>
      </c>
      <c r="AY181" s="141" t="s">
        <v>142</v>
      </c>
      <c r="BK181" s="149">
        <f>SUM(BK182:BK239)</f>
        <v>0</v>
      </c>
    </row>
    <row r="182" spans="2:65" s="1" customFormat="1" ht="25.5" customHeight="1">
      <c r="B182" s="152"/>
      <c r="C182" s="153" t="s">
        <v>276</v>
      </c>
      <c r="D182" s="153" t="s">
        <v>144</v>
      </c>
      <c r="E182" s="154" t="s">
        <v>277</v>
      </c>
      <c r="F182" s="155" t="s">
        <v>278</v>
      </c>
      <c r="G182" s="156" t="s">
        <v>220</v>
      </c>
      <c r="H182" s="157">
        <v>946</v>
      </c>
      <c r="I182" s="157"/>
      <c r="J182" s="157">
        <f>ROUND(I182*H182,2)</f>
        <v>0</v>
      </c>
      <c r="K182" s="155" t="s">
        <v>148</v>
      </c>
      <c r="L182" s="38"/>
      <c r="M182" s="158" t="s">
        <v>5</v>
      </c>
      <c r="N182" s="159" t="s">
        <v>36</v>
      </c>
      <c r="O182" s="160">
        <v>0.025</v>
      </c>
      <c r="P182" s="160">
        <f>O182*H182</f>
        <v>23.650000000000002</v>
      </c>
      <c r="Q182" s="160">
        <v>0</v>
      </c>
      <c r="R182" s="160">
        <f>Q182*H182</f>
        <v>0</v>
      </c>
      <c r="S182" s="160">
        <v>0</v>
      </c>
      <c r="T182" s="161">
        <f>S182*H182</f>
        <v>0</v>
      </c>
      <c r="AR182" s="24" t="s">
        <v>149</v>
      </c>
      <c r="AT182" s="24" t="s">
        <v>144</v>
      </c>
      <c r="AU182" s="24" t="s">
        <v>75</v>
      </c>
      <c r="AY182" s="24" t="s">
        <v>142</v>
      </c>
      <c r="BE182" s="162">
        <f>IF(N182="základní",J182,0)</f>
        <v>0</v>
      </c>
      <c r="BF182" s="162">
        <f>IF(N182="snížená",J182,0)</f>
        <v>0</v>
      </c>
      <c r="BG182" s="162">
        <f>IF(N182="zákl. přenesená",J182,0)</f>
        <v>0</v>
      </c>
      <c r="BH182" s="162">
        <f>IF(N182="sníž. přenesená",J182,0)</f>
        <v>0</v>
      </c>
      <c r="BI182" s="162">
        <f>IF(N182="nulová",J182,0)</f>
        <v>0</v>
      </c>
      <c r="BJ182" s="24" t="s">
        <v>73</v>
      </c>
      <c r="BK182" s="162">
        <f>ROUND(I182*H182,2)</f>
        <v>0</v>
      </c>
      <c r="BL182" s="24" t="s">
        <v>149</v>
      </c>
      <c r="BM182" s="24" t="s">
        <v>279</v>
      </c>
    </row>
    <row r="183" spans="2:51" s="11" customFormat="1" ht="13.5">
      <c r="B183" s="166"/>
      <c r="D183" s="163" t="s">
        <v>153</v>
      </c>
      <c r="E183" s="167" t="s">
        <v>5</v>
      </c>
      <c r="F183" s="168" t="s">
        <v>280</v>
      </c>
      <c r="H183" s="169">
        <v>946</v>
      </c>
      <c r="L183" s="166"/>
      <c r="M183" s="170"/>
      <c r="N183" s="171"/>
      <c r="O183" s="171"/>
      <c r="P183" s="171"/>
      <c r="Q183" s="171"/>
      <c r="R183" s="171"/>
      <c r="S183" s="171"/>
      <c r="T183" s="172"/>
      <c r="AT183" s="167" t="s">
        <v>153</v>
      </c>
      <c r="AU183" s="167" t="s">
        <v>75</v>
      </c>
      <c r="AV183" s="11" t="s">
        <v>75</v>
      </c>
      <c r="AW183" s="11" t="s">
        <v>28</v>
      </c>
      <c r="AX183" s="11" t="s">
        <v>65</v>
      </c>
      <c r="AY183" s="167" t="s">
        <v>142</v>
      </c>
    </row>
    <row r="184" spans="2:51" s="13" customFormat="1" ht="13.5">
      <c r="B184" s="179"/>
      <c r="D184" s="163" t="s">
        <v>153</v>
      </c>
      <c r="E184" s="180" t="s">
        <v>5</v>
      </c>
      <c r="F184" s="181" t="s">
        <v>156</v>
      </c>
      <c r="H184" s="182">
        <v>946</v>
      </c>
      <c r="L184" s="179"/>
      <c r="M184" s="183"/>
      <c r="N184" s="184"/>
      <c r="O184" s="184"/>
      <c r="P184" s="184"/>
      <c r="Q184" s="184"/>
      <c r="R184" s="184"/>
      <c r="S184" s="184"/>
      <c r="T184" s="185"/>
      <c r="AT184" s="180" t="s">
        <v>153</v>
      </c>
      <c r="AU184" s="180" t="s">
        <v>75</v>
      </c>
      <c r="AV184" s="13" t="s">
        <v>149</v>
      </c>
      <c r="AW184" s="13" t="s">
        <v>28</v>
      </c>
      <c r="AX184" s="13" t="s">
        <v>73</v>
      </c>
      <c r="AY184" s="180" t="s">
        <v>142</v>
      </c>
    </row>
    <row r="185" spans="2:65" s="1" customFormat="1" ht="25.5" customHeight="1">
      <c r="B185" s="152"/>
      <c r="C185" s="153" t="s">
        <v>281</v>
      </c>
      <c r="D185" s="153" t="s">
        <v>144</v>
      </c>
      <c r="E185" s="154" t="s">
        <v>282</v>
      </c>
      <c r="F185" s="155" t="s">
        <v>283</v>
      </c>
      <c r="G185" s="156" t="s">
        <v>220</v>
      </c>
      <c r="H185" s="157">
        <v>223.5</v>
      </c>
      <c r="I185" s="157"/>
      <c r="J185" s="157">
        <f>ROUND(I185*H185,2)</f>
        <v>0</v>
      </c>
      <c r="K185" s="155" t="s">
        <v>148</v>
      </c>
      <c r="L185" s="38"/>
      <c r="M185" s="158" t="s">
        <v>5</v>
      </c>
      <c r="N185" s="159" t="s">
        <v>36</v>
      </c>
      <c r="O185" s="160">
        <v>0.027</v>
      </c>
      <c r="P185" s="160">
        <f>O185*H185</f>
        <v>6.0344999999999995</v>
      </c>
      <c r="Q185" s="160">
        <v>0</v>
      </c>
      <c r="R185" s="160">
        <f>Q185*H185</f>
        <v>0</v>
      </c>
      <c r="S185" s="160">
        <v>0</v>
      </c>
      <c r="T185" s="161">
        <f>S185*H185</f>
        <v>0</v>
      </c>
      <c r="AR185" s="24" t="s">
        <v>149</v>
      </c>
      <c r="AT185" s="24" t="s">
        <v>144</v>
      </c>
      <c r="AU185" s="24" t="s">
        <v>75</v>
      </c>
      <c r="AY185" s="24" t="s">
        <v>142</v>
      </c>
      <c r="BE185" s="162">
        <f>IF(N185="základní",J185,0)</f>
        <v>0</v>
      </c>
      <c r="BF185" s="162">
        <f>IF(N185="snížená",J185,0)</f>
        <v>0</v>
      </c>
      <c r="BG185" s="162">
        <f>IF(N185="zákl. přenesená",J185,0)</f>
        <v>0</v>
      </c>
      <c r="BH185" s="162">
        <f>IF(N185="sníž. přenesená",J185,0)</f>
        <v>0</v>
      </c>
      <c r="BI185" s="162">
        <f>IF(N185="nulová",J185,0)</f>
        <v>0</v>
      </c>
      <c r="BJ185" s="24" t="s">
        <v>73</v>
      </c>
      <c r="BK185" s="162">
        <f>ROUND(I185*H185,2)</f>
        <v>0</v>
      </c>
      <c r="BL185" s="24" t="s">
        <v>149</v>
      </c>
      <c r="BM185" s="24" t="s">
        <v>284</v>
      </c>
    </row>
    <row r="186" spans="2:51" s="11" customFormat="1" ht="13.5">
      <c r="B186" s="166"/>
      <c r="D186" s="163" t="s">
        <v>153</v>
      </c>
      <c r="E186" s="167" t="s">
        <v>5</v>
      </c>
      <c r="F186" s="168" t="s">
        <v>285</v>
      </c>
      <c r="H186" s="169">
        <v>204</v>
      </c>
      <c r="L186" s="166"/>
      <c r="M186" s="170"/>
      <c r="N186" s="171"/>
      <c r="O186" s="171"/>
      <c r="P186" s="171"/>
      <c r="Q186" s="171"/>
      <c r="R186" s="171"/>
      <c r="S186" s="171"/>
      <c r="T186" s="172"/>
      <c r="AT186" s="167" t="s">
        <v>153</v>
      </c>
      <c r="AU186" s="167" t="s">
        <v>75</v>
      </c>
      <c r="AV186" s="11" t="s">
        <v>75</v>
      </c>
      <c r="AW186" s="11" t="s">
        <v>28</v>
      </c>
      <c r="AX186" s="11" t="s">
        <v>65</v>
      </c>
      <c r="AY186" s="167" t="s">
        <v>142</v>
      </c>
    </row>
    <row r="187" spans="2:51" s="12" customFormat="1" ht="13.5">
      <c r="B187" s="173"/>
      <c r="D187" s="163" t="s">
        <v>153</v>
      </c>
      <c r="E187" s="174" t="s">
        <v>5</v>
      </c>
      <c r="F187" s="175" t="s">
        <v>286</v>
      </c>
      <c r="H187" s="174" t="s">
        <v>5</v>
      </c>
      <c r="L187" s="173"/>
      <c r="M187" s="176"/>
      <c r="N187" s="177"/>
      <c r="O187" s="177"/>
      <c r="P187" s="177"/>
      <c r="Q187" s="177"/>
      <c r="R187" s="177"/>
      <c r="S187" s="177"/>
      <c r="T187" s="178"/>
      <c r="AT187" s="174" t="s">
        <v>153</v>
      </c>
      <c r="AU187" s="174" t="s">
        <v>75</v>
      </c>
      <c r="AV187" s="12" t="s">
        <v>73</v>
      </c>
      <c r="AW187" s="12" t="s">
        <v>28</v>
      </c>
      <c r="AX187" s="12" t="s">
        <v>65</v>
      </c>
      <c r="AY187" s="174" t="s">
        <v>142</v>
      </c>
    </row>
    <row r="188" spans="2:51" s="11" customFormat="1" ht="13.5">
      <c r="B188" s="166"/>
      <c r="D188" s="163" t="s">
        <v>153</v>
      </c>
      <c r="E188" s="167" t="s">
        <v>5</v>
      </c>
      <c r="F188" s="168" t="s">
        <v>287</v>
      </c>
      <c r="H188" s="169">
        <v>19.5</v>
      </c>
      <c r="L188" s="166"/>
      <c r="M188" s="170"/>
      <c r="N188" s="171"/>
      <c r="O188" s="171"/>
      <c r="P188" s="171"/>
      <c r="Q188" s="171"/>
      <c r="R188" s="171"/>
      <c r="S188" s="171"/>
      <c r="T188" s="172"/>
      <c r="AT188" s="167" t="s">
        <v>153</v>
      </c>
      <c r="AU188" s="167" t="s">
        <v>75</v>
      </c>
      <c r="AV188" s="11" t="s">
        <v>75</v>
      </c>
      <c r="AW188" s="11" t="s">
        <v>28</v>
      </c>
      <c r="AX188" s="11" t="s">
        <v>65</v>
      </c>
      <c r="AY188" s="167" t="s">
        <v>142</v>
      </c>
    </row>
    <row r="189" spans="2:51" s="12" customFormat="1" ht="13.5">
      <c r="B189" s="173"/>
      <c r="D189" s="163" t="s">
        <v>153</v>
      </c>
      <c r="E189" s="174" t="s">
        <v>5</v>
      </c>
      <c r="F189" s="175" t="s">
        <v>288</v>
      </c>
      <c r="H189" s="174" t="s">
        <v>5</v>
      </c>
      <c r="L189" s="173"/>
      <c r="M189" s="176"/>
      <c r="N189" s="177"/>
      <c r="O189" s="177"/>
      <c r="P189" s="177"/>
      <c r="Q189" s="177"/>
      <c r="R189" s="177"/>
      <c r="S189" s="177"/>
      <c r="T189" s="178"/>
      <c r="AT189" s="174" t="s">
        <v>153</v>
      </c>
      <c r="AU189" s="174" t="s">
        <v>75</v>
      </c>
      <c r="AV189" s="12" t="s">
        <v>73</v>
      </c>
      <c r="AW189" s="12" t="s">
        <v>28</v>
      </c>
      <c r="AX189" s="12" t="s">
        <v>65</v>
      </c>
      <c r="AY189" s="174" t="s">
        <v>142</v>
      </c>
    </row>
    <row r="190" spans="2:51" s="13" customFormat="1" ht="13.5">
      <c r="B190" s="179"/>
      <c r="D190" s="163" t="s">
        <v>153</v>
      </c>
      <c r="E190" s="180" t="s">
        <v>5</v>
      </c>
      <c r="F190" s="181" t="s">
        <v>156</v>
      </c>
      <c r="H190" s="182">
        <v>223.5</v>
      </c>
      <c r="L190" s="179"/>
      <c r="M190" s="183"/>
      <c r="N190" s="184"/>
      <c r="O190" s="184"/>
      <c r="P190" s="184"/>
      <c r="Q190" s="184"/>
      <c r="R190" s="184"/>
      <c r="S190" s="184"/>
      <c r="T190" s="185"/>
      <c r="AT190" s="180" t="s">
        <v>153</v>
      </c>
      <c r="AU190" s="180" t="s">
        <v>75</v>
      </c>
      <c r="AV190" s="13" t="s">
        <v>149</v>
      </c>
      <c r="AW190" s="13" t="s">
        <v>28</v>
      </c>
      <c r="AX190" s="13" t="s">
        <v>73</v>
      </c>
      <c r="AY190" s="180" t="s">
        <v>142</v>
      </c>
    </row>
    <row r="191" spans="2:65" s="1" customFormat="1" ht="25.5" customHeight="1">
      <c r="B191" s="152"/>
      <c r="C191" s="153" t="s">
        <v>289</v>
      </c>
      <c r="D191" s="153" t="s">
        <v>144</v>
      </c>
      <c r="E191" s="154" t="s">
        <v>290</v>
      </c>
      <c r="F191" s="155" t="s">
        <v>291</v>
      </c>
      <c r="G191" s="156" t="s">
        <v>220</v>
      </c>
      <c r="H191" s="157">
        <v>946</v>
      </c>
      <c r="I191" s="157"/>
      <c r="J191" s="157">
        <f>ROUND(I191*H191,2)</f>
        <v>0</v>
      </c>
      <c r="K191" s="155" t="s">
        <v>148</v>
      </c>
      <c r="L191" s="38"/>
      <c r="M191" s="158" t="s">
        <v>5</v>
      </c>
      <c r="N191" s="159" t="s">
        <v>36</v>
      </c>
      <c r="O191" s="160">
        <v>0.026</v>
      </c>
      <c r="P191" s="160">
        <f>O191*H191</f>
        <v>24.596</v>
      </c>
      <c r="Q191" s="160">
        <v>0</v>
      </c>
      <c r="R191" s="160">
        <f>Q191*H191</f>
        <v>0</v>
      </c>
      <c r="S191" s="160">
        <v>0</v>
      </c>
      <c r="T191" s="161">
        <f>S191*H191</f>
        <v>0</v>
      </c>
      <c r="AR191" s="24" t="s">
        <v>149</v>
      </c>
      <c r="AT191" s="24" t="s">
        <v>144</v>
      </c>
      <c r="AU191" s="24" t="s">
        <v>75</v>
      </c>
      <c r="AY191" s="24" t="s">
        <v>142</v>
      </c>
      <c r="BE191" s="162">
        <f>IF(N191="základní",J191,0)</f>
        <v>0</v>
      </c>
      <c r="BF191" s="162">
        <f>IF(N191="snížená",J191,0)</f>
        <v>0</v>
      </c>
      <c r="BG191" s="162">
        <f>IF(N191="zákl. přenesená",J191,0)</f>
        <v>0</v>
      </c>
      <c r="BH191" s="162">
        <f>IF(N191="sníž. přenesená",J191,0)</f>
        <v>0</v>
      </c>
      <c r="BI191" s="162">
        <f>IF(N191="nulová",J191,0)</f>
        <v>0</v>
      </c>
      <c r="BJ191" s="24" t="s">
        <v>73</v>
      </c>
      <c r="BK191" s="162">
        <f>ROUND(I191*H191,2)</f>
        <v>0</v>
      </c>
      <c r="BL191" s="24" t="s">
        <v>149</v>
      </c>
      <c r="BM191" s="24" t="s">
        <v>292</v>
      </c>
    </row>
    <row r="192" spans="2:51" s="11" customFormat="1" ht="13.5">
      <c r="B192" s="166"/>
      <c r="D192" s="163" t="s">
        <v>153</v>
      </c>
      <c r="E192" s="167" t="s">
        <v>5</v>
      </c>
      <c r="F192" s="168" t="s">
        <v>280</v>
      </c>
      <c r="H192" s="169">
        <v>946</v>
      </c>
      <c r="L192" s="166"/>
      <c r="M192" s="170"/>
      <c r="N192" s="171"/>
      <c r="O192" s="171"/>
      <c r="P192" s="171"/>
      <c r="Q192" s="171"/>
      <c r="R192" s="171"/>
      <c r="S192" s="171"/>
      <c r="T192" s="172"/>
      <c r="AT192" s="167" t="s">
        <v>153</v>
      </c>
      <c r="AU192" s="167" t="s">
        <v>75</v>
      </c>
      <c r="AV192" s="11" t="s">
        <v>75</v>
      </c>
      <c r="AW192" s="11" t="s">
        <v>28</v>
      </c>
      <c r="AX192" s="11" t="s">
        <v>65</v>
      </c>
      <c r="AY192" s="167" t="s">
        <v>142</v>
      </c>
    </row>
    <row r="193" spans="2:51" s="13" customFormat="1" ht="13.5">
      <c r="B193" s="179"/>
      <c r="D193" s="163" t="s">
        <v>153</v>
      </c>
      <c r="E193" s="180" t="s">
        <v>5</v>
      </c>
      <c r="F193" s="181" t="s">
        <v>156</v>
      </c>
      <c r="H193" s="182">
        <v>946</v>
      </c>
      <c r="L193" s="179"/>
      <c r="M193" s="183"/>
      <c r="N193" s="184"/>
      <c r="O193" s="184"/>
      <c r="P193" s="184"/>
      <c r="Q193" s="184"/>
      <c r="R193" s="184"/>
      <c r="S193" s="184"/>
      <c r="T193" s="185"/>
      <c r="AT193" s="180" t="s">
        <v>153</v>
      </c>
      <c r="AU193" s="180" t="s">
        <v>75</v>
      </c>
      <c r="AV193" s="13" t="s">
        <v>149</v>
      </c>
      <c r="AW193" s="13" t="s">
        <v>28</v>
      </c>
      <c r="AX193" s="13" t="s">
        <v>73</v>
      </c>
      <c r="AY193" s="180" t="s">
        <v>142</v>
      </c>
    </row>
    <row r="194" spans="2:65" s="1" customFormat="1" ht="25.5" customHeight="1">
      <c r="B194" s="152"/>
      <c r="C194" s="153" t="s">
        <v>293</v>
      </c>
      <c r="D194" s="153" t="s">
        <v>144</v>
      </c>
      <c r="E194" s="154" t="s">
        <v>294</v>
      </c>
      <c r="F194" s="155" t="s">
        <v>295</v>
      </c>
      <c r="G194" s="156" t="s">
        <v>220</v>
      </c>
      <c r="H194" s="157">
        <v>138.6</v>
      </c>
      <c r="I194" s="157"/>
      <c r="J194" s="157">
        <f>ROUND(I194*H194,2)</f>
        <v>0</v>
      </c>
      <c r="K194" s="155" t="s">
        <v>148</v>
      </c>
      <c r="L194" s="38"/>
      <c r="M194" s="158" t="s">
        <v>5</v>
      </c>
      <c r="N194" s="159" t="s">
        <v>36</v>
      </c>
      <c r="O194" s="160">
        <v>0.028</v>
      </c>
      <c r="P194" s="160">
        <f>O194*H194</f>
        <v>3.8808</v>
      </c>
      <c r="Q194" s="160">
        <v>0</v>
      </c>
      <c r="R194" s="160">
        <f>Q194*H194</f>
        <v>0</v>
      </c>
      <c r="S194" s="160">
        <v>0</v>
      </c>
      <c r="T194" s="161">
        <f>S194*H194</f>
        <v>0</v>
      </c>
      <c r="AR194" s="24" t="s">
        <v>149</v>
      </c>
      <c r="AT194" s="24" t="s">
        <v>144</v>
      </c>
      <c r="AU194" s="24" t="s">
        <v>75</v>
      </c>
      <c r="AY194" s="24" t="s">
        <v>142</v>
      </c>
      <c r="BE194" s="162">
        <f>IF(N194="základní",J194,0)</f>
        <v>0</v>
      </c>
      <c r="BF194" s="162">
        <f>IF(N194="snížená",J194,0)</f>
        <v>0</v>
      </c>
      <c r="BG194" s="162">
        <f>IF(N194="zákl. přenesená",J194,0)</f>
        <v>0</v>
      </c>
      <c r="BH194" s="162">
        <f>IF(N194="sníž. přenesená",J194,0)</f>
        <v>0</v>
      </c>
      <c r="BI194" s="162">
        <f>IF(N194="nulová",J194,0)</f>
        <v>0</v>
      </c>
      <c r="BJ194" s="24" t="s">
        <v>73</v>
      </c>
      <c r="BK194" s="162">
        <f>ROUND(I194*H194,2)</f>
        <v>0</v>
      </c>
      <c r="BL194" s="24" t="s">
        <v>149</v>
      </c>
      <c r="BM194" s="24" t="s">
        <v>296</v>
      </c>
    </row>
    <row r="195" spans="2:51" s="11" customFormat="1" ht="13.5">
      <c r="B195" s="166"/>
      <c r="D195" s="163" t="s">
        <v>153</v>
      </c>
      <c r="E195" s="167" t="s">
        <v>5</v>
      </c>
      <c r="F195" s="168" t="s">
        <v>297</v>
      </c>
      <c r="H195" s="169">
        <v>97.6</v>
      </c>
      <c r="L195" s="166"/>
      <c r="M195" s="170"/>
      <c r="N195" s="171"/>
      <c r="O195" s="171"/>
      <c r="P195" s="171"/>
      <c r="Q195" s="171"/>
      <c r="R195" s="171"/>
      <c r="S195" s="171"/>
      <c r="T195" s="172"/>
      <c r="AT195" s="167" t="s">
        <v>153</v>
      </c>
      <c r="AU195" s="167" t="s">
        <v>75</v>
      </c>
      <c r="AV195" s="11" t="s">
        <v>75</v>
      </c>
      <c r="AW195" s="11" t="s">
        <v>28</v>
      </c>
      <c r="AX195" s="11" t="s">
        <v>65</v>
      </c>
      <c r="AY195" s="167" t="s">
        <v>142</v>
      </c>
    </row>
    <row r="196" spans="2:51" s="11" customFormat="1" ht="13.5">
      <c r="B196" s="166"/>
      <c r="D196" s="163" t="s">
        <v>153</v>
      </c>
      <c r="E196" s="167" t="s">
        <v>5</v>
      </c>
      <c r="F196" s="168" t="s">
        <v>298</v>
      </c>
      <c r="H196" s="169">
        <v>41</v>
      </c>
      <c r="L196" s="166"/>
      <c r="M196" s="170"/>
      <c r="N196" s="171"/>
      <c r="O196" s="171"/>
      <c r="P196" s="171"/>
      <c r="Q196" s="171"/>
      <c r="R196" s="171"/>
      <c r="S196" s="171"/>
      <c r="T196" s="172"/>
      <c r="AT196" s="167" t="s">
        <v>153</v>
      </c>
      <c r="AU196" s="167" t="s">
        <v>75</v>
      </c>
      <c r="AV196" s="11" t="s">
        <v>75</v>
      </c>
      <c r="AW196" s="11" t="s">
        <v>28</v>
      </c>
      <c r="AX196" s="11" t="s">
        <v>65</v>
      </c>
      <c r="AY196" s="167" t="s">
        <v>142</v>
      </c>
    </row>
    <row r="197" spans="2:51" s="13" customFormat="1" ht="13.5">
      <c r="B197" s="179"/>
      <c r="D197" s="163" t="s">
        <v>153</v>
      </c>
      <c r="E197" s="180" t="s">
        <v>5</v>
      </c>
      <c r="F197" s="181" t="s">
        <v>156</v>
      </c>
      <c r="H197" s="182">
        <v>138.6</v>
      </c>
      <c r="L197" s="179"/>
      <c r="M197" s="183"/>
      <c r="N197" s="184"/>
      <c r="O197" s="184"/>
      <c r="P197" s="184"/>
      <c r="Q197" s="184"/>
      <c r="R197" s="184"/>
      <c r="S197" s="184"/>
      <c r="T197" s="185"/>
      <c r="AT197" s="180" t="s">
        <v>153</v>
      </c>
      <c r="AU197" s="180" t="s">
        <v>75</v>
      </c>
      <c r="AV197" s="13" t="s">
        <v>149</v>
      </c>
      <c r="AW197" s="13" t="s">
        <v>28</v>
      </c>
      <c r="AX197" s="13" t="s">
        <v>73</v>
      </c>
      <c r="AY197" s="180" t="s">
        <v>142</v>
      </c>
    </row>
    <row r="198" spans="2:65" s="1" customFormat="1" ht="25.5" customHeight="1">
      <c r="B198" s="152"/>
      <c r="C198" s="153" t="s">
        <v>299</v>
      </c>
      <c r="D198" s="153" t="s">
        <v>144</v>
      </c>
      <c r="E198" s="154" t="s">
        <v>300</v>
      </c>
      <c r="F198" s="155" t="s">
        <v>301</v>
      </c>
      <c r="G198" s="156" t="s">
        <v>220</v>
      </c>
      <c r="H198" s="157">
        <v>946</v>
      </c>
      <c r="I198" s="157"/>
      <c r="J198" s="157">
        <f>ROUND(I198*H198,2)</f>
        <v>0</v>
      </c>
      <c r="K198" s="155" t="s">
        <v>148</v>
      </c>
      <c r="L198" s="38"/>
      <c r="M198" s="158" t="s">
        <v>5</v>
      </c>
      <c r="N198" s="159" t="s">
        <v>36</v>
      </c>
      <c r="O198" s="160">
        <v>0.021</v>
      </c>
      <c r="P198" s="160">
        <f>O198*H198</f>
        <v>19.866</v>
      </c>
      <c r="Q198" s="160">
        <v>0</v>
      </c>
      <c r="R198" s="160">
        <f>Q198*H198</f>
        <v>0</v>
      </c>
      <c r="S198" s="160">
        <v>0</v>
      </c>
      <c r="T198" s="161">
        <f>S198*H198</f>
        <v>0</v>
      </c>
      <c r="AR198" s="24" t="s">
        <v>149</v>
      </c>
      <c r="AT198" s="24" t="s">
        <v>144</v>
      </c>
      <c r="AU198" s="24" t="s">
        <v>75</v>
      </c>
      <c r="AY198" s="24" t="s">
        <v>142</v>
      </c>
      <c r="BE198" s="162">
        <f>IF(N198="základní",J198,0)</f>
        <v>0</v>
      </c>
      <c r="BF198" s="162">
        <f>IF(N198="snížená",J198,0)</f>
        <v>0</v>
      </c>
      <c r="BG198" s="162">
        <f>IF(N198="zákl. přenesená",J198,0)</f>
        <v>0</v>
      </c>
      <c r="BH198" s="162">
        <f>IF(N198="sníž. přenesená",J198,0)</f>
        <v>0</v>
      </c>
      <c r="BI198" s="162">
        <f>IF(N198="nulová",J198,0)</f>
        <v>0</v>
      </c>
      <c r="BJ198" s="24" t="s">
        <v>73</v>
      </c>
      <c r="BK198" s="162">
        <f>ROUND(I198*H198,2)</f>
        <v>0</v>
      </c>
      <c r="BL198" s="24" t="s">
        <v>149</v>
      </c>
      <c r="BM198" s="24" t="s">
        <v>302</v>
      </c>
    </row>
    <row r="199" spans="2:51" s="11" customFormat="1" ht="13.5">
      <c r="B199" s="166"/>
      <c r="D199" s="163" t="s">
        <v>153</v>
      </c>
      <c r="E199" s="167" t="s">
        <v>5</v>
      </c>
      <c r="F199" s="168" t="s">
        <v>280</v>
      </c>
      <c r="H199" s="169">
        <v>946</v>
      </c>
      <c r="L199" s="166"/>
      <c r="M199" s="170"/>
      <c r="N199" s="171"/>
      <c r="O199" s="171"/>
      <c r="P199" s="171"/>
      <c r="Q199" s="171"/>
      <c r="R199" s="171"/>
      <c r="S199" s="171"/>
      <c r="T199" s="172"/>
      <c r="AT199" s="167" t="s">
        <v>153</v>
      </c>
      <c r="AU199" s="167" t="s">
        <v>75</v>
      </c>
      <c r="AV199" s="11" t="s">
        <v>75</v>
      </c>
      <c r="AW199" s="11" t="s">
        <v>28</v>
      </c>
      <c r="AX199" s="11" t="s">
        <v>65</v>
      </c>
      <c r="AY199" s="167" t="s">
        <v>142</v>
      </c>
    </row>
    <row r="200" spans="2:51" s="13" customFormat="1" ht="13.5">
      <c r="B200" s="179"/>
      <c r="D200" s="163" t="s">
        <v>153</v>
      </c>
      <c r="E200" s="180" t="s">
        <v>5</v>
      </c>
      <c r="F200" s="181" t="s">
        <v>156</v>
      </c>
      <c r="H200" s="182">
        <v>946</v>
      </c>
      <c r="L200" s="179"/>
      <c r="M200" s="183"/>
      <c r="N200" s="184"/>
      <c r="O200" s="184"/>
      <c r="P200" s="184"/>
      <c r="Q200" s="184"/>
      <c r="R200" s="184"/>
      <c r="S200" s="184"/>
      <c r="T200" s="185"/>
      <c r="AT200" s="180" t="s">
        <v>153</v>
      </c>
      <c r="AU200" s="180" t="s">
        <v>75</v>
      </c>
      <c r="AV200" s="13" t="s">
        <v>149</v>
      </c>
      <c r="AW200" s="13" t="s">
        <v>28</v>
      </c>
      <c r="AX200" s="13" t="s">
        <v>73</v>
      </c>
      <c r="AY200" s="180" t="s">
        <v>142</v>
      </c>
    </row>
    <row r="201" spans="2:65" s="1" customFormat="1" ht="25.5" customHeight="1">
      <c r="B201" s="152"/>
      <c r="C201" s="153" t="s">
        <v>303</v>
      </c>
      <c r="D201" s="153" t="s">
        <v>144</v>
      </c>
      <c r="E201" s="154" t="s">
        <v>304</v>
      </c>
      <c r="F201" s="155" t="s">
        <v>305</v>
      </c>
      <c r="G201" s="156" t="s">
        <v>220</v>
      </c>
      <c r="H201" s="157">
        <v>39.2</v>
      </c>
      <c r="I201" s="157"/>
      <c r="J201" s="157">
        <f>ROUND(I201*H201,2)</f>
        <v>0</v>
      </c>
      <c r="K201" s="155" t="s">
        <v>148</v>
      </c>
      <c r="L201" s="38"/>
      <c r="M201" s="158" t="s">
        <v>5</v>
      </c>
      <c r="N201" s="159" t="s">
        <v>36</v>
      </c>
      <c r="O201" s="160">
        <v>0.026</v>
      </c>
      <c r="P201" s="160">
        <f>O201*H201</f>
        <v>1.0192</v>
      </c>
      <c r="Q201" s="160">
        <v>0</v>
      </c>
      <c r="R201" s="160">
        <f>Q201*H201</f>
        <v>0</v>
      </c>
      <c r="S201" s="160">
        <v>0</v>
      </c>
      <c r="T201" s="161">
        <f>S201*H201</f>
        <v>0</v>
      </c>
      <c r="AR201" s="24" t="s">
        <v>149</v>
      </c>
      <c r="AT201" s="24" t="s">
        <v>144</v>
      </c>
      <c r="AU201" s="24" t="s">
        <v>75</v>
      </c>
      <c r="AY201" s="24" t="s">
        <v>142</v>
      </c>
      <c r="BE201" s="162">
        <f>IF(N201="základní",J201,0)</f>
        <v>0</v>
      </c>
      <c r="BF201" s="162">
        <f>IF(N201="snížená",J201,0)</f>
        <v>0</v>
      </c>
      <c r="BG201" s="162">
        <f>IF(N201="zákl. přenesená",J201,0)</f>
        <v>0</v>
      </c>
      <c r="BH201" s="162">
        <f>IF(N201="sníž. přenesená",J201,0)</f>
        <v>0</v>
      </c>
      <c r="BI201" s="162">
        <f>IF(N201="nulová",J201,0)</f>
        <v>0</v>
      </c>
      <c r="BJ201" s="24" t="s">
        <v>73</v>
      </c>
      <c r="BK201" s="162">
        <f>ROUND(I201*H201,2)</f>
        <v>0</v>
      </c>
      <c r="BL201" s="24" t="s">
        <v>149</v>
      </c>
      <c r="BM201" s="24" t="s">
        <v>306</v>
      </c>
    </row>
    <row r="202" spans="2:51" s="11" customFormat="1" ht="13.5">
      <c r="B202" s="166"/>
      <c r="D202" s="163" t="s">
        <v>153</v>
      </c>
      <c r="E202" s="167" t="s">
        <v>5</v>
      </c>
      <c r="F202" s="168" t="s">
        <v>223</v>
      </c>
      <c r="H202" s="169">
        <v>39.2</v>
      </c>
      <c r="L202" s="166"/>
      <c r="M202" s="170"/>
      <c r="N202" s="171"/>
      <c r="O202" s="171"/>
      <c r="P202" s="171"/>
      <c r="Q202" s="171"/>
      <c r="R202" s="171"/>
      <c r="S202" s="171"/>
      <c r="T202" s="172"/>
      <c r="AT202" s="167" t="s">
        <v>153</v>
      </c>
      <c r="AU202" s="167" t="s">
        <v>75</v>
      </c>
      <c r="AV202" s="11" t="s">
        <v>75</v>
      </c>
      <c r="AW202" s="11" t="s">
        <v>28</v>
      </c>
      <c r="AX202" s="11" t="s">
        <v>65</v>
      </c>
      <c r="AY202" s="167" t="s">
        <v>142</v>
      </c>
    </row>
    <row r="203" spans="2:51" s="12" customFormat="1" ht="13.5">
      <c r="B203" s="173"/>
      <c r="D203" s="163" t="s">
        <v>153</v>
      </c>
      <c r="E203" s="174" t="s">
        <v>5</v>
      </c>
      <c r="F203" s="175" t="s">
        <v>307</v>
      </c>
      <c r="H203" s="174" t="s">
        <v>5</v>
      </c>
      <c r="L203" s="173"/>
      <c r="M203" s="176"/>
      <c r="N203" s="177"/>
      <c r="O203" s="177"/>
      <c r="P203" s="177"/>
      <c r="Q203" s="177"/>
      <c r="R203" s="177"/>
      <c r="S203" s="177"/>
      <c r="T203" s="178"/>
      <c r="AT203" s="174" t="s">
        <v>153</v>
      </c>
      <c r="AU203" s="174" t="s">
        <v>75</v>
      </c>
      <c r="AV203" s="12" t="s">
        <v>73</v>
      </c>
      <c r="AW203" s="12" t="s">
        <v>28</v>
      </c>
      <c r="AX203" s="12" t="s">
        <v>65</v>
      </c>
      <c r="AY203" s="174" t="s">
        <v>142</v>
      </c>
    </row>
    <row r="204" spans="2:51" s="13" customFormat="1" ht="13.5">
      <c r="B204" s="179"/>
      <c r="D204" s="163" t="s">
        <v>153</v>
      </c>
      <c r="E204" s="180" t="s">
        <v>5</v>
      </c>
      <c r="F204" s="181" t="s">
        <v>156</v>
      </c>
      <c r="H204" s="182">
        <v>39.2</v>
      </c>
      <c r="L204" s="179"/>
      <c r="M204" s="183"/>
      <c r="N204" s="184"/>
      <c r="O204" s="184"/>
      <c r="P204" s="184"/>
      <c r="Q204" s="184"/>
      <c r="R204" s="184"/>
      <c r="S204" s="184"/>
      <c r="T204" s="185"/>
      <c r="AT204" s="180" t="s">
        <v>153</v>
      </c>
      <c r="AU204" s="180" t="s">
        <v>75</v>
      </c>
      <c r="AV204" s="13" t="s">
        <v>149</v>
      </c>
      <c r="AW204" s="13" t="s">
        <v>28</v>
      </c>
      <c r="AX204" s="13" t="s">
        <v>73</v>
      </c>
      <c r="AY204" s="180" t="s">
        <v>142</v>
      </c>
    </row>
    <row r="205" spans="2:65" s="1" customFormat="1" ht="25.5" customHeight="1">
      <c r="B205" s="152"/>
      <c r="C205" s="153" t="s">
        <v>308</v>
      </c>
      <c r="D205" s="153" t="s">
        <v>144</v>
      </c>
      <c r="E205" s="154" t="s">
        <v>309</v>
      </c>
      <c r="F205" s="155" t="s">
        <v>310</v>
      </c>
      <c r="G205" s="156" t="s">
        <v>220</v>
      </c>
      <c r="H205" s="157">
        <v>946</v>
      </c>
      <c r="I205" s="157"/>
      <c r="J205" s="157">
        <f>ROUND(I205*H205,2)</f>
        <v>0</v>
      </c>
      <c r="K205" s="155" t="s">
        <v>148</v>
      </c>
      <c r="L205" s="38"/>
      <c r="M205" s="158" t="s">
        <v>5</v>
      </c>
      <c r="N205" s="159" t="s">
        <v>36</v>
      </c>
      <c r="O205" s="160">
        <v>0.011</v>
      </c>
      <c r="P205" s="160">
        <f>O205*H205</f>
        <v>10.405999999999999</v>
      </c>
      <c r="Q205" s="160">
        <v>0</v>
      </c>
      <c r="R205" s="160">
        <f>Q205*H205</f>
        <v>0</v>
      </c>
      <c r="S205" s="160">
        <v>0</v>
      </c>
      <c r="T205" s="161">
        <f>S205*H205</f>
        <v>0</v>
      </c>
      <c r="AR205" s="24" t="s">
        <v>149</v>
      </c>
      <c r="AT205" s="24" t="s">
        <v>144</v>
      </c>
      <c r="AU205" s="24" t="s">
        <v>75</v>
      </c>
      <c r="AY205" s="24" t="s">
        <v>142</v>
      </c>
      <c r="BE205" s="162">
        <f>IF(N205="základní",J205,0)</f>
        <v>0</v>
      </c>
      <c r="BF205" s="162">
        <f>IF(N205="snížená",J205,0)</f>
        <v>0</v>
      </c>
      <c r="BG205" s="162">
        <f>IF(N205="zákl. přenesená",J205,0)</f>
        <v>0</v>
      </c>
      <c r="BH205" s="162">
        <f>IF(N205="sníž. přenesená",J205,0)</f>
        <v>0</v>
      </c>
      <c r="BI205" s="162">
        <f>IF(N205="nulová",J205,0)</f>
        <v>0</v>
      </c>
      <c r="BJ205" s="24" t="s">
        <v>73</v>
      </c>
      <c r="BK205" s="162">
        <f>ROUND(I205*H205,2)</f>
        <v>0</v>
      </c>
      <c r="BL205" s="24" t="s">
        <v>149</v>
      </c>
      <c r="BM205" s="24" t="s">
        <v>311</v>
      </c>
    </row>
    <row r="206" spans="2:51" s="11" customFormat="1" ht="13.5">
      <c r="B206" s="166"/>
      <c r="D206" s="163" t="s">
        <v>153</v>
      </c>
      <c r="E206" s="167" t="s">
        <v>5</v>
      </c>
      <c r="F206" s="168" t="s">
        <v>280</v>
      </c>
      <c r="H206" s="169">
        <v>946</v>
      </c>
      <c r="L206" s="166"/>
      <c r="M206" s="170"/>
      <c r="N206" s="171"/>
      <c r="O206" s="171"/>
      <c r="P206" s="171"/>
      <c r="Q206" s="171"/>
      <c r="R206" s="171"/>
      <c r="S206" s="171"/>
      <c r="T206" s="172"/>
      <c r="AT206" s="167" t="s">
        <v>153</v>
      </c>
      <c r="AU206" s="167" t="s">
        <v>75</v>
      </c>
      <c r="AV206" s="11" t="s">
        <v>75</v>
      </c>
      <c r="AW206" s="11" t="s">
        <v>28</v>
      </c>
      <c r="AX206" s="11" t="s">
        <v>65</v>
      </c>
      <c r="AY206" s="167" t="s">
        <v>142</v>
      </c>
    </row>
    <row r="207" spans="2:51" s="13" customFormat="1" ht="13.5">
      <c r="B207" s="179"/>
      <c r="D207" s="163" t="s">
        <v>153</v>
      </c>
      <c r="E207" s="180" t="s">
        <v>5</v>
      </c>
      <c r="F207" s="181" t="s">
        <v>156</v>
      </c>
      <c r="H207" s="182">
        <v>946</v>
      </c>
      <c r="L207" s="179"/>
      <c r="M207" s="183"/>
      <c r="N207" s="184"/>
      <c r="O207" s="184"/>
      <c r="P207" s="184"/>
      <c r="Q207" s="184"/>
      <c r="R207" s="184"/>
      <c r="S207" s="184"/>
      <c r="T207" s="185"/>
      <c r="AT207" s="180" t="s">
        <v>153</v>
      </c>
      <c r="AU207" s="180" t="s">
        <v>75</v>
      </c>
      <c r="AV207" s="13" t="s">
        <v>149</v>
      </c>
      <c r="AW207" s="13" t="s">
        <v>28</v>
      </c>
      <c r="AX207" s="13" t="s">
        <v>73</v>
      </c>
      <c r="AY207" s="180" t="s">
        <v>142</v>
      </c>
    </row>
    <row r="208" spans="2:65" s="1" customFormat="1" ht="25.5" customHeight="1">
      <c r="B208" s="152"/>
      <c r="C208" s="153" t="s">
        <v>312</v>
      </c>
      <c r="D208" s="153" t="s">
        <v>144</v>
      </c>
      <c r="E208" s="154" t="s">
        <v>313</v>
      </c>
      <c r="F208" s="155" t="s">
        <v>314</v>
      </c>
      <c r="G208" s="156" t="s">
        <v>220</v>
      </c>
      <c r="H208" s="157">
        <v>946</v>
      </c>
      <c r="I208" s="157"/>
      <c r="J208" s="157">
        <f>ROUND(I208*H208,2)</f>
        <v>0</v>
      </c>
      <c r="K208" s="155" t="s">
        <v>148</v>
      </c>
      <c r="L208" s="38"/>
      <c r="M208" s="158" t="s">
        <v>5</v>
      </c>
      <c r="N208" s="159" t="s">
        <v>36</v>
      </c>
      <c r="O208" s="160">
        <v>0.012</v>
      </c>
      <c r="P208" s="160">
        <f>O208*H208</f>
        <v>11.352</v>
      </c>
      <c r="Q208" s="160">
        <v>0</v>
      </c>
      <c r="R208" s="160">
        <f>Q208*H208</f>
        <v>0</v>
      </c>
      <c r="S208" s="160">
        <v>0</v>
      </c>
      <c r="T208" s="161">
        <f>S208*H208</f>
        <v>0</v>
      </c>
      <c r="AR208" s="24" t="s">
        <v>149</v>
      </c>
      <c r="AT208" s="24" t="s">
        <v>144</v>
      </c>
      <c r="AU208" s="24" t="s">
        <v>75</v>
      </c>
      <c r="AY208" s="24" t="s">
        <v>142</v>
      </c>
      <c r="BE208" s="162">
        <f>IF(N208="základní",J208,0)</f>
        <v>0</v>
      </c>
      <c r="BF208" s="162">
        <f>IF(N208="snížená",J208,0)</f>
        <v>0</v>
      </c>
      <c r="BG208" s="162">
        <f>IF(N208="zákl. přenesená",J208,0)</f>
        <v>0</v>
      </c>
      <c r="BH208" s="162">
        <f>IF(N208="sníž. přenesená",J208,0)</f>
        <v>0</v>
      </c>
      <c r="BI208" s="162">
        <f>IF(N208="nulová",J208,0)</f>
        <v>0</v>
      </c>
      <c r="BJ208" s="24" t="s">
        <v>73</v>
      </c>
      <c r="BK208" s="162">
        <f>ROUND(I208*H208,2)</f>
        <v>0</v>
      </c>
      <c r="BL208" s="24" t="s">
        <v>149</v>
      </c>
      <c r="BM208" s="24" t="s">
        <v>315</v>
      </c>
    </row>
    <row r="209" spans="2:51" s="11" customFormat="1" ht="13.5">
      <c r="B209" s="166"/>
      <c r="D209" s="163" t="s">
        <v>153</v>
      </c>
      <c r="E209" s="167" t="s">
        <v>5</v>
      </c>
      <c r="F209" s="168" t="s">
        <v>280</v>
      </c>
      <c r="H209" s="169">
        <v>946</v>
      </c>
      <c r="L209" s="166"/>
      <c r="M209" s="170"/>
      <c r="N209" s="171"/>
      <c r="O209" s="171"/>
      <c r="P209" s="171"/>
      <c r="Q209" s="171"/>
      <c r="R209" s="171"/>
      <c r="S209" s="171"/>
      <c r="T209" s="172"/>
      <c r="AT209" s="167" t="s">
        <v>153</v>
      </c>
      <c r="AU209" s="167" t="s">
        <v>75</v>
      </c>
      <c r="AV209" s="11" t="s">
        <v>75</v>
      </c>
      <c r="AW209" s="11" t="s">
        <v>28</v>
      </c>
      <c r="AX209" s="11" t="s">
        <v>65</v>
      </c>
      <c r="AY209" s="167" t="s">
        <v>142</v>
      </c>
    </row>
    <row r="210" spans="2:51" s="13" customFormat="1" ht="13.5">
      <c r="B210" s="179"/>
      <c r="D210" s="163" t="s">
        <v>153</v>
      </c>
      <c r="E210" s="180" t="s">
        <v>5</v>
      </c>
      <c r="F210" s="181" t="s">
        <v>156</v>
      </c>
      <c r="H210" s="182">
        <v>946</v>
      </c>
      <c r="L210" s="179"/>
      <c r="M210" s="183"/>
      <c r="N210" s="184"/>
      <c r="O210" s="184"/>
      <c r="P210" s="184"/>
      <c r="Q210" s="184"/>
      <c r="R210" s="184"/>
      <c r="S210" s="184"/>
      <c r="T210" s="185"/>
      <c r="AT210" s="180" t="s">
        <v>153</v>
      </c>
      <c r="AU210" s="180" t="s">
        <v>75</v>
      </c>
      <c r="AV210" s="13" t="s">
        <v>149</v>
      </c>
      <c r="AW210" s="13" t="s">
        <v>28</v>
      </c>
      <c r="AX210" s="13" t="s">
        <v>73</v>
      </c>
      <c r="AY210" s="180" t="s">
        <v>142</v>
      </c>
    </row>
    <row r="211" spans="2:65" s="1" customFormat="1" ht="38.25" customHeight="1">
      <c r="B211" s="152"/>
      <c r="C211" s="153" t="s">
        <v>316</v>
      </c>
      <c r="D211" s="153" t="s">
        <v>144</v>
      </c>
      <c r="E211" s="154" t="s">
        <v>317</v>
      </c>
      <c r="F211" s="155" t="s">
        <v>318</v>
      </c>
      <c r="G211" s="156" t="s">
        <v>220</v>
      </c>
      <c r="H211" s="157">
        <v>946</v>
      </c>
      <c r="I211" s="157"/>
      <c r="J211" s="157">
        <f>ROUND(I211*H211,2)</f>
        <v>0</v>
      </c>
      <c r="K211" s="155" t="s">
        <v>148</v>
      </c>
      <c r="L211" s="38"/>
      <c r="M211" s="158" t="s">
        <v>5</v>
      </c>
      <c r="N211" s="159" t="s">
        <v>36</v>
      </c>
      <c r="O211" s="160">
        <v>0.18</v>
      </c>
      <c r="P211" s="160">
        <f>O211*H211</f>
        <v>170.28</v>
      </c>
      <c r="Q211" s="160">
        <v>0.0154</v>
      </c>
      <c r="R211" s="160">
        <f>Q211*H211</f>
        <v>14.5684</v>
      </c>
      <c r="S211" s="160">
        <v>0</v>
      </c>
      <c r="T211" s="161">
        <f>S211*H211</f>
        <v>0</v>
      </c>
      <c r="AR211" s="24" t="s">
        <v>149</v>
      </c>
      <c r="AT211" s="24" t="s">
        <v>144</v>
      </c>
      <c r="AU211" s="24" t="s">
        <v>75</v>
      </c>
      <c r="AY211" s="24" t="s">
        <v>142</v>
      </c>
      <c r="BE211" s="162">
        <f>IF(N211="základní",J211,0)</f>
        <v>0</v>
      </c>
      <c r="BF211" s="162">
        <f>IF(N211="snížená",J211,0)</f>
        <v>0</v>
      </c>
      <c r="BG211" s="162">
        <f>IF(N211="zákl. přenesená",J211,0)</f>
        <v>0</v>
      </c>
      <c r="BH211" s="162">
        <f>IF(N211="sníž. přenesená",J211,0)</f>
        <v>0</v>
      </c>
      <c r="BI211" s="162">
        <f>IF(N211="nulová",J211,0)</f>
        <v>0</v>
      </c>
      <c r="BJ211" s="24" t="s">
        <v>73</v>
      </c>
      <c r="BK211" s="162">
        <f>ROUND(I211*H211,2)</f>
        <v>0</v>
      </c>
      <c r="BL211" s="24" t="s">
        <v>149</v>
      </c>
      <c r="BM211" s="24" t="s">
        <v>319</v>
      </c>
    </row>
    <row r="212" spans="2:47" s="1" customFormat="1" ht="67.5">
      <c r="B212" s="38"/>
      <c r="D212" s="163" t="s">
        <v>151</v>
      </c>
      <c r="F212" s="164" t="s">
        <v>320</v>
      </c>
      <c r="L212" s="38"/>
      <c r="M212" s="165"/>
      <c r="N212" s="39"/>
      <c r="O212" s="39"/>
      <c r="P212" s="39"/>
      <c r="Q212" s="39"/>
      <c r="R212" s="39"/>
      <c r="S212" s="39"/>
      <c r="T212" s="67"/>
      <c r="AT212" s="24" t="s">
        <v>151</v>
      </c>
      <c r="AU212" s="24" t="s">
        <v>75</v>
      </c>
    </row>
    <row r="213" spans="2:51" s="11" customFormat="1" ht="13.5">
      <c r="B213" s="166"/>
      <c r="D213" s="163" t="s">
        <v>153</v>
      </c>
      <c r="E213" s="167" t="s">
        <v>5</v>
      </c>
      <c r="F213" s="168" t="s">
        <v>280</v>
      </c>
      <c r="H213" s="169">
        <v>946</v>
      </c>
      <c r="L213" s="166"/>
      <c r="M213" s="170"/>
      <c r="N213" s="171"/>
      <c r="O213" s="171"/>
      <c r="P213" s="171"/>
      <c r="Q213" s="171"/>
      <c r="R213" s="171"/>
      <c r="S213" s="171"/>
      <c r="T213" s="172"/>
      <c r="AT213" s="167" t="s">
        <v>153</v>
      </c>
      <c r="AU213" s="167" t="s">
        <v>75</v>
      </c>
      <c r="AV213" s="11" t="s">
        <v>75</v>
      </c>
      <c r="AW213" s="11" t="s">
        <v>28</v>
      </c>
      <c r="AX213" s="11" t="s">
        <v>65</v>
      </c>
      <c r="AY213" s="167" t="s">
        <v>142</v>
      </c>
    </row>
    <row r="214" spans="2:51" s="13" customFormat="1" ht="13.5">
      <c r="B214" s="179"/>
      <c r="D214" s="163" t="s">
        <v>153</v>
      </c>
      <c r="E214" s="180" t="s">
        <v>5</v>
      </c>
      <c r="F214" s="181" t="s">
        <v>156</v>
      </c>
      <c r="H214" s="182">
        <v>946</v>
      </c>
      <c r="L214" s="179"/>
      <c r="M214" s="183"/>
      <c r="N214" s="184"/>
      <c r="O214" s="184"/>
      <c r="P214" s="184"/>
      <c r="Q214" s="184"/>
      <c r="R214" s="184"/>
      <c r="S214" s="184"/>
      <c r="T214" s="185"/>
      <c r="AT214" s="180" t="s">
        <v>153</v>
      </c>
      <c r="AU214" s="180" t="s">
        <v>75</v>
      </c>
      <c r="AV214" s="13" t="s">
        <v>149</v>
      </c>
      <c r="AW214" s="13" t="s">
        <v>28</v>
      </c>
      <c r="AX214" s="13" t="s">
        <v>73</v>
      </c>
      <c r="AY214" s="180" t="s">
        <v>142</v>
      </c>
    </row>
    <row r="215" spans="2:65" s="1" customFormat="1" ht="25.5" customHeight="1">
      <c r="B215" s="152"/>
      <c r="C215" s="153" t="s">
        <v>321</v>
      </c>
      <c r="D215" s="153" t="s">
        <v>144</v>
      </c>
      <c r="E215" s="154" t="s">
        <v>322</v>
      </c>
      <c r="F215" s="155" t="s">
        <v>323</v>
      </c>
      <c r="G215" s="156" t="s">
        <v>324</v>
      </c>
      <c r="H215" s="157">
        <v>810</v>
      </c>
      <c r="I215" s="157"/>
      <c r="J215" s="157">
        <f>ROUND(I215*H215,2)</f>
        <v>0</v>
      </c>
      <c r="K215" s="155" t="s">
        <v>148</v>
      </c>
      <c r="L215" s="38"/>
      <c r="M215" s="158" t="s">
        <v>5</v>
      </c>
      <c r="N215" s="159" t="s">
        <v>36</v>
      </c>
      <c r="O215" s="160">
        <v>0.027</v>
      </c>
      <c r="P215" s="160">
        <f>O215*H215</f>
        <v>21.87</v>
      </c>
      <c r="Q215" s="160">
        <v>1E-05</v>
      </c>
      <c r="R215" s="160">
        <f>Q215*H215</f>
        <v>0.008100000000000001</v>
      </c>
      <c r="S215" s="160">
        <v>0</v>
      </c>
      <c r="T215" s="161">
        <f>S215*H215</f>
        <v>0</v>
      </c>
      <c r="AR215" s="24" t="s">
        <v>149</v>
      </c>
      <c r="AT215" s="24" t="s">
        <v>144</v>
      </c>
      <c r="AU215" s="24" t="s">
        <v>75</v>
      </c>
      <c r="AY215" s="24" t="s">
        <v>142</v>
      </c>
      <c r="BE215" s="162">
        <f>IF(N215="základní",J215,0)</f>
        <v>0</v>
      </c>
      <c r="BF215" s="162">
        <f>IF(N215="snížená",J215,0)</f>
        <v>0</v>
      </c>
      <c r="BG215" s="162">
        <f>IF(N215="zákl. přenesená",J215,0)</f>
        <v>0</v>
      </c>
      <c r="BH215" s="162">
        <f>IF(N215="sníž. přenesená",J215,0)</f>
        <v>0</v>
      </c>
      <c r="BI215" s="162">
        <f>IF(N215="nulová",J215,0)</f>
        <v>0</v>
      </c>
      <c r="BJ215" s="24" t="s">
        <v>73</v>
      </c>
      <c r="BK215" s="162">
        <f>ROUND(I215*H215,2)</f>
        <v>0</v>
      </c>
      <c r="BL215" s="24" t="s">
        <v>149</v>
      </c>
      <c r="BM215" s="24" t="s">
        <v>325</v>
      </c>
    </row>
    <row r="216" spans="2:51" s="11" customFormat="1" ht="13.5">
      <c r="B216" s="166"/>
      <c r="D216" s="163" t="s">
        <v>153</v>
      </c>
      <c r="E216" s="167" t="s">
        <v>5</v>
      </c>
      <c r="F216" s="168">
        <v>810</v>
      </c>
      <c r="H216" s="169">
        <v>810</v>
      </c>
      <c r="L216" s="166"/>
      <c r="M216" s="170"/>
      <c r="N216" s="171"/>
      <c r="O216" s="171"/>
      <c r="P216" s="171"/>
      <c r="Q216" s="171"/>
      <c r="R216" s="171"/>
      <c r="S216" s="171"/>
      <c r="T216" s="172"/>
      <c r="AT216" s="167" t="s">
        <v>153</v>
      </c>
      <c r="AU216" s="167" t="s">
        <v>75</v>
      </c>
      <c r="AV216" s="11" t="s">
        <v>75</v>
      </c>
      <c r="AW216" s="11" t="s">
        <v>28</v>
      </c>
      <c r="AX216" s="11" t="s">
        <v>65</v>
      </c>
      <c r="AY216" s="167" t="s">
        <v>142</v>
      </c>
    </row>
    <row r="217" spans="2:51" s="12" customFormat="1" ht="13.5">
      <c r="B217" s="173"/>
      <c r="D217" s="163" t="s">
        <v>153</v>
      </c>
      <c r="E217" s="174" t="s">
        <v>5</v>
      </c>
      <c r="F217" s="175" t="s">
        <v>155</v>
      </c>
      <c r="H217" s="174" t="s">
        <v>5</v>
      </c>
      <c r="L217" s="173"/>
      <c r="M217" s="176"/>
      <c r="N217" s="177"/>
      <c r="O217" s="177"/>
      <c r="P217" s="177"/>
      <c r="Q217" s="177"/>
      <c r="R217" s="177"/>
      <c r="S217" s="177"/>
      <c r="T217" s="178"/>
      <c r="AT217" s="174" t="s">
        <v>153</v>
      </c>
      <c r="AU217" s="174" t="s">
        <v>75</v>
      </c>
      <c r="AV217" s="12" t="s">
        <v>73</v>
      </c>
      <c r="AW217" s="12" t="s">
        <v>28</v>
      </c>
      <c r="AX217" s="12" t="s">
        <v>65</v>
      </c>
      <c r="AY217" s="174" t="s">
        <v>142</v>
      </c>
    </row>
    <row r="218" spans="2:51" s="13" customFormat="1" ht="13.5">
      <c r="B218" s="179"/>
      <c r="D218" s="163" t="s">
        <v>153</v>
      </c>
      <c r="E218" s="180" t="s">
        <v>5</v>
      </c>
      <c r="F218" s="181" t="s">
        <v>156</v>
      </c>
      <c r="H218" s="182">
        <v>810</v>
      </c>
      <c r="L218" s="179"/>
      <c r="M218" s="183"/>
      <c r="N218" s="184"/>
      <c r="O218" s="184"/>
      <c r="P218" s="184"/>
      <c r="Q218" s="184"/>
      <c r="R218" s="184"/>
      <c r="S218" s="184"/>
      <c r="T218" s="185"/>
      <c r="AT218" s="180" t="s">
        <v>153</v>
      </c>
      <c r="AU218" s="180" t="s">
        <v>75</v>
      </c>
      <c r="AV218" s="13" t="s">
        <v>149</v>
      </c>
      <c r="AW218" s="13" t="s">
        <v>28</v>
      </c>
      <c r="AX218" s="13" t="s">
        <v>73</v>
      </c>
      <c r="AY218" s="180" t="s">
        <v>142</v>
      </c>
    </row>
    <row r="219" spans="2:65" s="1" customFormat="1" ht="51" customHeight="1">
      <c r="B219" s="152"/>
      <c r="C219" s="153" t="s">
        <v>326</v>
      </c>
      <c r="D219" s="153" t="s">
        <v>144</v>
      </c>
      <c r="E219" s="154" t="s">
        <v>327</v>
      </c>
      <c r="F219" s="155" t="s">
        <v>328</v>
      </c>
      <c r="G219" s="156" t="s">
        <v>220</v>
      </c>
      <c r="H219" s="157">
        <v>19.5</v>
      </c>
      <c r="I219" s="157"/>
      <c r="J219" s="157">
        <f>ROUND(I219*H219,2)</f>
        <v>0</v>
      </c>
      <c r="K219" s="155" t="s">
        <v>148</v>
      </c>
      <c r="L219" s="38"/>
      <c r="M219" s="158" t="s">
        <v>5</v>
      </c>
      <c r="N219" s="159" t="s">
        <v>36</v>
      </c>
      <c r="O219" s="160">
        <v>0.72</v>
      </c>
      <c r="P219" s="160">
        <f>O219*H219</f>
        <v>14.04</v>
      </c>
      <c r="Q219" s="160">
        <v>0.08425</v>
      </c>
      <c r="R219" s="160">
        <f>Q219*H219</f>
        <v>1.642875</v>
      </c>
      <c r="S219" s="160">
        <v>0</v>
      </c>
      <c r="T219" s="161">
        <f>S219*H219</f>
        <v>0</v>
      </c>
      <c r="AR219" s="24" t="s">
        <v>149</v>
      </c>
      <c r="AT219" s="24" t="s">
        <v>144</v>
      </c>
      <c r="AU219" s="24" t="s">
        <v>75</v>
      </c>
      <c r="AY219" s="24" t="s">
        <v>142</v>
      </c>
      <c r="BE219" s="162">
        <f>IF(N219="základní",J219,0)</f>
        <v>0</v>
      </c>
      <c r="BF219" s="162">
        <f>IF(N219="snížená",J219,0)</f>
        <v>0</v>
      </c>
      <c r="BG219" s="162">
        <f>IF(N219="zákl. přenesená",J219,0)</f>
        <v>0</v>
      </c>
      <c r="BH219" s="162">
        <f>IF(N219="sníž. přenesená",J219,0)</f>
        <v>0</v>
      </c>
      <c r="BI219" s="162">
        <f>IF(N219="nulová",J219,0)</f>
        <v>0</v>
      </c>
      <c r="BJ219" s="24" t="s">
        <v>73</v>
      </c>
      <c r="BK219" s="162">
        <f>ROUND(I219*H219,2)</f>
        <v>0</v>
      </c>
      <c r="BL219" s="24" t="s">
        <v>149</v>
      </c>
      <c r="BM219" s="24" t="s">
        <v>329</v>
      </c>
    </row>
    <row r="220" spans="2:47" s="1" customFormat="1" ht="189">
      <c r="B220" s="38"/>
      <c r="D220" s="163" t="s">
        <v>151</v>
      </c>
      <c r="F220" s="164" t="s">
        <v>330</v>
      </c>
      <c r="L220" s="38"/>
      <c r="M220" s="165"/>
      <c r="N220" s="39"/>
      <c r="O220" s="39"/>
      <c r="P220" s="39"/>
      <c r="Q220" s="39"/>
      <c r="R220" s="39"/>
      <c r="S220" s="39"/>
      <c r="T220" s="67"/>
      <c r="AT220" s="24" t="s">
        <v>151</v>
      </c>
      <c r="AU220" s="24" t="s">
        <v>75</v>
      </c>
    </row>
    <row r="221" spans="2:51" s="12" customFormat="1" ht="13.5">
      <c r="B221" s="173"/>
      <c r="D221" s="163" t="s">
        <v>153</v>
      </c>
      <c r="E221" s="174" t="s">
        <v>5</v>
      </c>
      <c r="F221" s="175" t="s">
        <v>331</v>
      </c>
      <c r="H221" s="174" t="s">
        <v>5</v>
      </c>
      <c r="L221" s="173"/>
      <c r="M221" s="176"/>
      <c r="N221" s="177"/>
      <c r="O221" s="177"/>
      <c r="P221" s="177"/>
      <c r="Q221" s="177"/>
      <c r="R221" s="177"/>
      <c r="S221" s="177"/>
      <c r="T221" s="178"/>
      <c r="AT221" s="174" t="s">
        <v>153</v>
      </c>
      <c r="AU221" s="174" t="s">
        <v>75</v>
      </c>
      <c r="AV221" s="12" t="s">
        <v>73</v>
      </c>
      <c r="AW221" s="12" t="s">
        <v>28</v>
      </c>
      <c r="AX221" s="12" t="s">
        <v>65</v>
      </c>
      <c r="AY221" s="174" t="s">
        <v>142</v>
      </c>
    </row>
    <row r="222" spans="2:51" s="11" customFormat="1" ht="13.5">
      <c r="B222" s="166"/>
      <c r="D222" s="163" t="s">
        <v>153</v>
      </c>
      <c r="E222" s="167" t="s">
        <v>5</v>
      </c>
      <c r="F222" s="168" t="s">
        <v>332</v>
      </c>
      <c r="H222" s="169">
        <v>19.5</v>
      </c>
      <c r="L222" s="166"/>
      <c r="M222" s="170"/>
      <c r="N222" s="171"/>
      <c r="O222" s="171"/>
      <c r="P222" s="171"/>
      <c r="Q222" s="171"/>
      <c r="R222" s="171"/>
      <c r="S222" s="171"/>
      <c r="T222" s="172"/>
      <c r="AT222" s="167" t="s">
        <v>153</v>
      </c>
      <c r="AU222" s="167" t="s">
        <v>75</v>
      </c>
      <c r="AV222" s="11" t="s">
        <v>75</v>
      </c>
      <c r="AW222" s="11" t="s">
        <v>28</v>
      </c>
      <c r="AX222" s="11" t="s">
        <v>65</v>
      </c>
      <c r="AY222" s="167" t="s">
        <v>142</v>
      </c>
    </row>
    <row r="223" spans="2:51" s="13" customFormat="1" ht="13.5">
      <c r="B223" s="179"/>
      <c r="D223" s="163" t="s">
        <v>153</v>
      </c>
      <c r="E223" s="180" t="s">
        <v>5</v>
      </c>
      <c r="F223" s="181" t="s">
        <v>156</v>
      </c>
      <c r="H223" s="182">
        <v>19.5</v>
      </c>
      <c r="L223" s="179"/>
      <c r="M223" s="183"/>
      <c r="N223" s="184"/>
      <c r="O223" s="184"/>
      <c r="P223" s="184"/>
      <c r="Q223" s="184"/>
      <c r="R223" s="184"/>
      <c r="S223" s="184"/>
      <c r="T223" s="185"/>
      <c r="AT223" s="180" t="s">
        <v>153</v>
      </c>
      <c r="AU223" s="180" t="s">
        <v>75</v>
      </c>
      <c r="AV223" s="13" t="s">
        <v>149</v>
      </c>
      <c r="AW223" s="13" t="s">
        <v>28</v>
      </c>
      <c r="AX223" s="13" t="s">
        <v>73</v>
      </c>
      <c r="AY223" s="180" t="s">
        <v>142</v>
      </c>
    </row>
    <row r="224" spans="2:65" s="1" customFormat="1" ht="16.5" customHeight="1">
      <c r="B224" s="152"/>
      <c r="C224" s="187" t="s">
        <v>333</v>
      </c>
      <c r="D224" s="187" t="s">
        <v>226</v>
      </c>
      <c r="E224" s="188" t="s">
        <v>1747</v>
      </c>
      <c r="F224" s="189" t="s">
        <v>1748</v>
      </c>
      <c r="G224" s="190" t="s">
        <v>220</v>
      </c>
      <c r="H224" s="191">
        <v>19.7</v>
      </c>
      <c r="I224" s="191"/>
      <c r="J224" s="191">
        <f>ROUND(I224*H224,2)</f>
        <v>0</v>
      </c>
      <c r="K224" s="189" t="s">
        <v>148</v>
      </c>
      <c r="L224" s="192"/>
      <c r="M224" s="193" t="s">
        <v>5</v>
      </c>
      <c r="N224" s="194" t="s">
        <v>36</v>
      </c>
      <c r="O224" s="160">
        <v>0</v>
      </c>
      <c r="P224" s="160">
        <f>O224*H224</f>
        <v>0</v>
      </c>
      <c r="Q224" s="160">
        <v>0.113</v>
      </c>
      <c r="R224" s="160">
        <f>Q224*H224</f>
        <v>2.2261</v>
      </c>
      <c r="S224" s="160">
        <v>0</v>
      </c>
      <c r="T224" s="161">
        <f>S224*H224</f>
        <v>0</v>
      </c>
      <c r="AR224" s="24" t="s">
        <v>189</v>
      </c>
      <c r="AT224" s="24" t="s">
        <v>226</v>
      </c>
      <c r="AU224" s="24" t="s">
        <v>75</v>
      </c>
      <c r="AY224" s="24" t="s">
        <v>142</v>
      </c>
      <c r="BE224" s="162">
        <f>IF(N224="základní",J224,0)</f>
        <v>0</v>
      </c>
      <c r="BF224" s="162">
        <f>IF(N224="snížená",J224,0)</f>
        <v>0</v>
      </c>
      <c r="BG224" s="162">
        <f>IF(N224="zákl. přenesená",J224,0)</f>
        <v>0</v>
      </c>
      <c r="BH224" s="162">
        <f>IF(N224="sníž. přenesená",J224,0)</f>
        <v>0</v>
      </c>
      <c r="BI224" s="162">
        <f>IF(N224="nulová",J224,0)</f>
        <v>0</v>
      </c>
      <c r="BJ224" s="24" t="s">
        <v>73</v>
      </c>
      <c r="BK224" s="162">
        <f>ROUND(I224*H224,2)</f>
        <v>0</v>
      </c>
      <c r="BL224" s="24" t="s">
        <v>149</v>
      </c>
      <c r="BM224" s="24" t="s">
        <v>334</v>
      </c>
    </row>
    <row r="225" spans="2:51" s="11" customFormat="1" ht="13.5">
      <c r="B225" s="166"/>
      <c r="D225" s="163" t="s">
        <v>153</v>
      </c>
      <c r="F225" s="168" t="s">
        <v>335</v>
      </c>
      <c r="H225" s="169">
        <v>19.7</v>
      </c>
      <c r="L225" s="166"/>
      <c r="M225" s="170"/>
      <c r="N225" s="171"/>
      <c r="O225" s="171"/>
      <c r="P225" s="171"/>
      <c r="Q225" s="171"/>
      <c r="R225" s="171"/>
      <c r="S225" s="171"/>
      <c r="T225" s="172"/>
      <c r="AT225" s="167" t="s">
        <v>153</v>
      </c>
      <c r="AU225" s="167" t="s">
        <v>75</v>
      </c>
      <c r="AV225" s="11" t="s">
        <v>75</v>
      </c>
      <c r="AW225" s="11" t="s">
        <v>6</v>
      </c>
      <c r="AX225" s="11" t="s">
        <v>73</v>
      </c>
      <c r="AY225" s="167" t="s">
        <v>142</v>
      </c>
    </row>
    <row r="226" spans="2:65" s="1" customFormat="1" ht="51" customHeight="1">
      <c r="B226" s="152"/>
      <c r="C226" s="153" t="s">
        <v>336</v>
      </c>
      <c r="D226" s="153" t="s">
        <v>144</v>
      </c>
      <c r="E226" s="154" t="s">
        <v>337</v>
      </c>
      <c r="F226" s="155" t="s">
        <v>338</v>
      </c>
      <c r="G226" s="156" t="s">
        <v>220</v>
      </c>
      <c r="H226" s="157">
        <v>204</v>
      </c>
      <c r="I226" s="157"/>
      <c r="J226" s="157">
        <f>ROUND(I226*H226,2)</f>
        <v>0</v>
      </c>
      <c r="K226" s="155" t="s">
        <v>148</v>
      </c>
      <c r="L226" s="38"/>
      <c r="M226" s="158" t="s">
        <v>5</v>
      </c>
      <c r="N226" s="159" t="s">
        <v>36</v>
      </c>
      <c r="O226" s="160">
        <v>0.53</v>
      </c>
      <c r="P226" s="160">
        <f>O226*H226</f>
        <v>108.12</v>
      </c>
      <c r="Q226" s="160">
        <v>0.08425</v>
      </c>
      <c r="R226" s="160">
        <f>Q226*H226</f>
        <v>17.187</v>
      </c>
      <c r="S226" s="160">
        <v>0</v>
      </c>
      <c r="T226" s="161">
        <f>S226*H226</f>
        <v>0</v>
      </c>
      <c r="AR226" s="24" t="s">
        <v>149</v>
      </c>
      <c r="AT226" s="24" t="s">
        <v>144</v>
      </c>
      <c r="AU226" s="24" t="s">
        <v>75</v>
      </c>
      <c r="AY226" s="24" t="s">
        <v>142</v>
      </c>
      <c r="BE226" s="162">
        <f>IF(N226="základní",J226,0)</f>
        <v>0</v>
      </c>
      <c r="BF226" s="162">
        <f>IF(N226="snížená",J226,0)</f>
        <v>0</v>
      </c>
      <c r="BG226" s="162">
        <f>IF(N226="zákl. přenesená",J226,0)</f>
        <v>0</v>
      </c>
      <c r="BH226" s="162">
        <f>IF(N226="sníž. přenesená",J226,0)</f>
        <v>0</v>
      </c>
      <c r="BI226" s="162">
        <f>IF(N226="nulová",J226,0)</f>
        <v>0</v>
      </c>
      <c r="BJ226" s="24" t="s">
        <v>73</v>
      </c>
      <c r="BK226" s="162">
        <f>ROUND(I226*H226,2)</f>
        <v>0</v>
      </c>
      <c r="BL226" s="24" t="s">
        <v>149</v>
      </c>
      <c r="BM226" s="24" t="s">
        <v>339</v>
      </c>
    </row>
    <row r="227" spans="2:47" s="1" customFormat="1" ht="189">
      <c r="B227" s="38"/>
      <c r="D227" s="163" t="s">
        <v>151</v>
      </c>
      <c r="F227" s="164" t="s">
        <v>330</v>
      </c>
      <c r="L227" s="38"/>
      <c r="M227" s="165"/>
      <c r="N227" s="39"/>
      <c r="O227" s="39"/>
      <c r="P227" s="39"/>
      <c r="Q227" s="39"/>
      <c r="R227" s="39"/>
      <c r="S227" s="39"/>
      <c r="T227" s="67"/>
      <c r="AT227" s="24" t="s">
        <v>151</v>
      </c>
      <c r="AU227" s="24" t="s">
        <v>75</v>
      </c>
    </row>
    <row r="228" spans="2:51" s="12" customFormat="1" ht="13.5">
      <c r="B228" s="173"/>
      <c r="D228" s="163" t="s">
        <v>153</v>
      </c>
      <c r="E228" s="174" t="s">
        <v>5</v>
      </c>
      <c r="F228" s="175" t="s">
        <v>340</v>
      </c>
      <c r="H228" s="174" t="s">
        <v>5</v>
      </c>
      <c r="L228" s="173"/>
      <c r="M228" s="176"/>
      <c r="N228" s="177"/>
      <c r="O228" s="177"/>
      <c r="P228" s="177"/>
      <c r="Q228" s="177"/>
      <c r="R228" s="177"/>
      <c r="S228" s="177"/>
      <c r="T228" s="178"/>
      <c r="AT228" s="174" t="s">
        <v>153</v>
      </c>
      <c r="AU228" s="174" t="s">
        <v>75</v>
      </c>
      <c r="AV228" s="12" t="s">
        <v>73</v>
      </c>
      <c r="AW228" s="12" t="s">
        <v>28</v>
      </c>
      <c r="AX228" s="12" t="s">
        <v>65</v>
      </c>
      <c r="AY228" s="174" t="s">
        <v>142</v>
      </c>
    </row>
    <row r="229" spans="2:51" s="11" customFormat="1" ht="13.5">
      <c r="B229" s="166"/>
      <c r="D229" s="163" t="s">
        <v>153</v>
      </c>
      <c r="E229" s="167" t="s">
        <v>5</v>
      </c>
      <c r="F229" s="168" t="s">
        <v>341</v>
      </c>
      <c r="H229" s="169">
        <v>204</v>
      </c>
      <c r="L229" s="166"/>
      <c r="M229" s="170"/>
      <c r="N229" s="171"/>
      <c r="O229" s="171"/>
      <c r="P229" s="171"/>
      <c r="Q229" s="171"/>
      <c r="R229" s="171"/>
      <c r="S229" s="171"/>
      <c r="T229" s="172"/>
      <c r="AT229" s="167" t="s">
        <v>153</v>
      </c>
      <c r="AU229" s="167" t="s">
        <v>75</v>
      </c>
      <c r="AV229" s="11" t="s">
        <v>75</v>
      </c>
      <c r="AW229" s="11" t="s">
        <v>28</v>
      </c>
      <c r="AX229" s="11" t="s">
        <v>65</v>
      </c>
      <c r="AY229" s="167" t="s">
        <v>142</v>
      </c>
    </row>
    <row r="230" spans="2:51" s="13" customFormat="1" ht="13.5">
      <c r="B230" s="179"/>
      <c r="D230" s="163" t="s">
        <v>153</v>
      </c>
      <c r="E230" s="180" t="s">
        <v>5</v>
      </c>
      <c r="F230" s="181" t="s">
        <v>156</v>
      </c>
      <c r="H230" s="182">
        <v>204</v>
      </c>
      <c r="L230" s="179"/>
      <c r="M230" s="183"/>
      <c r="N230" s="184"/>
      <c r="O230" s="184"/>
      <c r="P230" s="184"/>
      <c r="Q230" s="184"/>
      <c r="R230" s="184"/>
      <c r="S230" s="184"/>
      <c r="T230" s="185"/>
      <c r="AT230" s="180" t="s">
        <v>153</v>
      </c>
      <c r="AU230" s="180" t="s">
        <v>75</v>
      </c>
      <c r="AV230" s="13" t="s">
        <v>149</v>
      </c>
      <c r="AW230" s="13" t="s">
        <v>28</v>
      </c>
      <c r="AX230" s="13" t="s">
        <v>73</v>
      </c>
      <c r="AY230" s="180" t="s">
        <v>142</v>
      </c>
    </row>
    <row r="231" spans="2:65" s="1" customFormat="1" ht="16.5" customHeight="1">
      <c r="B231" s="152"/>
      <c r="C231" s="187" t="s">
        <v>342</v>
      </c>
      <c r="D231" s="187" t="s">
        <v>226</v>
      </c>
      <c r="E231" s="188" t="s">
        <v>1747</v>
      </c>
      <c r="F231" s="189" t="s">
        <v>1748</v>
      </c>
      <c r="G231" s="190" t="s">
        <v>220</v>
      </c>
      <c r="H231" s="191">
        <v>206.04</v>
      </c>
      <c r="I231" s="191"/>
      <c r="J231" s="191">
        <f>ROUND(I231*H231,2)</f>
        <v>0</v>
      </c>
      <c r="K231" s="189" t="s">
        <v>148</v>
      </c>
      <c r="L231" s="192"/>
      <c r="M231" s="193" t="s">
        <v>5</v>
      </c>
      <c r="N231" s="194" t="s">
        <v>36</v>
      </c>
      <c r="O231" s="160">
        <v>0</v>
      </c>
      <c r="P231" s="160">
        <f>O231*H231</f>
        <v>0</v>
      </c>
      <c r="Q231" s="160">
        <v>0.113</v>
      </c>
      <c r="R231" s="160">
        <f>Q231*H231</f>
        <v>23.282519999999998</v>
      </c>
      <c r="S231" s="160">
        <v>0</v>
      </c>
      <c r="T231" s="161">
        <f>S231*H231</f>
        <v>0</v>
      </c>
      <c r="AR231" s="24" t="s">
        <v>189</v>
      </c>
      <c r="AT231" s="24" t="s">
        <v>226</v>
      </c>
      <c r="AU231" s="24" t="s">
        <v>75</v>
      </c>
      <c r="AY231" s="24" t="s">
        <v>142</v>
      </c>
      <c r="BE231" s="162">
        <f>IF(N231="základní",J231,0)</f>
        <v>0</v>
      </c>
      <c r="BF231" s="162">
        <f>IF(N231="snížená",J231,0)</f>
        <v>0</v>
      </c>
      <c r="BG231" s="162">
        <f>IF(N231="zákl. přenesená",J231,0)</f>
        <v>0</v>
      </c>
      <c r="BH231" s="162">
        <f>IF(N231="sníž. přenesená",J231,0)</f>
        <v>0</v>
      </c>
      <c r="BI231" s="162">
        <f>IF(N231="nulová",J231,0)</f>
        <v>0</v>
      </c>
      <c r="BJ231" s="24" t="s">
        <v>73</v>
      </c>
      <c r="BK231" s="162">
        <f>ROUND(I231*H231,2)</f>
        <v>0</v>
      </c>
      <c r="BL231" s="24" t="s">
        <v>149</v>
      </c>
      <c r="BM231" s="24" t="s">
        <v>343</v>
      </c>
    </row>
    <row r="232" spans="2:51" s="11" customFormat="1" ht="13.5">
      <c r="B232" s="166"/>
      <c r="D232" s="163" t="s">
        <v>153</v>
      </c>
      <c r="F232" s="168" t="s">
        <v>344</v>
      </c>
      <c r="H232" s="169">
        <v>206.04</v>
      </c>
      <c r="L232" s="166"/>
      <c r="M232" s="170"/>
      <c r="N232" s="171"/>
      <c r="O232" s="171"/>
      <c r="P232" s="171"/>
      <c r="Q232" s="171"/>
      <c r="R232" s="171"/>
      <c r="S232" s="171"/>
      <c r="T232" s="172"/>
      <c r="AT232" s="167" t="s">
        <v>153</v>
      </c>
      <c r="AU232" s="167" t="s">
        <v>75</v>
      </c>
      <c r="AV232" s="11" t="s">
        <v>75</v>
      </c>
      <c r="AW232" s="11" t="s">
        <v>6</v>
      </c>
      <c r="AX232" s="11" t="s">
        <v>73</v>
      </c>
      <c r="AY232" s="167" t="s">
        <v>142</v>
      </c>
    </row>
    <row r="233" spans="2:65" s="1" customFormat="1" ht="38.25" customHeight="1">
      <c r="B233" s="152"/>
      <c r="C233" s="153" t="s">
        <v>345</v>
      </c>
      <c r="D233" s="153" t="s">
        <v>144</v>
      </c>
      <c r="E233" s="154" t="s">
        <v>346</v>
      </c>
      <c r="F233" s="155" t="s">
        <v>347</v>
      </c>
      <c r="G233" s="156" t="s">
        <v>220</v>
      </c>
      <c r="H233" s="157">
        <v>39.2</v>
      </c>
      <c r="I233" s="157"/>
      <c r="J233" s="157">
        <f>ROUND(I233*H233,2)</f>
        <v>0</v>
      </c>
      <c r="K233" s="155" t="s">
        <v>148</v>
      </c>
      <c r="L233" s="38"/>
      <c r="M233" s="158" t="s">
        <v>5</v>
      </c>
      <c r="N233" s="159" t="s">
        <v>36</v>
      </c>
      <c r="O233" s="160">
        <v>0.636</v>
      </c>
      <c r="P233" s="160">
        <f>O233*H233</f>
        <v>24.9312</v>
      </c>
      <c r="Q233" s="160">
        <v>0.098</v>
      </c>
      <c r="R233" s="160">
        <f>Q233*H233</f>
        <v>3.8416000000000006</v>
      </c>
      <c r="S233" s="160">
        <v>0</v>
      </c>
      <c r="T233" s="161">
        <f>S233*H233</f>
        <v>0</v>
      </c>
      <c r="AR233" s="24" t="s">
        <v>149</v>
      </c>
      <c r="AT233" s="24" t="s">
        <v>144</v>
      </c>
      <c r="AU233" s="24" t="s">
        <v>75</v>
      </c>
      <c r="AY233" s="24" t="s">
        <v>142</v>
      </c>
      <c r="BE233" s="162">
        <f>IF(N233="základní",J233,0)</f>
        <v>0</v>
      </c>
      <c r="BF233" s="162">
        <f>IF(N233="snížená",J233,0)</f>
        <v>0</v>
      </c>
      <c r="BG233" s="162">
        <f>IF(N233="zákl. přenesená",J233,0)</f>
        <v>0</v>
      </c>
      <c r="BH233" s="162">
        <f>IF(N233="sníž. přenesená",J233,0)</f>
        <v>0</v>
      </c>
      <c r="BI233" s="162">
        <f>IF(N233="nulová",J233,0)</f>
        <v>0</v>
      </c>
      <c r="BJ233" s="24" t="s">
        <v>73</v>
      </c>
      <c r="BK233" s="162">
        <f>ROUND(I233*H233,2)</f>
        <v>0</v>
      </c>
      <c r="BL233" s="24" t="s">
        <v>149</v>
      </c>
      <c r="BM233" s="24" t="s">
        <v>348</v>
      </c>
    </row>
    <row r="234" spans="2:47" s="1" customFormat="1" ht="148.5">
      <c r="B234" s="38"/>
      <c r="D234" s="163" t="s">
        <v>151</v>
      </c>
      <c r="F234" s="164" t="s">
        <v>349</v>
      </c>
      <c r="L234" s="38"/>
      <c r="M234" s="165"/>
      <c r="N234" s="39"/>
      <c r="O234" s="39"/>
      <c r="P234" s="39"/>
      <c r="Q234" s="39"/>
      <c r="R234" s="39"/>
      <c r="S234" s="39"/>
      <c r="T234" s="67"/>
      <c r="AT234" s="24" t="s">
        <v>151</v>
      </c>
      <c r="AU234" s="24" t="s">
        <v>75</v>
      </c>
    </row>
    <row r="235" spans="2:51" s="11" customFormat="1" ht="13.5">
      <c r="B235" s="166"/>
      <c r="D235" s="163" t="s">
        <v>153</v>
      </c>
      <c r="E235" s="167" t="s">
        <v>5</v>
      </c>
      <c r="F235" s="168" t="s">
        <v>223</v>
      </c>
      <c r="H235" s="169">
        <v>39.2</v>
      </c>
      <c r="L235" s="166"/>
      <c r="M235" s="170"/>
      <c r="N235" s="171"/>
      <c r="O235" s="171"/>
      <c r="P235" s="171"/>
      <c r="Q235" s="171"/>
      <c r="R235" s="171"/>
      <c r="S235" s="171"/>
      <c r="T235" s="172"/>
      <c r="AT235" s="167" t="s">
        <v>153</v>
      </c>
      <c r="AU235" s="167" t="s">
        <v>75</v>
      </c>
      <c r="AV235" s="11" t="s">
        <v>75</v>
      </c>
      <c r="AW235" s="11" t="s">
        <v>28</v>
      </c>
      <c r="AX235" s="11" t="s">
        <v>65</v>
      </c>
      <c r="AY235" s="167" t="s">
        <v>142</v>
      </c>
    </row>
    <row r="236" spans="2:51" s="12" customFormat="1" ht="13.5">
      <c r="B236" s="173"/>
      <c r="D236" s="163" t="s">
        <v>153</v>
      </c>
      <c r="E236" s="174" t="s">
        <v>5</v>
      </c>
      <c r="F236" s="175" t="s">
        <v>155</v>
      </c>
      <c r="H236" s="174" t="s">
        <v>5</v>
      </c>
      <c r="L236" s="173"/>
      <c r="M236" s="176"/>
      <c r="N236" s="177"/>
      <c r="O236" s="177"/>
      <c r="P236" s="177"/>
      <c r="Q236" s="177"/>
      <c r="R236" s="177"/>
      <c r="S236" s="177"/>
      <c r="T236" s="178"/>
      <c r="AT236" s="174" t="s">
        <v>153</v>
      </c>
      <c r="AU236" s="174" t="s">
        <v>75</v>
      </c>
      <c r="AV236" s="12" t="s">
        <v>73</v>
      </c>
      <c r="AW236" s="12" t="s">
        <v>28</v>
      </c>
      <c r="AX236" s="12" t="s">
        <v>65</v>
      </c>
      <c r="AY236" s="174" t="s">
        <v>142</v>
      </c>
    </row>
    <row r="237" spans="2:51" s="13" customFormat="1" ht="13.5">
      <c r="B237" s="179"/>
      <c r="D237" s="163" t="s">
        <v>153</v>
      </c>
      <c r="E237" s="180" t="s">
        <v>5</v>
      </c>
      <c r="F237" s="181" t="s">
        <v>156</v>
      </c>
      <c r="H237" s="182">
        <v>39.2</v>
      </c>
      <c r="L237" s="179"/>
      <c r="M237" s="183"/>
      <c r="N237" s="184"/>
      <c r="O237" s="184"/>
      <c r="P237" s="184"/>
      <c r="Q237" s="184"/>
      <c r="R237" s="184"/>
      <c r="S237" s="184"/>
      <c r="T237" s="185"/>
      <c r="AT237" s="180" t="s">
        <v>153</v>
      </c>
      <c r="AU237" s="180" t="s">
        <v>75</v>
      </c>
      <c r="AV237" s="13" t="s">
        <v>149</v>
      </c>
      <c r="AW237" s="13" t="s">
        <v>28</v>
      </c>
      <c r="AX237" s="13" t="s">
        <v>73</v>
      </c>
      <c r="AY237" s="180" t="s">
        <v>142</v>
      </c>
    </row>
    <row r="238" spans="2:65" s="1" customFormat="1" ht="16.5" customHeight="1">
      <c r="B238" s="152"/>
      <c r="C238" s="187" t="s">
        <v>350</v>
      </c>
      <c r="D238" s="187" t="s">
        <v>226</v>
      </c>
      <c r="E238" s="188" t="s">
        <v>351</v>
      </c>
      <c r="F238" s="189" t="s">
        <v>352</v>
      </c>
      <c r="G238" s="190" t="s">
        <v>220</v>
      </c>
      <c r="H238" s="191">
        <v>39.59</v>
      </c>
      <c r="I238" s="191"/>
      <c r="J238" s="191">
        <f>ROUND(I238*H238,2)</f>
        <v>0</v>
      </c>
      <c r="K238" s="189" t="s">
        <v>148</v>
      </c>
      <c r="L238" s="192"/>
      <c r="M238" s="193" t="s">
        <v>5</v>
      </c>
      <c r="N238" s="194" t="s">
        <v>36</v>
      </c>
      <c r="O238" s="160">
        <v>0</v>
      </c>
      <c r="P238" s="160">
        <f>O238*H238</f>
        <v>0</v>
      </c>
      <c r="Q238" s="160">
        <v>0.1125</v>
      </c>
      <c r="R238" s="160">
        <f>Q238*H238</f>
        <v>4.453875000000001</v>
      </c>
      <c r="S238" s="160">
        <v>0</v>
      </c>
      <c r="T238" s="161">
        <f>S238*H238</f>
        <v>0</v>
      </c>
      <c r="AR238" s="24" t="s">
        <v>189</v>
      </c>
      <c r="AT238" s="24" t="s">
        <v>226</v>
      </c>
      <c r="AU238" s="24" t="s">
        <v>75</v>
      </c>
      <c r="AY238" s="24" t="s">
        <v>142</v>
      </c>
      <c r="BE238" s="162">
        <f>IF(N238="základní",J238,0)</f>
        <v>0</v>
      </c>
      <c r="BF238" s="162">
        <f>IF(N238="snížená",J238,0)</f>
        <v>0</v>
      </c>
      <c r="BG238" s="162">
        <f>IF(N238="zákl. přenesená",J238,0)</f>
        <v>0</v>
      </c>
      <c r="BH238" s="162">
        <f>IF(N238="sníž. přenesená",J238,0)</f>
        <v>0</v>
      </c>
      <c r="BI238" s="162">
        <f>IF(N238="nulová",J238,0)</f>
        <v>0</v>
      </c>
      <c r="BJ238" s="24" t="s">
        <v>73</v>
      </c>
      <c r="BK238" s="162">
        <f>ROUND(I238*H238,2)</f>
        <v>0</v>
      </c>
      <c r="BL238" s="24" t="s">
        <v>149</v>
      </c>
      <c r="BM238" s="24" t="s">
        <v>353</v>
      </c>
    </row>
    <row r="239" spans="2:51" s="11" customFormat="1" ht="13.5">
      <c r="B239" s="166"/>
      <c r="D239" s="163" t="s">
        <v>153</v>
      </c>
      <c r="F239" s="168" t="s">
        <v>354</v>
      </c>
      <c r="H239" s="169">
        <v>39.59</v>
      </c>
      <c r="L239" s="166"/>
      <c r="M239" s="170"/>
      <c r="N239" s="171"/>
      <c r="O239" s="171"/>
      <c r="P239" s="171"/>
      <c r="Q239" s="171"/>
      <c r="R239" s="171"/>
      <c r="S239" s="171"/>
      <c r="T239" s="172"/>
      <c r="AT239" s="167" t="s">
        <v>153</v>
      </c>
      <c r="AU239" s="167" t="s">
        <v>75</v>
      </c>
      <c r="AV239" s="11" t="s">
        <v>75</v>
      </c>
      <c r="AW239" s="11" t="s">
        <v>6</v>
      </c>
      <c r="AX239" s="11" t="s">
        <v>73</v>
      </c>
      <c r="AY239" s="167" t="s">
        <v>142</v>
      </c>
    </row>
    <row r="240" spans="2:63" s="10" customFormat="1" ht="29.85" customHeight="1">
      <c r="B240" s="140"/>
      <c r="D240" s="141" t="s">
        <v>64</v>
      </c>
      <c r="E240" s="150" t="s">
        <v>194</v>
      </c>
      <c r="F240" s="150" t="s">
        <v>355</v>
      </c>
      <c r="J240" s="151">
        <f>BK240</f>
        <v>0</v>
      </c>
      <c r="L240" s="140"/>
      <c r="M240" s="144"/>
      <c r="N240" s="145"/>
      <c r="O240" s="145"/>
      <c r="P240" s="146">
        <f>SUM(P241:P251)</f>
        <v>43.540000000000006</v>
      </c>
      <c r="Q240" s="145"/>
      <c r="R240" s="146">
        <f>SUM(R241:R251)</f>
        <v>45.21629</v>
      </c>
      <c r="S240" s="145"/>
      <c r="T240" s="147">
        <f>SUM(T241:T251)</f>
        <v>0</v>
      </c>
      <c r="AR240" s="141" t="s">
        <v>73</v>
      </c>
      <c r="AT240" s="148" t="s">
        <v>64</v>
      </c>
      <c r="AU240" s="148" t="s">
        <v>73</v>
      </c>
      <c r="AY240" s="141" t="s">
        <v>142</v>
      </c>
      <c r="BK240" s="149">
        <f>SUM(BK241:BK251)</f>
        <v>0</v>
      </c>
    </row>
    <row r="241" spans="2:65" s="1" customFormat="1" ht="38.25" customHeight="1">
      <c r="B241" s="152"/>
      <c r="C241" s="153" t="s">
        <v>356</v>
      </c>
      <c r="D241" s="153" t="s">
        <v>144</v>
      </c>
      <c r="E241" s="154" t="s">
        <v>357</v>
      </c>
      <c r="F241" s="155" t="s">
        <v>358</v>
      </c>
      <c r="G241" s="156" t="s">
        <v>324</v>
      </c>
      <c r="H241" s="157">
        <v>311</v>
      </c>
      <c r="I241" s="157"/>
      <c r="J241" s="157">
        <f>ROUND(I241*H241,2)</f>
        <v>0</v>
      </c>
      <c r="K241" s="155" t="s">
        <v>148</v>
      </c>
      <c r="L241" s="38"/>
      <c r="M241" s="158" t="s">
        <v>5</v>
      </c>
      <c r="N241" s="159" t="s">
        <v>36</v>
      </c>
      <c r="O241" s="160">
        <v>0.14</v>
      </c>
      <c r="P241" s="160">
        <f>O241*H241</f>
        <v>43.540000000000006</v>
      </c>
      <c r="Q241" s="160">
        <v>0.10095</v>
      </c>
      <c r="R241" s="160">
        <f>Q241*H241</f>
        <v>31.39545</v>
      </c>
      <c r="S241" s="160">
        <v>0</v>
      </c>
      <c r="T241" s="161">
        <f>S241*H241</f>
        <v>0</v>
      </c>
      <c r="AR241" s="24" t="s">
        <v>149</v>
      </c>
      <c r="AT241" s="24" t="s">
        <v>144</v>
      </c>
      <c r="AU241" s="24" t="s">
        <v>75</v>
      </c>
      <c r="AY241" s="24" t="s">
        <v>142</v>
      </c>
      <c r="BE241" s="162">
        <f>IF(N241="základní",J241,0)</f>
        <v>0</v>
      </c>
      <c r="BF241" s="162">
        <f>IF(N241="snížená",J241,0)</f>
        <v>0</v>
      </c>
      <c r="BG241" s="162">
        <f>IF(N241="zákl. přenesená",J241,0)</f>
        <v>0</v>
      </c>
      <c r="BH241" s="162">
        <f>IF(N241="sníž. přenesená",J241,0)</f>
        <v>0</v>
      </c>
      <c r="BI241" s="162">
        <f>IF(N241="nulová",J241,0)</f>
        <v>0</v>
      </c>
      <c r="BJ241" s="24" t="s">
        <v>73</v>
      </c>
      <c r="BK241" s="162">
        <f>ROUND(I241*H241,2)</f>
        <v>0</v>
      </c>
      <c r="BL241" s="24" t="s">
        <v>149</v>
      </c>
      <c r="BM241" s="24" t="s">
        <v>359</v>
      </c>
    </row>
    <row r="242" spans="2:47" s="1" customFormat="1" ht="81">
      <c r="B242" s="38"/>
      <c r="D242" s="163" t="s">
        <v>151</v>
      </c>
      <c r="F242" s="164" t="s">
        <v>360</v>
      </c>
      <c r="L242" s="38"/>
      <c r="M242" s="165"/>
      <c r="N242" s="39"/>
      <c r="O242" s="39"/>
      <c r="P242" s="39"/>
      <c r="Q242" s="39"/>
      <c r="R242" s="39"/>
      <c r="S242" s="39"/>
      <c r="T242" s="67"/>
      <c r="AT242" s="24" t="s">
        <v>151</v>
      </c>
      <c r="AU242" s="24" t="s">
        <v>75</v>
      </c>
    </row>
    <row r="243" spans="2:51" s="12" customFormat="1" ht="13.5">
      <c r="B243" s="173"/>
      <c r="D243" s="163" t="s">
        <v>153</v>
      </c>
      <c r="E243" s="174" t="s">
        <v>5</v>
      </c>
      <c r="F243" s="175" t="s">
        <v>340</v>
      </c>
      <c r="H243" s="174" t="s">
        <v>5</v>
      </c>
      <c r="L243" s="173"/>
      <c r="M243" s="176"/>
      <c r="N243" s="177"/>
      <c r="O243" s="177"/>
      <c r="P243" s="177"/>
      <c r="Q243" s="177"/>
      <c r="R243" s="177"/>
      <c r="S243" s="177"/>
      <c r="T243" s="178"/>
      <c r="AT243" s="174" t="s">
        <v>153</v>
      </c>
      <c r="AU243" s="174" t="s">
        <v>75</v>
      </c>
      <c r="AV243" s="12" t="s">
        <v>73</v>
      </c>
      <c r="AW243" s="12" t="s">
        <v>28</v>
      </c>
      <c r="AX243" s="12" t="s">
        <v>65</v>
      </c>
      <c r="AY243" s="174" t="s">
        <v>142</v>
      </c>
    </row>
    <row r="244" spans="2:51" s="11" customFormat="1" ht="13.5">
      <c r="B244" s="166"/>
      <c r="D244" s="163" t="s">
        <v>153</v>
      </c>
      <c r="E244" s="167" t="s">
        <v>5</v>
      </c>
      <c r="F244" s="168" t="s">
        <v>361</v>
      </c>
      <c r="H244" s="169">
        <v>130</v>
      </c>
      <c r="L244" s="166"/>
      <c r="M244" s="170"/>
      <c r="N244" s="171"/>
      <c r="O244" s="171"/>
      <c r="P244" s="171"/>
      <c r="Q244" s="171"/>
      <c r="R244" s="171"/>
      <c r="S244" s="171"/>
      <c r="T244" s="172"/>
      <c r="AT244" s="167" t="s">
        <v>153</v>
      </c>
      <c r="AU244" s="167" t="s">
        <v>75</v>
      </c>
      <c r="AV244" s="11" t="s">
        <v>75</v>
      </c>
      <c r="AW244" s="11" t="s">
        <v>28</v>
      </c>
      <c r="AX244" s="11" t="s">
        <v>65</v>
      </c>
      <c r="AY244" s="167" t="s">
        <v>142</v>
      </c>
    </row>
    <row r="245" spans="2:51" s="11" customFormat="1" ht="13.5">
      <c r="B245" s="166"/>
      <c r="D245" s="163" t="s">
        <v>153</v>
      </c>
      <c r="E245" s="167" t="s">
        <v>5</v>
      </c>
      <c r="F245" s="168" t="s">
        <v>362</v>
      </c>
      <c r="H245" s="169">
        <v>142</v>
      </c>
      <c r="L245" s="166"/>
      <c r="M245" s="170"/>
      <c r="N245" s="171"/>
      <c r="O245" s="171"/>
      <c r="P245" s="171"/>
      <c r="Q245" s="171"/>
      <c r="R245" s="171"/>
      <c r="S245" s="171"/>
      <c r="T245" s="172"/>
      <c r="AT245" s="167" t="s">
        <v>153</v>
      </c>
      <c r="AU245" s="167" t="s">
        <v>75</v>
      </c>
      <c r="AV245" s="11" t="s">
        <v>75</v>
      </c>
      <c r="AW245" s="11" t="s">
        <v>28</v>
      </c>
      <c r="AX245" s="11" t="s">
        <v>65</v>
      </c>
      <c r="AY245" s="167" t="s">
        <v>142</v>
      </c>
    </row>
    <row r="246" spans="2:51" s="12" customFormat="1" ht="13.5">
      <c r="B246" s="173"/>
      <c r="D246" s="163" t="s">
        <v>153</v>
      </c>
      <c r="E246" s="174" t="s">
        <v>5</v>
      </c>
      <c r="F246" s="175" t="s">
        <v>363</v>
      </c>
      <c r="H246" s="174" t="s">
        <v>5</v>
      </c>
      <c r="L246" s="173"/>
      <c r="M246" s="176"/>
      <c r="N246" s="177"/>
      <c r="O246" s="177"/>
      <c r="P246" s="177"/>
      <c r="Q246" s="177"/>
      <c r="R246" s="177"/>
      <c r="S246" s="177"/>
      <c r="T246" s="178"/>
      <c r="AT246" s="174" t="s">
        <v>153</v>
      </c>
      <c r="AU246" s="174" t="s">
        <v>75</v>
      </c>
      <c r="AV246" s="12" t="s">
        <v>73</v>
      </c>
      <c r="AW246" s="12" t="s">
        <v>28</v>
      </c>
      <c r="AX246" s="12" t="s">
        <v>65</v>
      </c>
      <c r="AY246" s="174" t="s">
        <v>142</v>
      </c>
    </row>
    <row r="247" spans="2:51" s="11" customFormat="1" ht="13.5">
      <c r="B247" s="166"/>
      <c r="D247" s="163" t="s">
        <v>153</v>
      </c>
      <c r="E247" s="167" t="s">
        <v>5</v>
      </c>
      <c r="F247" s="168" t="s">
        <v>364</v>
      </c>
      <c r="H247" s="169">
        <v>39</v>
      </c>
      <c r="L247" s="166"/>
      <c r="M247" s="170"/>
      <c r="N247" s="171"/>
      <c r="O247" s="171"/>
      <c r="P247" s="171"/>
      <c r="Q247" s="171"/>
      <c r="R247" s="171"/>
      <c r="S247" s="171"/>
      <c r="T247" s="172"/>
      <c r="AT247" s="167" t="s">
        <v>153</v>
      </c>
      <c r="AU247" s="167" t="s">
        <v>75</v>
      </c>
      <c r="AV247" s="11" t="s">
        <v>75</v>
      </c>
      <c r="AW247" s="11" t="s">
        <v>28</v>
      </c>
      <c r="AX247" s="11" t="s">
        <v>65</v>
      </c>
      <c r="AY247" s="167" t="s">
        <v>142</v>
      </c>
    </row>
    <row r="248" spans="2:51" s="13" customFormat="1" ht="13.5">
      <c r="B248" s="179"/>
      <c r="D248" s="163" t="s">
        <v>153</v>
      </c>
      <c r="E248" s="180" t="s">
        <v>5</v>
      </c>
      <c r="F248" s="181" t="s">
        <v>156</v>
      </c>
      <c r="H248" s="182">
        <v>311</v>
      </c>
      <c r="L248" s="179"/>
      <c r="M248" s="183"/>
      <c r="N248" s="184"/>
      <c r="O248" s="184"/>
      <c r="P248" s="184"/>
      <c r="Q248" s="184"/>
      <c r="R248" s="184"/>
      <c r="S248" s="184"/>
      <c r="T248" s="185"/>
      <c r="AT248" s="180" t="s">
        <v>153</v>
      </c>
      <c r="AU248" s="180" t="s">
        <v>75</v>
      </c>
      <c r="AV248" s="13" t="s">
        <v>149</v>
      </c>
      <c r="AW248" s="13" t="s">
        <v>28</v>
      </c>
      <c r="AX248" s="13" t="s">
        <v>73</v>
      </c>
      <c r="AY248" s="180" t="s">
        <v>142</v>
      </c>
    </row>
    <row r="249" spans="2:65" s="1" customFormat="1" ht="16.5" customHeight="1">
      <c r="B249" s="152"/>
      <c r="C249" s="187" t="s">
        <v>365</v>
      </c>
      <c r="D249" s="187" t="s">
        <v>226</v>
      </c>
      <c r="E249" s="188" t="s">
        <v>366</v>
      </c>
      <c r="F249" s="189" t="s">
        <v>367</v>
      </c>
      <c r="G249" s="190" t="s">
        <v>324</v>
      </c>
      <c r="H249" s="191">
        <v>628.22</v>
      </c>
      <c r="I249" s="191"/>
      <c r="J249" s="191">
        <f>ROUND(I249*H249,2)</f>
        <v>0</v>
      </c>
      <c r="K249" s="189" t="s">
        <v>148</v>
      </c>
      <c r="L249" s="192"/>
      <c r="M249" s="193" t="s">
        <v>5</v>
      </c>
      <c r="N249" s="194" t="s">
        <v>36</v>
      </c>
      <c r="O249" s="160">
        <v>0</v>
      </c>
      <c r="P249" s="160">
        <f>O249*H249</f>
        <v>0</v>
      </c>
      <c r="Q249" s="160">
        <v>0.022</v>
      </c>
      <c r="R249" s="160">
        <f>Q249*H249</f>
        <v>13.82084</v>
      </c>
      <c r="S249" s="160">
        <v>0</v>
      </c>
      <c r="T249" s="161">
        <f>S249*H249</f>
        <v>0</v>
      </c>
      <c r="AR249" s="24" t="s">
        <v>189</v>
      </c>
      <c r="AT249" s="24" t="s">
        <v>226</v>
      </c>
      <c r="AU249" s="24" t="s">
        <v>75</v>
      </c>
      <c r="AY249" s="24" t="s">
        <v>142</v>
      </c>
      <c r="BE249" s="162">
        <f>IF(N249="základní",J249,0)</f>
        <v>0</v>
      </c>
      <c r="BF249" s="162">
        <f>IF(N249="snížená",J249,0)</f>
        <v>0</v>
      </c>
      <c r="BG249" s="162">
        <f>IF(N249="zákl. přenesená",J249,0)</f>
        <v>0</v>
      </c>
      <c r="BH249" s="162">
        <f>IF(N249="sníž. přenesená",J249,0)</f>
        <v>0</v>
      </c>
      <c r="BI249" s="162">
        <f>IF(N249="nulová",J249,0)</f>
        <v>0</v>
      </c>
      <c r="BJ249" s="24" t="s">
        <v>73</v>
      </c>
      <c r="BK249" s="162">
        <f>ROUND(I249*H249,2)</f>
        <v>0</v>
      </c>
      <c r="BL249" s="24" t="s">
        <v>149</v>
      </c>
      <c r="BM249" s="24" t="s">
        <v>368</v>
      </c>
    </row>
    <row r="250" spans="2:51" s="11" customFormat="1" ht="13.5">
      <c r="B250" s="166"/>
      <c r="D250" s="163" t="s">
        <v>153</v>
      </c>
      <c r="E250" s="167" t="s">
        <v>5</v>
      </c>
      <c r="F250" s="168" t="s">
        <v>369</v>
      </c>
      <c r="H250" s="169">
        <v>628.22</v>
      </c>
      <c r="L250" s="166"/>
      <c r="M250" s="170"/>
      <c r="N250" s="171"/>
      <c r="O250" s="171"/>
      <c r="P250" s="171"/>
      <c r="Q250" s="171"/>
      <c r="R250" s="171"/>
      <c r="S250" s="171"/>
      <c r="T250" s="172"/>
      <c r="AT250" s="167" t="s">
        <v>153</v>
      </c>
      <c r="AU250" s="167" t="s">
        <v>75</v>
      </c>
      <c r="AV250" s="11" t="s">
        <v>75</v>
      </c>
      <c r="AW250" s="11" t="s">
        <v>28</v>
      </c>
      <c r="AX250" s="11" t="s">
        <v>65</v>
      </c>
      <c r="AY250" s="167" t="s">
        <v>142</v>
      </c>
    </row>
    <row r="251" spans="2:51" s="13" customFormat="1" ht="13.5">
      <c r="B251" s="179"/>
      <c r="D251" s="163" t="s">
        <v>153</v>
      </c>
      <c r="E251" s="180" t="s">
        <v>5</v>
      </c>
      <c r="F251" s="181" t="s">
        <v>156</v>
      </c>
      <c r="H251" s="182">
        <v>628.22</v>
      </c>
      <c r="L251" s="179"/>
      <c r="M251" s="183"/>
      <c r="N251" s="184"/>
      <c r="O251" s="184"/>
      <c r="P251" s="184"/>
      <c r="Q251" s="184"/>
      <c r="R251" s="184"/>
      <c r="S251" s="184"/>
      <c r="T251" s="185"/>
      <c r="AT251" s="180" t="s">
        <v>153</v>
      </c>
      <c r="AU251" s="180" t="s">
        <v>75</v>
      </c>
      <c r="AV251" s="13" t="s">
        <v>149</v>
      </c>
      <c r="AW251" s="13" t="s">
        <v>28</v>
      </c>
      <c r="AX251" s="13" t="s">
        <v>73</v>
      </c>
      <c r="AY251" s="180" t="s">
        <v>142</v>
      </c>
    </row>
    <row r="252" spans="2:63" s="10" customFormat="1" ht="29.85" customHeight="1">
      <c r="B252" s="140"/>
      <c r="D252" s="141" t="s">
        <v>64</v>
      </c>
      <c r="E252" s="150" t="s">
        <v>370</v>
      </c>
      <c r="F252" s="150" t="s">
        <v>371</v>
      </c>
      <c r="J252" s="151">
        <f>BK252</f>
        <v>0</v>
      </c>
      <c r="L252" s="140"/>
      <c r="M252" s="144"/>
      <c r="N252" s="145"/>
      <c r="O252" s="145"/>
      <c r="P252" s="146">
        <f>SUM(P253:P254)</f>
        <v>14.85924</v>
      </c>
      <c r="Q252" s="145"/>
      <c r="R252" s="146">
        <f>SUM(R253:R254)</f>
        <v>0</v>
      </c>
      <c r="S252" s="145"/>
      <c r="T252" s="147">
        <f>SUM(T253:T254)</f>
        <v>0</v>
      </c>
      <c r="AR252" s="141" t="s">
        <v>73</v>
      </c>
      <c r="AT252" s="148" t="s">
        <v>64</v>
      </c>
      <c r="AU252" s="148" t="s">
        <v>73</v>
      </c>
      <c r="AY252" s="141" t="s">
        <v>142</v>
      </c>
      <c r="BK252" s="149">
        <f>SUM(BK253:BK254)</f>
        <v>0</v>
      </c>
    </row>
    <row r="253" spans="2:65" s="1" customFormat="1" ht="16.5" customHeight="1">
      <c r="B253" s="152"/>
      <c r="C253" s="153" t="s">
        <v>372</v>
      </c>
      <c r="D253" s="153" t="s">
        <v>144</v>
      </c>
      <c r="E253" s="154" t="s">
        <v>373</v>
      </c>
      <c r="F253" s="155" t="s">
        <v>374</v>
      </c>
      <c r="G253" s="156" t="s">
        <v>213</v>
      </c>
      <c r="H253" s="157">
        <v>112.57</v>
      </c>
      <c r="I253" s="157"/>
      <c r="J253" s="157">
        <f>ROUND(I253*H253,2)</f>
        <v>0</v>
      </c>
      <c r="K253" s="155" t="s">
        <v>148</v>
      </c>
      <c r="L253" s="38"/>
      <c r="M253" s="158" t="s">
        <v>5</v>
      </c>
      <c r="N253" s="159" t="s">
        <v>36</v>
      </c>
      <c r="O253" s="160">
        <v>0.132</v>
      </c>
      <c r="P253" s="160">
        <f>O253*H253</f>
        <v>14.85924</v>
      </c>
      <c r="Q253" s="160">
        <v>0</v>
      </c>
      <c r="R253" s="160">
        <f>Q253*H253</f>
        <v>0</v>
      </c>
      <c r="S253" s="160">
        <v>0</v>
      </c>
      <c r="T253" s="161">
        <f>S253*H253</f>
        <v>0</v>
      </c>
      <c r="AR253" s="24" t="s">
        <v>149</v>
      </c>
      <c r="AT253" s="24" t="s">
        <v>144</v>
      </c>
      <c r="AU253" s="24" t="s">
        <v>75</v>
      </c>
      <c r="AY253" s="24" t="s">
        <v>142</v>
      </c>
      <c r="BE253" s="162">
        <f>IF(N253="základní",J253,0)</f>
        <v>0</v>
      </c>
      <c r="BF253" s="162">
        <f>IF(N253="snížená",J253,0)</f>
        <v>0</v>
      </c>
      <c r="BG253" s="162">
        <f>IF(N253="zákl. přenesená",J253,0)</f>
        <v>0</v>
      </c>
      <c r="BH253" s="162">
        <f>IF(N253="sníž. přenesená",J253,0)</f>
        <v>0</v>
      </c>
      <c r="BI253" s="162">
        <f>IF(N253="nulová",J253,0)</f>
        <v>0</v>
      </c>
      <c r="BJ253" s="24" t="s">
        <v>73</v>
      </c>
      <c r="BK253" s="162">
        <f>ROUND(I253*H253,2)</f>
        <v>0</v>
      </c>
      <c r="BL253" s="24" t="s">
        <v>149</v>
      </c>
      <c r="BM253" s="24" t="s">
        <v>375</v>
      </c>
    </row>
    <row r="254" spans="2:47" s="1" customFormat="1" ht="40.5">
      <c r="B254" s="38"/>
      <c r="D254" s="163" t="s">
        <v>151</v>
      </c>
      <c r="F254" s="164" t="s">
        <v>376</v>
      </c>
      <c r="L254" s="38"/>
      <c r="M254" s="165"/>
      <c r="N254" s="39"/>
      <c r="O254" s="39"/>
      <c r="P254" s="39"/>
      <c r="Q254" s="39"/>
      <c r="R254" s="39"/>
      <c r="S254" s="39"/>
      <c r="T254" s="67"/>
      <c r="AT254" s="24" t="s">
        <v>151</v>
      </c>
      <c r="AU254" s="24" t="s">
        <v>75</v>
      </c>
    </row>
    <row r="255" spans="2:63" s="10" customFormat="1" ht="37.35" customHeight="1">
      <c r="B255" s="140"/>
      <c r="D255" s="141" t="s">
        <v>64</v>
      </c>
      <c r="E255" s="142" t="s">
        <v>377</v>
      </c>
      <c r="F255" s="142" t="s">
        <v>378</v>
      </c>
      <c r="J255" s="143">
        <f>BK255</f>
        <v>0</v>
      </c>
      <c r="L255" s="140"/>
      <c r="M255" s="195"/>
      <c r="N255" s="196"/>
      <c r="O255" s="196"/>
      <c r="P255" s="197">
        <v>0</v>
      </c>
      <c r="Q255" s="196"/>
      <c r="R255" s="197">
        <v>0</v>
      </c>
      <c r="S255" s="196"/>
      <c r="T255" s="198">
        <v>0</v>
      </c>
      <c r="AR255" s="141" t="s">
        <v>75</v>
      </c>
      <c r="AT255" s="148" t="s">
        <v>64</v>
      </c>
      <c r="AU255" s="148" t="s">
        <v>65</v>
      </c>
      <c r="AY255" s="141" t="s">
        <v>142</v>
      </c>
      <c r="BK255" s="149">
        <v>0</v>
      </c>
    </row>
    <row r="256" spans="2:12" s="1" customFormat="1" ht="6.95" customHeight="1">
      <c r="B256" s="53"/>
      <c r="C256" s="54"/>
      <c r="D256" s="54"/>
      <c r="E256" s="54"/>
      <c r="F256" s="54"/>
      <c r="G256" s="54"/>
      <c r="H256" s="54"/>
      <c r="I256" s="54"/>
      <c r="J256" s="54"/>
      <c r="K256" s="54"/>
      <c r="L256" s="38"/>
    </row>
  </sheetData>
  <autoFilter ref="C82:K255"/>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275"/>
  <sheetViews>
    <sheetView showGridLines="0" view="pageBreakPreview" zoomScaleSheetLayoutView="100" workbookViewId="0" topLeftCell="A1">
      <pane ySplit="1" topLeftCell="A81" activePane="bottomLeft" state="frozen"/>
      <selection pane="bottomLeft" activeCell="I86" sqref="I8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100.8320312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106</v>
      </c>
      <c r="G1" s="444" t="s">
        <v>107</v>
      </c>
      <c r="H1" s="444"/>
      <c r="I1" s="17"/>
      <c r="J1" s="97" t="s">
        <v>108</v>
      </c>
      <c r="K1" s="18" t="s">
        <v>109</v>
      </c>
      <c r="L1" s="97" t="s">
        <v>110</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27" t="s">
        <v>8</v>
      </c>
      <c r="M2" s="428"/>
      <c r="N2" s="428"/>
      <c r="O2" s="428"/>
      <c r="P2" s="428"/>
      <c r="Q2" s="428"/>
      <c r="R2" s="428"/>
      <c r="S2" s="428"/>
      <c r="T2" s="428"/>
      <c r="U2" s="428"/>
      <c r="V2" s="428"/>
      <c r="AT2" s="24" t="s">
        <v>78</v>
      </c>
    </row>
    <row r="3" spans="2:46" ht="6.95" customHeight="1">
      <c r="B3" s="25"/>
      <c r="C3" s="26"/>
      <c r="D3" s="26"/>
      <c r="E3" s="26"/>
      <c r="F3" s="26"/>
      <c r="G3" s="26"/>
      <c r="H3" s="26"/>
      <c r="I3" s="26"/>
      <c r="J3" s="26"/>
      <c r="K3" s="27"/>
      <c r="AT3" s="24" t="s">
        <v>75</v>
      </c>
    </row>
    <row r="4" spans="2:46" ht="36.95" customHeight="1">
      <c r="B4" s="28"/>
      <c r="C4" s="29"/>
      <c r="D4" s="30" t="s">
        <v>111</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445" t="str">
        <f>'Rekapitulace stavby'!K6</f>
        <v>Využití plochy Borská, I.etapa</v>
      </c>
      <c r="F7" s="446"/>
      <c r="G7" s="446"/>
      <c r="H7" s="446"/>
      <c r="I7" s="29"/>
      <c r="J7" s="29"/>
      <c r="K7" s="31"/>
    </row>
    <row r="8" spans="2:11" s="1" customFormat="1" ht="15">
      <c r="B8" s="38"/>
      <c r="C8" s="39"/>
      <c r="D8" s="36" t="s">
        <v>112</v>
      </c>
      <c r="E8" s="39"/>
      <c r="F8" s="39"/>
      <c r="G8" s="39"/>
      <c r="H8" s="39"/>
      <c r="I8" s="39"/>
      <c r="J8" s="39"/>
      <c r="K8" s="42"/>
    </row>
    <row r="9" spans="2:11" s="1" customFormat="1" ht="36.95" customHeight="1">
      <c r="B9" s="38"/>
      <c r="C9" s="39"/>
      <c r="D9" s="39"/>
      <c r="E9" s="447" t="s">
        <v>379</v>
      </c>
      <c r="F9" s="448"/>
      <c r="G9" s="448"/>
      <c r="H9" s="44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t="s">
        <v>1645</v>
      </c>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429" t="s">
        <v>5</v>
      </c>
      <c r="F24" s="429"/>
      <c r="G24" s="429"/>
      <c r="H24" s="429"/>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ROUND(J83,2)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ROUND(SUM(BE83:BE274),2)</f>
        <v>0</v>
      </c>
      <c r="G30" s="39"/>
      <c r="H30" s="39"/>
      <c r="I30" s="107">
        <v>0.21</v>
      </c>
      <c r="J30" s="106">
        <f>ROUND(ROUND((SUM(BE83:BE274)),2)*I30,2)</f>
        <v>0</v>
      </c>
      <c r="K30" s="42"/>
    </row>
    <row r="31" spans="2:11" s="1" customFormat="1" ht="14.45" customHeight="1">
      <c r="B31" s="38"/>
      <c r="C31" s="39"/>
      <c r="D31" s="39"/>
      <c r="E31" s="46" t="s">
        <v>37</v>
      </c>
      <c r="F31" s="106">
        <f>ROUND(SUM(BF83:BF274),2)</f>
        <v>0</v>
      </c>
      <c r="G31" s="39"/>
      <c r="H31" s="39"/>
      <c r="I31" s="107">
        <v>0.15</v>
      </c>
      <c r="J31" s="106">
        <f>ROUND(ROUND((SUM(BF83:BF274)),2)*I31,2)</f>
        <v>0</v>
      </c>
      <c r="K31" s="42"/>
    </row>
    <row r="32" spans="2:11" s="1" customFormat="1" ht="14.45" customHeight="1" hidden="1">
      <c r="B32" s="38"/>
      <c r="C32" s="39"/>
      <c r="D32" s="39"/>
      <c r="E32" s="46" t="s">
        <v>38</v>
      </c>
      <c r="F32" s="106">
        <f>ROUND(SUM(BG83:BG274),2)</f>
        <v>0</v>
      </c>
      <c r="G32" s="39"/>
      <c r="H32" s="39"/>
      <c r="I32" s="107">
        <v>0.21</v>
      </c>
      <c r="J32" s="106">
        <v>0</v>
      </c>
      <c r="K32" s="42"/>
    </row>
    <row r="33" spans="2:11" s="1" customFormat="1" ht="14.45" customHeight="1" hidden="1">
      <c r="B33" s="38"/>
      <c r="C33" s="39"/>
      <c r="D33" s="39"/>
      <c r="E33" s="46" t="s">
        <v>39</v>
      </c>
      <c r="F33" s="106">
        <f>ROUND(SUM(BH83:BH274),2)</f>
        <v>0</v>
      </c>
      <c r="G33" s="39"/>
      <c r="H33" s="39"/>
      <c r="I33" s="107">
        <v>0.15</v>
      </c>
      <c r="J33" s="106">
        <v>0</v>
      </c>
      <c r="K33" s="42"/>
    </row>
    <row r="34" spans="2:11" s="1" customFormat="1" ht="14.45" customHeight="1" hidden="1">
      <c r="B34" s="38"/>
      <c r="C34" s="39"/>
      <c r="D34" s="39"/>
      <c r="E34" s="46" t="s">
        <v>40</v>
      </c>
      <c r="F34" s="106">
        <f>ROUND(SUM(BI83:BI274),2)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114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445" t="str">
        <f>E7</f>
        <v>Využití plochy Borská, I.etapa</v>
      </c>
      <c r="F45" s="446"/>
      <c r="G45" s="446"/>
      <c r="H45" s="446"/>
      <c r="I45" s="39"/>
      <c r="J45" s="39"/>
      <c r="K45" s="42"/>
    </row>
    <row r="46" spans="2:11" s="1" customFormat="1" ht="14.45" customHeight="1">
      <c r="B46" s="38"/>
      <c r="C46" s="36" t="s">
        <v>112</v>
      </c>
      <c r="D46" s="39"/>
      <c r="E46" s="39"/>
      <c r="F46" s="39"/>
      <c r="G46" s="39"/>
      <c r="H46" s="39"/>
      <c r="I46" s="39"/>
      <c r="J46" s="39"/>
      <c r="K46" s="42"/>
    </row>
    <row r="47" spans="2:11" s="1" customFormat="1" ht="17.25" customHeight="1">
      <c r="B47" s="38"/>
      <c r="C47" s="39"/>
      <c r="D47" s="39"/>
      <c r="E47" s="447" t="str">
        <f>E9</f>
        <v xml:space="preserve">N3602 - Příprava území </v>
      </c>
      <c r="F47" s="448"/>
      <c r="G47" s="448"/>
      <c r="H47" s="44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Západočeská univerzita v Plzni</v>
      </c>
      <c r="G51" s="39"/>
      <c r="H51" s="39"/>
      <c r="I51" s="36" t="s">
        <v>27</v>
      </c>
      <c r="J51" s="429" t="str">
        <f>E21</f>
        <v>AS Projekt, spol. s r.o.</v>
      </c>
      <c r="K51" s="42"/>
    </row>
    <row r="52" spans="2:11" s="1" customFormat="1" ht="14.45" customHeight="1">
      <c r="B52" s="38"/>
      <c r="C52" s="36" t="s">
        <v>26</v>
      </c>
      <c r="D52" s="39"/>
      <c r="E52" s="39"/>
      <c r="F52" s="34" t="str">
        <f>IF(E18="","",E18)</f>
        <v xml:space="preserve"> </v>
      </c>
      <c r="G52" s="39"/>
      <c r="H52" s="39"/>
      <c r="I52" s="39"/>
      <c r="J52" s="440"/>
      <c r="K52" s="42"/>
    </row>
    <row r="53" spans="2:11" s="1" customFormat="1" ht="10.35" customHeight="1">
      <c r="B53" s="38"/>
      <c r="C53" s="39"/>
      <c r="D53" s="39"/>
      <c r="E53" s="39"/>
      <c r="F53" s="39"/>
      <c r="G53" s="39"/>
      <c r="H53" s="39"/>
      <c r="I53" s="39"/>
      <c r="J53" s="39"/>
      <c r="K53" s="42"/>
    </row>
    <row r="54" spans="2:11" s="1" customFormat="1" ht="29.25" customHeight="1">
      <c r="B54" s="38"/>
      <c r="C54" s="115" t="s">
        <v>115</v>
      </c>
      <c r="D54" s="108"/>
      <c r="E54" s="108"/>
      <c r="F54" s="108"/>
      <c r="G54" s="108"/>
      <c r="H54" s="108"/>
      <c r="I54" s="108"/>
      <c r="J54" s="116" t="s">
        <v>116</v>
      </c>
      <c r="K54" s="117"/>
    </row>
    <row r="55" spans="2:11" s="1" customFormat="1" ht="10.35" customHeight="1">
      <c r="B55" s="38"/>
      <c r="C55" s="39"/>
      <c r="D55" s="39"/>
      <c r="E55" s="39"/>
      <c r="F55" s="39"/>
      <c r="G55" s="39"/>
      <c r="H55" s="39"/>
      <c r="I55" s="39"/>
      <c r="J55" s="39"/>
      <c r="K55" s="42"/>
    </row>
    <row r="56" spans="2:47" s="1" customFormat="1" ht="29.25" customHeight="1">
      <c r="B56" s="38"/>
      <c r="C56" s="118" t="s">
        <v>117</v>
      </c>
      <c r="D56" s="39"/>
      <c r="E56" s="39"/>
      <c r="F56" s="39"/>
      <c r="G56" s="39"/>
      <c r="H56" s="39"/>
      <c r="I56" s="39"/>
      <c r="J56" s="105">
        <f>J83</f>
        <v>0</v>
      </c>
      <c r="K56" s="42"/>
      <c r="AU56" s="24" t="s">
        <v>118</v>
      </c>
    </row>
    <row r="57" spans="2:11" s="7" customFormat="1" ht="24.95" customHeight="1">
      <c r="B57" s="119"/>
      <c r="C57" s="120"/>
      <c r="D57" s="121" t="s">
        <v>119</v>
      </c>
      <c r="E57" s="122"/>
      <c r="F57" s="122"/>
      <c r="G57" s="122"/>
      <c r="H57" s="122"/>
      <c r="I57" s="122"/>
      <c r="J57" s="123">
        <f>J84</f>
        <v>0</v>
      </c>
      <c r="K57" s="124"/>
    </row>
    <row r="58" spans="2:11" s="8" customFormat="1" ht="19.9" customHeight="1">
      <c r="B58" s="125"/>
      <c r="C58" s="126"/>
      <c r="D58" s="127" t="s">
        <v>120</v>
      </c>
      <c r="E58" s="128"/>
      <c r="F58" s="128"/>
      <c r="G58" s="128"/>
      <c r="H58" s="128"/>
      <c r="I58" s="128"/>
      <c r="J58" s="129">
        <f>J85</f>
        <v>0</v>
      </c>
      <c r="K58" s="130"/>
    </row>
    <row r="59" spans="2:11" s="8" customFormat="1" ht="19.9" customHeight="1">
      <c r="B59" s="125"/>
      <c r="C59" s="126"/>
      <c r="D59" s="127" t="s">
        <v>380</v>
      </c>
      <c r="E59" s="128"/>
      <c r="F59" s="128"/>
      <c r="G59" s="128"/>
      <c r="H59" s="128"/>
      <c r="I59" s="128"/>
      <c r="J59" s="129">
        <f>J163</f>
        <v>0</v>
      </c>
      <c r="K59" s="130"/>
    </row>
    <row r="60" spans="2:11" s="8" customFormat="1" ht="19.9" customHeight="1">
      <c r="B60" s="125"/>
      <c r="C60" s="126"/>
      <c r="D60" s="127" t="s">
        <v>123</v>
      </c>
      <c r="E60" s="128"/>
      <c r="F60" s="128"/>
      <c r="G60" s="128"/>
      <c r="H60" s="128"/>
      <c r="I60" s="128"/>
      <c r="J60" s="129">
        <f>J165</f>
        <v>0</v>
      </c>
      <c r="K60" s="130"/>
    </row>
    <row r="61" spans="2:11" s="8" customFormat="1" ht="19.9" customHeight="1">
      <c r="B61" s="125"/>
      <c r="C61" s="126"/>
      <c r="D61" s="127" t="s">
        <v>381</v>
      </c>
      <c r="E61" s="128"/>
      <c r="F61" s="128"/>
      <c r="G61" s="128"/>
      <c r="H61" s="128"/>
      <c r="I61" s="128"/>
      <c r="J61" s="129">
        <f>J195</f>
        <v>0</v>
      </c>
      <c r="K61" s="130"/>
    </row>
    <row r="62" spans="2:11" s="7" customFormat="1" ht="24.95" customHeight="1">
      <c r="B62" s="119"/>
      <c r="C62" s="120"/>
      <c r="D62" s="121" t="s">
        <v>125</v>
      </c>
      <c r="E62" s="122"/>
      <c r="F62" s="122"/>
      <c r="G62" s="122"/>
      <c r="H62" s="122"/>
      <c r="I62" s="122"/>
      <c r="J62" s="123">
        <f>J272</f>
        <v>0</v>
      </c>
      <c r="K62" s="124"/>
    </row>
    <row r="63" spans="2:11" s="8" customFormat="1" ht="19.9" customHeight="1">
      <c r="B63" s="125"/>
      <c r="C63" s="126"/>
      <c r="D63" s="127" t="s">
        <v>382</v>
      </c>
      <c r="E63" s="128"/>
      <c r="F63" s="128"/>
      <c r="G63" s="128"/>
      <c r="H63" s="128"/>
      <c r="I63" s="128"/>
      <c r="J63" s="129">
        <f>J273</f>
        <v>0</v>
      </c>
      <c r="K63" s="130"/>
    </row>
    <row r="64" spans="2:11" s="1" customFormat="1" ht="21.75" customHeight="1">
      <c r="B64" s="38"/>
      <c r="C64" s="39"/>
      <c r="D64" s="39"/>
      <c r="E64" s="39"/>
      <c r="F64" s="39"/>
      <c r="G64" s="39"/>
      <c r="H64" s="39"/>
      <c r="I64" s="39"/>
      <c r="J64" s="39"/>
      <c r="K64" s="42"/>
    </row>
    <row r="65" spans="2:11" s="1" customFormat="1" ht="6.95" customHeight="1">
      <c r="B65" s="53"/>
      <c r="C65" s="54"/>
      <c r="D65" s="54"/>
      <c r="E65" s="54"/>
      <c r="F65" s="54"/>
      <c r="G65" s="54"/>
      <c r="H65" s="54"/>
      <c r="I65" s="54"/>
      <c r="J65" s="54"/>
      <c r="K65" s="55"/>
    </row>
    <row r="69" spans="2:12" s="1" customFormat="1" ht="6.95" customHeight="1">
      <c r="B69" s="56"/>
      <c r="C69" s="57"/>
      <c r="D69" s="57"/>
      <c r="E69" s="57"/>
      <c r="F69" s="57"/>
      <c r="G69" s="57"/>
      <c r="H69" s="57"/>
      <c r="I69" s="57"/>
      <c r="J69" s="57"/>
      <c r="K69" s="57"/>
      <c r="L69" s="38"/>
    </row>
    <row r="70" spans="2:12" s="1" customFormat="1" ht="36.95" customHeight="1">
      <c r="B70" s="38"/>
      <c r="C70" s="58" t="s">
        <v>126</v>
      </c>
      <c r="L70" s="38"/>
    </row>
    <row r="71" spans="2:12" s="1" customFormat="1" ht="6.95" customHeight="1">
      <c r="B71" s="38"/>
      <c r="L71" s="38"/>
    </row>
    <row r="72" spans="2:12" s="1" customFormat="1" ht="14.45" customHeight="1">
      <c r="B72" s="38"/>
      <c r="C72" s="60" t="s">
        <v>16</v>
      </c>
      <c r="L72" s="38"/>
    </row>
    <row r="73" spans="2:12" s="1" customFormat="1" ht="16.5" customHeight="1">
      <c r="B73" s="38"/>
      <c r="E73" s="441" t="str">
        <f>E7</f>
        <v>Využití plochy Borská, I.etapa</v>
      </c>
      <c r="F73" s="442"/>
      <c r="G73" s="442"/>
      <c r="H73" s="442"/>
      <c r="L73" s="38"/>
    </row>
    <row r="74" spans="2:12" s="1" customFormat="1" ht="14.45" customHeight="1">
      <c r="B74" s="38"/>
      <c r="C74" s="60" t="s">
        <v>112</v>
      </c>
      <c r="L74" s="38"/>
    </row>
    <row r="75" spans="2:12" s="1" customFormat="1" ht="17.25" customHeight="1">
      <c r="B75" s="38"/>
      <c r="E75" s="422" t="str">
        <f>E9</f>
        <v xml:space="preserve">N3602 - Příprava území </v>
      </c>
      <c r="F75" s="443"/>
      <c r="G75" s="443"/>
      <c r="H75" s="443"/>
      <c r="L75" s="38"/>
    </row>
    <row r="76" spans="2:12" s="1" customFormat="1" ht="6.95" customHeight="1">
      <c r="B76" s="38"/>
      <c r="L76" s="38"/>
    </row>
    <row r="77" spans="2:12" s="1" customFormat="1" ht="18" customHeight="1">
      <c r="B77" s="38"/>
      <c r="C77" s="60" t="s">
        <v>19</v>
      </c>
      <c r="F77" s="131" t="str">
        <f>F12</f>
        <v xml:space="preserve"> </v>
      </c>
      <c r="I77" s="60" t="s">
        <v>21</v>
      </c>
      <c r="J77" s="64" t="str">
        <f>IF(J12="","",J12)</f>
        <v/>
      </c>
      <c r="L77" s="38"/>
    </row>
    <row r="78" spans="2:12" s="1" customFormat="1" ht="6.95" customHeight="1">
      <c r="B78" s="38"/>
      <c r="L78" s="38"/>
    </row>
    <row r="79" spans="2:12" s="1" customFormat="1" ht="15">
      <c r="B79" s="38"/>
      <c r="C79" s="60" t="s">
        <v>22</v>
      </c>
      <c r="F79" s="131" t="str">
        <f>E15</f>
        <v>Západočeská univerzita v Plzni</v>
      </c>
      <c r="I79" s="60" t="s">
        <v>27</v>
      </c>
      <c r="J79" s="131" t="str">
        <f>E21</f>
        <v>AS Projekt, spol. s r.o.</v>
      </c>
      <c r="L79" s="38"/>
    </row>
    <row r="80" spans="2:12" s="1" customFormat="1" ht="14.45" customHeight="1">
      <c r="B80" s="38"/>
      <c r="C80" s="60" t="s">
        <v>26</v>
      </c>
      <c r="F80" s="131" t="str">
        <f>IF(E18="","",E18)</f>
        <v xml:space="preserve"> </v>
      </c>
      <c r="L80" s="38"/>
    </row>
    <row r="81" spans="2:12" s="1" customFormat="1" ht="10.35" customHeight="1">
      <c r="B81" s="38"/>
      <c r="L81" s="38"/>
    </row>
    <row r="82" spans="2:20" s="9" customFormat="1" ht="29.25" customHeight="1">
      <c r="B82" s="132"/>
      <c r="C82" s="133" t="s">
        <v>127</v>
      </c>
      <c r="D82" s="134" t="s">
        <v>50</v>
      </c>
      <c r="E82" s="134" t="s">
        <v>46</v>
      </c>
      <c r="F82" s="134" t="s">
        <v>128</v>
      </c>
      <c r="G82" s="134" t="s">
        <v>129</v>
      </c>
      <c r="H82" s="134" t="s">
        <v>130</v>
      </c>
      <c r="I82" s="134" t="s">
        <v>131</v>
      </c>
      <c r="J82" s="134" t="s">
        <v>116</v>
      </c>
      <c r="K82" s="135" t="s">
        <v>132</v>
      </c>
      <c r="L82" s="132"/>
      <c r="M82" s="70" t="s">
        <v>133</v>
      </c>
      <c r="N82" s="71" t="s">
        <v>35</v>
      </c>
      <c r="O82" s="71" t="s">
        <v>134</v>
      </c>
      <c r="P82" s="71" t="s">
        <v>135</v>
      </c>
      <c r="Q82" s="71" t="s">
        <v>136</v>
      </c>
      <c r="R82" s="71" t="s">
        <v>137</v>
      </c>
      <c r="S82" s="71" t="s">
        <v>138</v>
      </c>
      <c r="T82" s="72" t="s">
        <v>139</v>
      </c>
    </row>
    <row r="83" spans="2:63" s="1" customFormat="1" ht="29.25" customHeight="1">
      <c r="B83" s="38"/>
      <c r="C83" s="74" t="s">
        <v>117</v>
      </c>
      <c r="J83" s="136">
        <f>BK83</f>
        <v>0</v>
      </c>
      <c r="L83" s="38"/>
      <c r="M83" s="73"/>
      <c r="N83" s="65"/>
      <c r="O83" s="65"/>
      <c r="P83" s="137">
        <f>P84+P272</f>
        <v>825.55299</v>
      </c>
      <c r="Q83" s="65"/>
      <c r="R83" s="137">
        <f>R84+R272</f>
        <v>0.0026500000000000004</v>
      </c>
      <c r="S83" s="65"/>
      <c r="T83" s="138">
        <f>T84+T272</f>
        <v>539.671024</v>
      </c>
      <c r="AT83" s="24" t="s">
        <v>64</v>
      </c>
      <c r="AU83" s="24" t="s">
        <v>118</v>
      </c>
      <c r="BK83" s="139">
        <f>BK84+BK272</f>
        <v>0</v>
      </c>
    </row>
    <row r="84" spans="2:63" s="10" customFormat="1" ht="37.35" customHeight="1">
      <c r="B84" s="140"/>
      <c r="D84" s="141" t="s">
        <v>64</v>
      </c>
      <c r="E84" s="142" t="s">
        <v>140</v>
      </c>
      <c r="F84" s="142" t="s">
        <v>141</v>
      </c>
      <c r="J84" s="143">
        <f>BK84</f>
        <v>0</v>
      </c>
      <c r="L84" s="140"/>
      <c r="M84" s="144"/>
      <c r="N84" s="145"/>
      <c r="O84" s="145"/>
      <c r="P84" s="146">
        <f>P85+P163+P165+P195</f>
        <v>824.2049900000001</v>
      </c>
      <c r="Q84" s="145"/>
      <c r="R84" s="146">
        <f>R85+R163+R165+R195</f>
        <v>0.0026500000000000004</v>
      </c>
      <c r="S84" s="145"/>
      <c r="T84" s="147">
        <f>T85+T163+T165+T195</f>
        <v>539.561024</v>
      </c>
      <c r="AR84" s="141" t="s">
        <v>73</v>
      </c>
      <c r="AT84" s="148" t="s">
        <v>64</v>
      </c>
      <c r="AU84" s="148" t="s">
        <v>65</v>
      </c>
      <c r="AY84" s="141" t="s">
        <v>142</v>
      </c>
      <c r="BK84" s="149">
        <f>BK85+BK163+BK165+BK195</f>
        <v>0</v>
      </c>
    </row>
    <row r="85" spans="2:63" s="10" customFormat="1" ht="19.9" customHeight="1">
      <c r="B85" s="140"/>
      <c r="D85" s="141" t="s">
        <v>64</v>
      </c>
      <c r="E85" s="150" t="s">
        <v>73</v>
      </c>
      <c r="F85" s="150" t="s">
        <v>143</v>
      </c>
      <c r="J85" s="151">
        <f>BK85</f>
        <v>0</v>
      </c>
      <c r="L85" s="140"/>
      <c r="M85" s="144"/>
      <c r="N85" s="145"/>
      <c r="O85" s="145"/>
      <c r="P85" s="146">
        <f>SUM(P86:P162)</f>
        <v>206.12812000000002</v>
      </c>
      <c r="Q85" s="145"/>
      <c r="R85" s="146">
        <f>SUM(R86:R162)</f>
        <v>0.0010500000000000002</v>
      </c>
      <c r="S85" s="145"/>
      <c r="T85" s="147">
        <f>SUM(T86:T162)</f>
        <v>472.0487</v>
      </c>
      <c r="AR85" s="141" t="s">
        <v>73</v>
      </c>
      <c r="AT85" s="148" t="s">
        <v>64</v>
      </c>
      <c r="AU85" s="148" t="s">
        <v>73</v>
      </c>
      <c r="AY85" s="141" t="s">
        <v>142</v>
      </c>
      <c r="BK85" s="149">
        <f>SUM(BK86:BK162)</f>
        <v>0</v>
      </c>
    </row>
    <row r="86" spans="2:65" s="1" customFormat="1" ht="25.5" customHeight="1">
      <c r="B86" s="152"/>
      <c r="C86" s="153" t="s">
        <v>73</v>
      </c>
      <c r="D86" s="153" t="s">
        <v>144</v>
      </c>
      <c r="E86" s="154" t="s">
        <v>383</v>
      </c>
      <c r="F86" s="155" t="s">
        <v>384</v>
      </c>
      <c r="G86" s="156" t="s">
        <v>220</v>
      </c>
      <c r="H86" s="157">
        <v>200</v>
      </c>
      <c r="I86" s="157"/>
      <c r="J86" s="157">
        <f>ROUND(I86*H86,2)</f>
        <v>0</v>
      </c>
      <c r="K86" s="155" t="s">
        <v>148</v>
      </c>
      <c r="L86" s="38"/>
      <c r="M86" s="158" t="s">
        <v>5</v>
      </c>
      <c r="N86" s="159" t="s">
        <v>36</v>
      </c>
      <c r="O86" s="160">
        <v>0.172</v>
      </c>
      <c r="P86" s="160">
        <f>O86*H86</f>
        <v>34.4</v>
      </c>
      <c r="Q86" s="160">
        <v>0</v>
      </c>
      <c r="R86" s="160">
        <f>Q86*H86</f>
        <v>0</v>
      </c>
      <c r="S86" s="160">
        <v>0</v>
      </c>
      <c r="T86" s="161">
        <f>S86*H86</f>
        <v>0</v>
      </c>
      <c r="AR86" s="24" t="s">
        <v>149</v>
      </c>
      <c r="AT86" s="24" t="s">
        <v>144</v>
      </c>
      <c r="AU86" s="24" t="s">
        <v>75</v>
      </c>
      <c r="AY86" s="24" t="s">
        <v>142</v>
      </c>
      <c r="BE86" s="162">
        <f>IF(N86="základní",J86,0)</f>
        <v>0</v>
      </c>
      <c r="BF86" s="162">
        <f>IF(N86="snížená",J86,0)</f>
        <v>0</v>
      </c>
      <c r="BG86" s="162">
        <f>IF(N86="zákl. přenesená",J86,0)</f>
        <v>0</v>
      </c>
      <c r="BH86" s="162">
        <f>IF(N86="sníž. přenesená",J86,0)</f>
        <v>0</v>
      </c>
      <c r="BI86" s="162">
        <f>IF(N86="nulová",J86,0)</f>
        <v>0</v>
      </c>
      <c r="BJ86" s="24" t="s">
        <v>73</v>
      </c>
      <c r="BK86" s="162">
        <f>ROUND(I86*H86,2)</f>
        <v>0</v>
      </c>
      <c r="BL86" s="24" t="s">
        <v>149</v>
      </c>
      <c r="BM86" s="24" t="s">
        <v>385</v>
      </c>
    </row>
    <row r="87" spans="2:47" s="1" customFormat="1" ht="175.5">
      <c r="B87" s="38"/>
      <c r="D87" s="163" t="s">
        <v>151</v>
      </c>
      <c r="F87" s="164" t="s">
        <v>386</v>
      </c>
      <c r="L87" s="38"/>
      <c r="M87" s="165"/>
      <c r="N87" s="39"/>
      <c r="O87" s="39"/>
      <c r="P87" s="39"/>
      <c r="Q87" s="39"/>
      <c r="R87" s="39"/>
      <c r="S87" s="39"/>
      <c r="T87" s="67"/>
      <c r="AT87" s="24" t="s">
        <v>151</v>
      </c>
      <c r="AU87" s="24" t="s">
        <v>75</v>
      </c>
    </row>
    <row r="88" spans="2:65" s="1" customFormat="1" ht="25.5" customHeight="1">
      <c r="B88" s="152"/>
      <c r="C88" s="153" t="s">
        <v>75</v>
      </c>
      <c r="D88" s="153" t="s">
        <v>144</v>
      </c>
      <c r="E88" s="154" t="s">
        <v>387</v>
      </c>
      <c r="F88" s="155" t="s">
        <v>388</v>
      </c>
      <c r="G88" s="156" t="s">
        <v>389</v>
      </c>
      <c r="H88" s="157">
        <v>20</v>
      </c>
      <c r="I88" s="157"/>
      <c r="J88" s="157">
        <f>ROUND(I88*H88,2)</f>
        <v>0</v>
      </c>
      <c r="K88" s="155" t="s">
        <v>148</v>
      </c>
      <c r="L88" s="38"/>
      <c r="M88" s="158" t="s">
        <v>5</v>
      </c>
      <c r="N88" s="159" t="s">
        <v>36</v>
      </c>
      <c r="O88" s="160">
        <v>0.49</v>
      </c>
      <c r="P88" s="160">
        <f>O88*H88</f>
        <v>9.8</v>
      </c>
      <c r="Q88" s="160">
        <v>0</v>
      </c>
      <c r="R88" s="160">
        <f>Q88*H88</f>
        <v>0</v>
      </c>
      <c r="S88" s="160">
        <v>0</v>
      </c>
      <c r="T88" s="161">
        <f>S88*H88</f>
        <v>0</v>
      </c>
      <c r="AR88" s="24" t="s">
        <v>149</v>
      </c>
      <c r="AT88" s="24" t="s">
        <v>144</v>
      </c>
      <c r="AU88" s="24" t="s">
        <v>75</v>
      </c>
      <c r="AY88" s="24" t="s">
        <v>142</v>
      </c>
      <c r="BE88" s="162">
        <f>IF(N88="základní",J88,0)</f>
        <v>0</v>
      </c>
      <c r="BF88" s="162">
        <f>IF(N88="snížená",J88,0)</f>
        <v>0</v>
      </c>
      <c r="BG88" s="162">
        <f>IF(N88="zákl. přenesená",J88,0)</f>
        <v>0</v>
      </c>
      <c r="BH88" s="162">
        <f>IF(N88="sníž. přenesená",J88,0)</f>
        <v>0</v>
      </c>
      <c r="BI88" s="162">
        <f>IF(N88="nulová",J88,0)</f>
        <v>0</v>
      </c>
      <c r="BJ88" s="24" t="s">
        <v>73</v>
      </c>
      <c r="BK88" s="162">
        <f>ROUND(I88*H88,2)</f>
        <v>0</v>
      </c>
      <c r="BL88" s="24" t="s">
        <v>149</v>
      </c>
      <c r="BM88" s="24" t="s">
        <v>390</v>
      </c>
    </row>
    <row r="89" spans="2:47" s="1" customFormat="1" ht="148.5">
      <c r="B89" s="38"/>
      <c r="D89" s="163" t="s">
        <v>151</v>
      </c>
      <c r="F89" s="164" t="s">
        <v>391</v>
      </c>
      <c r="L89" s="38"/>
      <c r="M89" s="165"/>
      <c r="N89" s="39"/>
      <c r="O89" s="39"/>
      <c r="P89" s="39"/>
      <c r="Q89" s="39"/>
      <c r="R89" s="39"/>
      <c r="S89" s="39"/>
      <c r="T89" s="67"/>
      <c r="AT89" s="24" t="s">
        <v>151</v>
      </c>
      <c r="AU89" s="24" t="s">
        <v>75</v>
      </c>
    </row>
    <row r="90" spans="2:51" s="11" customFormat="1" ht="13.5">
      <c r="B90" s="166"/>
      <c r="D90" s="163" t="s">
        <v>153</v>
      </c>
      <c r="E90" s="167" t="s">
        <v>5</v>
      </c>
      <c r="F90" s="168" t="s">
        <v>254</v>
      </c>
      <c r="H90" s="169">
        <v>20</v>
      </c>
      <c r="L90" s="166"/>
      <c r="M90" s="170"/>
      <c r="N90" s="171"/>
      <c r="O90" s="171"/>
      <c r="P90" s="171"/>
      <c r="Q90" s="171"/>
      <c r="R90" s="171"/>
      <c r="S90" s="171"/>
      <c r="T90" s="172"/>
      <c r="AT90" s="167" t="s">
        <v>153</v>
      </c>
      <c r="AU90" s="167" t="s">
        <v>75</v>
      </c>
      <c r="AV90" s="11" t="s">
        <v>75</v>
      </c>
      <c r="AW90" s="11" t="s">
        <v>28</v>
      </c>
      <c r="AX90" s="11" t="s">
        <v>65</v>
      </c>
      <c r="AY90" s="167" t="s">
        <v>142</v>
      </c>
    </row>
    <row r="91" spans="2:51" s="13" customFormat="1" ht="13.5">
      <c r="B91" s="179"/>
      <c r="D91" s="163" t="s">
        <v>153</v>
      </c>
      <c r="E91" s="180" t="s">
        <v>5</v>
      </c>
      <c r="F91" s="181" t="s">
        <v>156</v>
      </c>
      <c r="H91" s="182">
        <v>20</v>
      </c>
      <c r="L91" s="179"/>
      <c r="M91" s="183"/>
      <c r="N91" s="184"/>
      <c r="O91" s="184"/>
      <c r="P91" s="184"/>
      <c r="Q91" s="184"/>
      <c r="R91" s="184"/>
      <c r="S91" s="184"/>
      <c r="T91" s="185"/>
      <c r="AT91" s="180" t="s">
        <v>153</v>
      </c>
      <c r="AU91" s="180" t="s">
        <v>75</v>
      </c>
      <c r="AV91" s="13" t="s">
        <v>149</v>
      </c>
      <c r="AW91" s="13" t="s">
        <v>28</v>
      </c>
      <c r="AX91" s="13" t="s">
        <v>73</v>
      </c>
      <c r="AY91" s="180" t="s">
        <v>142</v>
      </c>
    </row>
    <row r="92" spans="2:65" s="1" customFormat="1" ht="25.5" customHeight="1">
      <c r="B92" s="152"/>
      <c r="C92" s="153" t="s">
        <v>162</v>
      </c>
      <c r="D92" s="153" t="s">
        <v>144</v>
      </c>
      <c r="E92" s="154" t="s">
        <v>392</v>
      </c>
      <c r="F92" s="155" t="s">
        <v>393</v>
      </c>
      <c r="G92" s="156" t="s">
        <v>389</v>
      </c>
      <c r="H92" s="157">
        <v>21</v>
      </c>
      <c r="I92" s="157"/>
      <c r="J92" s="157">
        <f>ROUND(I92*H92,2)</f>
        <v>0</v>
      </c>
      <c r="K92" s="155" t="s">
        <v>148</v>
      </c>
      <c r="L92" s="38"/>
      <c r="M92" s="158" t="s">
        <v>5</v>
      </c>
      <c r="N92" s="159" t="s">
        <v>36</v>
      </c>
      <c r="O92" s="160">
        <v>0.659</v>
      </c>
      <c r="P92" s="160">
        <f>O92*H92</f>
        <v>13.839</v>
      </c>
      <c r="Q92" s="160">
        <v>5E-05</v>
      </c>
      <c r="R92" s="160">
        <f>Q92*H92</f>
        <v>0.0010500000000000002</v>
      </c>
      <c r="S92" s="160">
        <v>0</v>
      </c>
      <c r="T92" s="161">
        <f>S92*H92</f>
        <v>0</v>
      </c>
      <c r="AR92" s="24" t="s">
        <v>149</v>
      </c>
      <c r="AT92" s="24" t="s">
        <v>144</v>
      </c>
      <c r="AU92" s="24" t="s">
        <v>75</v>
      </c>
      <c r="AY92" s="24" t="s">
        <v>142</v>
      </c>
      <c r="BE92" s="162">
        <f>IF(N92="základní",J92,0)</f>
        <v>0</v>
      </c>
      <c r="BF92" s="162">
        <f>IF(N92="snížená",J92,0)</f>
        <v>0</v>
      </c>
      <c r="BG92" s="162">
        <f>IF(N92="zákl. přenesená",J92,0)</f>
        <v>0</v>
      </c>
      <c r="BH92" s="162">
        <f>IF(N92="sníž. přenesená",J92,0)</f>
        <v>0</v>
      </c>
      <c r="BI92" s="162">
        <f>IF(N92="nulová",J92,0)</f>
        <v>0</v>
      </c>
      <c r="BJ92" s="24" t="s">
        <v>73</v>
      </c>
      <c r="BK92" s="162">
        <f>ROUND(I92*H92,2)</f>
        <v>0</v>
      </c>
      <c r="BL92" s="24" t="s">
        <v>149</v>
      </c>
      <c r="BM92" s="24" t="s">
        <v>394</v>
      </c>
    </row>
    <row r="93" spans="2:47" s="1" customFormat="1" ht="135">
      <c r="B93" s="38"/>
      <c r="D93" s="163" t="s">
        <v>151</v>
      </c>
      <c r="F93" s="164" t="s">
        <v>395</v>
      </c>
      <c r="L93" s="38"/>
      <c r="M93" s="165"/>
      <c r="N93" s="39"/>
      <c r="O93" s="39"/>
      <c r="P93" s="39"/>
      <c r="Q93" s="39"/>
      <c r="R93" s="39"/>
      <c r="S93" s="39"/>
      <c r="T93" s="67"/>
      <c r="AT93" s="24" t="s">
        <v>151</v>
      </c>
      <c r="AU93" s="24" t="s">
        <v>75</v>
      </c>
    </row>
    <row r="94" spans="2:51" s="11" customFormat="1" ht="13.5">
      <c r="B94" s="166"/>
      <c r="D94" s="163" t="s">
        <v>153</v>
      </c>
      <c r="E94" s="167" t="s">
        <v>5</v>
      </c>
      <c r="F94" s="168" t="s">
        <v>396</v>
      </c>
      <c r="H94" s="169">
        <v>21</v>
      </c>
      <c r="L94" s="166"/>
      <c r="M94" s="170"/>
      <c r="N94" s="171"/>
      <c r="O94" s="171"/>
      <c r="P94" s="171"/>
      <c r="Q94" s="171"/>
      <c r="R94" s="171"/>
      <c r="S94" s="171"/>
      <c r="T94" s="172"/>
      <c r="AT94" s="167" t="s">
        <v>153</v>
      </c>
      <c r="AU94" s="167" t="s">
        <v>75</v>
      </c>
      <c r="AV94" s="11" t="s">
        <v>75</v>
      </c>
      <c r="AW94" s="11" t="s">
        <v>28</v>
      </c>
      <c r="AX94" s="11" t="s">
        <v>65</v>
      </c>
      <c r="AY94" s="167" t="s">
        <v>142</v>
      </c>
    </row>
    <row r="95" spans="2:51" s="13" customFormat="1" ht="13.5">
      <c r="B95" s="179"/>
      <c r="D95" s="163" t="s">
        <v>153</v>
      </c>
      <c r="E95" s="180" t="s">
        <v>5</v>
      </c>
      <c r="F95" s="181" t="s">
        <v>156</v>
      </c>
      <c r="H95" s="182">
        <v>21</v>
      </c>
      <c r="L95" s="179"/>
      <c r="M95" s="183"/>
      <c r="N95" s="184"/>
      <c r="O95" s="184"/>
      <c r="P95" s="184"/>
      <c r="Q95" s="184"/>
      <c r="R95" s="184"/>
      <c r="S95" s="184"/>
      <c r="T95" s="185"/>
      <c r="AT95" s="180" t="s">
        <v>153</v>
      </c>
      <c r="AU95" s="180" t="s">
        <v>75</v>
      </c>
      <c r="AV95" s="13" t="s">
        <v>149</v>
      </c>
      <c r="AW95" s="13" t="s">
        <v>28</v>
      </c>
      <c r="AX95" s="13" t="s">
        <v>73</v>
      </c>
      <c r="AY95" s="180" t="s">
        <v>142</v>
      </c>
    </row>
    <row r="96" spans="2:65" s="1" customFormat="1" ht="63.75" customHeight="1">
      <c r="B96" s="152"/>
      <c r="C96" s="153" t="s">
        <v>149</v>
      </c>
      <c r="D96" s="153" t="s">
        <v>144</v>
      </c>
      <c r="E96" s="154" t="s">
        <v>397</v>
      </c>
      <c r="F96" s="155" t="s">
        <v>398</v>
      </c>
      <c r="G96" s="156" t="s">
        <v>220</v>
      </c>
      <c r="H96" s="157">
        <v>619.2</v>
      </c>
      <c r="I96" s="157"/>
      <c r="J96" s="157">
        <f>ROUND(I96*H96,2)</f>
        <v>0</v>
      </c>
      <c r="K96" s="155" t="s">
        <v>148</v>
      </c>
      <c r="L96" s="38"/>
      <c r="M96" s="158" t="s">
        <v>5</v>
      </c>
      <c r="N96" s="159" t="s">
        <v>36</v>
      </c>
      <c r="O96" s="160">
        <v>0.069</v>
      </c>
      <c r="P96" s="160">
        <f>O96*H96</f>
        <v>42.72480000000001</v>
      </c>
      <c r="Q96" s="160">
        <v>0</v>
      </c>
      <c r="R96" s="160">
        <f>Q96*H96</f>
        <v>0</v>
      </c>
      <c r="S96" s="160">
        <v>0.425</v>
      </c>
      <c r="T96" s="161">
        <f>S96*H96</f>
        <v>263.16</v>
      </c>
      <c r="AR96" s="24" t="s">
        <v>149</v>
      </c>
      <c r="AT96" s="24" t="s">
        <v>144</v>
      </c>
      <c r="AU96" s="24" t="s">
        <v>75</v>
      </c>
      <c r="AY96" s="24" t="s">
        <v>142</v>
      </c>
      <c r="BE96" s="162">
        <f>IF(N96="základní",J96,0)</f>
        <v>0</v>
      </c>
      <c r="BF96" s="162">
        <f>IF(N96="snížená",J96,0)</f>
        <v>0</v>
      </c>
      <c r="BG96" s="162">
        <f>IF(N96="zákl. přenesená",J96,0)</f>
        <v>0</v>
      </c>
      <c r="BH96" s="162">
        <f>IF(N96="sníž. přenesená",J96,0)</f>
        <v>0</v>
      </c>
      <c r="BI96" s="162">
        <f>IF(N96="nulová",J96,0)</f>
        <v>0</v>
      </c>
      <c r="BJ96" s="24" t="s">
        <v>73</v>
      </c>
      <c r="BK96" s="162">
        <f>ROUND(I96*H96,2)</f>
        <v>0</v>
      </c>
      <c r="BL96" s="24" t="s">
        <v>149</v>
      </c>
      <c r="BM96" s="24" t="s">
        <v>399</v>
      </c>
    </row>
    <row r="97" spans="2:47" s="1" customFormat="1" ht="162">
      <c r="B97" s="38"/>
      <c r="D97" s="163" t="s">
        <v>151</v>
      </c>
      <c r="F97" s="164" t="s">
        <v>400</v>
      </c>
      <c r="L97" s="38"/>
      <c r="M97" s="165"/>
      <c r="N97" s="39"/>
      <c r="O97" s="39"/>
      <c r="P97" s="39"/>
      <c r="Q97" s="39"/>
      <c r="R97" s="39"/>
      <c r="S97" s="39"/>
      <c r="T97" s="67"/>
      <c r="AT97" s="24" t="s">
        <v>151</v>
      </c>
      <c r="AU97" s="24" t="s">
        <v>75</v>
      </c>
    </row>
    <row r="98" spans="2:51" s="11" customFormat="1" ht="13.5">
      <c r="B98" s="166"/>
      <c r="D98" s="163" t="s">
        <v>153</v>
      </c>
      <c r="E98" s="167" t="s">
        <v>5</v>
      </c>
      <c r="F98" s="168" t="s">
        <v>401</v>
      </c>
      <c r="H98" s="169">
        <v>427.68</v>
      </c>
      <c r="L98" s="166"/>
      <c r="M98" s="170"/>
      <c r="N98" s="171"/>
      <c r="O98" s="171"/>
      <c r="P98" s="171"/>
      <c r="Q98" s="171"/>
      <c r="R98" s="171"/>
      <c r="S98" s="171"/>
      <c r="T98" s="172"/>
      <c r="AT98" s="167" t="s">
        <v>153</v>
      </c>
      <c r="AU98" s="167" t="s">
        <v>75</v>
      </c>
      <c r="AV98" s="11" t="s">
        <v>75</v>
      </c>
      <c r="AW98" s="11" t="s">
        <v>28</v>
      </c>
      <c r="AX98" s="11" t="s">
        <v>65</v>
      </c>
      <c r="AY98" s="167" t="s">
        <v>142</v>
      </c>
    </row>
    <row r="99" spans="2:51" s="12" customFormat="1" ht="13.5">
      <c r="B99" s="173"/>
      <c r="D99" s="163" t="s">
        <v>153</v>
      </c>
      <c r="E99" s="174" t="s">
        <v>5</v>
      </c>
      <c r="F99" s="175" t="s">
        <v>402</v>
      </c>
      <c r="H99" s="174" t="s">
        <v>5</v>
      </c>
      <c r="L99" s="173"/>
      <c r="M99" s="176"/>
      <c r="N99" s="177"/>
      <c r="O99" s="177"/>
      <c r="P99" s="177"/>
      <c r="Q99" s="177"/>
      <c r="R99" s="177"/>
      <c r="S99" s="177"/>
      <c r="T99" s="178"/>
      <c r="AT99" s="174" t="s">
        <v>153</v>
      </c>
      <c r="AU99" s="174" t="s">
        <v>75</v>
      </c>
      <c r="AV99" s="12" t="s">
        <v>73</v>
      </c>
      <c r="AW99" s="12" t="s">
        <v>28</v>
      </c>
      <c r="AX99" s="12" t="s">
        <v>65</v>
      </c>
      <c r="AY99" s="174" t="s">
        <v>142</v>
      </c>
    </row>
    <row r="100" spans="2:51" s="11" customFormat="1" ht="13.5">
      <c r="B100" s="166"/>
      <c r="D100" s="163" t="s">
        <v>153</v>
      </c>
      <c r="E100" s="167" t="s">
        <v>5</v>
      </c>
      <c r="F100" s="168" t="s">
        <v>403</v>
      </c>
      <c r="H100" s="169">
        <v>191.52</v>
      </c>
      <c r="L100" s="166"/>
      <c r="M100" s="170"/>
      <c r="N100" s="171"/>
      <c r="O100" s="171"/>
      <c r="P100" s="171"/>
      <c r="Q100" s="171"/>
      <c r="R100" s="171"/>
      <c r="S100" s="171"/>
      <c r="T100" s="172"/>
      <c r="AT100" s="167" t="s">
        <v>153</v>
      </c>
      <c r="AU100" s="167" t="s">
        <v>75</v>
      </c>
      <c r="AV100" s="11" t="s">
        <v>75</v>
      </c>
      <c r="AW100" s="11" t="s">
        <v>28</v>
      </c>
      <c r="AX100" s="11" t="s">
        <v>65</v>
      </c>
      <c r="AY100" s="167" t="s">
        <v>142</v>
      </c>
    </row>
    <row r="101" spans="2:51" s="12" customFormat="1" ht="13.5">
      <c r="B101" s="173"/>
      <c r="D101" s="163" t="s">
        <v>153</v>
      </c>
      <c r="E101" s="174" t="s">
        <v>5</v>
      </c>
      <c r="F101" s="175" t="s">
        <v>404</v>
      </c>
      <c r="H101" s="174" t="s">
        <v>5</v>
      </c>
      <c r="L101" s="173"/>
      <c r="M101" s="176"/>
      <c r="N101" s="177"/>
      <c r="O101" s="177"/>
      <c r="P101" s="177"/>
      <c r="Q101" s="177"/>
      <c r="R101" s="177"/>
      <c r="S101" s="177"/>
      <c r="T101" s="178"/>
      <c r="AT101" s="174" t="s">
        <v>153</v>
      </c>
      <c r="AU101" s="174" t="s">
        <v>75</v>
      </c>
      <c r="AV101" s="12" t="s">
        <v>73</v>
      </c>
      <c r="AW101" s="12" t="s">
        <v>28</v>
      </c>
      <c r="AX101" s="12" t="s">
        <v>65</v>
      </c>
      <c r="AY101" s="174" t="s">
        <v>142</v>
      </c>
    </row>
    <row r="102" spans="2:51" s="13" customFormat="1" ht="13.5">
      <c r="B102" s="179"/>
      <c r="D102" s="163" t="s">
        <v>153</v>
      </c>
      <c r="E102" s="180" t="s">
        <v>5</v>
      </c>
      <c r="F102" s="181" t="s">
        <v>156</v>
      </c>
      <c r="H102" s="182">
        <v>619.2</v>
      </c>
      <c r="L102" s="179"/>
      <c r="M102" s="183"/>
      <c r="N102" s="184"/>
      <c r="O102" s="184"/>
      <c r="P102" s="184"/>
      <c r="Q102" s="184"/>
      <c r="R102" s="184"/>
      <c r="S102" s="184"/>
      <c r="T102" s="185"/>
      <c r="AT102" s="180" t="s">
        <v>153</v>
      </c>
      <c r="AU102" s="180" t="s">
        <v>75</v>
      </c>
      <c r="AV102" s="13" t="s">
        <v>149</v>
      </c>
      <c r="AW102" s="13" t="s">
        <v>28</v>
      </c>
      <c r="AX102" s="13" t="s">
        <v>73</v>
      </c>
      <c r="AY102" s="180" t="s">
        <v>142</v>
      </c>
    </row>
    <row r="103" spans="2:65" s="1" customFormat="1" ht="16.5" customHeight="1">
      <c r="B103" s="152"/>
      <c r="C103" s="153" t="s">
        <v>173</v>
      </c>
      <c r="D103" s="153" t="s">
        <v>144</v>
      </c>
      <c r="E103" s="154" t="s">
        <v>405</v>
      </c>
      <c r="F103" s="155" t="s">
        <v>406</v>
      </c>
      <c r="G103" s="156" t="s">
        <v>147</v>
      </c>
      <c r="H103" s="157">
        <v>20.78</v>
      </c>
      <c r="I103" s="157"/>
      <c r="J103" s="157">
        <f>ROUND(I103*H103,2)</f>
        <v>0</v>
      </c>
      <c r="K103" s="155" t="s">
        <v>5</v>
      </c>
      <c r="L103" s="38"/>
      <c r="M103" s="158" t="s">
        <v>5</v>
      </c>
      <c r="N103" s="159" t="s">
        <v>36</v>
      </c>
      <c r="O103" s="160">
        <v>0.069</v>
      </c>
      <c r="P103" s="160">
        <f>O103*H103</f>
        <v>1.43382</v>
      </c>
      <c r="Q103" s="160">
        <v>0</v>
      </c>
      <c r="R103" s="160">
        <f>Q103*H103</f>
        <v>0</v>
      </c>
      <c r="S103" s="160">
        <v>2.2</v>
      </c>
      <c r="T103" s="161">
        <f>S103*H103</f>
        <v>45.71600000000001</v>
      </c>
      <c r="AR103" s="24" t="s">
        <v>149</v>
      </c>
      <c r="AT103" s="24" t="s">
        <v>144</v>
      </c>
      <c r="AU103" s="24" t="s">
        <v>75</v>
      </c>
      <c r="AY103" s="24" t="s">
        <v>142</v>
      </c>
      <c r="BE103" s="162">
        <f>IF(N103="základní",J103,0)</f>
        <v>0</v>
      </c>
      <c r="BF103" s="162">
        <f>IF(N103="snížená",J103,0)</f>
        <v>0</v>
      </c>
      <c r="BG103" s="162">
        <f>IF(N103="zákl. přenesená",J103,0)</f>
        <v>0</v>
      </c>
      <c r="BH103" s="162">
        <f>IF(N103="sníž. přenesená",J103,0)</f>
        <v>0</v>
      </c>
      <c r="BI103" s="162">
        <f>IF(N103="nulová",J103,0)</f>
        <v>0</v>
      </c>
      <c r="BJ103" s="24" t="s">
        <v>73</v>
      </c>
      <c r="BK103" s="162">
        <f>ROUND(I103*H103,2)</f>
        <v>0</v>
      </c>
      <c r="BL103" s="24" t="s">
        <v>149</v>
      </c>
      <c r="BM103" s="24" t="s">
        <v>407</v>
      </c>
    </row>
    <row r="104" spans="2:47" s="1" customFormat="1" ht="162">
      <c r="B104" s="38"/>
      <c r="D104" s="163" t="s">
        <v>151</v>
      </c>
      <c r="F104" s="164" t="s">
        <v>400</v>
      </c>
      <c r="L104" s="38"/>
      <c r="M104" s="165"/>
      <c r="N104" s="39"/>
      <c r="O104" s="39"/>
      <c r="P104" s="39"/>
      <c r="Q104" s="39"/>
      <c r="R104" s="39"/>
      <c r="S104" s="39"/>
      <c r="T104" s="67"/>
      <c r="AT104" s="24" t="s">
        <v>151</v>
      </c>
      <c r="AU104" s="24" t="s">
        <v>75</v>
      </c>
    </row>
    <row r="105" spans="2:51" s="11" customFormat="1" ht="13.5">
      <c r="B105" s="166"/>
      <c r="D105" s="163" t="s">
        <v>153</v>
      </c>
      <c r="E105" s="167" t="s">
        <v>5</v>
      </c>
      <c r="F105" s="168" t="s">
        <v>408</v>
      </c>
      <c r="H105" s="169">
        <v>12.6</v>
      </c>
      <c r="L105" s="166"/>
      <c r="M105" s="170"/>
      <c r="N105" s="171"/>
      <c r="O105" s="171"/>
      <c r="P105" s="171"/>
      <c r="Q105" s="171"/>
      <c r="R105" s="171"/>
      <c r="S105" s="171"/>
      <c r="T105" s="172"/>
      <c r="AT105" s="167" t="s">
        <v>153</v>
      </c>
      <c r="AU105" s="167" t="s">
        <v>75</v>
      </c>
      <c r="AV105" s="11" t="s">
        <v>75</v>
      </c>
      <c r="AW105" s="11" t="s">
        <v>28</v>
      </c>
      <c r="AX105" s="11" t="s">
        <v>65</v>
      </c>
      <c r="AY105" s="167" t="s">
        <v>142</v>
      </c>
    </row>
    <row r="106" spans="2:51" s="11" customFormat="1" ht="13.5">
      <c r="B106" s="166"/>
      <c r="D106" s="163" t="s">
        <v>153</v>
      </c>
      <c r="E106" s="167" t="s">
        <v>5</v>
      </c>
      <c r="F106" s="168" t="s">
        <v>409</v>
      </c>
      <c r="H106" s="169">
        <v>6.6</v>
      </c>
      <c r="L106" s="166"/>
      <c r="M106" s="170"/>
      <c r="N106" s="171"/>
      <c r="O106" s="171"/>
      <c r="P106" s="171"/>
      <c r="Q106" s="171"/>
      <c r="R106" s="171"/>
      <c r="S106" s="171"/>
      <c r="T106" s="172"/>
      <c r="AT106" s="167" t="s">
        <v>153</v>
      </c>
      <c r="AU106" s="167" t="s">
        <v>75</v>
      </c>
      <c r="AV106" s="11" t="s">
        <v>75</v>
      </c>
      <c r="AW106" s="11" t="s">
        <v>28</v>
      </c>
      <c r="AX106" s="11" t="s">
        <v>65</v>
      </c>
      <c r="AY106" s="167" t="s">
        <v>142</v>
      </c>
    </row>
    <row r="107" spans="2:51" s="11" customFormat="1" ht="13.5">
      <c r="B107" s="166"/>
      <c r="D107" s="163" t="s">
        <v>153</v>
      </c>
      <c r="E107" s="167" t="s">
        <v>5</v>
      </c>
      <c r="F107" s="168" t="s">
        <v>410</v>
      </c>
      <c r="H107" s="169">
        <v>0.5</v>
      </c>
      <c r="L107" s="166"/>
      <c r="M107" s="170"/>
      <c r="N107" s="171"/>
      <c r="O107" s="171"/>
      <c r="P107" s="171"/>
      <c r="Q107" s="171"/>
      <c r="R107" s="171"/>
      <c r="S107" s="171"/>
      <c r="T107" s="172"/>
      <c r="AT107" s="167" t="s">
        <v>153</v>
      </c>
      <c r="AU107" s="167" t="s">
        <v>75</v>
      </c>
      <c r="AV107" s="11" t="s">
        <v>75</v>
      </c>
      <c r="AW107" s="11" t="s">
        <v>28</v>
      </c>
      <c r="AX107" s="11" t="s">
        <v>65</v>
      </c>
      <c r="AY107" s="167" t="s">
        <v>142</v>
      </c>
    </row>
    <row r="108" spans="2:51" s="11" customFormat="1" ht="13.5">
      <c r="B108" s="166"/>
      <c r="D108" s="163" t="s">
        <v>153</v>
      </c>
      <c r="E108" s="167" t="s">
        <v>5</v>
      </c>
      <c r="F108" s="168" t="s">
        <v>411</v>
      </c>
      <c r="H108" s="169">
        <v>1.08</v>
      </c>
      <c r="L108" s="166"/>
      <c r="M108" s="170"/>
      <c r="N108" s="171"/>
      <c r="O108" s="171"/>
      <c r="P108" s="171"/>
      <c r="Q108" s="171"/>
      <c r="R108" s="171"/>
      <c r="S108" s="171"/>
      <c r="T108" s="172"/>
      <c r="AT108" s="167" t="s">
        <v>153</v>
      </c>
      <c r="AU108" s="167" t="s">
        <v>75</v>
      </c>
      <c r="AV108" s="11" t="s">
        <v>75</v>
      </c>
      <c r="AW108" s="11" t="s">
        <v>28</v>
      </c>
      <c r="AX108" s="11" t="s">
        <v>65</v>
      </c>
      <c r="AY108" s="167" t="s">
        <v>142</v>
      </c>
    </row>
    <row r="109" spans="2:51" s="11" customFormat="1" ht="13.5">
      <c r="B109" s="166"/>
      <c r="D109" s="163" t="s">
        <v>153</v>
      </c>
      <c r="E109" s="167" t="s">
        <v>5</v>
      </c>
      <c r="F109" s="168" t="s">
        <v>5</v>
      </c>
      <c r="H109" s="169">
        <v>0</v>
      </c>
      <c r="L109" s="166"/>
      <c r="M109" s="170"/>
      <c r="N109" s="171"/>
      <c r="O109" s="171"/>
      <c r="P109" s="171"/>
      <c r="Q109" s="171"/>
      <c r="R109" s="171"/>
      <c r="S109" s="171"/>
      <c r="T109" s="172"/>
      <c r="AT109" s="167" t="s">
        <v>153</v>
      </c>
      <c r="AU109" s="167" t="s">
        <v>75</v>
      </c>
      <c r="AV109" s="11" t="s">
        <v>75</v>
      </c>
      <c r="AW109" s="11" t="s">
        <v>28</v>
      </c>
      <c r="AX109" s="11" t="s">
        <v>65</v>
      </c>
      <c r="AY109" s="167" t="s">
        <v>142</v>
      </c>
    </row>
    <row r="110" spans="2:51" s="13" customFormat="1" ht="13.5">
      <c r="B110" s="179"/>
      <c r="D110" s="163" t="s">
        <v>153</v>
      </c>
      <c r="E110" s="180" t="s">
        <v>5</v>
      </c>
      <c r="F110" s="181" t="s">
        <v>156</v>
      </c>
      <c r="H110" s="182">
        <v>20.78</v>
      </c>
      <c r="L110" s="179"/>
      <c r="M110" s="183"/>
      <c r="N110" s="184"/>
      <c r="O110" s="184"/>
      <c r="P110" s="184"/>
      <c r="Q110" s="184"/>
      <c r="R110" s="184"/>
      <c r="S110" s="184"/>
      <c r="T110" s="185"/>
      <c r="AT110" s="180" t="s">
        <v>153</v>
      </c>
      <c r="AU110" s="180" t="s">
        <v>75</v>
      </c>
      <c r="AV110" s="13" t="s">
        <v>149</v>
      </c>
      <c r="AW110" s="13" t="s">
        <v>28</v>
      </c>
      <c r="AX110" s="13" t="s">
        <v>73</v>
      </c>
      <c r="AY110" s="180" t="s">
        <v>142</v>
      </c>
    </row>
    <row r="111" spans="2:65" s="1" customFormat="1" ht="51" customHeight="1">
      <c r="B111" s="152"/>
      <c r="C111" s="153" t="s">
        <v>179</v>
      </c>
      <c r="D111" s="153" t="s">
        <v>144</v>
      </c>
      <c r="E111" s="154" t="s">
        <v>412</v>
      </c>
      <c r="F111" s="155" t="s">
        <v>413</v>
      </c>
      <c r="G111" s="156" t="s">
        <v>220</v>
      </c>
      <c r="H111" s="157">
        <v>619.2</v>
      </c>
      <c r="I111" s="157"/>
      <c r="J111" s="157">
        <f>ROUND(I111*H111,2)</f>
        <v>0</v>
      </c>
      <c r="K111" s="155" t="s">
        <v>148</v>
      </c>
      <c r="L111" s="38"/>
      <c r="M111" s="158" t="s">
        <v>5</v>
      </c>
      <c r="N111" s="159" t="s">
        <v>36</v>
      </c>
      <c r="O111" s="160">
        <v>0.046</v>
      </c>
      <c r="P111" s="160">
        <f>O111*H111</f>
        <v>28.4832</v>
      </c>
      <c r="Q111" s="160">
        <v>0</v>
      </c>
      <c r="R111" s="160">
        <f>Q111*H111</f>
        <v>0</v>
      </c>
      <c r="S111" s="160">
        <v>0.18</v>
      </c>
      <c r="T111" s="161">
        <f>S111*H111</f>
        <v>111.456</v>
      </c>
      <c r="AR111" s="24" t="s">
        <v>149</v>
      </c>
      <c r="AT111" s="24" t="s">
        <v>144</v>
      </c>
      <c r="AU111" s="24" t="s">
        <v>75</v>
      </c>
      <c r="AY111" s="24" t="s">
        <v>142</v>
      </c>
      <c r="BE111" s="162">
        <f>IF(N111="základní",J111,0)</f>
        <v>0</v>
      </c>
      <c r="BF111" s="162">
        <f>IF(N111="snížená",J111,0)</f>
        <v>0</v>
      </c>
      <c r="BG111" s="162">
        <f>IF(N111="zákl. přenesená",J111,0)</f>
        <v>0</v>
      </c>
      <c r="BH111" s="162">
        <f>IF(N111="sníž. přenesená",J111,0)</f>
        <v>0</v>
      </c>
      <c r="BI111" s="162">
        <f>IF(N111="nulová",J111,0)</f>
        <v>0</v>
      </c>
      <c r="BJ111" s="24" t="s">
        <v>73</v>
      </c>
      <c r="BK111" s="162">
        <f>ROUND(I111*H111,2)</f>
        <v>0</v>
      </c>
      <c r="BL111" s="24" t="s">
        <v>149</v>
      </c>
      <c r="BM111" s="24" t="s">
        <v>414</v>
      </c>
    </row>
    <row r="112" spans="2:47" s="1" customFormat="1" ht="256.5">
      <c r="B112" s="38"/>
      <c r="D112" s="163" t="s">
        <v>151</v>
      </c>
      <c r="F112" s="164" t="s">
        <v>415</v>
      </c>
      <c r="L112" s="38"/>
      <c r="M112" s="165"/>
      <c r="N112" s="39"/>
      <c r="O112" s="39"/>
      <c r="P112" s="39"/>
      <c r="Q112" s="39"/>
      <c r="R112" s="39"/>
      <c r="S112" s="39"/>
      <c r="T112" s="67"/>
      <c r="AT112" s="24" t="s">
        <v>151</v>
      </c>
      <c r="AU112" s="24" t="s">
        <v>75</v>
      </c>
    </row>
    <row r="113" spans="2:51" s="11" customFormat="1" ht="13.5">
      <c r="B113" s="166"/>
      <c r="D113" s="163" t="s">
        <v>153</v>
      </c>
      <c r="E113" s="167" t="s">
        <v>5</v>
      </c>
      <c r="F113" s="168" t="s">
        <v>5</v>
      </c>
      <c r="H113" s="169">
        <v>0</v>
      </c>
      <c r="L113" s="166"/>
      <c r="M113" s="170"/>
      <c r="N113" s="171"/>
      <c r="O113" s="171"/>
      <c r="P113" s="171"/>
      <c r="Q113" s="171"/>
      <c r="R113" s="171"/>
      <c r="S113" s="171"/>
      <c r="T113" s="172"/>
      <c r="AT113" s="167" t="s">
        <v>153</v>
      </c>
      <c r="AU113" s="167" t="s">
        <v>75</v>
      </c>
      <c r="AV113" s="11" t="s">
        <v>75</v>
      </c>
      <c r="AW113" s="11" t="s">
        <v>28</v>
      </c>
      <c r="AX113" s="11" t="s">
        <v>65</v>
      </c>
      <c r="AY113" s="167" t="s">
        <v>142</v>
      </c>
    </row>
    <row r="114" spans="2:51" s="11" customFormat="1" ht="13.5">
      <c r="B114" s="166"/>
      <c r="D114" s="163" t="s">
        <v>153</v>
      </c>
      <c r="E114" s="167" t="s">
        <v>5</v>
      </c>
      <c r="F114" s="168" t="s">
        <v>416</v>
      </c>
      <c r="H114" s="169">
        <v>619.2</v>
      </c>
      <c r="L114" s="166"/>
      <c r="M114" s="170"/>
      <c r="N114" s="171"/>
      <c r="O114" s="171"/>
      <c r="P114" s="171"/>
      <c r="Q114" s="171"/>
      <c r="R114" s="171"/>
      <c r="S114" s="171"/>
      <c r="T114" s="172"/>
      <c r="AT114" s="167" t="s">
        <v>153</v>
      </c>
      <c r="AU114" s="167" t="s">
        <v>75</v>
      </c>
      <c r="AV114" s="11" t="s">
        <v>75</v>
      </c>
      <c r="AW114" s="11" t="s">
        <v>28</v>
      </c>
      <c r="AX114" s="11" t="s">
        <v>65</v>
      </c>
      <c r="AY114" s="167" t="s">
        <v>142</v>
      </c>
    </row>
    <row r="115" spans="2:51" s="12" customFormat="1" ht="13.5">
      <c r="B115" s="173"/>
      <c r="D115" s="163" t="s">
        <v>153</v>
      </c>
      <c r="E115" s="174" t="s">
        <v>5</v>
      </c>
      <c r="F115" s="175" t="s">
        <v>417</v>
      </c>
      <c r="H115" s="174" t="s">
        <v>5</v>
      </c>
      <c r="L115" s="173"/>
      <c r="M115" s="176"/>
      <c r="N115" s="177"/>
      <c r="O115" s="177"/>
      <c r="P115" s="177"/>
      <c r="Q115" s="177"/>
      <c r="R115" s="177"/>
      <c r="S115" s="177"/>
      <c r="T115" s="178"/>
      <c r="AT115" s="174" t="s">
        <v>153</v>
      </c>
      <c r="AU115" s="174" t="s">
        <v>75</v>
      </c>
      <c r="AV115" s="12" t="s">
        <v>73</v>
      </c>
      <c r="AW115" s="12" t="s">
        <v>28</v>
      </c>
      <c r="AX115" s="12" t="s">
        <v>65</v>
      </c>
      <c r="AY115" s="174" t="s">
        <v>142</v>
      </c>
    </row>
    <row r="116" spans="2:51" s="13" customFormat="1" ht="13.5">
      <c r="B116" s="179"/>
      <c r="D116" s="163" t="s">
        <v>153</v>
      </c>
      <c r="E116" s="180" t="s">
        <v>5</v>
      </c>
      <c r="F116" s="181" t="s">
        <v>156</v>
      </c>
      <c r="H116" s="182">
        <v>619.2</v>
      </c>
      <c r="L116" s="179"/>
      <c r="M116" s="183"/>
      <c r="N116" s="184"/>
      <c r="O116" s="184"/>
      <c r="P116" s="184"/>
      <c r="Q116" s="184"/>
      <c r="R116" s="184"/>
      <c r="S116" s="184"/>
      <c r="T116" s="185"/>
      <c r="AT116" s="180" t="s">
        <v>153</v>
      </c>
      <c r="AU116" s="180" t="s">
        <v>75</v>
      </c>
      <c r="AV116" s="13" t="s">
        <v>149</v>
      </c>
      <c r="AW116" s="13" t="s">
        <v>28</v>
      </c>
      <c r="AX116" s="13" t="s">
        <v>73</v>
      </c>
      <c r="AY116" s="180" t="s">
        <v>142</v>
      </c>
    </row>
    <row r="117" spans="2:65" s="1" customFormat="1" ht="51" customHeight="1">
      <c r="B117" s="152"/>
      <c r="C117" s="153" t="s">
        <v>184</v>
      </c>
      <c r="D117" s="153" t="s">
        <v>144</v>
      </c>
      <c r="E117" s="154" t="s">
        <v>418</v>
      </c>
      <c r="F117" s="155" t="s">
        <v>419</v>
      </c>
      <c r="G117" s="156" t="s">
        <v>220</v>
      </c>
      <c r="H117" s="157">
        <v>203.41</v>
      </c>
      <c r="I117" s="157"/>
      <c r="J117" s="157">
        <f>ROUND(I117*H117,2)</f>
        <v>0</v>
      </c>
      <c r="K117" s="155" t="s">
        <v>148</v>
      </c>
      <c r="L117" s="38"/>
      <c r="M117" s="158" t="s">
        <v>5</v>
      </c>
      <c r="N117" s="159" t="s">
        <v>36</v>
      </c>
      <c r="O117" s="160">
        <v>0.07</v>
      </c>
      <c r="P117" s="160">
        <f>O117*H117</f>
        <v>14.238700000000001</v>
      </c>
      <c r="Q117" s="160">
        <v>0</v>
      </c>
      <c r="R117" s="160">
        <f>Q117*H117</f>
        <v>0</v>
      </c>
      <c r="S117" s="160">
        <v>0.17</v>
      </c>
      <c r="T117" s="161">
        <f>S117*H117</f>
        <v>34.5797</v>
      </c>
      <c r="AR117" s="24" t="s">
        <v>149</v>
      </c>
      <c r="AT117" s="24" t="s">
        <v>144</v>
      </c>
      <c r="AU117" s="24" t="s">
        <v>75</v>
      </c>
      <c r="AY117" s="24" t="s">
        <v>142</v>
      </c>
      <c r="BE117" s="162">
        <f>IF(N117="základní",J117,0)</f>
        <v>0</v>
      </c>
      <c r="BF117" s="162">
        <f>IF(N117="snížená",J117,0)</f>
        <v>0</v>
      </c>
      <c r="BG117" s="162">
        <f>IF(N117="zákl. přenesená",J117,0)</f>
        <v>0</v>
      </c>
      <c r="BH117" s="162">
        <f>IF(N117="sníž. přenesená",J117,0)</f>
        <v>0</v>
      </c>
      <c r="BI117" s="162">
        <f>IF(N117="nulová",J117,0)</f>
        <v>0</v>
      </c>
      <c r="BJ117" s="24" t="s">
        <v>73</v>
      </c>
      <c r="BK117" s="162">
        <f>ROUND(I117*H117,2)</f>
        <v>0</v>
      </c>
      <c r="BL117" s="24" t="s">
        <v>149</v>
      </c>
      <c r="BM117" s="24" t="s">
        <v>420</v>
      </c>
    </row>
    <row r="118" spans="2:47" s="1" customFormat="1" ht="256.5">
      <c r="B118" s="38"/>
      <c r="D118" s="163" t="s">
        <v>151</v>
      </c>
      <c r="F118" s="164" t="s">
        <v>415</v>
      </c>
      <c r="L118" s="38"/>
      <c r="M118" s="165"/>
      <c r="N118" s="39"/>
      <c r="O118" s="39"/>
      <c r="P118" s="39"/>
      <c r="Q118" s="39"/>
      <c r="R118" s="39"/>
      <c r="S118" s="39"/>
      <c r="T118" s="67"/>
      <c r="AT118" s="24" t="s">
        <v>151</v>
      </c>
      <c r="AU118" s="24" t="s">
        <v>75</v>
      </c>
    </row>
    <row r="119" spans="2:51" s="11" customFormat="1" ht="13.5">
      <c r="B119" s="166"/>
      <c r="D119" s="163" t="s">
        <v>153</v>
      </c>
      <c r="E119" s="167" t="s">
        <v>5</v>
      </c>
      <c r="F119" s="168" t="s">
        <v>421</v>
      </c>
      <c r="H119" s="169">
        <v>93.16</v>
      </c>
      <c r="L119" s="166"/>
      <c r="M119" s="170"/>
      <c r="N119" s="171"/>
      <c r="O119" s="171"/>
      <c r="P119" s="171"/>
      <c r="Q119" s="171"/>
      <c r="R119" s="171"/>
      <c r="S119" s="171"/>
      <c r="T119" s="172"/>
      <c r="AT119" s="167" t="s">
        <v>153</v>
      </c>
      <c r="AU119" s="167" t="s">
        <v>75</v>
      </c>
      <c r="AV119" s="11" t="s">
        <v>75</v>
      </c>
      <c r="AW119" s="11" t="s">
        <v>28</v>
      </c>
      <c r="AX119" s="11" t="s">
        <v>65</v>
      </c>
      <c r="AY119" s="167" t="s">
        <v>142</v>
      </c>
    </row>
    <row r="120" spans="2:51" s="12" customFormat="1" ht="13.5">
      <c r="B120" s="173"/>
      <c r="D120" s="163" t="s">
        <v>153</v>
      </c>
      <c r="E120" s="174" t="s">
        <v>5</v>
      </c>
      <c r="F120" s="175" t="s">
        <v>422</v>
      </c>
      <c r="H120" s="174" t="s">
        <v>5</v>
      </c>
      <c r="L120" s="173"/>
      <c r="M120" s="176"/>
      <c r="N120" s="177"/>
      <c r="O120" s="177"/>
      <c r="P120" s="177"/>
      <c r="Q120" s="177"/>
      <c r="R120" s="177"/>
      <c r="S120" s="177"/>
      <c r="T120" s="178"/>
      <c r="AT120" s="174" t="s">
        <v>153</v>
      </c>
      <c r="AU120" s="174" t="s">
        <v>75</v>
      </c>
      <c r="AV120" s="12" t="s">
        <v>73</v>
      </c>
      <c r="AW120" s="12" t="s">
        <v>28</v>
      </c>
      <c r="AX120" s="12" t="s">
        <v>65</v>
      </c>
      <c r="AY120" s="174" t="s">
        <v>142</v>
      </c>
    </row>
    <row r="121" spans="2:51" s="11" customFormat="1" ht="13.5">
      <c r="B121" s="166"/>
      <c r="D121" s="163" t="s">
        <v>153</v>
      </c>
      <c r="E121" s="167" t="s">
        <v>5</v>
      </c>
      <c r="F121" s="168" t="s">
        <v>423</v>
      </c>
      <c r="H121" s="169">
        <v>9.4</v>
      </c>
      <c r="L121" s="166"/>
      <c r="M121" s="170"/>
      <c r="N121" s="171"/>
      <c r="O121" s="171"/>
      <c r="P121" s="171"/>
      <c r="Q121" s="171"/>
      <c r="R121" s="171"/>
      <c r="S121" s="171"/>
      <c r="T121" s="172"/>
      <c r="AT121" s="167" t="s">
        <v>153</v>
      </c>
      <c r="AU121" s="167" t="s">
        <v>75</v>
      </c>
      <c r="AV121" s="11" t="s">
        <v>75</v>
      </c>
      <c r="AW121" s="11" t="s">
        <v>28</v>
      </c>
      <c r="AX121" s="11" t="s">
        <v>65</v>
      </c>
      <c r="AY121" s="167" t="s">
        <v>142</v>
      </c>
    </row>
    <row r="122" spans="2:51" s="12" customFormat="1" ht="13.5">
      <c r="B122" s="173"/>
      <c r="D122" s="163" t="s">
        <v>153</v>
      </c>
      <c r="E122" s="174" t="s">
        <v>5</v>
      </c>
      <c r="F122" s="175" t="s">
        <v>424</v>
      </c>
      <c r="H122" s="174" t="s">
        <v>5</v>
      </c>
      <c r="L122" s="173"/>
      <c r="M122" s="176"/>
      <c r="N122" s="177"/>
      <c r="O122" s="177"/>
      <c r="P122" s="177"/>
      <c r="Q122" s="177"/>
      <c r="R122" s="177"/>
      <c r="S122" s="177"/>
      <c r="T122" s="178"/>
      <c r="AT122" s="174" t="s">
        <v>153</v>
      </c>
      <c r="AU122" s="174" t="s">
        <v>75</v>
      </c>
      <c r="AV122" s="12" t="s">
        <v>73</v>
      </c>
      <c r="AW122" s="12" t="s">
        <v>28</v>
      </c>
      <c r="AX122" s="12" t="s">
        <v>65</v>
      </c>
      <c r="AY122" s="174" t="s">
        <v>142</v>
      </c>
    </row>
    <row r="123" spans="2:51" s="11" customFormat="1" ht="13.5">
      <c r="B123" s="166"/>
      <c r="D123" s="163" t="s">
        <v>153</v>
      </c>
      <c r="E123" s="167" t="s">
        <v>5</v>
      </c>
      <c r="F123" s="168" t="s">
        <v>425</v>
      </c>
      <c r="H123" s="169">
        <v>100.85</v>
      </c>
      <c r="L123" s="166"/>
      <c r="M123" s="170"/>
      <c r="N123" s="171"/>
      <c r="O123" s="171"/>
      <c r="P123" s="171"/>
      <c r="Q123" s="171"/>
      <c r="R123" s="171"/>
      <c r="S123" s="171"/>
      <c r="T123" s="172"/>
      <c r="AT123" s="167" t="s">
        <v>153</v>
      </c>
      <c r="AU123" s="167" t="s">
        <v>75</v>
      </c>
      <c r="AV123" s="11" t="s">
        <v>75</v>
      </c>
      <c r="AW123" s="11" t="s">
        <v>28</v>
      </c>
      <c r="AX123" s="11" t="s">
        <v>65</v>
      </c>
      <c r="AY123" s="167" t="s">
        <v>142</v>
      </c>
    </row>
    <row r="124" spans="2:51" s="12" customFormat="1" ht="13.5">
      <c r="B124" s="173"/>
      <c r="D124" s="163" t="s">
        <v>153</v>
      </c>
      <c r="E124" s="174" t="s">
        <v>5</v>
      </c>
      <c r="F124" s="175" t="s">
        <v>426</v>
      </c>
      <c r="H124" s="174" t="s">
        <v>5</v>
      </c>
      <c r="L124" s="173"/>
      <c r="M124" s="176"/>
      <c r="N124" s="177"/>
      <c r="O124" s="177"/>
      <c r="P124" s="177"/>
      <c r="Q124" s="177"/>
      <c r="R124" s="177"/>
      <c r="S124" s="177"/>
      <c r="T124" s="178"/>
      <c r="AT124" s="174" t="s">
        <v>153</v>
      </c>
      <c r="AU124" s="174" t="s">
        <v>75</v>
      </c>
      <c r="AV124" s="12" t="s">
        <v>73</v>
      </c>
      <c r="AW124" s="12" t="s">
        <v>28</v>
      </c>
      <c r="AX124" s="12" t="s">
        <v>65</v>
      </c>
      <c r="AY124" s="174" t="s">
        <v>142</v>
      </c>
    </row>
    <row r="125" spans="2:51" s="13" customFormat="1" ht="13.5">
      <c r="B125" s="179"/>
      <c r="D125" s="163" t="s">
        <v>153</v>
      </c>
      <c r="E125" s="180" t="s">
        <v>5</v>
      </c>
      <c r="F125" s="181" t="s">
        <v>156</v>
      </c>
      <c r="H125" s="182">
        <v>203.41</v>
      </c>
      <c r="L125" s="179"/>
      <c r="M125" s="183"/>
      <c r="N125" s="184"/>
      <c r="O125" s="184"/>
      <c r="P125" s="184"/>
      <c r="Q125" s="184"/>
      <c r="R125" s="184"/>
      <c r="S125" s="184"/>
      <c r="T125" s="185"/>
      <c r="AT125" s="180" t="s">
        <v>153</v>
      </c>
      <c r="AU125" s="180" t="s">
        <v>75</v>
      </c>
      <c r="AV125" s="13" t="s">
        <v>149</v>
      </c>
      <c r="AW125" s="13" t="s">
        <v>28</v>
      </c>
      <c r="AX125" s="13" t="s">
        <v>73</v>
      </c>
      <c r="AY125" s="180" t="s">
        <v>142</v>
      </c>
    </row>
    <row r="126" spans="2:65" s="1" customFormat="1" ht="51" customHeight="1">
      <c r="B126" s="152"/>
      <c r="C126" s="153" t="s">
        <v>189</v>
      </c>
      <c r="D126" s="153" t="s">
        <v>144</v>
      </c>
      <c r="E126" s="154" t="s">
        <v>427</v>
      </c>
      <c r="F126" s="155" t="s">
        <v>428</v>
      </c>
      <c r="G126" s="156" t="s">
        <v>220</v>
      </c>
      <c r="H126" s="157">
        <v>46.1</v>
      </c>
      <c r="I126" s="157"/>
      <c r="J126" s="157">
        <f>ROUND(I126*H126,2)</f>
        <v>0</v>
      </c>
      <c r="K126" s="155" t="s">
        <v>148</v>
      </c>
      <c r="L126" s="38"/>
      <c r="M126" s="158" t="s">
        <v>5</v>
      </c>
      <c r="N126" s="159" t="s">
        <v>36</v>
      </c>
      <c r="O126" s="160">
        <v>0.116</v>
      </c>
      <c r="P126" s="160">
        <f>O126*H126</f>
        <v>5.347600000000001</v>
      </c>
      <c r="Q126" s="160">
        <v>0</v>
      </c>
      <c r="R126" s="160">
        <f>Q126*H126</f>
        <v>0</v>
      </c>
      <c r="S126" s="160">
        <v>0.29</v>
      </c>
      <c r="T126" s="161">
        <f>S126*H126</f>
        <v>13.369</v>
      </c>
      <c r="AR126" s="24" t="s">
        <v>149</v>
      </c>
      <c r="AT126" s="24" t="s">
        <v>144</v>
      </c>
      <c r="AU126" s="24" t="s">
        <v>75</v>
      </c>
      <c r="AY126" s="24" t="s">
        <v>142</v>
      </c>
      <c r="BE126" s="162">
        <f>IF(N126="základní",J126,0)</f>
        <v>0</v>
      </c>
      <c r="BF126" s="162">
        <f>IF(N126="snížená",J126,0)</f>
        <v>0</v>
      </c>
      <c r="BG126" s="162">
        <f>IF(N126="zákl. přenesená",J126,0)</f>
        <v>0</v>
      </c>
      <c r="BH126" s="162">
        <f>IF(N126="sníž. přenesená",J126,0)</f>
        <v>0</v>
      </c>
      <c r="BI126" s="162">
        <f>IF(N126="nulová",J126,0)</f>
        <v>0</v>
      </c>
      <c r="BJ126" s="24" t="s">
        <v>73</v>
      </c>
      <c r="BK126" s="162">
        <f>ROUND(I126*H126,2)</f>
        <v>0</v>
      </c>
      <c r="BL126" s="24" t="s">
        <v>149</v>
      </c>
      <c r="BM126" s="24" t="s">
        <v>429</v>
      </c>
    </row>
    <row r="127" spans="2:47" s="1" customFormat="1" ht="256.5">
      <c r="B127" s="38"/>
      <c r="D127" s="163" t="s">
        <v>151</v>
      </c>
      <c r="F127" s="164" t="s">
        <v>415</v>
      </c>
      <c r="L127" s="38"/>
      <c r="M127" s="165"/>
      <c r="N127" s="39"/>
      <c r="O127" s="39"/>
      <c r="P127" s="39"/>
      <c r="Q127" s="39"/>
      <c r="R127" s="39"/>
      <c r="S127" s="39"/>
      <c r="T127" s="67"/>
      <c r="AT127" s="24" t="s">
        <v>151</v>
      </c>
      <c r="AU127" s="24" t="s">
        <v>75</v>
      </c>
    </row>
    <row r="128" spans="2:51" s="12" customFormat="1" ht="13.5">
      <c r="B128" s="173"/>
      <c r="D128" s="163" t="s">
        <v>153</v>
      </c>
      <c r="E128" s="174" t="s">
        <v>5</v>
      </c>
      <c r="F128" s="175" t="s">
        <v>430</v>
      </c>
      <c r="H128" s="174" t="s">
        <v>5</v>
      </c>
      <c r="L128" s="173"/>
      <c r="M128" s="176"/>
      <c r="N128" s="177"/>
      <c r="O128" s="177"/>
      <c r="P128" s="177"/>
      <c r="Q128" s="177"/>
      <c r="R128" s="177"/>
      <c r="S128" s="177"/>
      <c r="T128" s="178"/>
      <c r="AT128" s="174" t="s">
        <v>153</v>
      </c>
      <c r="AU128" s="174" t="s">
        <v>75</v>
      </c>
      <c r="AV128" s="12" t="s">
        <v>73</v>
      </c>
      <c r="AW128" s="12" t="s">
        <v>28</v>
      </c>
      <c r="AX128" s="12" t="s">
        <v>65</v>
      </c>
      <c r="AY128" s="174" t="s">
        <v>142</v>
      </c>
    </row>
    <row r="129" spans="2:51" s="11" customFormat="1" ht="13.5">
      <c r="B129" s="166"/>
      <c r="D129" s="163" t="s">
        <v>153</v>
      </c>
      <c r="E129" s="167" t="s">
        <v>5</v>
      </c>
      <c r="F129" s="168" t="s">
        <v>431</v>
      </c>
      <c r="H129" s="169">
        <v>46.1</v>
      </c>
      <c r="L129" s="166"/>
      <c r="M129" s="170"/>
      <c r="N129" s="171"/>
      <c r="O129" s="171"/>
      <c r="P129" s="171"/>
      <c r="Q129" s="171"/>
      <c r="R129" s="171"/>
      <c r="S129" s="171"/>
      <c r="T129" s="172"/>
      <c r="AT129" s="167" t="s">
        <v>153</v>
      </c>
      <c r="AU129" s="167" t="s">
        <v>75</v>
      </c>
      <c r="AV129" s="11" t="s">
        <v>75</v>
      </c>
      <c r="AW129" s="11" t="s">
        <v>28</v>
      </c>
      <c r="AX129" s="11" t="s">
        <v>65</v>
      </c>
      <c r="AY129" s="167" t="s">
        <v>142</v>
      </c>
    </row>
    <row r="130" spans="2:51" s="13" customFormat="1" ht="13.5">
      <c r="B130" s="179"/>
      <c r="D130" s="163" t="s">
        <v>153</v>
      </c>
      <c r="E130" s="180" t="s">
        <v>5</v>
      </c>
      <c r="F130" s="181" t="s">
        <v>156</v>
      </c>
      <c r="H130" s="182">
        <v>46.1</v>
      </c>
      <c r="L130" s="179"/>
      <c r="M130" s="183"/>
      <c r="N130" s="184"/>
      <c r="O130" s="184"/>
      <c r="P130" s="184"/>
      <c r="Q130" s="184"/>
      <c r="R130" s="184"/>
      <c r="S130" s="184"/>
      <c r="T130" s="185"/>
      <c r="AT130" s="180" t="s">
        <v>153</v>
      </c>
      <c r="AU130" s="180" t="s">
        <v>75</v>
      </c>
      <c r="AV130" s="13" t="s">
        <v>149</v>
      </c>
      <c r="AW130" s="13" t="s">
        <v>28</v>
      </c>
      <c r="AX130" s="13" t="s">
        <v>73</v>
      </c>
      <c r="AY130" s="180" t="s">
        <v>142</v>
      </c>
    </row>
    <row r="131" spans="2:65" s="1" customFormat="1" ht="25.5" customHeight="1">
      <c r="B131" s="152"/>
      <c r="C131" s="153" t="s">
        <v>194</v>
      </c>
      <c r="D131" s="153" t="s">
        <v>144</v>
      </c>
      <c r="E131" s="154" t="s">
        <v>432</v>
      </c>
      <c r="F131" s="155" t="s">
        <v>433</v>
      </c>
      <c r="G131" s="156" t="s">
        <v>324</v>
      </c>
      <c r="H131" s="157">
        <v>94.2</v>
      </c>
      <c r="I131" s="157"/>
      <c r="J131" s="157">
        <f>ROUND(I131*H131,2)</f>
        <v>0</v>
      </c>
      <c r="K131" s="155" t="s">
        <v>148</v>
      </c>
      <c r="L131" s="38"/>
      <c r="M131" s="158" t="s">
        <v>5</v>
      </c>
      <c r="N131" s="159" t="s">
        <v>36</v>
      </c>
      <c r="O131" s="160">
        <v>0.095</v>
      </c>
      <c r="P131" s="160">
        <f>O131*H131</f>
        <v>8.949</v>
      </c>
      <c r="Q131" s="160">
        <v>0</v>
      </c>
      <c r="R131" s="160">
        <f>Q131*H131</f>
        <v>0</v>
      </c>
      <c r="S131" s="160">
        <v>0.04</v>
      </c>
      <c r="T131" s="161">
        <f>S131*H131</f>
        <v>3.7680000000000002</v>
      </c>
      <c r="AR131" s="24" t="s">
        <v>149</v>
      </c>
      <c r="AT131" s="24" t="s">
        <v>144</v>
      </c>
      <c r="AU131" s="24" t="s">
        <v>75</v>
      </c>
      <c r="AY131" s="24" t="s">
        <v>142</v>
      </c>
      <c r="BE131" s="162">
        <f>IF(N131="základní",J131,0)</f>
        <v>0</v>
      </c>
      <c r="BF131" s="162">
        <f>IF(N131="snížená",J131,0)</f>
        <v>0</v>
      </c>
      <c r="BG131" s="162">
        <f>IF(N131="zákl. přenesená",J131,0)</f>
        <v>0</v>
      </c>
      <c r="BH131" s="162">
        <f>IF(N131="sníž. přenesená",J131,0)</f>
        <v>0</v>
      </c>
      <c r="BI131" s="162">
        <f>IF(N131="nulová",J131,0)</f>
        <v>0</v>
      </c>
      <c r="BJ131" s="24" t="s">
        <v>73</v>
      </c>
      <c r="BK131" s="162">
        <f>ROUND(I131*H131,2)</f>
        <v>0</v>
      </c>
      <c r="BL131" s="24" t="s">
        <v>149</v>
      </c>
      <c r="BM131" s="24" t="s">
        <v>434</v>
      </c>
    </row>
    <row r="132" spans="2:47" s="1" customFormat="1" ht="189">
      <c r="B132" s="38"/>
      <c r="D132" s="163" t="s">
        <v>151</v>
      </c>
      <c r="F132" s="164" t="s">
        <v>435</v>
      </c>
      <c r="L132" s="38"/>
      <c r="M132" s="165"/>
      <c r="N132" s="39"/>
      <c r="O132" s="39"/>
      <c r="P132" s="39"/>
      <c r="Q132" s="39"/>
      <c r="R132" s="39"/>
      <c r="S132" s="39"/>
      <c r="T132" s="67"/>
      <c r="AT132" s="24" t="s">
        <v>151</v>
      </c>
      <c r="AU132" s="24" t="s">
        <v>75</v>
      </c>
    </row>
    <row r="133" spans="2:51" s="12" customFormat="1" ht="13.5">
      <c r="B133" s="173"/>
      <c r="D133" s="163" t="s">
        <v>153</v>
      </c>
      <c r="E133" s="174" t="s">
        <v>5</v>
      </c>
      <c r="F133" s="175" t="s">
        <v>436</v>
      </c>
      <c r="H133" s="174" t="s">
        <v>5</v>
      </c>
      <c r="L133" s="173"/>
      <c r="M133" s="176"/>
      <c r="N133" s="177"/>
      <c r="O133" s="177"/>
      <c r="P133" s="177"/>
      <c r="Q133" s="177"/>
      <c r="R133" s="177"/>
      <c r="S133" s="177"/>
      <c r="T133" s="178"/>
      <c r="AT133" s="174" t="s">
        <v>153</v>
      </c>
      <c r="AU133" s="174" t="s">
        <v>75</v>
      </c>
      <c r="AV133" s="12" t="s">
        <v>73</v>
      </c>
      <c r="AW133" s="12" t="s">
        <v>28</v>
      </c>
      <c r="AX133" s="12" t="s">
        <v>65</v>
      </c>
      <c r="AY133" s="174" t="s">
        <v>142</v>
      </c>
    </row>
    <row r="134" spans="2:51" s="11" customFormat="1" ht="13.5">
      <c r="B134" s="166"/>
      <c r="D134" s="163" t="s">
        <v>153</v>
      </c>
      <c r="E134" s="167" t="s">
        <v>5</v>
      </c>
      <c r="F134" s="168" t="s">
        <v>437</v>
      </c>
      <c r="H134" s="169">
        <v>94.2</v>
      </c>
      <c r="L134" s="166"/>
      <c r="M134" s="170"/>
      <c r="N134" s="171"/>
      <c r="O134" s="171"/>
      <c r="P134" s="171"/>
      <c r="Q134" s="171"/>
      <c r="R134" s="171"/>
      <c r="S134" s="171"/>
      <c r="T134" s="172"/>
      <c r="AT134" s="167" t="s">
        <v>153</v>
      </c>
      <c r="AU134" s="167" t="s">
        <v>75</v>
      </c>
      <c r="AV134" s="11" t="s">
        <v>75</v>
      </c>
      <c r="AW134" s="11" t="s">
        <v>28</v>
      </c>
      <c r="AX134" s="11" t="s">
        <v>65</v>
      </c>
      <c r="AY134" s="167" t="s">
        <v>142</v>
      </c>
    </row>
    <row r="135" spans="2:51" s="13" customFormat="1" ht="13.5">
      <c r="B135" s="179"/>
      <c r="D135" s="163" t="s">
        <v>153</v>
      </c>
      <c r="E135" s="180" t="s">
        <v>5</v>
      </c>
      <c r="F135" s="181" t="s">
        <v>156</v>
      </c>
      <c r="H135" s="182">
        <v>94.2</v>
      </c>
      <c r="L135" s="179"/>
      <c r="M135" s="183"/>
      <c r="N135" s="184"/>
      <c r="O135" s="184"/>
      <c r="P135" s="184"/>
      <c r="Q135" s="184"/>
      <c r="R135" s="184"/>
      <c r="S135" s="184"/>
      <c r="T135" s="185"/>
      <c r="AT135" s="180" t="s">
        <v>153</v>
      </c>
      <c r="AU135" s="180" t="s">
        <v>75</v>
      </c>
      <c r="AV135" s="13" t="s">
        <v>149</v>
      </c>
      <c r="AW135" s="13" t="s">
        <v>28</v>
      </c>
      <c r="AX135" s="13" t="s">
        <v>73</v>
      </c>
      <c r="AY135" s="180" t="s">
        <v>142</v>
      </c>
    </row>
    <row r="136" spans="2:65" s="1" customFormat="1" ht="38.25" customHeight="1">
      <c r="B136" s="152"/>
      <c r="C136" s="153" t="s">
        <v>200</v>
      </c>
      <c r="D136" s="153" t="s">
        <v>144</v>
      </c>
      <c r="E136" s="154" t="s">
        <v>438</v>
      </c>
      <c r="F136" s="155" t="s">
        <v>439</v>
      </c>
      <c r="G136" s="156" t="s">
        <v>389</v>
      </c>
      <c r="H136" s="157">
        <v>20</v>
      </c>
      <c r="I136" s="157"/>
      <c r="J136" s="157">
        <f>ROUND(I136*H136,2)</f>
        <v>0</v>
      </c>
      <c r="K136" s="155" t="s">
        <v>148</v>
      </c>
      <c r="L136" s="38"/>
      <c r="M136" s="158" t="s">
        <v>5</v>
      </c>
      <c r="N136" s="159" t="s">
        <v>36</v>
      </c>
      <c r="O136" s="160">
        <v>0.061</v>
      </c>
      <c r="P136" s="160">
        <f>O136*H136</f>
        <v>1.22</v>
      </c>
      <c r="Q136" s="160">
        <v>0</v>
      </c>
      <c r="R136" s="160">
        <f>Q136*H136</f>
        <v>0</v>
      </c>
      <c r="S136" s="160">
        <v>0</v>
      </c>
      <c r="T136" s="161">
        <f>S136*H136</f>
        <v>0</v>
      </c>
      <c r="AR136" s="24" t="s">
        <v>149</v>
      </c>
      <c r="AT136" s="24" t="s">
        <v>144</v>
      </c>
      <c r="AU136" s="24" t="s">
        <v>75</v>
      </c>
      <c r="AY136" s="24" t="s">
        <v>142</v>
      </c>
      <c r="BE136" s="162">
        <f>IF(N136="základní",J136,0)</f>
        <v>0</v>
      </c>
      <c r="BF136" s="162">
        <f>IF(N136="snížená",J136,0)</f>
        <v>0</v>
      </c>
      <c r="BG136" s="162">
        <f>IF(N136="zákl. přenesená",J136,0)</f>
        <v>0</v>
      </c>
      <c r="BH136" s="162">
        <f>IF(N136="sníž. přenesená",J136,0)</f>
        <v>0</v>
      </c>
      <c r="BI136" s="162">
        <f>IF(N136="nulová",J136,0)</f>
        <v>0</v>
      </c>
      <c r="BJ136" s="24" t="s">
        <v>73</v>
      </c>
      <c r="BK136" s="162">
        <f>ROUND(I136*H136,2)</f>
        <v>0</v>
      </c>
      <c r="BL136" s="24" t="s">
        <v>149</v>
      </c>
      <c r="BM136" s="24" t="s">
        <v>440</v>
      </c>
    </row>
    <row r="137" spans="2:47" s="1" customFormat="1" ht="54">
      <c r="B137" s="38"/>
      <c r="D137" s="163" t="s">
        <v>151</v>
      </c>
      <c r="F137" s="164" t="s">
        <v>441</v>
      </c>
      <c r="L137" s="38"/>
      <c r="M137" s="165"/>
      <c r="N137" s="39"/>
      <c r="O137" s="39"/>
      <c r="P137" s="39"/>
      <c r="Q137" s="39"/>
      <c r="R137" s="39"/>
      <c r="S137" s="39"/>
      <c r="T137" s="67"/>
      <c r="AT137" s="24" t="s">
        <v>151</v>
      </c>
      <c r="AU137" s="24" t="s">
        <v>75</v>
      </c>
    </row>
    <row r="138" spans="2:51" s="11" customFormat="1" ht="13.5">
      <c r="B138" s="166"/>
      <c r="D138" s="163" t="s">
        <v>153</v>
      </c>
      <c r="E138" s="167" t="s">
        <v>5</v>
      </c>
      <c r="F138" s="168" t="s">
        <v>254</v>
      </c>
      <c r="H138" s="169">
        <v>20</v>
      </c>
      <c r="L138" s="166"/>
      <c r="M138" s="170"/>
      <c r="N138" s="171"/>
      <c r="O138" s="171"/>
      <c r="P138" s="171"/>
      <c r="Q138" s="171"/>
      <c r="R138" s="171"/>
      <c r="S138" s="171"/>
      <c r="T138" s="172"/>
      <c r="AT138" s="167" t="s">
        <v>153</v>
      </c>
      <c r="AU138" s="167" t="s">
        <v>75</v>
      </c>
      <c r="AV138" s="11" t="s">
        <v>75</v>
      </c>
      <c r="AW138" s="11" t="s">
        <v>28</v>
      </c>
      <c r="AX138" s="11" t="s">
        <v>73</v>
      </c>
      <c r="AY138" s="167" t="s">
        <v>142</v>
      </c>
    </row>
    <row r="139" spans="2:65" s="1" customFormat="1" ht="38.25" customHeight="1">
      <c r="B139" s="152"/>
      <c r="C139" s="153" t="s">
        <v>205</v>
      </c>
      <c r="D139" s="153" t="s">
        <v>144</v>
      </c>
      <c r="E139" s="154" t="s">
        <v>442</v>
      </c>
      <c r="F139" s="155" t="s">
        <v>443</v>
      </c>
      <c r="G139" s="156" t="s">
        <v>389</v>
      </c>
      <c r="H139" s="157">
        <v>20</v>
      </c>
      <c r="I139" s="157"/>
      <c r="J139" s="157">
        <f>ROUND(I139*H139,2)</f>
        <v>0</v>
      </c>
      <c r="K139" s="155" t="s">
        <v>148</v>
      </c>
      <c r="L139" s="38"/>
      <c r="M139" s="158" t="s">
        <v>5</v>
      </c>
      <c r="N139" s="159" t="s">
        <v>36</v>
      </c>
      <c r="O139" s="160">
        <v>0.623</v>
      </c>
      <c r="P139" s="160">
        <f>O139*H139</f>
        <v>12.46</v>
      </c>
      <c r="Q139" s="160">
        <v>0</v>
      </c>
      <c r="R139" s="160">
        <f>Q139*H139</f>
        <v>0</v>
      </c>
      <c r="S139" s="160">
        <v>0</v>
      </c>
      <c r="T139" s="161">
        <f>S139*H139</f>
        <v>0</v>
      </c>
      <c r="AR139" s="24" t="s">
        <v>149</v>
      </c>
      <c r="AT139" s="24" t="s">
        <v>144</v>
      </c>
      <c r="AU139" s="24" t="s">
        <v>75</v>
      </c>
      <c r="AY139" s="24" t="s">
        <v>142</v>
      </c>
      <c r="BE139" s="162">
        <f>IF(N139="základní",J139,0)</f>
        <v>0</v>
      </c>
      <c r="BF139" s="162">
        <f>IF(N139="snížená",J139,0)</f>
        <v>0</v>
      </c>
      <c r="BG139" s="162">
        <f>IF(N139="zákl. přenesená",J139,0)</f>
        <v>0</v>
      </c>
      <c r="BH139" s="162">
        <f>IF(N139="sníž. přenesená",J139,0)</f>
        <v>0</v>
      </c>
      <c r="BI139" s="162">
        <f>IF(N139="nulová",J139,0)</f>
        <v>0</v>
      </c>
      <c r="BJ139" s="24" t="s">
        <v>73</v>
      </c>
      <c r="BK139" s="162">
        <f>ROUND(I139*H139,2)</f>
        <v>0</v>
      </c>
      <c r="BL139" s="24" t="s">
        <v>149</v>
      </c>
      <c r="BM139" s="24" t="s">
        <v>444</v>
      </c>
    </row>
    <row r="140" spans="2:47" s="1" customFormat="1" ht="54">
      <c r="B140" s="38"/>
      <c r="D140" s="163" t="s">
        <v>151</v>
      </c>
      <c r="F140" s="164" t="s">
        <v>441</v>
      </c>
      <c r="L140" s="38"/>
      <c r="M140" s="165"/>
      <c r="N140" s="39"/>
      <c r="O140" s="39"/>
      <c r="P140" s="39"/>
      <c r="Q140" s="39"/>
      <c r="R140" s="39"/>
      <c r="S140" s="39"/>
      <c r="T140" s="67"/>
      <c r="AT140" s="24" t="s">
        <v>151</v>
      </c>
      <c r="AU140" s="24" t="s">
        <v>75</v>
      </c>
    </row>
    <row r="141" spans="2:51" s="11" customFormat="1" ht="13.5">
      <c r="B141" s="166"/>
      <c r="D141" s="163" t="s">
        <v>153</v>
      </c>
      <c r="E141" s="167" t="s">
        <v>5</v>
      </c>
      <c r="F141" s="168" t="s">
        <v>254</v>
      </c>
      <c r="H141" s="169">
        <v>20</v>
      </c>
      <c r="L141" s="166"/>
      <c r="M141" s="170"/>
      <c r="N141" s="171"/>
      <c r="O141" s="171"/>
      <c r="P141" s="171"/>
      <c r="Q141" s="171"/>
      <c r="R141" s="171"/>
      <c r="S141" s="171"/>
      <c r="T141" s="172"/>
      <c r="AT141" s="167" t="s">
        <v>153</v>
      </c>
      <c r="AU141" s="167" t="s">
        <v>75</v>
      </c>
      <c r="AV141" s="11" t="s">
        <v>75</v>
      </c>
      <c r="AW141" s="11" t="s">
        <v>28</v>
      </c>
      <c r="AX141" s="11" t="s">
        <v>73</v>
      </c>
      <c r="AY141" s="167" t="s">
        <v>142</v>
      </c>
    </row>
    <row r="142" spans="2:65" s="1" customFormat="1" ht="25.5" customHeight="1">
      <c r="B142" s="152"/>
      <c r="C142" s="153" t="s">
        <v>210</v>
      </c>
      <c r="D142" s="153" t="s">
        <v>144</v>
      </c>
      <c r="E142" s="154" t="s">
        <v>445</v>
      </c>
      <c r="F142" s="155" t="s">
        <v>446</v>
      </c>
      <c r="G142" s="156" t="s">
        <v>389</v>
      </c>
      <c r="H142" s="157">
        <v>21</v>
      </c>
      <c r="I142" s="157"/>
      <c r="J142" s="157">
        <f>ROUND(I142*H142,2)</f>
        <v>0</v>
      </c>
      <c r="K142" s="155" t="s">
        <v>148</v>
      </c>
      <c r="L142" s="38"/>
      <c r="M142" s="158" t="s">
        <v>5</v>
      </c>
      <c r="N142" s="159" t="s">
        <v>36</v>
      </c>
      <c r="O142" s="160">
        <v>0.102</v>
      </c>
      <c r="P142" s="160">
        <f>O142*H142</f>
        <v>2.142</v>
      </c>
      <c r="Q142" s="160">
        <v>0</v>
      </c>
      <c r="R142" s="160">
        <f>Q142*H142</f>
        <v>0</v>
      </c>
      <c r="S142" s="160">
        <v>0</v>
      </c>
      <c r="T142" s="161">
        <f>S142*H142</f>
        <v>0</v>
      </c>
      <c r="AR142" s="24" t="s">
        <v>149</v>
      </c>
      <c r="AT142" s="24" t="s">
        <v>144</v>
      </c>
      <c r="AU142" s="24" t="s">
        <v>75</v>
      </c>
      <c r="AY142" s="24" t="s">
        <v>142</v>
      </c>
      <c r="BE142" s="162">
        <f>IF(N142="základní",J142,0)</f>
        <v>0</v>
      </c>
      <c r="BF142" s="162">
        <f>IF(N142="snížená",J142,0)</f>
        <v>0</v>
      </c>
      <c r="BG142" s="162">
        <f>IF(N142="zákl. přenesená",J142,0)</f>
        <v>0</v>
      </c>
      <c r="BH142" s="162">
        <f>IF(N142="sníž. přenesená",J142,0)</f>
        <v>0</v>
      </c>
      <c r="BI142" s="162">
        <f>IF(N142="nulová",J142,0)</f>
        <v>0</v>
      </c>
      <c r="BJ142" s="24" t="s">
        <v>73</v>
      </c>
      <c r="BK142" s="162">
        <f>ROUND(I142*H142,2)</f>
        <v>0</v>
      </c>
      <c r="BL142" s="24" t="s">
        <v>149</v>
      </c>
      <c r="BM142" s="24" t="s">
        <v>447</v>
      </c>
    </row>
    <row r="143" spans="2:47" s="1" customFormat="1" ht="54">
      <c r="B143" s="38"/>
      <c r="D143" s="163" t="s">
        <v>151</v>
      </c>
      <c r="F143" s="164" t="s">
        <v>441</v>
      </c>
      <c r="L143" s="38"/>
      <c r="M143" s="165"/>
      <c r="N143" s="39"/>
      <c r="O143" s="39"/>
      <c r="P143" s="39"/>
      <c r="Q143" s="39"/>
      <c r="R143" s="39"/>
      <c r="S143" s="39"/>
      <c r="T143" s="67"/>
      <c r="AT143" s="24" t="s">
        <v>151</v>
      </c>
      <c r="AU143" s="24" t="s">
        <v>75</v>
      </c>
    </row>
    <row r="144" spans="2:51" s="11" customFormat="1" ht="13.5">
      <c r="B144" s="166"/>
      <c r="D144" s="163" t="s">
        <v>153</v>
      </c>
      <c r="E144" s="167" t="s">
        <v>5</v>
      </c>
      <c r="F144" s="168" t="s">
        <v>396</v>
      </c>
      <c r="H144" s="169">
        <v>21</v>
      </c>
      <c r="L144" s="166"/>
      <c r="M144" s="170"/>
      <c r="N144" s="171"/>
      <c r="O144" s="171"/>
      <c r="P144" s="171"/>
      <c r="Q144" s="171"/>
      <c r="R144" s="171"/>
      <c r="S144" s="171"/>
      <c r="T144" s="172"/>
      <c r="AT144" s="167" t="s">
        <v>153</v>
      </c>
      <c r="AU144" s="167" t="s">
        <v>75</v>
      </c>
      <c r="AV144" s="11" t="s">
        <v>75</v>
      </c>
      <c r="AW144" s="11" t="s">
        <v>28</v>
      </c>
      <c r="AX144" s="11" t="s">
        <v>65</v>
      </c>
      <c r="AY144" s="167" t="s">
        <v>142</v>
      </c>
    </row>
    <row r="145" spans="2:51" s="13" customFormat="1" ht="13.5">
      <c r="B145" s="179"/>
      <c r="D145" s="163" t="s">
        <v>153</v>
      </c>
      <c r="E145" s="180" t="s">
        <v>5</v>
      </c>
      <c r="F145" s="181" t="s">
        <v>156</v>
      </c>
      <c r="H145" s="182">
        <v>21</v>
      </c>
      <c r="L145" s="179"/>
      <c r="M145" s="183"/>
      <c r="N145" s="184"/>
      <c r="O145" s="184"/>
      <c r="P145" s="184"/>
      <c r="Q145" s="184"/>
      <c r="R145" s="184"/>
      <c r="S145" s="184"/>
      <c r="T145" s="185"/>
      <c r="AT145" s="180" t="s">
        <v>153</v>
      </c>
      <c r="AU145" s="180" t="s">
        <v>75</v>
      </c>
      <c r="AV145" s="13" t="s">
        <v>149</v>
      </c>
      <c r="AW145" s="13" t="s">
        <v>28</v>
      </c>
      <c r="AX145" s="13" t="s">
        <v>73</v>
      </c>
      <c r="AY145" s="180" t="s">
        <v>142</v>
      </c>
    </row>
    <row r="146" spans="2:65" s="1" customFormat="1" ht="25.5" customHeight="1">
      <c r="B146" s="152"/>
      <c r="C146" s="153" t="s">
        <v>217</v>
      </c>
      <c r="D146" s="153" t="s">
        <v>144</v>
      </c>
      <c r="E146" s="154" t="s">
        <v>448</v>
      </c>
      <c r="F146" s="155" t="s">
        <v>449</v>
      </c>
      <c r="G146" s="156" t="s">
        <v>220</v>
      </c>
      <c r="H146" s="157">
        <v>600</v>
      </c>
      <c r="I146" s="157"/>
      <c r="J146" s="157">
        <f>ROUND(I146*H146,2)</f>
        <v>0</v>
      </c>
      <c r="K146" s="155" t="s">
        <v>148</v>
      </c>
      <c r="L146" s="38"/>
      <c r="M146" s="158" t="s">
        <v>5</v>
      </c>
      <c r="N146" s="159" t="s">
        <v>36</v>
      </c>
      <c r="O146" s="160">
        <v>0.051</v>
      </c>
      <c r="P146" s="160">
        <f>O146*H146</f>
        <v>30.599999999999998</v>
      </c>
      <c r="Q146" s="160">
        <v>0</v>
      </c>
      <c r="R146" s="160">
        <f>Q146*H146</f>
        <v>0</v>
      </c>
      <c r="S146" s="160">
        <v>0</v>
      </c>
      <c r="T146" s="161">
        <f>S146*H146</f>
        <v>0</v>
      </c>
      <c r="AR146" s="24" t="s">
        <v>149</v>
      </c>
      <c r="AT146" s="24" t="s">
        <v>144</v>
      </c>
      <c r="AU146" s="24" t="s">
        <v>75</v>
      </c>
      <c r="AY146" s="24" t="s">
        <v>142</v>
      </c>
      <c r="BE146" s="162">
        <f>IF(N146="základní",J146,0)</f>
        <v>0</v>
      </c>
      <c r="BF146" s="162">
        <f>IF(N146="snížená",J146,0)</f>
        <v>0</v>
      </c>
      <c r="BG146" s="162">
        <f>IF(N146="zákl. přenesená",J146,0)</f>
        <v>0</v>
      </c>
      <c r="BH146" s="162">
        <f>IF(N146="sníž. přenesená",J146,0)</f>
        <v>0</v>
      </c>
      <c r="BI146" s="162">
        <f>IF(N146="nulová",J146,0)</f>
        <v>0</v>
      </c>
      <c r="BJ146" s="24" t="s">
        <v>73</v>
      </c>
      <c r="BK146" s="162">
        <f>ROUND(I146*H146,2)</f>
        <v>0</v>
      </c>
      <c r="BL146" s="24" t="s">
        <v>149</v>
      </c>
      <c r="BM146" s="24" t="s">
        <v>450</v>
      </c>
    </row>
    <row r="147" spans="2:47" s="1" customFormat="1" ht="81">
      <c r="B147" s="38"/>
      <c r="D147" s="163" t="s">
        <v>151</v>
      </c>
      <c r="F147" s="164" t="s">
        <v>451</v>
      </c>
      <c r="L147" s="38"/>
      <c r="M147" s="165"/>
      <c r="N147" s="39"/>
      <c r="O147" s="39"/>
      <c r="P147" s="39"/>
      <c r="Q147" s="39"/>
      <c r="R147" s="39"/>
      <c r="S147" s="39"/>
      <c r="T147" s="67"/>
      <c r="AT147" s="24" t="s">
        <v>151</v>
      </c>
      <c r="AU147" s="24" t="s">
        <v>75</v>
      </c>
    </row>
    <row r="148" spans="2:51" s="11" customFormat="1" ht="13.5">
      <c r="B148" s="166"/>
      <c r="D148" s="163" t="s">
        <v>153</v>
      </c>
      <c r="E148" s="167" t="s">
        <v>5</v>
      </c>
      <c r="F148" s="168" t="s">
        <v>452</v>
      </c>
      <c r="H148" s="169">
        <v>600</v>
      </c>
      <c r="L148" s="166"/>
      <c r="M148" s="170"/>
      <c r="N148" s="171"/>
      <c r="O148" s="171"/>
      <c r="P148" s="171"/>
      <c r="Q148" s="171"/>
      <c r="R148" s="171"/>
      <c r="S148" s="171"/>
      <c r="T148" s="172"/>
      <c r="AT148" s="167" t="s">
        <v>153</v>
      </c>
      <c r="AU148" s="167" t="s">
        <v>75</v>
      </c>
      <c r="AV148" s="11" t="s">
        <v>75</v>
      </c>
      <c r="AW148" s="11" t="s">
        <v>28</v>
      </c>
      <c r="AX148" s="11" t="s">
        <v>65</v>
      </c>
      <c r="AY148" s="167" t="s">
        <v>142</v>
      </c>
    </row>
    <row r="149" spans="2:51" s="12" customFormat="1" ht="13.5">
      <c r="B149" s="173"/>
      <c r="D149" s="163" t="s">
        <v>153</v>
      </c>
      <c r="E149" s="174" t="s">
        <v>5</v>
      </c>
      <c r="F149" s="175" t="s">
        <v>453</v>
      </c>
      <c r="H149" s="174" t="s">
        <v>5</v>
      </c>
      <c r="L149" s="173"/>
      <c r="M149" s="176"/>
      <c r="N149" s="177"/>
      <c r="O149" s="177"/>
      <c r="P149" s="177"/>
      <c r="Q149" s="177"/>
      <c r="R149" s="177"/>
      <c r="S149" s="177"/>
      <c r="T149" s="178"/>
      <c r="AT149" s="174" t="s">
        <v>153</v>
      </c>
      <c r="AU149" s="174" t="s">
        <v>75</v>
      </c>
      <c r="AV149" s="12" t="s">
        <v>73</v>
      </c>
      <c r="AW149" s="12" t="s">
        <v>28</v>
      </c>
      <c r="AX149" s="12" t="s">
        <v>65</v>
      </c>
      <c r="AY149" s="174" t="s">
        <v>142</v>
      </c>
    </row>
    <row r="150" spans="2:51" s="13" customFormat="1" ht="13.5">
      <c r="B150" s="179"/>
      <c r="D150" s="163" t="s">
        <v>153</v>
      </c>
      <c r="E150" s="180" t="s">
        <v>5</v>
      </c>
      <c r="F150" s="181" t="s">
        <v>156</v>
      </c>
      <c r="H150" s="182">
        <v>600</v>
      </c>
      <c r="L150" s="179"/>
      <c r="M150" s="183"/>
      <c r="N150" s="184"/>
      <c r="O150" s="184"/>
      <c r="P150" s="184"/>
      <c r="Q150" s="184"/>
      <c r="R150" s="184"/>
      <c r="S150" s="184"/>
      <c r="T150" s="185"/>
      <c r="AT150" s="180" t="s">
        <v>153</v>
      </c>
      <c r="AU150" s="180" t="s">
        <v>75</v>
      </c>
      <c r="AV150" s="13" t="s">
        <v>149</v>
      </c>
      <c r="AW150" s="13" t="s">
        <v>28</v>
      </c>
      <c r="AX150" s="13" t="s">
        <v>73</v>
      </c>
      <c r="AY150" s="180" t="s">
        <v>142</v>
      </c>
    </row>
    <row r="151" spans="2:65" s="1" customFormat="1" ht="38.25" customHeight="1">
      <c r="B151" s="152"/>
      <c r="C151" s="153" t="s">
        <v>225</v>
      </c>
      <c r="D151" s="153" t="s">
        <v>144</v>
      </c>
      <c r="E151" s="154" t="s">
        <v>454</v>
      </c>
      <c r="F151" s="155" t="s">
        <v>455</v>
      </c>
      <c r="G151" s="156" t="s">
        <v>389</v>
      </c>
      <c r="H151" s="157">
        <v>40</v>
      </c>
      <c r="I151" s="157"/>
      <c r="J151" s="157">
        <f>ROUND(I151*H151,2)</f>
        <v>0</v>
      </c>
      <c r="K151" s="155" t="s">
        <v>148</v>
      </c>
      <c r="L151" s="38"/>
      <c r="M151" s="158" t="s">
        <v>5</v>
      </c>
      <c r="N151" s="159" t="s">
        <v>36</v>
      </c>
      <c r="O151" s="160">
        <v>0.004</v>
      </c>
      <c r="P151" s="160">
        <f>O151*H151</f>
        <v>0.16</v>
      </c>
      <c r="Q151" s="160">
        <v>0</v>
      </c>
      <c r="R151" s="160">
        <f>Q151*H151</f>
        <v>0</v>
      </c>
      <c r="S151" s="160">
        <v>0</v>
      </c>
      <c r="T151" s="161">
        <f>S151*H151</f>
        <v>0</v>
      </c>
      <c r="AR151" s="24" t="s">
        <v>149</v>
      </c>
      <c r="AT151" s="24" t="s">
        <v>144</v>
      </c>
      <c r="AU151" s="24" t="s">
        <v>75</v>
      </c>
      <c r="AY151" s="24" t="s">
        <v>142</v>
      </c>
      <c r="BE151" s="162">
        <f>IF(N151="základní",J151,0)</f>
        <v>0</v>
      </c>
      <c r="BF151" s="162">
        <f>IF(N151="snížená",J151,0)</f>
        <v>0</v>
      </c>
      <c r="BG151" s="162">
        <f>IF(N151="zákl. přenesená",J151,0)</f>
        <v>0</v>
      </c>
      <c r="BH151" s="162">
        <f>IF(N151="sníž. přenesená",J151,0)</f>
        <v>0</v>
      </c>
      <c r="BI151" s="162">
        <f>IF(N151="nulová",J151,0)</f>
        <v>0</v>
      </c>
      <c r="BJ151" s="24" t="s">
        <v>73</v>
      </c>
      <c r="BK151" s="162">
        <f>ROUND(I151*H151,2)</f>
        <v>0</v>
      </c>
      <c r="BL151" s="24" t="s">
        <v>149</v>
      </c>
      <c r="BM151" s="24" t="s">
        <v>456</v>
      </c>
    </row>
    <row r="152" spans="2:47" s="1" customFormat="1" ht="54">
      <c r="B152" s="38"/>
      <c r="D152" s="163" t="s">
        <v>151</v>
      </c>
      <c r="F152" s="164" t="s">
        <v>441</v>
      </c>
      <c r="L152" s="38"/>
      <c r="M152" s="165"/>
      <c r="N152" s="39"/>
      <c r="O152" s="39"/>
      <c r="P152" s="39"/>
      <c r="Q152" s="39"/>
      <c r="R152" s="39"/>
      <c r="S152" s="39"/>
      <c r="T152" s="67"/>
      <c r="AT152" s="24" t="s">
        <v>151</v>
      </c>
      <c r="AU152" s="24" t="s">
        <v>75</v>
      </c>
    </row>
    <row r="153" spans="2:51" s="11" customFormat="1" ht="13.5">
      <c r="B153" s="166"/>
      <c r="D153" s="163" t="s">
        <v>153</v>
      </c>
      <c r="E153" s="167" t="s">
        <v>5</v>
      </c>
      <c r="F153" s="168" t="s">
        <v>457</v>
      </c>
      <c r="H153" s="169">
        <v>40</v>
      </c>
      <c r="L153" s="166"/>
      <c r="M153" s="170"/>
      <c r="N153" s="171"/>
      <c r="O153" s="171"/>
      <c r="P153" s="171"/>
      <c r="Q153" s="171"/>
      <c r="R153" s="171"/>
      <c r="S153" s="171"/>
      <c r="T153" s="172"/>
      <c r="AT153" s="167" t="s">
        <v>153</v>
      </c>
      <c r="AU153" s="167" t="s">
        <v>75</v>
      </c>
      <c r="AV153" s="11" t="s">
        <v>75</v>
      </c>
      <c r="AW153" s="11" t="s">
        <v>28</v>
      </c>
      <c r="AX153" s="11" t="s">
        <v>65</v>
      </c>
      <c r="AY153" s="167" t="s">
        <v>142</v>
      </c>
    </row>
    <row r="154" spans="2:51" s="13" customFormat="1" ht="13.5">
      <c r="B154" s="179"/>
      <c r="D154" s="163" t="s">
        <v>153</v>
      </c>
      <c r="E154" s="180" t="s">
        <v>5</v>
      </c>
      <c r="F154" s="181" t="s">
        <v>156</v>
      </c>
      <c r="H154" s="182">
        <v>40</v>
      </c>
      <c r="L154" s="179"/>
      <c r="M154" s="183"/>
      <c r="N154" s="184"/>
      <c r="O154" s="184"/>
      <c r="P154" s="184"/>
      <c r="Q154" s="184"/>
      <c r="R154" s="184"/>
      <c r="S154" s="184"/>
      <c r="T154" s="185"/>
      <c r="AT154" s="180" t="s">
        <v>153</v>
      </c>
      <c r="AU154" s="180" t="s">
        <v>75</v>
      </c>
      <c r="AV154" s="13" t="s">
        <v>149</v>
      </c>
      <c r="AW154" s="13" t="s">
        <v>28</v>
      </c>
      <c r="AX154" s="13" t="s">
        <v>73</v>
      </c>
      <c r="AY154" s="180" t="s">
        <v>142</v>
      </c>
    </row>
    <row r="155" spans="2:65" s="1" customFormat="1" ht="38.25" customHeight="1">
      <c r="B155" s="152"/>
      <c r="C155" s="153" t="s">
        <v>11</v>
      </c>
      <c r="D155" s="153" t="s">
        <v>144</v>
      </c>
      <c r="E155" s="154" t="s">
        <v>458</v>
      </c>
      <c r="F155" s="155" t="s">
        <v>459</v>
      </c>
      <c r="G155" s="156" t="s">
        <v>389</v>
      </c>
      <c r="H155" s="157">
        <v>40</v>
      </c>
      <c r="I155" s="157"/>
      <c r="J155" s="157">
        <f>ROUND(I155*H155,2)</f>
        <v>0</v>
      </c>
      <c r="K155" s="155" t="s">
        <v>148</v>
      </c>
      <c r="L155" s="38"/>
      <c r="M155" s="158" t="s">
        <v>5</v>
      </c>
      <c r="N155" s="159" t="s">
        <v>36</v>
      </c>
      <c r="O155" s="160">
        <v>0.003</v>
      </c>
      <c r="P155" s="160">
        <f>O155*H155</f>
        <v>0.12</v>
      </c>
      <c r="Q155" s="160">
        <v>0</v>
      </c>
      <c r="R155" s="160">
        <f>Q155*H155</f>
        <v>0</v>
      </c>
      <c r="S155" s="160">
        <v>0</v>
      </c>
      <c r="T155" s="161">
        <f>S155*H155</f>
        <v>0</v>
      </c>
      <c r="AR155" s="24" t="s">
        <v>149</v>
      </c>
      <c r="AT155" s="24" t="s">
        <v>144</v>
      </c>
      <c r="AU155" s="24" t="s">
        <v>75</v>
      </c>
      <c r="AY155" s="24" t="s">
        <v>142</v>
      </c>
      <c r="BE155" s="162">
        <f>IF(N155="základní",J155,0)</f>
        <v>0</v>
      </c>
      <c r="BF155" s="162">
        <f>IF(N155="snížená",J155,0)</f>
        <v>0</v>
      </c>
      <c r="BG155" s="162">
        <f>IF(N155="zákl. přenesená",J155,0)</f>
        <v>0</v>
      </c>
      <c r="BH155" s="162">
        <f>IF(N155="sníž. přenesená",J155,0)</f>
        <v>0</v>
      </c>
      <c r="BI155" s="162">
        <f>IF(N155="nulová",J155,0)</f>
        <v>0</v>
      </c>
      <c r="BJ155" s="24" t="s">
        <v>73</v>
      </c>
      <c r="BK155" s="162">
        <f>ROUND(I155*H155,2)</f>
        <v>0</v>
      </c>
      <c r="BL155" s="24" t="s">
        <v>149</v>
      </c>
      <c r="BM155" s="24" t="s">
        <v>460</v>
      </c>
    </row>
    <row r="156" spans="2:47" s="1" customFormat="1" ht="54">
      <c r="B156" s="38"/>
      <c r="D156" s="163" t="s">
        <v>151</v>
      </c>
      <c r="F156" s="164" t="s">
        <v>441</v>
      </c>
      <c r="L156" s="38"/>
      <c r="M156" s="165"/>
      <c r="N156" s="39"/>
      <c r="O156" s="39"/>
      <c r="P156" s="39"/>
      <c r="Q156" s="39"/>
      <c r="R156" s="39"/>
      <c r="S156" s="39"/>
      <c r="T156" s="67"/>
      <c r="AT156" s="24" t="s">
        <v>151</v>
      </c>
      <c r="AU156" s="24" t="s">
        <v>75</v>
      </c>
    </row>
    <row r="157" spans="2:51" s="11" customFormat="1" ht="13.5">
      <c r="B157" s="166"/>
      <c r="D157" s="163" t="s">
        <v>153</v>
      </c>
      <c r="E157" s="167" t="s">
        <v>5</v>
      </c>
      <c r="F157" s="168" t="s">
        <v>457</v>
      </c>
      <c r="H157" s="169">
        <v>40</v>
      </c>
      <c r="L157" s="166"/>
      <c r="M157" s="170"/>
      <c r="N157" s="171"/>
      <c r="O157" s="171"/>
      <c r="P157" s="171"/>
      <c r="Q157" s="171"/>
      <c r="R157" s="171"/>
      <c r="S157" s="171"/>
      <c r="T157" s="172"/>
      <c r="AT157" s="167" t="s">
        <v>153</v>
      </c>
      <c r="AU157" s="167" t="s">
        <v>75</v>
      </c>
      <c r="AV157" s="11" t="s">
        <v>75</v>
      </c>
      <c r="AW157" s="11" t="s">
        <v>28</v>
      </c>
      <c r="AX157" s="11" t="s">
        <v>65</v>
      </c>
      <c r="AY157" s="167" t="s">
        <v>142</v>
      </c>
    </row>
    <row r="158" spans="2:51" s="13" customFormat="1" ht="13.5">
      <c r="B158" s="179"/>
      <c r="D158" s="163" t="s">
        <v>153</v>
      </c>
      <c r="E158" s="180" t="s">
        <v>5</v>
      </c>
      <c r="F158" s="181" t="s">
        <v>156</v>
      </c>
      <c r="H158" s="182">
        <v>40</v>
      </c>
      <c r="L158" s="179"/>
      <c r="M158" s="183"/>
      <c r="N158" s="184"/>
      <c r="O158" s="184"/>
      <c r="P158" s="184"/>
      <c r="Q158" s="184"/>
      <c r="R158" s="184"/>
      <c r="S158" s="184"/>
      <c r="T158" s="185"/>
      <c r="AT158" s="180" t="s">
        <v>153</v>
      </c>
      <c r="AU158" s="180" t="s">
        <v>75</v>
      </c>
      <c r="AV158" s="13" t="s">
        <v>149</v>
      </c>
      <c r="AW158" s="13" t="s">
        <v>28</v>
      </c>
      <c r="AX158" s="13" t="s">
        <v>73</v>
      </c>
      <c r="AY158" s="180" t="s">
        <v>142</v>
      </c>
    </row>
    <row r="159" spans="2:65" s="1" customFormat="1" ht="38.25" customHeight="1">
      <c r="B159" s="152"/>
      <c r="C159" s="153" t="s">
        <v>235</v>
      </c>
      <c r="D159" s="153" t="s">
        <v>144</v>
      </c>
      <c r="E159" s="154" t="s">
        <v>461</v>
      </c>
      <c r="F159" s="155" t="s">
        <v>462</v>
      </c>
      <c r="G159" s="156" t="s">
        <v>389</v>
      </c>
      <c r="H159" s="157">
        <v>42</v>
      </c>
      <c r="I159" s="157"/>
      <c r="J159" s="157">
        <f>ROUND(I159*H159,2)</f>
        <v>0</v>
      </c>
      <c r="K159" s="155" t="s">
        <v>148</v>
      </c>
      <c r="L159" s="38"/>
      <c r="M159" s="158" t="s">
        <v>5</v>
      </c>
      <c r="N159" s="159" t="s">
        <v>36</v>
      </c>
      <c r="O159" s="160">
        <v>0.005</v>
      </c>
      <c r="P159" s="160">
        <f>O159*H159</f>
        <v>0.21</v>
      </c>
      <c r="Q159" s="160">
        <v>0</v>
      </c>
      <c r="R159" s="160">
        <f>Q159*H159</f>
        <v>0</v>
      </c>
      <c r="S159" s="160">
        <v>0</v>
      </c>
      <c r="T159" s="161">
        <f>S159*H159</f>
        <v>0</v>
      </c>
      <c r="AR159" s="24" t="s">
        <v>149</v>
      </c>
      <c r="AT159" s="24" t="s">
        <v>144</v>
      </c>
      <c r="AU159" s="24" t="s">
        <v>75</v>
      </c>
      <c r="AY159" s="24" t="s">
        <v>142</v>
      </c>
      <c r="BE159" s="162">
        <f>IF(N159="základní",J159,0)</f>
        <v>0</v>
      </c>
      <c r="BF159" s="162">
        <f>IF(N159="snížená",J159,0)</f>
        <v>0</v>
      </c>
      <c r="BG159" s="162">
        <f>IF(N159="zákl. přenesená",J159,0)</f>
        <v>0</v>
      </c>
      <c r="BH159" s="162">
        <f>IF(N159="sníž. přenesená",J159,0)</f>
        <v>0</v>
      </c>
      <c r="BI159" s="162">
        <f>IF(N159="nulová",J159,0)</f>
        <v>0</v>
      </c>
      <c r="BJ159" s="24" t="s">
        <v>73</v>
      </c>
      <c r="BK159" s="162">
        <f>ROUND(I159*H159,2)</f>
        <v>0</v>
      </c>
      <c r="BL159" s="24" t="s">
        <v>149</v>
      </c>
      <c r="BM159" s="24" t="s">
        <v>463</v>
      </c>
    </row>
    <row r="160" spans="2:47" s="1" customFormat="1" ht="54">
      <c r="B160" s="38"/>
      <c r="D160" s="163" t="s">
        <v>151</v>
      </c>
      <c r="F160" s="164" t="s">
        <v>441</v>
      </c>
      <c r="L160" s="38"/>
      <c r="M160" s="165"/>
      <c r="N160" s="39"/>
      <c r="O160" s="39"/>
      <c r="P160" s="39"/>
      <c r="Q160" s="39"/>
      <c r="R160" s="39"/>
      <c r="S160" s="39"/>
      <c r="T160" s="67"/>
      <c r="AT160" s="24" t="s">
        <v>151</v>
      </c>
      <c r="AU160" s="24" t="s">
        <v>75</v>
      </c>
    </row>
    <row r="161" spans="2:51" s="11" customFormat="1" ht="13.5">
      <c r="B161" s="166"/>
      <c r="D161" s="163" t="s">
        <v>153</v>
      </c>
      <c r="E161" s="167" t="s">
        <v>5</v>
      </c>
      <c r="F161" s="168" t="s">
        <v>464</v>
      </c>
      <c r="H161" s="169">
        <v>42</v>
      </c>
      <c r="L161" s="166"/>
      <c r="M161" s="170"/>
      <c r="N161" s="171"/>
      <c r="O161" s="171"/>
      <c r="P161" s="171"/>
      <c r="Q161" s="171"/>
      <c r="R161" s="171"/>
      <c r="S161" s="171"/>
      <c r="T161" s="172"/>
      <c r="AT161" s="167" t="s">
        <v>153</v>
      </c>
      <c r="AU161" s="167" t="s">
        <v>75</v>
      </c>
      <c r="AV161" s="11" t="s">
        <v>75</v>
      </c>
      <c r="AW161" s="11" t="s">
        <v>28</v>
      </c>
      <c r="AX161" s="11" t="s">
        <v>65</v>
      </c>
      <c r="AY161" s="167" t="s">
        <v>142</v>
      </c>
    </row>
    <row r="162" spans="2:51" s="13" customFormat="1" ht="13.5">
      <c r="B162" s="179"/>
      <c r="D162" s="163" t="s">
        <v>153</v>
      </c>
      <c r="E162" s="180" t="s">
        <v>5</v>
      </c>
      <c r="F162" s="181" t="s">
        <v>156</v>
      </c>
      <c r="H162" s="182">
        <v>42</v>
      </c>
      <c r="L162" s="179"/>
      <c r="M162" s="183"/>
      <c r="N162" s="184"/>
      <c r="O162" s="184"/>
      <c r="P162" s="184"/>
      <c r="Q162" s="184"/>
      <c r="R162" s="184"/>
      <c r="S162" s="184"/>
      <c r="T162" s="185"/>
      <c r="AT162" s="180" t="s">
        <v>153</v>
      </c>
      <c r="AU162" s="180" t="s">
        <v>75</v>
      </c>
      <c r="AV162" s="13" t="s">
        <v>149</v>
      </c>
      <c r="AW162" s="13" t="s">
        <v>28</v>
      </c>
      <c r="AX162" s="13" t="s">
        <v>73</v>
      </c>
      <c r="AY162" s="180" t="s">
        <v>142</v>
      </c>
    </row>
    <row r="163" spans="2:63" s="10" customFormat="1" ht="29.85" customHeight="1">
      <c r="B163" s="140"/>
      <c r="D163" s="141" t="s">
        <v>64</v>
      </c>
      <c r="E163" s="150" t="s">
        <v>162</v>
      </c>
      <c r="F163" s="150" t="s">
        <v>465</v>
      </c>
      <c r="J163" s="151">
        <f>BK163</f>
        <v>0</v>
      </c>
      <c r="L163" s="140"/>
      <c r="M163" s="144"/>
      <c r="N163" s="145"/>
      <c r="O163" s="145"/>
      <c r="P163" s="146">
        <f>P164</f>
        <v>2.117</v>
      </c>
      <c r="Q163" s="145"/>
      <c r="R163" s="146">
        <f>R164</f>
        <v>0</v>
      </c>
      <c r="S163" s="145"/>
      <c r="T163" s="147">
        <f>T164</f>
        <v>0</v>
      </c>
      <c r="AR163" s="141" t="s">
        <v>73</v>
      </c>
      <c r="AT163" s="148" t="s">
        <v>64</v>
      </c>
      <c r="AU163" s="148" t="s">
        <v>73</v>
      </c>
      <c r="AY163" s="141" t="s">
        <v>142</v>
      </c>
      <c r="BK163" s="149">
        <f>BK164</f>
        <v>0</v>
      </c>
    </row>
    <row r="164" spans="2:65" s="1" customFormat="1" ht="16.5" customHeight="1">
      <c r="B164" s="152"/>
      <c r="C164" s="153" t="s">
        <v>241</v>
      </c>
      <c r="D164" s="153" t="s">
        <v>144</v>
      </c>
      <c r="E164" s="154" t="s">
        <v>466</v>
      </c>
      <c r="F164" s="155" t="s">
        <v>467</v>
      </c>
      <c r="G164" s="156" t="s">
        <v>389</v>
      </c>
      <c r="H164" s="157">
        <v>1</v>
      </c>
      <c r="I164" s="157"/>
      <c r="J164" s="157">
        <f>ROUND(I164*H164,2)</f>
        <v>0</v>
      </c>
      <c r="K164" s="155" t="s">
        <v>148</v>
      </c>
      <c r="L164" s="38"/>
      <c r="M164" s="158" t="s">
        <v>5</v>
      </c>
      <c r="N164" s="159" t="s">
        <v>36</v>
      </c>
      <c r="O164" s="160">
        <v>2.117</v>
      </c>
      <c r="P164" s="160">
        <f>O164*H164</f>
        <v>2.117</v>
      </c>
      <c r="Q164" s="160">
        <v>0</v>
      </c>
      <c r="R164" s="160">
        <f>Q164*H164</f>
        <v>0</v>
      </c>
      <c r="S164" s="160">
        <v>0</v>
      </c>
      <c r="T164" s="161">
        <f>S164*H164</f>
        <v>0</v>
      </c>
      <c r="AR164" s="24" t="s">
        <v>149</v>
      </c>
      <c r="AT164" s="24" t="s">
        <v>144</v>
      </c>
      <c r="AU164" s="24" t="s">
        <v>75</v>
      </c>
      <c r="AY164" s="24" t="s">
        <v>142</v>
      </c>
      <c r="BE164" s="162">
        <f>IF(N164="základní",J164,0)</f>
        <v>0</v>
      </c>
      <c r="BF164" s="162">
        <f>IF(N164="snížená",J164,0)</f>
        <v>0</v>
      </c>
      <c r="BG164" s="162">
        <f>IF(N164="zákl. přenesená",J164,0)</f>
        <v>0</v>
      </c>
      <c r="BH164" s="162">
        <f>IF(N164="sníž. přenesená",J164,0)</f>
        <v>0</v>
      </c>
      <c r="BI164" s="162">
        <f>IF(N164="nulová",J164,0)</f>
        <v>0</v>
      </c>
      <c r="BJ164" s="24" t="s">
        <v>73</v>
      </c>
      <c r="BK164" s="162">
        <f>ROUND(I164*H164,2)</f>
        <v>0</v>
      </c>
      <c r="BL164" s="24" t="s">
        <v>149</v>
      </c>
      <c r="BM164" s="24" t="s">
        <v>468</v>
      </c>
    </row>
    <row r="165" spans="2:63" s="10" customFormat="1" ht="29.85" customHeight="1">
      <c r="B165" s="140"/>
      <c r="D165" s="141" t="s">
        <v>64</v>
      </c>
      <c r="E165" s="150" t="s">
        <v>194</v>
      </c>
      <c r="F165" s="150" t="s">
        <v>355</v>
      </c>
      <c r="J165" s="151">
        <f>BK165</f>
        <v>0</v>
      </c>
      <c r="L165" s="140"/>
      <c r="M165" s="144"/>
      <c r="N165" s="145"/>
      <c r="O165" s="145"/>
      <c r="P165" s="146">
        <f>SUM(P166:P194)</f>
        <v>409.82907</v>
      </c>
      <c r="Q165" s="145"/>
      <c r="R165" s="146">
        <f>SUM(R166:R194)</f>
        <v>0.0016</v>
      </c>
      <c r="S165" s="145"/>
      <c r="T165" s="147">
        <f>SUM(T166:T194)</f>
        <v>67.51232399999999</v>
      </c>
      <c r="AR165" s="141" t="s">
        <v>73</v>
      </c>
      <c r="AT165" s="148" t="s">
        <v>64</v>
      </c>
      <c r="AU165" s="148" t="s">
        <v>73</v>
      </c>
      <c r="AY165" s="141" t="s">
        <v>142</v>
      </c>
      <c r="BK165" s="149">
        <f>SUM(BK166:BK194)</f>
        <v>0</v>
      </c>
    </row>
    <row r="166" spans="2:65" s="1" customFormat="1" ht="16.5" customHeight="1">
      <c r="B166" s="152"/>
      <c r="C166" s="153" t="s">
        <v>246</v>
      </c>
      <c r="D166" s="153" t="s">
        <v>144</v>
      </c>
      <c r="E166" s="154" t="s">
        <v>469</v>
      </c>
      <c r="F166" s="155" t="s">
        <v>470</v>
      </c>
      <c r="G166" s="156" t="s">
        <v>147</v>
      </c>
      <c r="H166" s="157">
        <v>1.44</v>
      </c>
      <c r="I166" s="157"/>
      <c r="J166" s="157">
        <f>ROUND(I166*H166,2)</f>
        <v>0</v>
      </c>
      <c r="K166" s="155" t="s">
        <v>148</v>
      </c>
      <c r="L166" s="38"/>
      <c r="M166" s="158" t="s">
        <v>5</v>
      </c>
      <c r="N166" s="159" t="s">
        <v>36</v>
      </c>
      <c r="O166" s="160">
        <v>6.436</v>
      </c>
      <c r="P166" s="160">
        <f>O166*H166</f>
        <v>9.26784</v>
      </c>
      <c r="Q166" s="160">
        <v>0</v>
      </c>
      <c r="R166" s="160">
        <f>Q166*H166</f>
        <v>0</v>
      </c>
      <c r="S166" s="160">
        <v>2</v>
      </c>
      <c r="T166" s="161">
        <f>S166*H166</f>
        <v>2.88</v>
      </c>
      <c r="AR166" s="24" t="s">
        <v>149</v>
      </c>
      <c r="AT166" s="24" t="s">
        <v>144</v>
      </c>
      <c r="AU166" s="24" t="s">
        <v>75</v>
      </c>
      <c r="AY166" s="24" t="s">
        <v>142</v>
      </c>
      <c r="BE166" s="162">
        <f>IF(N166="základní",J166,0)</f>
        <v>0</v>
      </c>
      <c r="BF166" s="162">
        <f>IF(N166="snížená",J166,0)</f>
        <v>0</v>
      </c>
      <c r="BG166" s="162">
        <f>IF(N166="zákl. přenesená",J166,0)</f>
        <v>0</v>
      </c>
      <c r="BH166" s="162">
        <f>IF(N166="sníž. přenesená",J166,0)</f>
        <v>0</v>
      </c>
      <c r="BI166" s="162">
        <f>IF(N166="nulová",J166,0)</f>
        <v>0</v>
      </c>
      <c r="BJ166" s="24" t="s">
        <v>73</v>
      </c>
      <c r="BK166" s="162">
        <f>ROUND(I166*H166,2)</f>
        <v>0</v>
      </c>
      <c r="BL166" s="24" t="s">
        <v>149</v>
      </c>
      <c r="BM166" s="24" t="s">
        <v>471</v>
      </c>
    </row>
    <row r="167" spans="2:51" s="12" customFormat="1" ht="13.5">
      <c r="B167" s="173"/>
      <c r="D167" s="163" t="s">
        <v>153</v>
      </c>
      <c r="E167" s="174" t="s">
        <v>5</v>
      </c>
      <c r="F167" s="175" t="s">
        <v>472</v>
      </c>
      <c r="H167" s="174" t="s">
        <v>5</v>
      </c>
      <c r="L167" s="173"/>
      <c r="M167" s="176"/>
      <c r="N167" s="177"/>
      <c r="O167" s="177"/>
      <c r="P167" s="177"/>
      <c r="Q167" s="177"/>
      <c r="R167" s="177"/>
      <c r="S167" s="177"/>
      <c r="T167" s="178"/>
      <c r="AT167" s="174" t="s">
        <v>153</v>
      </c>
      <c r="AU167" s="174" t="s">
        <v>75</v>
      </c>
      <c r="AV167" s="12" t="s">
        <v>73</v>
      </c>
      <c r="AW167" s="12" t="s">
        <v>28</v>
      </c>
      <c r="AX167" s="12" t="s">
        <v>65</v>
      </c>
      <c r="AY167" s="174" t="s">
        <v>142</v>
      </c>
    </row>
    <row r="168" spans="2:51" s="11" customFormat="1" ht="13.5">
      <c r="B168" s="166"/>
      <c r="D168" s="163" t="s">
        <v>153</v>
      </c>
      <c r="E168" s="167" t="s">
        <v>5</v>
      </c>
      <c r="F168" s="168" t="s">
        <v>473</v>
      </c>
      <c r="H168" s="169">
        <v>1.44</v>
      </c>
      <c r="L168" s="166"/>
      <c r="M168" s="170"/>
      <c r="N168" s="171"/>
      <c r="O168" s="171"/>
      <c r="P168" s="171"/>
      <c r="Q168" s="171"/>
      <c r="R168" s="171"/>
      <c r="S168" s="171"/>
      <c r="T168" s="172"/>
      <c r="AT168" s="167" t="s">
        <v>153</v>
      </c>
      <c r="AU168" s="167" t="s">
        <v>75</v>
      </c>
      <c r="AV168" s="11" t="s">
        <v>75</v>
      </c>
      <c r="AW168" s="11" t="s">
        <v>28</v>
      </c>
      <c r="AX168" s="11" t="s">
        <v>65</v>
      </c>
      <c r="AY168" s="167" t="s">
        <v>142</v>
      </c>
    </row>
    <row r="169" spans="2:51" s="13" customFormat="1" ht="13.5">
      <c r="B169" s="179"/>
      <c r="D169" s="163" t="s">
        <v>153</v>
      </c>
      <c r="E169" s="180" t="s">
        <v>5</v>
      </c>
      <c r="F169" s="181" t="s">
        <v>156</v>
      </c>
      <c r="H169" s="182">
        <v>1.44</v>
      </c>
      <c r="L169" s="179"/>
      <c r="M169" s="183"/>
      <c r="N169" s="184"/>
      <c r="O169" s="184"/>
      <c r="P169" s="184"/>
      <c r="Q169" s="184"/>
      <c r="R169" s="184"/>
      <c r="S169" s="184"/>
      <c r="T169" s="185"/>
      <c r="AT169" s="180" t="s">
        <v>153</v>
      </c>
      <c r="AU169" s="180" t="s">
        <v>75</v>
      </c>
      <c r="AV169" s="13" t="s">
        <v>149</v>
      </c>
      <c r="AW169" s="13" t="s">
        <v>28</v>
      </c>
      <c r="AX169" s="13" t="s">
        <v>73</v>
      </c>
      <c r="AY169" s="180" t="s">
        <v>142</v>
      </c>
    </row>
    <row r="170" spans="2:65" s="348" customFormat="1" ht="22.5" customHeight="1">
      <c r="B170" s="152"/>
      <c r="C170" s="374" t="s">
        <v>1754</v>
      </c>
      <c r="D170" s="374" t="s">
        <v>144</v>
      </c>
      <c r="E170" s="375" t="s">
        <v>1749</v>
      </c>
      <c r="F170" s="376" t="s">
        <v>1750</v>
      </c>
      <c r="G170" s="377" t="s">
        <v>220</v>
      </c>
      <c r="H170" s="378">
        <v>55.38</v>
      </c>
      <c r="I170" s="378"/>
      <c r="J170" s="378">
        <f>ROUND(I170*H170,2)</f>
        <v>0</v>
      </c>
      <c r="K170" s="376" t="s">
        <v>148</v>
      </c>
      <c r="L170" s="38"/>
      <c r="M170" s="349" t="s">
        <v>5</v>
      </c>
      <c r="N170" s="350" t="s">
        <v>36</v>
      </c>
      <c r="O170" s="351">
        <v>0.284</v>
      </c>
      <c r="P170" s="351">
        <f>O170*H170</f>
        <v>15.72792</v>
      </c>
      <c r="Q170" s="351">
        <v>0</v>
      </c>
      <c r="R170" s="351">
        <f>Q170*H170</f>
        <v>0</v>
      </c>
      <c r="S170" s="351">
        <v>0.261</v>
      </c>
      <c r="T170" s="352">
        <f>S170*H170</f>
        <v>14.454180000000001</v>
      </c>
      <c r="AR170" s="24" t="s">
        <v>149</v>
      </c>
      <c r="AT170" s="24" t="s">
        <v>144</v>
      </c>
      <c r="AU170" s="24" t="s">
        <v>75</v>
      </c>
      <c r="AY170" s="24" t="s">
        <v>142</v>
      </c>
      <c r="BE170" s="162">
        <f>IF(N170="základní",J170,0)</f>
        <v>0</v>
      </c>
      <c r="BF170" s="162">
        <f>IF(N170="snížená",J170,0)</f>
        <v>0</v>
      </c>
      <c r="BG170" s="162">
        <f>IF(N170="zákl. přenesená",J170,0)</f>
        <v>0</v>
      </c>
      <c r="BH170" s="162">
        <f>IF(N170="sníž. přenesená",J170,0)</f>
        <v>0</v>
      </c>
      <c r="BI170" s="162">
        <f>IF(N170="nulová",J170,0)</f>
        <v>0</v>
      </c>
      <c r="BJ170" s="24" t="s">
        <v>73</v>
      </c>
      <c r="BK170" s="162">
        <f>ROUND(I170*H170,2)</f>
        <v>0</v>
      </c>
      <c r="BL170" s="24" t="s">
        <v>149</v>
      </c>
      <c r="BM170" s="24" t="s">
        <v>1751</v>
      </c>
    </row>
    <row r="171" spans="2:51" s="353" customFormat="1" ht="11.25">
      <c r="B171" s="354"/>
      <c r="C171" s="373"/>
      <c r="D171" s="371" t="s">
        <v>153</v>
      </c>
      <c r="E171" s="372" t="s">
        <v>5</v>
      </c>
      <c r="F171" s="379" t="s">
        <v>1752</v>
      </c>
      <c r="G171" s="373"/>
      <c r="H171" s="380">
        <v>55.38</v>
      </c>
      <c r="I171" s="373"/>
      <c r="J171" s="373"/>
      <c r="K171" s="373"/>
      <c r="L171" s="354"/>
      <c r="M171" s="356"/>
      <c r="N171" s="357"/>
      <c r="O171" s="357"/>
      <c r="P171" s="357"/>
      <c r="Q171" s="357"/>
      <c r="R171" s="357"/>
      <c r="S171" s="357"/>
      <c r="T171" s="358"/>
      <c r="AT171" s="355" t="s">
        <v>153</v>
      </c>
      <c r="AU171" s="355" t="s">
        <v>75</v>
      </c>
      <c r="AV171" s="353" t="s">
        <v>75</v>
      </c>
      <c r="AW171" s="353" t="s">
        <v>28</v>
      </c>
      <c r="AX171" s="353" t="s">
        <v>65</v>
      </c>
      <c r="AY171" s="355" t="s">
        <v>142</v>
      </c>
    </row>
    <row r="172" spans="2:51" s="359" customFormat="1" ht="11.25">
      <c r="B172" s="360"/>
      <c r="C172" s="381"/>
      <c r="D172" s="371" t="s">
        <v>153</v>
      </c>
      <c r="E172" s="382" t="s">
        <v>5</v>
      </c>
      <c r="F172" s="383" t="s">
        <v>1753</v>
      </c>
      <c r="G172" s="381"/>
      <c r="H172" s="382" t="s">
        <v>5</v>
      </c>
      <c r="I172" s="381"/>
      <c r="J172" s="381"/>
      <c r="K172" s="381"/>
      <c r="L172" s="360"/>
      <c r="M172" s="362"/>
      <c r="N172" s="363"/>
      <c r="O172" s="363"/>
      <c r="P172" s="363"/>
      <c r="Q172" s="363"/>
      <c r="R172" s="363"/>
      <c r="S172" s="363"/>
      <c r="T172" s="364"/>
      <c r="AT172" s="361" t="s">
        <v>153</v>
      </c>
      <c r="AU172" s="361" t="s">
        <v>75</v>
      </c>
      <c r="AV172" s="359" t="s">
        <v>73</v>
      </c>
      <c r="AW172" s="359" t="s">
        <v>28</v>
      </c>
      <c r="AX172" s="359" t="s">
        <v>65</v>
      </c>
      <c r="AY172" s="361" t="s">
        <v>142</v>
      </c>
    </row>
    <row r="173" spans="2:51" s="365" customFormat="1" ht="11.25">
      <c r="B173" s="366"/>
      <c r="C173" s="384"/>
      <c r="D173" s="371" t="s">
        <v>153</v>
      </c>
      <c r="E173" s="385" t="s">
        <v>5</v>
      </c>
      <c r="F173" s="386" t="s">
        <v>156</v>
      </c>
      <c r="G173" s="384"/>
      <c r="H173" s="387">
        <v>55.38</v>
      </c>
      <c r="I173" s="384"/>
      <c r="J173" s="384"/>
      <c r="K173" s="384"/>
      <c r="L173" s="366"/>
      <c r="M173" s="368"/>
      <c r="N173" s="369"/>
      <c r="O173" s="369"/>
      <c r="P173" s="369"/>
      <c r="Q173" s="369"/>
      <c r="R173" s="369"/>
      <c r="S173" s="369"/>
      <c r="T173" s="370"/>
      <c r="AT173" s="367" t="s">
        <v>153</v>
      </c>
      <c r="AU173" s="367" t="s">
        <v>75</v>
      </c>
      <c r="AV173" s="365" t="s">
        <v>149</v>
      </c>
      <c r="AW173" s="365" t="s">
        <v>28</v>
      </c>
      <c r="AX173" s="365" t="s">
        <v>73</v>
      </c>
      <c r="AY173" s="367" t="s">
        <v>142</v>
      </c>
    </row>
    <row r="174" spans="2:65" s="1" customFormat="1" ht="16.5" customHeight="1">
      <c r="B174" s="152"/>
      <c r="C174" s="153" t="s">
        <v>249</v>
      </c>
      <c r="D174" s="153" t="s">
        <v>144</v>
      </c>
      <c r="E174" s="154" t="s">
        <v>474</v>
      </c>
      <c r="F174" s="155" t="s">
        <v>475</v>
      </c>
      <c r="G174" s="156" t="s">
        <v>147</v>
      </c>
      <c r="H174" s="157">
        <v>1.19</v>
      </c>
      <c r="I174" s="157"/>
      <c r="J174" s="157">
        <f>ROUND(I174*H174,2)</f>
        <v>0</v>
      </c>
      <c r="K174" s="155" t="s">
        <v>148</v>
      </c>
      <c r="L174" s="38"/>
      <c r="M174" s="158" t="s">
        <v>5</v>
      </c>
      <c r="N174" s="159" t="s">
        <v>36</v>
      </c>
      <c r="O174" s="160">
        <v>16.449</v>
      </c>
      <c r="P174" s="160">
        <f>O174*H174</f>
        <v>19.57431</v>
      </c>
      <c r="Q174" s="160">
        <v>0</v>
      </c>
      <c r="R174" s="160">
        <f>Q174*H174</f>
        <v>0</v>
      </c>
      <c r="S174" s="160">
        <v>2.4</v>
      </c>
      <c r="T174" s="161">
        <f>S174*H174</f>
        <v>2.856</v>
      </c>
      <c r="AR174" s="24" t="s">
        <v>149</v>
      </c>
      <c r="AT174" s="24" t="s">
        <v>144</v>
      </c>
      <c r="AU174" s="24" t="s">
        <v>75</v>
      </c>
      <c r="AY174" s="24" t="s">
        <v>142</v>
      </c>
      <c r="BE174" s="162">
        <f>IF(N174="základní",J174,0)</f>
        <v>0</v>
      </c>
      <c r="BF174" s="162">
        <f>IF(N174="snížená",J174,0)</f>
        <v>0</v>
      </c>
      <c r="BG174" s="162">
        <f>IF(N174="zákl. přenesená",J174,0)</f>
        <v>0</v>
      </c>
      <c r="BH174" s="162">
        <f>IF(N174="sníž. přenesená",J174,0)</f>
        <v>0</v>
      </c>
      <c r="BI174" s="162">
        <f>IF(N174="nulová",J174,0)</f>
        <v>0</v>
      </c>
      <c r="BJ174" s="24" t="s">
        <v>73</v>
      </c>
      <c r="BK174" s="162">
        <f>ROUND(I174*H174,2)</f>
        <v>0</v>
      </c>
      <c r="BL174" s="24" t="s">
        <v>149</v>
      </c>
      <c r="BM174" s="24" t="s">
        <v>476</v>
      </c>
    </row>
    <row r="175" spans="2:47" s="1" customFormat="1" ht="40.5">
      <c r="B175" s="38"/>
      <c r="D175" s="163" t="s">
        <v>151</v>
      </c>
      <c r="F175" s="164" t="s">
        <v>477</v>
      </c>
      <c r="L175" s="38"/>
      <c r="M175" s="165"/>
      <c r="N175" s="39"/>
      <c r="O175" s="39"/>
      <c r="P175" s="39"/>
      <c r="Q175" s="39"/>
      <c r="R175" s="39"/>
      <c r="S175" s="39"/>
      <c r="T175" s="67"/>
      <c r="AT175" s="24" t="s">
        <v>151</v>
      </c>
      <c r="AU175" s="24" t="s">
        <v>75</v>
      </c>
    </row>
    <row r="176" spans="2:51" s="11" customFormat="1" ht="13.5">
      <c r="B176" s="166"/>
      <c r="D176" s="163" t="s">
        <v>153</v>
      </c>
      <c r="E176" s="167" t="s">
        <v>5</v>
      </c>
      <c r="F176" s="168" t="s">
        <v>478</v>
      </c>
      <c r="H176" s="169">
        <v>1.19</v>
      </c>
      <c r="L176" s="166"/>
      <c r="M176" s="170"/>
      <c r="N176" s="171"/>
      <c r="O176" s="171"/>
      <c r="P176" s="171"/>
      <c r="Q176" s="171"/>
      <c r="R176" s="171"/>
      <c r="S176" s="171"/>
      <c r="T176" s="172"/>
      <c r="AT176" s="167" t="s">
        <v>153</v>
      </c>
      <c r="AU176" s="167" t="s">
        <v>75</v>
      </c>
      <c r="AV176" s="11" t="s">
        <v>75</v>
      </c>
      <c r="AW176" s="11" t="s">
        <v>28</v>
      </c>
      <c r="AX176" s="11" t="s">
        <v>65</v>
      </c>
      <c r="AY176" s="167" t="s">
        <v>142</v>
      </c>
    </row>
    <row r="177" spans="2:51" s="12" customFormat="1" ht="13.5">
      <c r="B177" s="173"/>
      <c r="D177" s="163" t="s">
        <v>153</v>
      </c>
      <c r="E177" s="174" t="s">
        <v>5</v>
      </c>
      <c r="F177" s="175" t="s">
        <v>479</v>
      </c>
      <c r="H177" s="174" t="s">
        <v>5</v>
      </c>
      <c r="L177" s="173"/>
      <c r="M177" s="176"/>
      <c r="N177" s="177"/>
      <c r="O177" s="177"/>
      <c r="P177" s="177"/>
      <c r="Q177" s="177"/>
      <c r="R177" s="177"/>
      <c r="S177" s="177"/>
      <c r="T177" s="178"/>
      <c r="AT177" s="174" t="s">
        <v>153</v>
      </c>
      <c r="AU177" s="174" t="s">
        <v>75</v>
      </c>
      <c r="AV177" s="12" t="s">
        <v>73</v>
      </c>
      <c r="AW177" s="12" t="s">
        <v>28</v>
      </c>
      <c r="AX177" s="12" t="s">
        <v>65</v>
      </c>
      <c r="AY177" s="174" t="s">
        <v>142</v>
      </c>
    </row>
    <row r="178" spans="2:51" s="13" customFormat="1" ht="13.5">
      <c r="B178" s="179"/>
      <c r="D178" s="163" t="s">
        <v>153</v>
      </c>
      <c r="E178" s="180" t="s">
        <v>5</v>
      </c>
      <c r="F178" s="181" t="s">
        <v>156</v>
      </c>
      <c r="H178" s="182">
        <v>1.19</v>
      </c>
      <c r="L178" s="179"/>
      <c r="M178" s="183"/>
      <c r="N178" s="184"/>
      <c r="O178" s="184"/>
      <c r="P178" s="184"/>
      <c r="Q178" s="184"/>
      <c r="R178" s="184"/>
      <c r="S178" s="184"/>
      <c r="T178" s="185"/>
      <c r="AT178" s="180" t="s">
        <v>153</v>
      </c>
      <c r="AU178" s="180" t="s">
        <v>75</v>
      </c>
      <c r="AV178" s="13" t="s">
        <v>149</v>
      </c>
      <c r="AW178" s="13" t="s">
        <v>28</v>
      </c>
      <c r="AX178" s="13" t="s">
        <v>73</v>
      </c>
      <c r="AY178" s="180" t="s">
        <v>142</v>
      </c>
    </row>
    <row r="179" spans="2:65" s="1" customFormat="1" ht="25.5" customHeight="1">
      <c r="B179" s="152"/>
      <c r="C179" s="153" t="s">
        <v>254</v>
      </c>
      <c r="D179" s="153" t="s">
        <v>144</v>
      </c>
      <c r="E179" s="154" t="s">
        <v>480</v>
      </c>
      <c r="F179" s="155" t="s">
        <v>481</v>
      </c>
      <c r="G179" s="156" t="s">
        <v>324</v>
      </c>
      <c r="H179" s="157">
        <v>12</v>
      </c>
      <c r="I179" s="157"/>
      <c r="J179" s="157">
        <f>ROUND(I179*H179,2)</f>
        <v>0</v>
      </c>
      <c r="K179" s="155" t="s">
        <v>148</v>
      </c>
      <c r="L179" s="38"/>
      <c r="M179" s="158" t="s">
        <v>5</v>
      </c>
      <c r="N179" s="159" t="s">
        <v>36</v>
      </c>
      <c r="O179" s="160">
        <v>1.621</v>
      </c>
      <c r="P179" s="160">
        <f>O179*H179</f>
        <v>19.451999999999998</v>
      </c>
      <c r="Q179" s="160">
        <v>0</v>
      </c>
      <c r="R179" s="160">
        <f>Q179*H179</f>
        <v>0</v>
      </c>
      <c r="S179" s="160">
        <v>0.37</v>
      </c>
      <c r="T179" s="161">
        <f>S179*H179</f>
        <v>4.4399999999999995</v>
      </c>
      <c r="AR179" s="24" t="s">
        <v>149</v>
      </c>
      <c r="AT179" s="24" t="s">
        <v>144</v>
      </c>
      <c r="AU179" s="24" t="s">
        <v>75</v>
      </c>
      <c r="AY179" s="24" t="s">
        <v>142</v>
      </c>
      <c r="BE179" s="162">
        <f>IF(N179="základní",J179,0)</f>
        <v>0</v>
      </c>
      <c r="BF179" s="162">
        <f>IF(N179="snížená",J179,0)</f>
        <v>0</v>
      </c>
      <c r="BG179" s="162">
        <f>IF(N179="zákl. přenesená",J179,0)</f>
        <v>0</v>
      </c>
      <c r="BH179" s="162">
        <f>IF(N179="sníž. přenesená",J179,0)</f>
        <v>0</v>
      </c>
      <c r="BI179" s="162">
        <f>IF(N179="nulová",J179,0)</f>
        <v>0</v>
      </c>
      <c r="BJ179" s="24" t="s">
        <v>73</v>
      </c>
      <c r="BK179" s="162">
        <f>ROUND(I179*H179,2)</f>
        <v>0</v>
      </c>
      <c r="BL179" s="24" t="s">
        <v>149</v>
      </c>
      <c r="BM179" s="24" t="s">
        <v>482</v>
      </c>
    </row>
    <row r="180" spans="2:51" s="11" customFormat="1" ht="13.5">
      <c r="B180" s="166"/>
      <c r="D180" s="163" t="s">
        <v>153</v>
      </c>
      <c r="E180" s="167" t="s">
        <v>5</v>
      </c>
      <c r="F180" s="168" t="s">
        <v>483</v>
      </c>
      <c r="H180" s="169">
        <v>12</v>
      </c>
      <c r="L180" s="166"/>
      <c r="M180" s="170"/>
      <c r="N180" s="171"/>
      <c r="O180" s="171"/>
      <c r="P180" s="171"/>
      <c r="Q180" s="171"/>
      <c r="R180" s="171"/>
      <c r="S180" s="171"/>
      <c r="T180" s="172"/>
      <c r="AT180" s="167" t="s">
        <v>153</v>
      </c>
      <c r="AU180" s="167" t="s">
        <v>75</v>
      </c>
      <c r="AV180" s="11" t="s">
        <v>75</v>
      </c>
      <c r="AW180" s="11" t="s">
        <v>28</v>
      </c>
      <c r="AX180" s="11" t="s">
        <v>65</v>
      </c>
      <c r="AY180" s="167" t="s">
        <v>142</v>
      </c>
    </row>
    <row r="181" spans="2:51" s="13" customFormat="1" ht="13.5">
      <c r="B181" s="179"/>
      <c r="D181" s="163" t="s">
        <v>153</v>
      </c>
      <c r="E181" s="180" t="s">
        <v>5</v>
      </c>
      <c r="F181" s="181" t="s">
        <v>156</v>
      </c>
      <c r="H181" s="182">
        <v>12</v>
      </c>
      <c r="L181" s="179"/>
      <c r="M181" s="183"/>
      <c r="N181" s="184"/>
      <c r="O181" s="184"/>
      <c r="P181" s="184"/>
      <c r="Q181" s="184"/>
      <c r="R181" s="184"/>
      <c r="S181" s="184"/>
      <c r="T181" s="185"/>
      <c r="AT181" s="180" t="s">
        <v>153</v>
      </c>
      <c r="AU181" s="180" t="s">
        <v>75</v>
      </c>
      <c r="AV181" s="13" t="s">
        <v>149</v>
      </c>
      <c r="AW181" s="13" t="s">
        <v>28</v>
      </c>
      <c r="AX181" s="13" t="s">
        <v>73</v>
      </c>
      <c r="AY181" s="180" t="s">
        <v>142</v>
      </c>
    </row>
    <row r="182" spans="2:65" s="1" customFormat="1" ht="25.5" customHeight="1">
      <c r="B182" s="152"/>
      <c r="C182" s="153" t="s">
        <v>10</v>
      </c>
      <c r="D182" s="153" t="s">
        <v>144</v>
      </c>
      <c r="E182" s="154" t="s">
        <v>484</v>
      </c>
      <c r="F182" s="155" t="s">
        <v>485</v>
      </c>
      <c r="G182" s="156" t="s">
        <v>389</v>
      </c>
      <c r="H182" s="157">
        <v>62</v>
      </c>
      <c r="I182" s="157"/>
      <c r="J182" s="157">
        <f>ROUND(I182*H182,2)</f>
        <v>0</v>
      </c>
      <c r="K182" s="155" t="s">
        <v>148</v>
      </c>
      <c r="L182" s="38"/>
      <c r="M182" s="158" t="s">
        <v>5</v>
      </c>
      <c r="N182" s="159" t="s">
        <v>36</v>
      </c>
      <c r="O182" s="160">
        <v>0.5</v>
      </c>
      <c r="P182" s="160">
        <f>O182*H182</f>
        <v>31</v>
      </c>
      <c r="Q182" s="160">
        <v>0</v>
      </c>
      <c r="R182" s="160">
        <f>Q182*H182</f>
        <v>0</v>
      </c>
      <c r="S182" s="160">
        <v>0.0657</v>
      </c>
      <c r="T182" s="161">
        <f>S182*H182</f>
        <v>4.0733999999999995</v>
      </c>
      <c r="AR182" s="24" t="s">
        <v>149</v>
      </c>
      <c r="AT182" s="24" t="s">
        <v>144</v>
      </c>
      <c r="AU182" s="24" t="s">
        <v>75</v>
      </c>
      <c r="AY182" s="24" t="s">
        <v>142</v>
      </c>
      <c r="BE182" s="162">
        <f>IF(N182="základní",J182,0)</f>
        <v>0</v>
      </c>
      <c r="BF182" s="162">
        <f>IF(N182="snížená",J182,0)</f>
        <v>0</v>
      </c>
      <c r="BG182" s="162">
        <f>IF(N182="zákl. přenesená",J182,0)</f>
        <v>0</v>
      </c>
      <c r="BH182" s="162">
        <f>IF(N182="sníž. přenesená",J182,0)</f>
        <v>0</v>
      </c>
      <c r="BI182" s="162">
        <f>IF(N182="nulová",J182,0)</f>
        <v>0</v>
      </c>
      <c r="BJ182" s="24" t="s">
        <v>73</v>
      </c>
      <c r="BK182" s="162">
        <f>ROUND(I182*H182,2)</f>
        <v>0</v>
      </c>
      <c r="BL182" s="24" t="s">
        <v>149</v>
      </c>
      <c r="BM182" s="24" t="s">
        <v>486</v>
      </c>
    </row>
    <row r="183" spans="2:51" s="11" customFormat="1" ht="13.5">
      <c r="B183" s="166"/>
      <c r="D183" s="163" t="s">
        <v>153</v>
      </c>
      <c r="E183" s="167" t="s">
        <v>5</v>
      </c>
      <c r="F183" s="168" t="s">
        <v>487</v>
      </c>
      <c r="H183" s="169">
        <v>62</v>
      </c>
      <c r="L183" s="166"/>
      <c r="M183" s="170"/>
      <c r="N183" s="171"/>
      <c r="O183" s="171"/>
      <c r="P183" s="171"/>
      <c r="Q183" s="171"/>
      <c r="R183" s="171"/>
      <c r="S183" s="171"/>
      <c r="T183" s="172"/>
      <c r="AT183" s="167" t="s">
        <v>153</v>
      </c>
      <c r="AU183" s="167" t="s">
        <v>75</v>
      </c>
      <c r="AV183" s="11" t="s">
        <v>75</v>
      </c>
      <c r="AW183" s="11" t="s">
        <v>28</v>
      </c>
      <c r="AX183" s="11" t="s">
        <v>65</v>
      </c>
      <c r="AY183" s="167" t="s">
        <v>142</v>
      </c>
    </row>
    <row r="184" spans="2:51" s="13" customFormat="1" ht="13.5">
      <c r="B184" s="179"/>
      <c r="D184" s="163" t="s">
        <v>153</v>
      </c>
      <c r="E184" s="180" t="s">
        <v>5</v>
      </c>
      <c r="F184" s="181" t="s">
        <v>156</v>
      </c>
      <c r="H184" s="182">
        <v>62</v>
      </c>
      <c r="L184" s="179"/>
      <c r="M184" s="183"/>
      <c r="N184" s="184"/>
      <c r="O184" s="184"/>
      <c r="P184" s="184"/>
      <c r="Q184" s="184"/>
      <c r="R184" s="184"/>
      <c r="S184" s="184"/>
      <c r="T184" s="185"/>
      <c r="AT184" s="180" t="s">
        <v>153</v>
      </c>
      <c r="AU184" s="180" t="s">
        <v>75</v>
      </c>
      <c r="AV184" s="13" t="s">
        <v>149</v>
      </c>
      <c r="AW184" s="13" t="s">
        <v>28</v>
      </c>
      <c r="AX184" s="13" t="s">
        <v>73</v>
      </c>
      <c r="AY184" s="180" t="s">
        <v>142</v>
      </c>
    </row>
    <row r="185" spans="2:65" s="1" customFormat="1" ht="25.5" customHeight="1">
      <c r="B185" s="152"/>
      <c r="C185" s="153" t="s">
        <v>276</v>
      </c>
      <c r="D185" s="153" t="s">
        <v>144</v>
      </c>
      <c r="E185" s="154" t="s">
        <v>488</v>
      </c>
      <c r="F185" s="155" t="s">
        <v>489</v>
      </c>
      <c r="G185" s="156" t="s">
        <v>324</v>
      </c>
      <c r="H185" s="157">
        <v>100.3</v>
      </c>
      <c r="I185" s="157"/>
      <c r="J185" s="157">
        <f>ROUND(I185*H185,2)</f>
        <v>0</v>
      </c>
      <c r="K185" s="155" t="s">
        <v>148</v>
      </c>
      <c r="L185" s="38"/>
      <c r="M185" s="158" t="s">
        <v>5</v>
      </c>
      <c r="N185" s="159" t="s">
        <v>36</v>
      </c>
      <c r="O185" s="160">
        <v>0.21</v>
      </c>
      <c r="P185" s="160">
        <f>O185*H185</f>
        <v>21.063</v>
      </c>
      <c r="Q185" s="160">
        <v>0</v>
      </c>
      <c r="R185" s="160">
        <f>Q185*H185</f>
        <v>0</v>
      </c>
      <c r="S185" s="160">
        <v>0.00248</v>
      </c>
      <c r="T185" s="161">
        <f>S185*H185</f>
        <v>0.248744</v>
      </c>
      <c r="AR185" s="24" t="s">
        <v>149</v>
      </c>
      <c r="AT185" s="24" t="s">
        <v>144</v>
      </c>
      <c r="AU185" s="24" t="s">
        <v>75</v>
      </c>
      <c r="AY185" s="24" t="s">
        <v>142</v>
      </c>
      <c r="BE185" s="162">
        <f>IF(N185="základní",J185,0)</f>
        <v>0</v>
      </c>
      <c r="BF185" s="162">
        <f>IF(N185="snížená",J185,0)</f>
        <v>0</v>
      </c>
      <c r="BG185" s="162">
        <f>IF(N185="zákl. přenesená",J185,0)</f>
        <v>0</v>
      </c>
      <c r="BH185" s="162">
        <f>IF(N185="sníž. přenesená",J185,0)</f>
        <v>0</v>
      </c>
      <c r="BI185" s="162">
        <f>IF(N185="nulová",J185,0)</f>
        <v>0</v>
      </c>
      <c r="BJ185" s="24" t="s">
        <v>73</v>
      </c>
      <c r="BK185" s="162">
        <f>ROUND(I185*H185,2)</f>
        <v>0</v>
      </c>
      <c r="BL185" s="24" t="s">
        <v>149</v>
      </c>
      <c r="BM185" s="24" t="s">
        <v>490</v>
      </c>
    </row>
    <row r="186" spans="2:47" s="1" customFormat="1" ht="40.5">
      <c r="B186" s="38"/>
      <c r="D186" s="163" t="s">
        <v>151</v>
      </c>
      <c r="F186" s="164" t="s">
        <v>491</v>
      </c>
      <c r="L186" s="38"/>
      <c r="M186" s="165"/>
      <c r="N186" s="39"/>
      <c r="O186" s="39"/>
      <c r="P186" s="39"/>
      <c r="Q186" s="39"/>
      <c r="R186" s="39"/>
      <c r="S186" s="39"/>
      <c r="T186" s="67"/>
      <c r="AT186" s="24" t="s">
        <v>151</v>
      </c>
      <c r="AU186" s="24" t="s">
        <v>75</v>
      </c>
    </row>
    <row r="187" spans="2:51" s="11" customFormat="1" ht="13.5">
      <c r="B187" s="166"/>
      <c r="D187" s="163" t="s">
        <v>153</v>
      </c>
      <c r="E187" s="167" t="s">
        <v>5</v>
      </c>
      <c r="F187" s="168" t="s">
        <v>492</v>
      </c>
      <c r="H187" s="169">
        <v>100.3</v>
      </c>
      <c r="L187" s="166"/>
      <c r="M187" s="170"/>
      <c r="N187" s="171"/>
      <c r="O187" s="171"/>
      <c r="P187" s="171"/>
      <c r="Q187" s="171"/>
      <c r="R187" s="171"/>
      <c r="S187" s="171"/>
      <c r="T187" s="172"/>
      <c r="AT187" s="167" t="s">
        <v>153</v>
      </c>
      <c r="AU187" s="167" t="s">
        <v>75</v>
      </c>
      <c r="AV187" s="11" t="s">
        <v>75</v>
      </c>
      <c r="AW187" s="11" t="s">
        <v>28</v>
      </c>
      <c r="AX187" s="11" t="s">
        <v>65</v>
      </c>
      <c r="AY187" s="167" t="s">
        <v>142</v>
      </c>
    </row>
    <row r="188" spans="2:51" s="13" customFormat="1" ht="13.5">
      <c r="B188" s="179"/>
      <c r="D188" s="163" t="s">
        <v>153</v>
      </c>
      <c r="E188" s="180" t="s">
        <v>5</v>
      </c>
      <c r="F188" s="181" t="s">
        <v>156</v>
      </c>
      <c r="H188" s="182">
        <v>100.3</v>
      </c>
      <c r="L188" s="179"/>
      <c r="M188" s="183"/>
      <c r="N188" s="184"/>
      <c r="O188" s="184"/>
      <c r="P188" s="184"/>
      <c r="Q188" s="184"/>
      <c r="R188" s="184"/>
      <c r="S188" s="184"/>
      <c r="T188" s="185"/>
      <c r="AT188" s="180" t="s">
        <v>153</v>
      </c>
      <c r="AU188" s="180" t="s">
        <v>75</v>
      </c>
      <c r="AV188" s="13" t="s">
        <v>149</v>
      </c>
      <c r="AW188" s="13" t="s">
        <v>28</v>
      </c>
      <c r="AX188" s="13" t="s">
        <v>73</v>
      </c>
      <c r="AY188" s="180" t="s">
        <v>142</v>
      </c>
    </row>
    <row r="189" spans="2:65" s="1" customFormat="1" ht="16.5" customHeight="1">
      <c r="B189" s="152"/>
      <c r="C189" s="374" t="s">
        <v>281</v>
      </c>
      <c r="D189" s="374"/>
      <c r="E189" s="375"/>
      <c r="F189" s="388" t="s">
        <v>1755</v>
      </c>
      <c r="G189" s="377"/>
      <c r="H189" s="378"/>
      <c r="I189" s="378"/>
      <c r="J189" s="378"/>
      <c r="K189" s="376"/>
      <c r="L189" s="38"/>
      <c r="M189" s="158" t="s">
        <v>5</v>
      </c>
      <c r="N189" s="159" t="s">
        <v>36</v>
      </c>
      <c r="O189" s="160">
        <v>0.239</v>
      </c>
      <c r="P189" s="160">
        <f>O189*H189</f>
        <v>0</v>
      </c>
      <c r="Q189" s="160">
        <v>0</v>
      </c>
      <c r="R189" s="160">
        <f>Q189*H189</f>
        <v>0</v>
      </c>
      <c r="S189" s="160">
        <v>0.15</v>
      </c>
      <c r="T189" s="161">
        <f>S189*H189</f>
        <v>0</v>
      </c>
      <c r="AR189" s="24" t="s">
        <v>149</v>
      </c>
      <c r="AT189" s="24" t="s">
        <v>144</v>
      </c>
      <c r="AU189" s="24" t="s">
        <v>75</v>
      </c>
      <c r="AY189" s="24" t="s">
        <v>142</v>
      </c>
      <c r="BE189" s="162">
        <f>IF(N189="základní",J189,0)</f>
        <v>0</v>
      </c>
      <c r="BF189" s="162">
        <f>IF(N189="snížená",J189,0)</f>
        <v>0</v>
      </c>
      <c r="BG189" s="162">
        <f>IF(N189="zákl. přenesená",J189,0)</f>
        <v>0</v>
      </c>
      <c r="BH189" s="162">
        <f>IF(N189="sníž. přenesená",J189,0)</f>
        <v>0</v>
      </c>
      <c r="BI189" s="162">
        <f>IF(N189="nulová",J189,0)</f>
        <v>0</v>
      </c>
      <c r="BJ189" s="24" t="s">
        <v>73</v>
      </c>
      <c r="BK189" s="162">
        <f>ROUND(I189*H189,2)</f>
        <v>0</v>
      </c>
      <c r="BL189" s="24" t="s">
        <v>149</v>
      </c>
      <c r="BM189" s="24" t="s">
        <v>493</v>
      </c>
    </row>
    <row r="190" spans="2:65" s="1" customFormat="1" ht="25.5" customHeight="1">
      <c r="B190" s="152"/>
      <c r="C190" s="374" t="s">
        <v>289</v>
      </c>
      <c r="D190" s="374" t="s">
        <v>144</v>
      </c>
      <c r="E190" s="375" t="s">
        <v>494</v>
      </c>
      <c r="F190" s="376" t="s">
        <v>495</v>
      </c>
      <c r="G190" s="377" t="s">
        <v>147</v>
      </c>
      <c r="H190" s="378">
        <v>16</v>
      </c>
      <c r="I190" s="378"/>
      <c r="J190" s="378">
        <f>ROUND(I190*H190,2)</f>
        <v>0</v>
      </c>
      <c r="K190" s="376" t="s">
        <v>148</v>
      </c>
      <c r="L190" s="38"/>
      <c r="M190" s="158" t="s">
        <v>5</v>
      </c>
      <c r="N190" s="159" t="s">
        <v>36</v>
      </c>
      <c r="O190" s="160">
        <v>18.359</v>
      </c>
      <c r="P190" s="160">
        <f>O190*H190</f>
        <v>293.744</v>
      </c>
      <c r="Q190" s="160">
        <v>0.0001</v>
      </c>
      <c r="R190" s="160">
        <f>Q190*H190</f>
        <v>0.0016</v>
      </c>
      <c r="S190" s="160">
        <v>2.41</v>
      </c>
      <c r="T190" s="161">
        <f>S190*H190</f>
        <v>38.56</v>
      </c>
      <c r="AR190" s="24" t="s">
        <v>149</v>
      </c>
      <c r="AT190" s="24" t="s">
        <v>144</v>
      </c>
      <c r="AU190" s="24" t="s">
        <v>75</v>
      </c>
      <c r="AY190" s="24" t="s">
        <v>142</v>
      </c>
      <c r="BE190" s="162">
        <f>IF(N190="základní",J190,0)</f>
        <v>0</v>
      </c>
      <c r="BF190" s="162">
        <f>IF(N190="snížená",J190,0)</f>
        <v>0</v>
      </c>
      <c r="BG190" s="162">
        <f>IF(N190="zákl. přenesená",J190,0)</f>
        <v>0</v>
      </c>
      <c r="BH190" s="162">
        <f>IF(N190="sníž. přenesená",J190,0)</f>
        <v>0</v>
      </c>
      <c r="BI190" s="162">
        <f>IF(N190="nulová",J190,0)</f>
        <v>0</v>
      </c>
      <c r="BJ190" s="24" t="s">
        <v>73</v>
      </c>
      <c r="BK190" s="162">
        <f>ROUND(I190*H190,2)</f>
        <v>0</v>
      </c>
      <c r="BL190" s="24" t="s">
        <v>149</v>
      </c>
      <c r="BM190" s="24" t="s">
        <v>496</v>
      </c>
    </row>
    <row r="191" spans="2:47" s="1" customFormat="1" ht="121.5">
      <c r="B191" s="38"/>
      <c r="C191" s="389"/>
      <c r="D191" s="390" t="s">
        <v>151</v>
      </c>
      <c r="E191" s="389"/>
      <c r="F191" s="391" t="s">
        <v>497</v>
      </c>
      <c r="G191" s="389"/>
      <c r="H191" s="389"/>
      <c r="I191" s="389"/>
      <c r="J191" s="389"/>
      <c r="K191" s="389"/>
      <c r="L191" s="38"/>
      <c r="M191" s="165"/>
      <c r="N191" s="39"/>
      <c r="O191" s="39"/>
      <c r="P191" s="39"/>
      <c r="Q191" s="39"/>
      <c r="R191" s="39"/>
      <c r="S191" s="39"/>
      <c r="T191" s="67"/>
      <c r="AT191" s="24" t="s">
        <v>151</v>
      </c>
      <c r="AU191" s="24" t="s">
        <v>75</v>
      </c>
    </row>
    <row r="192" spans="2:51" s="12" customFormat="1" ht="13.5">
      <c r="B192" s="173"/>
      <c r="C192" s="392"/>
      <c r="D192" s="390" t="s">
        <v>153</v>
      </c>
      <c r="E192" s="393" t="s">
        <v>5</v>
      </c>
      <c r="F192" s="394" t="s">
        <v>498</v>
      </c>
      <c r="G192" s="392"/>
      <c r="H192" s="393" t="s">
        <v>5</v>
      </c>
      <c r="I192" s="392"/>
      <c r="J192" s="392"/>
      <c r="K192" s="392"/>
      <c r="L192" s="173"/>
      <c r="M192" s="176"/>
      <c r="N192" s="177"/>
      <c r="O192" s="177"/>
      <c r="P192" s="177"/>
      <c r="Q192" s="177"/>
      <c r="R192" s="177"/>
      <c r="S192" s="177"/>
      <c r="T192" s="178"/>
      <c r="AT192" s="174" t="s">
        <v>153</v>
      </c>
      <c r="AU192" s="174" t="s">
        <v>75</v>
      </c>
      <c r="AV192" s="12" t="s">
        <v>73</v>
      </c>
      <c r="AW192" s="12" t="s">
        <v>28</v>
      </c>
      <c r="AX192" s="12" t="s">
        <v>65</v>
      </c>
      <c r="AY192" s="174" t="s">
        <v>142</v>
      </c>
    </row>
    <row r="193" spans="2:51" s="11" customFormat="1" ht="13.5">
      <c r="B193" s="166"/>
      <c r="C193" s="395"/>
      <c r="D193" s="390" t="s">
        <v>153</v>
      </c>
      <c r="E193" s="396" t="s">
        <v>5</v>
      </c>
      <c r="F193" s="397" t="s">
        <v>499</v>
      </c>
      <c r="G193" s="395"/>
      <c r="H193" s="398">
        <v>16</v>
      </c>
      <c r="I193" s="395"/>
      <c r="J193" s="395"/>
      <c r="K193" s="395"/>
      <c r="L193" s="166"/>
      <c r="M193" s="170"/>
      <c r="N193" s="171"/>
      <c r="O193" s="171"/>
      <c r="P193" s="171"/>
      <c r="Q193" s="171"/>
      <c r="R193" s="171"/>
      <c r="S193" s="171"/>
      <c r="T193" s="172"/>
      <c r="AT193" s="167" t="s">
        <v>153</v>
      </c>
      <c r="AU193" s="167" t="s">
        <v>75</v>
      </c>
      <c r="AV193" s="11" t="s">
        <v>75</v>
      </c>
      <c r="AW193" s="11" t="s">
        <v>28</v>
      </c>
      <c r="AX193" s="11" t="s">
        <v>65</v>
      </c>
      <c r="AY193" s="167" t="s">
        <v>142</v>
      </c>
    </row>
    <row r="194" spans="2:51" s="13" customFormat="1" ht="13.5">
      <c r="B194" s="179"/>
      <c r="C194" s="399"/>
      <c r="D194" s="390" t="s">
        <v>153</v>
      </c>
      <c r="E194" s="400" t="s">
        <v>5</v>
      </c>
      <c r="F194" s="401" t="s">
        <v>156</v>
      </c>
      <c r="G194" s="399"/>
      <c r="H194" s="402">
        <v>16</v>
      </c>
      <c r="I194" s="399"/>
      <c r="J194" s="399"/>
      <c r="K194" s="399"/>
      <c r="L194" s="179"/>
      <c r="M194" s="183"/>
      <c r="N194" s="184"/>
      <c r="O194" s="184"/>
      <c r="P194" s="184"/>
      <c r="Q194" s="184"/>
      <c r="R194" s="184"/>
      <c r="S194" s="184"/>
      <c r="T194" s="185"/>
      <c r="AT194" s="180" t="s">
        <v>153</v>
      </c>
      <c r="AU194" s="180" t="s">
        <v>75</v>
      </c>
      <c r="AV194" s="13" t="s">
        <v>149</v>
      </c>
      <c r="AW194" s="13" t="s">
        <v>28</v>
      </c>
      <c r="AX194" s="13" t="s">
        <v>73</v>
      </c>
      <c r="AY194" s="180" t="s">
        <v>142</v>
      </c>
    </row>
    <row r="195" spans="2:63" s="10" customFormat="1" ht="29.85" customHeight="1">
      <c r="B195" s="140"/>
      <c r="C195" s="403"/>
      <c r="D195" s="404" t="s">
        <v>64</v>
      </c>
      <c r="E195" s="405" t="s">
        <v>500</v>
      </c>
      <c r="F195" s="405" t="s">
        <v>501</v>
      </c>
      <c r="G195" s="403"/>
      <c r="H195" s="403"/>
      <c r="I195" s="403"/>
      <c r="J195" s="406">
        <f>BK195</f>
        <v>0</v>
      </c>
      <c r="K195" s="403"/>
      <c r="L195" s="140"/>
      <c r="M195" s="144"/>
      <c r="N195" s="145"/>
      <c r="O195" s="145"/>
      <c r="P195" s="146">
        <f>SUM(P196:P271)</f>
        <v>206.1308</v>
      </c>
      <c r="Q195" s="145"/>
      <c r="R195" s="146">
        <f>SUM(R196:R271)</f>
        <v>0</v>
      </c>
      <c r="S195" s="145"/>
      <c r="T195" s="147">
        <f>SUM(T196:T271)</f>
        <v>0</v>
      </c>
      <c r="AR195" s="141" t="s">
        <v>73</v>
      </c>
      <c r="AT195" s="148" t="s">
        <v>64</v>
      </c>
      <c r="AU195" s="148" t="s">
        <v>73</v>
      </c>
      <c r="AY195" s="141" t="s">
        <v>142</v>
      </c>
      <c r="BK195" s="149">
        <f>SUM(BK196:BK271)</f>
        <v>0</v>
      </c>
    </row>
    <row r="196" spans="2:65" s="1" customFormat="1" ht="25.5" customHeight="1">
      <c r="B196" s="152"/>
      <c r="C196" s="374" t="s">
        <v>293</v>
      </c>
      <c r="D196" s="374" t="s">
        <v>144</v>
      </c>
      <c r="E196" s="375" t="s">
        <v>502</v>
      </c>
      <c r="F196" s="376" t="s">
        <v>503</v>
      </c>
      <c r="G196" s="377" t="s">
        <v>213</v>
      </c>
      <c r="H196" s="378">
        <v>53.01</v>
      </c>
      <c r="I196" s="378"/>
      <c r="J196" s="378">
        <f>ROUND(I196*H196,2)</f>
        <v>0</v>
      </c>
      <c r="K196" s="376" t="s">
        <v>148</v>
      </c>
      <c r="L196" s="38"/>
      <c r="M196" s="158" t="s">
        <v>5</v>
      </c>
      <c r="N196" s="159" t="s">
        <v>36</v>
      </c>
      <c r="O196" s="160">
        <v>0.091</v>
      </c>
      <c r="P196" s="160">
        <f>O196*H196</f>
        <v>4.82391</v>
      </c>
      <c r="Q196" s="160">
        <v>0</v>
      </c>
      <c r="R196" s="160">
        <f>Q196*H196</f>
        <v>0</v>
      </c>
      <c r="S196" s="160">
        <v>0</v>
      </c>
      <c r="T196" s="161">
        <f>S196*H196</f>
        <v>0</v>
      </c>
      <c r="AR196" s="24" t="s">
        <v>149</v>
      </c>
      <c r="AT196" s="24" t="s">
        <v>144</v>
      </c>
      <c r="AU196" s="24" t="s">
        <v>75</v>
      </c>
      <c r="AY196" s="24" t="s">
        <v>142</v>
      </c>
      <c r="BE196" s="162">
        <f>IF(N196="základní",J196,0)</f>
        <v>0</v>
      </c>
      <c r="BF196" s="162">
        <f>IF(N196="snížená",J196,0)</f>
        <v>0</v>
      </c>
      <c r="BG196" s="162">
        <f>IF(N196="zákl. přenesená",J196,0)</f>
        <v>0</v>
      </c>
      <c r="BH196" s="162">
        <f>IF(N196="sníž. přenesená",J196,0)</f>
        <v>0</v>
      </c>
      <c r="BI196" s="162">
        <f>IF(N196="nulová",J196,0)</f>
        <v>0</v>
      </c>
      <c r="BJ196" s="24" t="s">
        <v>73</v>
      </c>
      <c r="BK196" s="162">
        <f>ROUND(I196*H196,2)</f>
        <v>0</v>
      </c>
      <c r="BL196" s="24" t="s">
        <v>149</v>
      </c>
      <c r="BM196" s="24" t="s">
        <v>504</v>
      </c>
    </row>
    <row r="197" spans="2:47" s="1" customFormat="1" ht="40.5">
      <c r="B197" s="38"/>
      <c r="C197" s="389"/>
      <c r="D197" s="390" t="s">
        <v>151</v>
      </c>
      <c r="E197" s="389"/>
      <c r="F197" s="391" t="s">
        <v>505</v>
      </c>
      <c r="G197" s="389"/>
      <c r="H197" s="389"/>
      <c r="I197" s="389"/>
      <c r="J197" s="389"/>
      <c r="K197" s="389"/>
      <c r="L197" s="38"/>
      <c r="M197" s="165"/>
      <c r="N197" s="39"/>
      <c r="O197" s="39"/>
      <c r="P197" s="39"/>
      <c r="Q197" s="39"/>
      <c r="R197" s="39"/>
      <c r="S197" s="39"/>
      <c r="T197" s="67"/>
      <c r="AT197" s="24" t="s">
        <v>151</v>
      </c>
      <c r="AU197" s="24" t="s">
        <v>75</v>
      </c>
    </row>
    <row r="198" spans="2:51" s="353" customFormat="1" ht="11.25">
      <c r="B198" s="354"/>
      <c r="C198" s="373"/>
      <c r="D198" s="371" t="s">
        <v>153</v>
      </c>
      <c r="E198" s="372" t="s">
        <v>5</v>
      </c>
      <c r="F198" s="379" t="s">
        <v>1756</v>
      </c>
      <c r="G198" s="373"/>
      <c r="H198" s="380">
        <v>38.56</v>
      </c>
      <c r="I198" s="373"/>
      <c r="J198" s="373"/>
      <c r="K198" s="373"/>
      <c r="L198" s="354"/>
      <c r="M198" s="356"/>
      <c r="N198" s="357"/>
      <c r="O198" s="357"/>
      <c r="P198" s="357"/>
      <c r="Q198" s="357"/>
      <c r="R198" s="357"/>
      <c r="S198" s="357"/>
      <c r="T198" s="358"/>
      <c r="AT198" s="355" t="s">
        <v>153</v>
      </c>
      <c r="AU198" s="355" t="s">
        <v>75</v>
      </c>
      <c r="AV198" s="353" t="s">
        <v>75</v>
      </c>
      <c r="AW198" s="353" t="s">
        <v>28</v>
      </c>
      <c r="AX198" s="353" t="s">
        <v>65</v>
      </c>
      <c r="AY198" s="355" t="s">
        <v>142</v>
      </c>
    </row>
    <row r="199" spans="2:51" s="353" customFormat="1" ht="11.25">
      <c r="B199" s="354"/>
      <c r="C199" s="373"/>
      <c r="D199" s="371" t="s">
        <v>153</v>
      </c>
      <c r="E199" s="372" t="s">
        <v>5</v>
      </c>
      <c r="F199" s="379" t="s">
        <v>1757</v>
      </c>
      <c r="G199" s="373"/>
      <c r="H199" s="380">
        <v>14.45</v>
      </c>
      <c r="I199" s="373"/>
      <c r="J199" s="373"/>
      <c r="K199" s="373"/>
      <c r="L199" s="354"/>
      <c r="M199" s="356"/>
      <c r="N199" s="357"/>
      <c r="O199" s="357"/>
      <c r="P199" s="357"/>
      <c r="Q199" s="357"/>
      <c r="R199" s="357"/>
      <c r="S199" s="357"/>
      <c r="T199" s="358"/>
      <c r="AT199" s="355" t="s">
        <v>153</v>
      </c>
      <c r="AU199" s="355" t="s">
        <v>75</v>
      </c>
      <c r="AV199" s="353" t="s">
        <v>75</v>
      </c>
      <c r="AW199" s="353" t="s">
        <v>28</v>
      </c>
      <c r="AX199" s="353" t="s">
        <v>65</v>
      </c>
      <c r="AY199" s="355" t="s">
        <v>142</v>
      </c>
    </row>
    <row r="200" spans="2:51" s="12" customFormat="1" ht="13.5">
      <c r="B200" s="173"/>
      <c r="C200" s="392"/>
      <c r="D200" s="390" t="s">
        <v>153</v>
      </c>
      <c r="E200" s="393" t="s">
        <v>5</v>
      </c>
      <c r="F200" s="394" t="s">
        <v>506</v>
      </c>
      <c r="G200" s="392"/>
      <c r="H200" s="393" t="s">
        <v>5</v>
      </c>
      <c r="I200" s="392"/>
      <c r="J200" s="392"/>
      <c r="K200" s="392"/>
      <c r="L200" s="173"/>
      <c r="M200" s="176"/>
      <c r="N200" s="177"/>
      <c r="O200" s="177"/>
      <c r="P200" s="177"/>
      <c r="Q200" s="177"/>
      <c r="R200" s="177"/>
      <c r="S200" s="177"/>
      <c r="T200" s="178"/>
      <c r="AT200" s="174" t="s">
        <v>153</v>
      </c>
      <c r="AU200" s="174" t="s">
        <v>75</v>
      </c>
      <c r="AV200" s="12" t="s">
        <v>73</v>
      </c>
      <c r="AW200" s="12" t="s">
        <v>28</v>
      </c>
      <c r="AX200" s="12" t="s">
        <v>65</v>
      </c>
      <c r="AY200" s="174" t="s">
        <v>142</v>
      </c>
    </row>
    <row r="201" spans="2:51" s="13" customFormat="1" ht="13.5">
      <c r="B201" s="179"/>
      <c r="C201" s="399"/>
      <c r="D201" s="390" t="s">
        <v>153</v>
      </c>
      <c r="E201" s="400" t="s">
        <v>5</v>
      </c>
      <c r="F201" s="401" t="s">
        <v>156</v>
      </c>
      <c r="G201" s="399"/>
      <c r="H201" s="402">
        <v>53.01</v>
      </c>
      <c r="I201" s="399"/>
      <c r="J201" s="399"/>
      <c r="K201" s="399"/>
      <c r="L201" s="179"/>
      <c r="M201" s="183"/>
      <c r="N201" s="184"/>
      <c r="O201" s="184"/>
      <c r="P201" s="184"/>
      <c r="Q201" s="184"/>
      <c r="R201" s="184"/>
      <c r="S201" s="184"/>
      <c r="T201" s="185"/>
      <c r="AT201" s="180" t="s">
        <v>153</v>
      </c>
      <c r="AU201" s="180" t="s">
        <v>75</v>
      </c>
      <c r="AV201" s="13" t="s">
        <v>149</v>
      </c>
      <c r="AW201" s="13" t="s">
        <v>28</v>
      </c>
      <c r="AX201" s="13" t="s">
        <v>73</v>
      </c>
      <c r="AY201" s="180" t="s">
        <v>142</v>
      </c>
    </row>
    <row r="202" spans="2:65" s="1" customFormat="1" ht="25.5" customHeight="1">
      <c r="B202" s="152"/>
      <c r="C202" s="374" t="s">
        <v>299</v>
      </c>
      <c r="D202" s="374" t="s">
        <v>144</v>
      </c>
      <c r="E202" s="375" t="s">
        <v>507</v>
      </c>
      <c r="F202" s="376" t="s">
        <v>508</v>
      </c>
      <c r="G202" s="377" t="s">
        <v>213</v>
      </c>
      <c r="H202" s="378">
        <v>742.14</v>
      </c>
      <c r="I202" s="378"/>
      <c r="J202" s="378">
        <f>ROUND(I202*H202,2)</f>
        <v>0</v>
      </c>
      <c r="K202" s="376" t="s">
        <v>148</v>
      </c>
      <c r="L202" s="38"/>
      <c r="M202" s="158" t="s">
        <v>5</v>
      </c>
      <c r="N202" s="159" t="s">
        <v>36</v>
      </c>
      <c r="O202" s="160">
        <v>0.003</v>
      </c>
      <c r="P202" s="160">
        <f>O202*H202</f>
        <v>2.22642</v>
      </c>
      <c r="Q202" s="160">
        <v>0</v>
      </c>
      <c r="R202" s="160">
        <f>Q202*H202</f>
        <v>0</v>
      </c>
      <c r="S202" s="160">
        <v>0</v>
      </c>
      <c r="T202" s="161">
        <f>S202*H202</f>
        <v>0</v>
      </c>
      <c r="AR202" s="24" t="s">
        <v>149</v>
      </c>
      <c r="AT202" s="24" t="s">
        <v>144</v>
      </c>
      <c r="AU202" s="24" t="s">
        <v>75</v>
      </c>
      <c r="AY202" s="24" t="s">
        <v>142</v>
      </c>
      <c r="BE202" s="162">
        <f>IF(N202="základní",J202,0)</f>
        <v>0</v>
      </c>
      <c r="BF202" s="162">
        <f>IF(N202="snížená",J202,0)</f>
        <v>0</v>
      </c>
      <c r="BG202" s="162">
        <f>IF(N202="zákl. přenesená",J202,0)</f>
        <v>0</v>
      </c>
      <c r="BH202" s="162">
        <f>IF(N202="sníž. přenesená",J202,0)</f>
        <v>0</v>
      </c>
      <c r="BI202" s="162">
        <f>IF(N202="nulová",J202,0)</f>
        <v>0</v>
      </c>
      <c r="BJ202" s="24" t="s">
        <v>73</v>
      </c>
      <c r="BK202" s="162">
        <f>ROUND(I202*H202,2)</f>
        <v>0</v>
      </c>
      <c r="BL202" s="24" t="s">
        <v>149</v>
      </c>
      <c r="BM202" s="24" t="s">
        <v>509</v>
      </c>
    </row>
    <row r="203" spans="2:47" s="1" customFormat="1" ht="40.5">
      <c r="B203" s="38"/>
      <c r="C203" s="389"/>
      <c r="D203" s="390" t="s">
        <v>151</v>
      </c>
      <c r="E203" s="389"/>
      <c r="F203" s="391" t="s">
        <v>505</v>
      </c>
      <c r="G203" s="389"/>
      <c r="H203" s="389"/>
      <c r="I203" s="389"/>
      <c r="J203" s="389"/>
      <c r="K203" s="389"/>
      <c r="L203" s="38"/>
      <c r="M203" s="165"/>
      <c r="N203" s="39"/>
      <c r="O203" s="39"/>
      <c r="P203" s="39"/>
      <c r="Q203" s="39"/>
      <c r="R203" s="39"/>
      <c r="S203" s="39"/>
      <c r="T203" s="67"/>
      <c r="AT203" s="24" t="s">
        <v>151</v>
      </c>
      <c r="AU203" s="24" t="s">
        <v>75</v>
      </c>
    </row>
    <row r="204" spans="2:51" s="11" customFormat="1" ht="13.5">
      <c r="B204" s="166"/>
      <c r="C204" s="395"/>
      <c r="D204" s="390" t="s">
        <v>153</v>
      </c>
      <c r="E204" s="396" t="s">
        <v>5</v>
      </c>
      <c r="F204" s="379" t="s">
        <v>1758</v>
      </c>
      <c r="G204" s="395"/>
      <c r="H204" s="398">
        <v>742.14</v>
      </c>
      <c r="I204" s="395"/>
      <c r="J204" s="395"/>
      <c r="K204" s="395"/>
      <c r="L204" s="166"/>
      <c r="M204" s="170"/>
      <c r="N204" s="171"/>
      <c r="O204" s="171"/>
      <c r="P204" s="171"/>
      <c r="Q204" s="171"/>
      <c r="R204" s="171"/>
      <c r="S204" s="171"/>
      <c r="T204" s="172"/>
      <c r="AT204" s="167" t="s">
        <v>153</v>
      </c>
      <c r="AU204" s="167" t="s">
        <v>75</v>
      </c>
      <c r="AV204" s="11" t="s">
        <v>75</v>
      </c>
      <c r="AW204" s="11" t="s">
        <v>28</v>
      </c>
      <c r="AX204" s="11" t="s">
        <v>65</v>
      </c>
      <c r="AY204" s="167" t="s">
        <v>142</v>
      </c>
    </row>
    <row r="205" spans="2:51" s="13" customFormat="1" ht="13.5">
      <c r="B205" s="179"/>
      <c r="C205" s="399"/>
      <c r="D205" s="390" t="s">
        <v>153</v>
      </c>
      <c r="E205" s="400" t="s">
        <v>5</v>
      </c>
      <c r="F205" s="401" t="s">
        <v>156</v>
      </c>
      <c r="G205" s="399"/>
      <c r="H205" s="402">
        <v>742.14</v>
      </c>
      <c r="I205" s="399"/>
      <c r="J205" s="399"/>
      <c r="K205" s="399"/>
      <c r="L205" s="179"/>
      <c r="M205" s="183"/>
      <c r="N205" s="184"/>
      <c r="O205" s="184"/>
      <c r="P205" s="184"/>
      <c r="Q205" s="184"/>
      <c r="R205" s="184"/>
      <c r="S205" s="184"/>
      <c r="T205" s="185"/>
      <c r="AT205" s="180" t="s">
        <v>153</v>
      </c>
      <c r="AU205" s="180" t="s">
        <v>75</v>
      </c>
      <c r="AV205" s="13" t="s">
        <v>149</v>
      </c>
      <c r="AW205" s="13" t="s">
        <v>28</v>
      </c>
      <c r="AX205" s="13" t="s">
        <v>73</v>
      </c>
      <c r="AY205" s="180" t="s">
        <v>142</v>
      </c>
    </row>
    <row r="206" spans="2:65" s="1" customFormat="1" ht="38.25" customHeight="1">
      <c r="B206" s="152"/>
      <c r="C206" s="374" t="s">
        <v>303</v>
      </c>
      <c r="D206" s="374" t="s">
        <v>144</v>
      </c>
      <c r="E206" s="375" t="s">
        <v>510</v>
      </c>
      <c r="F206" s="376" t="s">
        <v>511</v>
      </c>
      <c r="G206" s="377" t="s">
        <v>213</v>
      </c>
      <c r="H206" s="378">
        <v>7.5</v>
      </c>
      <c r="I206" s="378"/>
      <c r="J206" s="378">
        <f>ROUND(I206*H206,2)</f>
        <v>0</v>
      </c>
      <c r="K206" s="376" t="s">
        <v>148</v>
      </c>
      <c r="L206" s="38"/>
      <c r="M206" s="158" t="s">
        <v>5</v>
      </c>
      <c r="N206" s="159" t="s">
        <v>36</v>
      </c>
      <c r="O206" s="160">
        <v>0</v>
      </c>
      <c r="P206" s="160">
        <f>O206*H206</f>
        <v>0</v>
      </c>
      <c r="Q206" s="160">
        <v>0</v>
      </c>
      <c r="R206" s="160">
        <f>Q206*H206</f>
        <v>0</v>
      </c>
      <c r="S206" s="160">
        <v>0</v>
      </c>
      <c r="T206" s="161">
        <f>S206*H206</f>
        <v>0</v>
      </c>
      <c r="AR206" s="24" t="s">
        <v>149</v>
      </c>
      <c r="AT206" s="24" t="s">
        <v>144</v>
      </c>
      <c r="AU206" s="24" t="s">
        <v>75</v>
      </c>
      <c r="AY206" s="24" t="s">
        <v>142</v>
      </c>
      <c r="BE206" s="162">
        <f>IF(N206="základní",J206,0)</f>
        <v>0</v>
      </c>
      <c r="BF206" s="162">
        <f>IF(N206="snížená",J206,0)</f>
        <v>0</v>
      </c>
      <c r="BG206" s="162">
        <f>IF(N206="zákl. přenesená",J206,0)</f>
        <v>0</v>
      </c>
      <c r="BH206" s="162">
        <f>IF(N206="sníž. přenesená",J206,0)</f>
        <v>0</v>
      </c>
      <c r="BI206" s="162">
        <f>IF(N206="nulová",J206,0)</f>
        <v>0</v>
      </c>
      <c r="BJ206" s="24" t="s">
        <v>73</v>
      </c>
      <c r="BK206" s="162">
        <f>ROUND(I206*H206,2)</f>
        <v>0</v>
      </c>
      <c r="BL206" s="24" t="s">
        <v>149</v>
      </c>
      <c r="BM206" s="24" t="s">
        <v>512</v>
      </c>
    </row>
    <row r="207" spans="2:47" s="1" customFormat="1" ht="94.5">
      <c r="B207" s="38"/>
      <c r="C207" s="389"/>
      <c r="D207" s="390" t="s">
        <v>151</v>
      </c>
      <c r="E207" s="389"/>
      <c r="F207" s="391" t="s">
        <v>513</v>
      </c>
      <c r="G207" s="389"/>
      <c r="H207" s="389"/>
      <c r="I207" s="389"/>
      <c r="J207" s="389"/>
      <c r="K207" s="389"/>
      <c r="L207" s="38"/>
      <c r="M207" s="165"/>
      <c r="N207" s="39"/>
      <c r="O207" s="39"/>
      <c r="P207" s="39"/>
      <c r="Q207" s="39"/>
      <c r="R207" s="39"/>
      <c r="S207" s="39"/>
      <c r="T207" s="67"/>
      <c r="AT207" s="24" t="s">
        <v>151</v>
      </c>
      <c r="AU207" s="24" t="s">
        <v>75</v>
      </c>
    </row>
    <row r="208" spans="2:51" s="11" customFormat="1" ht="13.5">
      <c r="B208" s="166"/>
      <c r="C208" s="395"/>
      <c r="D208" s="390" t="s">
        <v>153</v>
      </c>
      <c r="E208" s="396" t="s">
        <v>5</v>
      </c>
      <c r="F208" s="397" t="s">
        <v>514</v>
      </c>
      <c r="G208" s="395"/>
      <c r="H208" s="398">
        <v>7.5</v>
      </c>
      <c r="I208" s="395"/>
      <c r="J208" s="395"/>
      <c r="K208" s="395"/>
      <c r="L208" s="166"/>
      <c r="M208" s="170"/>
      <c r="N208" s="171"/>
      <c r="O208" s="171"/>
      <c r="P208" s="171"/>
      <c r="Q208" s="171"/>
      <c r="R208" s="171"/>
      <c r="S208" s="171"/>
      <c r="T208" s="172"/>
      <c r="AT208" s="167" t="s">
        <v>153</v>
      </c>
      <c r="AU208" s="167" t="s">
        <v>75</v>
      </c>
      <c r="AV208" s="11" t="s">
        <v>75</v>
      </c>
      <c r="AW208" s="11" t="s">
        <v>28</v>
      </c>
      <c r="AX208" s="11" t="s">
        <v>65</v>
      </c>
      <c r="AY208" s="167" t="s">
        <v>142</v>
      </c>
    </row>
    <row r="209" spans="2:51" s="13" customFormat="1" ht="13.5">
      <c r="B209" s="179"/>
      <c r="C209" s="399"/>
      <c r="D209" s="390" t="s">
        <v>153</v>
      </c>
      <c r="E209" s="400" t="s">
        <v>5</v>
      </c>
      <c r="F209" s="401" t="s">
        <v>156</v>
      </c>
      <c r="G209" s="399"/>
      <c r="H209" s="402">
        <v>7.5</v>
      </c>
      <c r="I209" s="399"/>
      <c r="J209" s="399"/>
      <c r="K209" s="399"/>
      <c r="L209" s="179"/>
      <c r="M209" s="183"/>
      <c r="N209" s="184"/>
      <c r="O209" s="184"/>
      <c r="P209" s="184"/>
      <c r="Q209" s="184"/>
      <c r="R209" s="184"/>
      <c r="S209" s="184"/>
      <c r="T209" s="185"/>
      <c r="AT209" s="180" t="s">
        <v>153</v>
      </c>
      <c r="AU209" s="180" t="s">
        <v>75</v>
      </c>
      <c r="AV209" s="13" t="s">
        <v>149</v>
      </c>
      <c r="AW209" s="13" t="s">
        <v>28</v>
      </c>
      <c r="AX209" s="13" t="s">
        <v>73</v>
      </c>
      <c r="AY209" s="180" t="s">
        <v>142</v>
      </c>
    </row>
    <row r="210" spans="2:65" s="1" customFormat="1" ht="38.25" customHeight="1">
      <c r="B210" s="152"/>
      <c r="C210" s="374" t="s">
        <v>308</v>
      </c>
      <c r="D210" s="374" t="s">
        <v>144</v>
      </c>
      <c r="E210" s="375" t="s">
        <v>510</v>
      </c>
      <c r="F210" s="376" t="s">
        <v>511</v>
      </c>
      <c r="G210" s="377" t="s">
        <v>213</v>
      </c>
      <c r="H210" s="378">
        <v>53.01</v>
      </c>
      <c r="I210" s="378"/>
      <c r="J210" s="378">
        <f>ROUND(I210*H210,2)</f>
        <v>0</v>
      </c>
      <c r="K210" s="376" t="s">
        <v>148</v>
      </c>
      <c r="L210" s="38"/>
      <c r="M210" s="158" t="s">
        <v>5</v>
      </c>
      <c r="N210" s="159" t="s">
        <v>36</v>
      </c>
      <c r="O210" s="160">
        <v>0</v>
      </c>
      <c r="P210" s="160">
        <f>O210*H210</f>
        <v>0</v>
      </c>
      <c r="Q210" s="160">
        <v>0</v>
      </c>
      <c r="R210" s="160">
        <f>Q210*H210</f>
        <v>0</v>
      </c>
      <c r="S210" s="160">
        <v>0</v>
      </c>
      <c r="T210" s="161">
        <f>S210*H210</f>
        <v>0</v>
      </c>
      <c r="AR210" s="24" t="s">
        <v>149</v>
      </c>
      <c r="AT210" s="24" t="s">
        <v>144</v>
      </c>
      <c r="AU210" s="24" t="s">
        <v>75</v>
      </c>
      <c r="AY210" s="24" t="s">
        <v>142</v>
      </c>
      <c r="BE210" s="162">
        <f>IF(N210="základní",J210,0)</f>
        <v>0</v>
      </c>
      <c r="BF210" s="162">
        <f>IF(N210="snížená",J210,0)</f>
        <v>0</v>
      </c>
      <c r="BG210" s="162">
        <f>IF(N210="zákl. přenesená",J210,0)</f>
        <v>0</v>
      </c>
      <c r="BH210" s="162">
        <f>IF(N210="sníž. přenesená",J210,0)</f>
        <v>0</v>
      </c>
      <c r="BI210" s="162">
        <f>IF(N210="nulová",J210,0)</f>
        <v>0</v>
      </c>
      <c r="BJ210" s="24" t="s">
        <v>73</v>
      </c>
      <c r="BK210" s="162">
        <f>ROUND(I210*H210,2)</f>
        <v>0</v>
      </c>
      <c r="BL210" s="24" t="s">
        <v>149</v>
      </c>
      <c r="BM210" s="24" t="s">
        <v>515</v>
      </c>
    </row>
    <row r="211" spans="2:47" s="1" customFormat="1" ht="94.5">
      <c r="B211" s="38"/>
      <c r="C211" s="389"/>
      <c r="D211" s="390" t="s">
        <v>151</v>
      </c>
      <c r="E211" s="389"/>
      <c r="F211" s="391" t="s">
        <v>513</v>
      </c>
      <c r="G211" s="389"/>
      <c r="H211" s="389"/>
      <c r="I211" s="389"/>
      <c r="J211" s="389"/>
      <c r="K211" s="389"/>
      <c r="L211" s="38"/>
      <c r="M211" s="165"/>
      <c r="N211" s="39"/>
      <c r="O211" s="39"/>
      <c r="P211" s="39"/>
      <c r="Q211" s="39"/>
      <c r="R211" s="39"/>
      <c r="S211" s="39"/>
      <c r="T211" s="67"/>
      <c r="AT211" s="24" t="s">
        <v>151</v>
      </c>
      <c r="AU211" s="24" t="s">
        <v>75</v>
      </c>
    </row>
    <row r="212" spans="2:51" s="11" customFormat="1" ht="13.5">
      <c r="B212" s="166"/>
      <c r="C212" s="395"/>
      <c r="D212" s="390" t="s">
        <v>153</v>
      </c>
      <c r="E212" s="396" t="s">
        <v>5</v>
      </c>
      <c r="F212" s="379" t="s">
        <v>1759</v>
      </c>
      <c r="G212" s="395"/>
      <c r="H212" s="398">
        <v>53.01</v>
      </c>
      <c r="I212" s="395"/>
      <c r="J212" s="395"/>
      <c r="K212" s="395"/>
      <c r="L212" s="166"/>
      <c r="M212" s="170"/>
      <c r="N212" s="171"/>
      <c r="O212" s="171"/>
      <c r="P212" s="171"/>
      <c r="Q212" s="171"/>
      <c r="R212" s="171"/>
      <c r="S212" s="171"/>
      <c r="T212" s="172"/>
      <c r="AT212" s="167" t="s">
        <v>153</v>
      </c>
      <c r="AU212" s="167" t="s">
        <v>75</v>
      </c>
      <c r="AV212" s="11" t="s">
        <v>75</v>
      </c>
      <c r="AW212" s="11" t="s">
        <v>28</v>
      </c>
      <c r="AX212" s="11" t="s">
        <v>65</v>
      </c>
      <c r="AY212" s="167" t="s">
        <v>142</v>
      </c>
    </row>
    <row r="213" spans="2:51" s="12" customFormat="1" ht="13.5">
      <c r="B213" s="173"/>
      <c r="C213" s="392"/>
      <c r="D213" s="390" t="s">
        <v>153</v>
      </c>
      <c r="E213" s="393" t="s">
        <v>5</v>
      </c>
      <c r="F213" s="394" t="s">
        <v>516</v>
      </c>
      <c r="G213" s="392"/>
      <c r="H213" s="393" t="s">
        <v>5</v>
      </c>
      <c r="I213" s="392"/>
      <c r="J213" s="392"/>
      <c r="K213" s="392"/>
      <c r="L213" s="173"/>
      <c r="M213" s="176"/>
      <c r="N213" s="177"/>
      <c r="O213" s="177"/>
      <c r="P213" s="177"/>
      <c r="Q213" s="177"/>
      <c r="R213" s="177"/>
      <c r="S213" s="177"/>
      <c r="T213" s="178"/>
      <c r="AT213" s="174" t="s">
        <v>153</v>
      </c>
      <c r="AU213" s="174" t="s">
        <v>75</v>
      </c>
      <c r="AV213" s="12" t="s">
        <v>73</v>
      </c>
      <c r="AW213" s="12" t="s">
        <v>28</v>
      </c>
      <c r="AX213" s="12" t="s">
        <v>65</v>
      </c>
      <c r="AY213" s="174" t="s">
        <v>142</v>
      </c>
    </row>
    <row r="214" spans="2:51" s="13" customFormat="1" ht="13.5">
      <c r="B214" s="179"/>
      <c r="C214" s="399"/>
      <c r="D214" s="390" t="s">
        <v>153</v>
      </c>
      <c r="E214" s="400" t="s">
        <v>5</v>
      </c>
      <c r="F214" s="401" t="s">
        <v>156</v>
      </c>
      <c r="G214" s="399"/>
      <c r="H214" s="402">
        <v>53.01</v>
      </c>
      <c r="I214" s="399"/>
      <c r="J214" s="399"/>
      <c r="K214" s="399"/>
      <c r="L214" s="179"/>
      <c r="M214" s="183"/>
      <c r="N214" s="184"/>
      <c r="O214" s="184"/>
      <c r="P214" s="184"/>
      <c r="Q214" s="184"/>
      <c r="R214" s="184"/>
      <c r="S214" s="184"/>
      <c r="T214" s="185"/>
      <c r="AT214" s="180" t="s">
        <v>153</v>
      </c>
      <c r="AU214" s="180" t="s">
        <v>75</v>
      </c>
      <c r="AV214" s="13" t="s">
        <v>149</v>
      </c>
      <c r="AW214" s="13" t="s">
        <v>28</v>
      </c>
      <c r="AX214" s="13" t="s">
        <v>73</v>
      </c>
      <c r="AY214" s="180" t="s">
        <v>142</v>
      </c>
    </row>
    <row r="215" spans="2:65" s="1" customFormat="1" ht="25.5" customHeight="1">
      <c r="B215" s="152"/>
      <c r="C215" s="374" t="s">
        <v>312</v>
      </c>
      <c r="D215" s="374" t="s">
        <v>144</v>
      </c>
      <c r="E215" s="375" t="s">
        <v>517</v>
      </c>
      <c r="F215" s="376" t="s">
        <v>518</v>
      </c>
      <c r="G215" s="377" t="s">
        <v>213</v>
      </c>
      <c r="H215" s="378">
        <v>159.41</v>
      </c>
      <c r="I215" s="378"/>
      <c r="J215" s="378">
        <f>ROUND(I215*H215,2)</f>
        <v>0</v>
      </c>
      <c r="K215" s="376" t="s">
        <v>148</v>
      </c>
      <c r="L215" s="38"/>
      <c r="M215" s="158" t="s">
        <v>5</v>
      </c>
      <c r="N215" s="159" t="s">
        <v>36</v>
      </c>
      <c r="O215" s="160">
        <v>0.03</v>
      </c>
      <c r="P215" s="160">
        <f>O215*H215</f>
        <v>4.782299999999999</v>
      </c>
      <c r="Q215" s="160">
        <v>0</v>
      </c>
      <c r="R215" s="160">
        <f>Q215*H215</f>
        <v>0</v>
      </c>
      <c r="S215" s="160">
        <v>0</v>
      </c>
      <c r="T215" s="161">
        <f>S215*H215</f>
        <v>0</v>
      </c>
      <c r="AR215" s="24" t="s">
        <v>149</v>
      </c>
      <c r="AT215" s="24" t="s">
        <v>144</v>
      </c>
      <c r="AU215" s="24" t="s">
        <v>75</v>
      </c>
      <c r="AY215" s="24" t="s">
        <v>142</v>
      </c>
      <c r="BE215" s="162">
        <f>IF(N215="základní",J215,0)</f>
        <v>0</v>
      </c>
      <c r="BF215" s="162">
        <f>IF(N215="snížená",J215,0)</f>
        <v>0</v>
      </c>
      <c r="BG215" s="162">
        <f>IF(N215="zákl. přenesená",J215,0)</f>
        <v>0</v>
      </c>
      <c r="BH215" s="162">
        <f>IF(N215="sníž. přenesená",J215,0)</f>
        <v>0</v>
      </c>
      <c r="BI215" s="162">
        <f>IF(N215="nulová",J215,0)</f>
        <v>0</v>
      </c>
      <c r="BJ215" s="24" t="s">
        <v>73</v>
      </c>
      <c r="BK215" s="162">
        <f>ROUND(I215*H215,2)</f>
        <v>0</v>
      </c>
      <c r="BL215" s="24" t="s">
        <v>149</v>
      </c>
      <c r="BM215" s="24" t="s">
        <v>519</v>
      </c>
    </row>
    <row r="216" spans="2:47" s="1" customFormat="1" ht="108">
      <c r="B216" s="38"/>
      <c r="C216" s="389"/>
      <c r="D216" s="390" t="s">
        <v>151</v>
      </c>
      <c r="E216" s="389"/>
      <c r="F216" s="391" t="s">
        <v>520</v>
      </c>
      <c r="G216" s="389"/>
      <c r="H216" s="389"/>
      <c r="I216" s="389"/>
      <c r="J216" s="389"/>
      <c r="K216" s="389"/>
      <c r="L216" s="38"/>
      <c r="M216" s="165"/>
      <c r="N216" s="39"/>
      <c r="O216" s="39"/>
      <c r="P216" s="39"/>
      <c r="Q216" s="39"/>
      <c r="R216" s="39"/>
      <c r="S216" s="39"/>
      <c r="T216" s="67"/>
      <c r="AT216" s="24" t="s">
        <v>151</v>
      </c>
      <c r="AU216" s="24" t="s">
        <v>75</v>
      </c>
    </row>
    <row r="217" spans="2:51" s="12" customFormat="1" ht="13.5">
      <c r="B217" s="173"/>
      <c r="C217" s="392"/>
      <c r="D217" s="390" t="s">
        <v>153</v>
      </c>
      <c r="E217" s="393" t="s">
        <v>5</v>
      </c>
      <c r="F217" s="394" t="s">
        <v>521</v>
      </c>
      <c r="G217" s="392"/>
      <c r="H217" s="393" t="s">
        <v>5</v>
      </c>
      <c r="I217" s="392"/>
      <c r="J217" s="392"/>
      <c r="K217" s="392"/>
      <c r="L217" s="173"/>
      <c r="M217" s="176"/>
      <c r="N217" s="177"/>
      <c r="O217" s="177"/>
      <c r="P217" s="177"/>
      <c r="Q217" s="177"/>
      <c r="R217" s="177"/>
      <c r="S217" s="177"/>
      <c r="T217" s="178"/>
      <c r="AT217" s="174" t="s">
        <v>153</v>
      </c>
      <c r="AU217" s="174" t="s">
        <v>75</v>
      </c>
      <c r="AV217" s="12" t="s">
        <v>73</v>
      </c>
      <c r="AW217" s="12" t="s">
        <v>28</v>
      </c>
      <c r="AX217" s="12" t="s">
        <v>65</v>
      </c>
      <c r="AY217" s="174" t="s">
        <v>142</v>
      </c>
    </row>
    <row r="218" spans="2:51" s="11" customFormat="1" ht="13.5">
      <c r="B218" s="166"/>
      <c r="C218" s="395"/>
      <c r="D218" s="390" t="s">
        <v>153</v>
      </c>
      <c r="E218" s="396" t="s">
        <v>5</v>
      </c>
      <c r="F218" s="397" t="s">
        <v>522</v>
      </c>
      <c r="G218" s="395"/>
      <c r="H218" s="398">
        <v>13.37</v>
      </c>
      <c r="I218" s="395"/>
      <c r="J218" s="395"/>
      <c r="K218" s="395"/>
      <c r="L218" s="166"/>
      <c r="M218" s="170"/>
      <c r="N218" s="171"/>
      <c r="O218" s="171"/>
      <c r="P218" s="171"/>
      <c r="Q218" s="171"/>
      <c r="R218" s="171"/>
      <c r="S218" s="171"/>
      <c r="T218" s="172"/>
      <c r="AT218" s="167" t="s">
        <v>153</v>
      </c>
      <c r="AU218" s="167" t="s">
        <v>75</v>
      </c>
      <c r="AV218" s="11" t="s">
        <v>75</v>
      </c>
      <c r="AW218" s="11" t="s">
        <v>28</v>
      </c>
      <c r="AX218" s="11" t="s">
        <v>65</v>
      </c>
      <c r="AY218" s="167" t="s">
        <v>142</v>
      </c>
    </row>
    <row r="219" spans="2:51" s="11" customFormat="1" ht="13.5">
      <c r="B219" s="166"/>
      <c r="C219" s="395"/>
      <c r="D219" s="390" t="s">
        <v>153</v>
      </c>
      <c r="E219" s="396" t="s">
        <v>5</v>
      </c>
      <c r="F219" s="397" t="s">
        <v>523</v>
      </c>
      <c r="G219" s="395"/>
      <c r="H219" s="398">
        <v>111.46</v>
      </c>
      <c r="I219" s="395"/>
      <c r="J219" s="395"/>
      <c r="K219" s="395"/>
      <c r="L219" s="166"/>
      <c r="M219" s="170"/>
      <c r="N219" s="171"/>
      <c r="O219" s="171"/>
      <c r="P219" s="171"/>
      <c r="Q219" s="171"/>
      <c r="R219" s="171"/>
      <c r="S219" s="171"/>
      <c r="T219" s="172"/>
      <c r="AT219" s="167" t="s">
        <v>153</v>
      </c>
      <c r="AU219" s="167" t="s">
        <v>75</v>
      </c>
      <c r="AV219" s="11" t="s">
        <v>75</v>
      </c>
      <c r="AW219" s="11" t="s">
        <v>28</v>
      </c>
      <c r="AX219" s="11" t="s">
        <v>65</v>
      </c>
      <c r="AY219" s="167" t="s">
        <v>142</v>
      </c>
    </row>
    <row r="220" spans="2:51" s="11" customFormat="1" ht="13.5">
      <c r="B220" s="166"/>
      <c r="C220" s="395"/>
      <c r="D220" s="390" t="s">
        <v>153</v>
      </c>
      <c r="E220" s="396" t="s">
        <v>5</v>
      </c>
      <c r="F220" s="397" t="s">
        <v>524</v>
      </c>
      <c r="G220" s="395"/>
      <c r="H220" s="398">
        <v>34.58</v>
      </c>
      <c r="I220" s="395"/>
      <c r="J220" s="395"/>
      <c r="K220" s="395"/>
      <c r="L220" s="166"/>
      <c r="M220" s="170"/>
      <c r="N220" s="171"/>
      <c r="O220" s="171"/>
      <c r="P220" s="171"/>
      <c r="Q220" s="171"/>
      <c r="R220" s="171"/>
      <c r="S220" s="171"/>
      <c r="T220" s="172"/>
      <c r="AT220" s="167" t="s">
        <v>153</v>
      </c>
      <c r="AU220" s="167" t="s">
        <v>75</v>
      </c>
      <c r="AV220" s="11" t="s">
        <v>75</v>
      </c>
      <c r="AW220" s="11" t="s">
        <v>28</v>
      </c>
      <c r="AX220" s="11" t="s">
        <v>65</v>
      </c>
      <c r="AY220" s="167" t="s">
        <v>142</v>
      </c>
    </row>
    <row r="221" spans="2:51" s="11" customFormat="1" ht="13.5">
      <c r="B221" s="166"/>
      <c r="C221" s="395"/>
      <c r="D221" s="390" t="s">
        <v>153</v>
      </c>
      <c r="E221" s="396" t="s">
        <v>5</v>
      </c>
      <c r="F221" s="397" t="s">
        <v>5</v>
      </c>
      <c r="G221" s="395"/>
      <c r="H221" s="398">
        <v>0</v>
      </c>
      <c r="I221" s="395"/>
      <c r="J221" s="395"/>
      <c r="K221" s="395"/>
      <c r="L221" s="166"/>
      <c r="M221" s="170"/>
      <c r="N221" s="171"/>
      <c r="O221" s="171"/>
      <c r="P221" s="171"/>
      <c r="Q221" s="171"/>
      <c r="R221" s="171"/>
      <c r="S221" s="171"/>
      <c r="T221" s="172"/>
      <c r="AT221" s="167" t="s">
        <v>153</v>
      </c>
      <c r="AU221" s="167" t="s">
        <v>75</v>
      </c>
      <c r="AV221" s="11" t="s">
        <v>75</v>
      </c>
      <c r="AW221" s="11" t="s">
        <v>28</v>
      </c>
      <c r="AX221" s="11" t="s">
        <v>65</v>
      </c>
      <c r="AY221" s="167" t="s">
        <v>142</v>
      </c>
    </row>
    <row r="222" spans="2:51" s="13" customFormat="1" ht="13.5">
      <c r="B222" s="179"/>
      <c r="C222" s="399"/>
      <c r="D222" s="390" t="s">
        <v>153</v>
      </c>
      <c r="E222" s="400" t="s">
        <v>5</v>
      </c>
      <c r="F222" s="401" t="s">
        <v>156</v>
      </c>
      <c r="G222" s="399"/>
      <c r="H222" s="402">
        <v>159.41</v>
      </c>
      <c r="I222" s="399"/>
      <c r="J222" s="399"/>
      <c r="K222" s="399"/>
      <c r="L222" s="179"/>
      <c r="M222" s="183"/>
      <c r="N222" s="184"/>
      <c r="O222" s="184"/>
      <c r="P222" s="184"/>
      <c r="Q222" s="184"/>
      <c r="R222" s="184"/>
      <c r="S222" s="184"/>
      <c r="T222" s="185"/>
      <c r="AT222" s="180" t="s">
        <v>153</v>
      </c>
      <c r="AU222" s="180" t="s">
        <v>75</v>
      </c>
      <c r="AV222" s="13" t="s">
        <v>149</v>
      </c>
      <c r="AW222" s="13" t="s">
        <v>28</v>
      </c>
      <c r="AX222" s="13" t="s">
        <v>73</v>
      </c>
      <c r="AY222" s="180" t="s">
        <v>142</v>
      </c>
    </row>
    <row r="223" spans="2:65" s="1" customFormat="1" ht="25.5" customHeight="1">
      <c r="B223" s="152"/>
      <c r="C223" s="153" t="s">
        <v>316</v>
      </c>
      <c r="D223" s="153" t="s">
        <v>144</v>
      </c>
      <c r="E223" s="154" t="s">
        <v>525</v>
      </c>
      <c r="F223" s="155" t="s">
        <v>526</v>
      </c>
      <c r="G223" s="156" t="s">
        <v>213</v>
      </c>
      <c r="H223" s="157">
        <v>2231.74</v>
      </c>
      <c r="I223" s="157"/>
      <c r="J223" s="157">
        <f>ROUND(I223*H223,2)</f>
        <v>0</v>
      </c>
      <c r="K223" s="155" t="s">
        <v>148</v>
      </c>
      <c r="L223" s="38"/>
      <c r="M223" s="158" t="s">
        <v>5</v>
      </c>
      <c r="N223" s="159" t="s">
        <v>36</v>
      </c>
      <c r="O223" s="160">
        <v>0.002</v>
      </c>
      <c r="P223" s="160">
        <f>O223*H223</f>
        <v>4.46348</v>
      </c>
      <c r="Q223" s="160">
        <v>0</v>
      </c>
      <c r="R223" s="160">
        <f>Q223*H223</f>
        <v>0</v>
      </c>
      <c r="S223" s="160">
        <v>0</v>
      </c>
      <c r="T223" s="161">
        <f>S223*H223</f>
        <v>0</v>
      </c>
      <c r="AR223" s="24" t="s">
        <v>149</v>
      </c>
      <c r="AT223" s="24" t="s">
        <v>144</v>
      </c>
      <c r="AU223" s="24" t="s">
        <v>75</v>
      </c>
      <c r="AY223" s="24" t="s">
        <v>142</v>
      </c>
      <c r="BE223" s="162">
        <f>IF(N223="základní",J223,0)</f>
        <v>0</v>
      </c>
      <c r="BF223" s="162">
        <f>IF(N223="snížená",J223,0)</f>
        <v>0</v>
      </c>
      <c r="BG223" s="162">
        <f>IF(N223="zákl. přenesená",J223,0)</f>
        <v>0</v>
      </c>
      <c r="BH223" s="162">
        <f>IF(N223="sníž. přenesená",J223,0)</f>
        <v>0</v>
      </c>
      <c r="BI223" s="162">
        <f>IF(N223="nulová",J223,0)</f>
        <v>0</v>
      </c>
      <c r="BJ223" s="24" t="s">
        <v>73</v>
      </c>
      <c r="BK223" s="162">
        <f>ROUND(I223*H223,2)</f>
        <v>0</v>
      </c>
      <c r="BL223" s="24" t="s">
        <v>149</v>
      </c>
      <c r="BM223" s="24" t="s">
        <v>527</v>
      </c>
    </row>
    <row r="224" spans="2:47" s="1" customFormat="1" ht="108">
      <c r="B224" s="38"/>
      <c r="D224" s="163" t="s">
        <v>151</v>
      </c>
      <c r="F224" s="164" t="s">
        <v>520</v>
      </c>
      <c r="L224" s="38"/>
      <c r="M224" s="165"/>
      <c r="N224" s="39"/>
      <c r="O224" s="39"/>
      <c r="P224" s="39"/>
      <c r="Q224" s="39"/>
      <c r="R224" s="39"/>
      <c r="S224" s="39"/>
      <c r="T224" s="67"/>
      <c r="AT224" s="24" t="s">
        <v>151</v>
      </c>
      <c r="AU224" s="24" t="s">
        <v>75</v>
      </c>
    </row>
    <row r="225" spans="2:51" s="11" customFormat="1" ht="13.5">
      <c r="B225" s="166"/>
      <c r="D225" s="163" t="s">
        <v>153</v>
      </c>
      <c r="E225" s="167" t="s">
        <v>5</v>
      </c>
      <c r="F225" s="168" t="s">
        <v>528</v>
      </c>
      <c r="H225" s="169">
        <v>2231.74</v>
      </c>
      <c r="L225" s="166"/>
      <c r="M225" s="170"/>
      <c r="N225" s="171"/>
      <c r="O225" s="171"/>
      <c r="P225" s="171"/>
      <c r="Q225" s="171"/>
      <c r="R225" s="171"/>
      <c r="S225" s="171"/>
      <c r="T225" s="172"/>
      <c r="AT225" s="167" t="s">
        <v>153</v>
      </c>
      <c r="AU225" s="167" t="s">
        <v>75</v>
      </c>
      <c r="AV225" s="11" t="s">
        <v>75</v>
      </c>
      <c r="AW225" s="11" t="s">
        <v>28</v>
      </c>
      <c r="AX225" s="11" t="s">
        <v>65</v>
      </c>
      <c r="AY225" s="167" t="s">
        <v>142</v>
      </c>
    </row>
    <row r="226" spans="2:51" s="13" customFormat="1" ht="13.5">
      <c r="B226" s="179"/>
      <c r="D226" s="163" t="s">
        <v>153</v>
      </c>
      <c r="E226" s="180" t="s">
        <v>5</v>
      </c>
      <c r="F226" s="181" t="s">
        <v>156</v>
      </c>
      <c r="H226" s="182">
        <v>2231.74</v>
      </c>
      <c r="L226" s="179"/>
      <c r="M226" s="183"/>
      <c r="N226" s="184"/>
      <c r="O226" s="184"/>
      <c r="P226" s="184"/>
      <c r="Q226" s="184"/>
      <c r="R226" s="184"/>
      <c r="S226" s="184"/>
      <c r="T226" s="185"/>
      <c r="AT226" s="180" t="s">
        <v>153</v>
      </c>
      <c r="AU226" s="180" t="s">
        <v>75</v>
      </c>
      <c r="AV226" s="13" t="s">
        <v>149</v>
      </c>
      <c r="AW226" s="13" t="s">
        <v>28</v>
      </c>
      <c r="AX226" s="13" t="s">
        <v>73</v>
      </c>
      <c r="AY226" s="180" t="s">
        <v>142</v>
      </c>
    </row>
    <row r="227" spans="2:65" s="1" customFormat="1" ht="25.5" customHeight="1">
      <c r="B227" s="152"/>
      <c r="C227" s="153" t="s">
        <v>321</v>
      </c>
      <c r="D227" s="153" t="s">
        <v>144</v>
      </c>
      <c r="E227" s="154" t="s">
        <v>529</v>
      </c>
      <c r="F227" s="155" t="s">
        <v>530</v>
      </c>
      <c r="G227" s="156" t="s">
        <v>213</v>
      </c>
      <c r="H227" s="157">
        <v>365.53</v>
      </c>
      <c r="I227" s="157"/>
      <c r="J227" s="157">
        <f>ROUND(I227*H227,2)</f>
        <v>0</v>
      </c>
      <c r="K227" s="155" t="s">
        <v>148</v>
      </c>
      <c r="L227" s="38"/>
      <c r="M227" s="158" t="s">
        <v>5</v>
      </c>
      <c r="N227" s="159" t="s">
        <v>36</v>
      </c>
      <c r="O227" s="160">
        <v>0.032</v>
      </c>
      <c r="P227" s="160">
        <f>O227*H227</f>
        <v>11.696959999999999</v>
      </c>
      <c r="Q227" s="160">
        <v>0</v>
      </c>
      <c r="R227" s="160">
        <f>Q227*H227</f>
        <v>0</v>
      </c>
      <c r="S227" s="160">
        <v>0</v>
      </c>
      <c r="T227" s="161">
        <f>S227*H227</f>
        <v>0</v>
      </c>
      <c r="AR227" s="24" t="s">
        <v>149</v>
      </c>
      <c r="AT227" s="24" t="s">
        <v>144</v>
      </c>
      <c r="AU227" s="24" t="s">
        <v>75</v>
      </c>
      <c r="AY227" s="24" t="s">
        <v>142</v>
      </c>
      <c r="BE227" s="162">
        <f>IF(N227="základní",J227,0)</f>
        <v>0</v>
      </c>
      <c r="BF227" s="162">
        <f>IF(N227="snížená",J227,0)</f>
        <v>0</v>
      </c>
      <c r="BG227" s="162">
        <f>IF(N227="zákl. přenesená",J227,0)</f>
        <v>0</v>
      </c>
      <c r="BH227" s="162">
        <f>IF(N227="sníž. přenesená",J227,0)</f>
        <v>0</v>
      </c>
      <c r="BI227" s="162">
        <f>IF(N227="nulová",J227,0)</f>
        <v>0</v>
      </c>
      <c r="BJ227" s="24" t="s">
        <v>73</v>
      </c>
      <c r="BK227" s="162">
        <f>ROUND(I227*H227,2)</f>
        <v>0</v>
      </c>
      <c r="BL227" s="24" t="s">
        <v>149</v>
      </c>
      <c r="BM227" s="24" t="s">
        <v>531</v>
      </c>
    </row>
    <row r="228" spans="2:47" s="1" customFormat="1" ht="108">
      <c r="B228" s="38"/>
      <c r="D228" s="163" t="s">
        <v>151</v>
      </c>
      <c r="F228" s="164" t="s">
        <v>520</v>
      </c>
      <c r="L228" s="38"/>
      <c r="M228" s="165"/>
      <c r="N228" s="39"/>
      <c r="O228" s="39"/>
      <c r="P228" s="39"/>
      <c r="Q228" s="39"/>
      <c r="R228" s="39"/>
      <c r="S228" s="39"/>
      <c r="T228" s="67"/>
      <c r="AT228" s="24" t="s">
        <v>151</v>
      </c>
      <c r="AU228" s="24" t="s">
        <v>75</v>
      </c>
    </row>
    <row r="229" spans="2:51" s="11" customFormat="1" ht="13.5">
      <c r="B229" s="166"/>
      <c r="D229" s="163" t="s">
        <v>153</v>
      </c>
      <c r="E229" s="167" t="s">
        <v>5</v>
      </c>
      <c r="F229" s="168" t="s">
        <v>532</v>
      </c>
      <c r="H229" s="169">
        <v>3.77</v>
      </c>
      <c r="L229" s="166"/>
      <c r="M229" s="170"/>
      <c r="N229" s="171"/>
      <c r="O229" s="171"/>
      <c r="P229" s="171"/>
      <c r="Q229" s="171"/>
      <c r="R229" s="171"/>
      <c r="S229" s="171"/>
      <c r="T229" s="172"/>
      <c r="AT229" s="167" t="s">
        <v>153</v>
      </c>
      <c r="AU229" s="167" t="s">
        <v>75</v>
      </c>
      <c r="AV229" s="11" t="s">
        <v>75</v>
      </c>
      <c r="AW229" s="11" t="s">
        <v>28</v>
      </c>
      <c r="AX229" s="11" t="s">
        <v>65</v>
      </c>
      <c r="AY229" s="167" t="s">
        <v>142</v>
      </c>
    </row>
    <row r="230" spans="2:51" s="12" customFormat="1" ht="13.5">
      <c r="B230" s="173"/>
      <c r="D230" s="163" t="s">
        <v>153</v>
      </c>
      <c r="E230" s="174" t="s">
        <v>5</v>
      </c>
      <c r="F230" s="175" t="s">
        <v>533</v>
      </c>
      <c r="H230" s="174" t="s">
        <v>5</v>
      </c>
      <c r="L230" s="173"/>
      <c r="M230" s="176"/>
      <c r="N230" s="177"/>
      <c r="O230" s="177"/>
      <c r="P230" s="177"/>
      <c r="Q230" s="177"/>
      <c r="R230" s="177"/>
      <c r="S230" s="177"/>
      <c r="T230" s="178"/>
      <c r="AT230" s="174" t="s">
        <v>153</v>
      </c>
      <c r="AU230" s="174" t="s">
        <v>75</v>
      </c>
      <c r="AV230" s="12" t="s">
        <v>73</v>
      </c>
      <c r="AW230" s="12" t="s">
        <v>28</v>
      </c>
      <c r="AX230" s="12" t="s">
        <v>65</v>
      </c>
      <c r="AY230" s="174" t="s">
        <v>142</v>
      </c>
    </row>
    <row r="231" spans="2:51" s="11" customFormat="1" ht="13.5">
      <c r="B231" s="166"/>
      <c r="D231" s="163" t="s">
        <v>153</v>
      </c>
      <c r="E231" s="167" t="s">
        <v>5</v>
      </c>
      <c r="F231" s="168" t="s">
        <v>534</v>
      </c>
      <c r="H231" s="169">
        <v>263.16</v>
      </c>
      <c r="L231" s="166"/>
      <c r="M231" s="170"/>
      <c r="N231" s="171"/>
      <c r="O231" s="171"/>
      <c r="P231" s="171"/>
      <c r="Q231" s="171"/>
      <c r="R231" s="171"/>
      <c r="S231" s="171"/>
      <c r="T231" s="172"/>
      <c r="AT231" s="167" t="s">
        <v>153</v>
      </c>
      <c r="AU231" s="167" t="s">
        <v>75</v>
      </c>
      <c r="AV231" s="11" t="s">
        <v>75</v>
      </c>
      <c r="AW231" s="11" t="s">
        <v>28</v>
      </c>
      <c r="AX231" s="11" t="s">
        <v>65</v>
      </c>
      <c r="AY231" s="167" t="s">
        <v>142</v>
      </c>
    </row>
    <row r="232" spans="2:51" s="12" customFormat="1" ht="13.5">
      <c r="B232" s="173"/>
      <c r="D232" s="163" t="s">
        <v>153</v>
      </c>
      <c r="E232" s="174" t="s">
        <v>5</v>
      </c>
      <c r="F232" s="175" t="s">
        <v>535</v>
      </c>
      <c r="H232" s="174" t="s">
        <v>5</v>
      </c>
      <c r="L232" s="173"/>
      <c r="M232" s="176"/>
      <c r="N232" s="177"/>
      <c r="O232" s="177"/>
      <c r="P232" s="177"/>
      <c r="Q232" s="177"/>
      <c r="R232" s="177"/>
      <c r="S232" s="177"/>
      <c r="T232" s="178"/>
      <c r="AT232" s="174" t="s">
        <v>153</v>
      </c>
      <c r="AU232" s="174" t="s">
        <v>75</v>
      </c>
      <c r="AV232" s="12" t="s">
        <v>73</v>
      </c>
      <c r="AW232" s="12" t="s">
        <v>28</v>
      </c>
      <c r="AX232" s="12" t="s">
        <v>65</v>
      </c>
      <c r="AY232" s="174" t="s">
        <v>142</v>
      </c>
    </row>
    <row r="233" spans="2:51" s="11" customFormat="1" ht="13.5">
      <c r="B233" s="166"/>
      <c r="D233" s="163" t="s">
        <v>153</v>
      </c>
      <c r="E233" s="167" t="s">
        <v>5</v>
      </c>
      <c r="F233" s="168" t="s">
        <v>536</v>
      </c>
      <c r="H233" s="169">
        <v>45.72</v>
      </c>
      <c r="L233" s="166"/>
      <c r="M233" s="170"/>
      <c r="N233" s="171"/>
      <c r="O233" s="171"/>
      <c r="P233" s="171"/>
      <c r="Q233" s="171"/>
      <c r="R233" s="171"/>
      <c r="S233" s="171"/>
      <c r="T233" s="172"/>
      <c r="AT233" s="167" t="s">
        <v>153</v>
      </c>
      <c r="AU233" s="167" t="s">
        <v>75</v>
      </c>
      <c r="AV233" s="11" t="s">
        <v>75</v>
      </c>
      <c r="AW233" s="11" t="s">
        <v>28</v>
      </c>
      <c r="AX233" s="11" t="s">
        <v>65</v>
      </c>
      <c r="AY233" s="167" t="s">
        <v>142</v>
      </c>
    </row>
    <row r="234" spans="2:51" s="12" customFormat="1" ht="13.5">
      <c r="B234" s="173"/>
      <c r="D234" s="163" t="s">
        <v>153</v>
      </c>
      <c r="E234" s="174" t="s">
        <v>5</v>
      </c>
      <c r="F234" s="175" t="s">
        <v>537</v>
      </c>
      <c r="H234" s="174" t="s">
        <v>5</v>
      </c>
      <c r="L234" s="173"/>
      <c r="M234" s="176"/>
      <c r="N234" s="177"/>
      <c r="O234" s="177"/>
      <c r="P234" s="177"/>
      <c r="Q234" s="177"/>
      <c r="R234" s="177"/>
      <c r="S234" s="177"/>
      <c r="T234" s="178"/>
      <c r="AT234" s="174" t="s">
        <v>153</v>
      </c>
      <c r="AU234" s="174" t="s">
        <v>75</v>
      </c>
      <c r="AV234" s="12" t="s">
        <v>73</v>
      </c>
      <c r="AW234" s="12" t="s">
        <v>28</v>
      </c>
      <c r="AX234" s="12" t="s">
        <v>65</v>
      </c>
      <c r="AY234" s="174" t="s">
        <v>142</v>
      </c>
    </row>
    <row r="235" spans="2:51" s="11" customFormat="1" ht="13.5">
      <c r="B235" s="166"/>
      <c r="D235" s="163" t="s">
        <v>153</v>
      </c>
      <c r="E235" s="167" t="s">
        <v>5</v>
      </c>
      <c r="F235" s="168" t="s">
        <v>538</v>
      </c>
      <c r="H235" s="169">
        <v>0.25</v>
      </c>
      <c r="L235" s="166"/>
      <c r="M235" s="170"/>
      <c r="N235" s="171"/>
      <c r="O235" s="171"/>
      <c r="P235" s="171"/>
      <c r="Q235" s="171"/>
      <c r="R235" s="171"/>
      <c r="S235" s="171"/>
      <c r="T235" s="172"/>
      <c r="AT235" s="167" t="s">
        <v>153</v>
      </c>
      <c r="AU235" s="167" t="s">
        <v>75</v>
      </c>
      <c r="AV235" s="11" t="s">
        <v>75</v>
      </c>
      <c r="AW235" s="11" t="s">
        <v>28</v>
      </c>
      <c r="AX235" s="11" t="s">
        <v>65</v>
      </c>
      <c r="AY235" s="167" t="s">
        <v>142</v>
      </c>
    </row>
    <row r="236" spans="2:51" s="12" customFormat="1" ht="13.5">
      <c r="B236" s="173"/>
      <c r="D236" s="163" t="s">
        <v>153</v>
      </c>
      <c r="E236" s="174" t="s">
        <v>5</v>
      </c>
      <c r="F236" s="175" t="s">
        <v>539</v>
      </c>
      <c r="H236" s="174" t="s">
        <v>5</v>
      </c>
      <c r="L236" s="173"/>
      <c r="M236" s="176"/>
      <c r="N236" s="177"/>
      <c r="O236" s="177"/>
      <c r="P236" s="177"/>
      <c r="Q236" s="177"/>
      <c r="R236" s="177"/>
      <c r="S236" s="177"/>
      <c r="T236" s="178"/>
      <c r="AT236" s="174" t="s">
        <v>153</v>
      </c>
      <c r="AU236" s="174" t="s">
        <v>75</v>
      </c>
      <c r="AV236" s="12" t="s">
        <v>73</v>
      </c>
      <c r="AW236" s="12" t="s">
        <v>28</v>
      </c>
      <c r="AX236" s="12" t="s">
        <v>65</v>
      </c>
      <c r="AY236" s="174" t="s">
        <v>142</v>
      </c>
    </row>
    <row r="237" spans="2:51" s="11" customFormat="1" ht="13.5">
      <c r="B237" s="166"/>
      <c r="D237" s="163" t="s">
        <v>153</v>
      </c>
      <c r="E237" s="167" t="s">
        <v>5</v>
      </c>
      <c r="F237" s="168" t="s">
        <v>540</v>
      </c>
      <c r="H237" s="169">
        <v>4.07</v>
      </c>
      <c r="L237" s="166"/>
      <c r="M237" s="170"/>
      <c r="N237" s="171"/>
      <c r="O237" s="171"/>
      <c r="P237" s="171"/>
      <c r="Q237" s="171"/>
      <c r="R237" s="171"/>
      <c r="S237" s="171"/>
      <c r="T237" s="172"/>
      <c r="AT237" s="167" t="s">
        <v>153</v>
      </c>
      <c r="AU237" s="167" t="s">
        <v>75</v>
      </c>
      <c r="AV237" s="11" t="s">
        <v>75</v>
      </c>
      <c r="AW237" s="11" t="s">
        <v>28</v>
      </c>
      <c r="AX237" s="11" t="s">
        <v>65</v>
      </c>
      <c r="AY237" s="167" t="s">
        <v>142</v>
      </c>
    </row>
    <row r="238" spans="2:51" s="12" customFormat="1" ht="13.5">
      <c r="B238" s="173"/>
      <c r="D238" s="163" t="s">
        <v>153</v>
      </c>
      <c r="E238" s="174" t="s">
        <v>5</v>
      </c>
      <c r="F238" s="175" t="s">
        <v>541</v>
      </c>
      <c r="H238" s="174" t="s">
        <v>5</v>
      </c>
      <c r="L238" s="173"/>
      <c r="M238" s="176"/>
      <c r="N238" s="177"/>
      <c r="O238" s="177"/>
      <c r="P238" s="177"/>
      <c r="Q238" s="177"/>
      <c r="R238" s="177"/>
      <c r="S238" s="177"/>
      <c r="T238" s="178"/>
      <c r="AT238" s="174" t="s">
        <v>153</v>
      </c>
      <c r="AU238" s="174" t="s">
        <v>75</v>
      </c>
      <c r="AV238" s="12" t="s">
        <v>73</v>
      </c>
      <c r="AW238" s="12" t="s">
        <v>28</v>
      </c>
      <c r="AX238" s="12" t="s">
        <v>65</v>
      </c>
      <c r="AY238" s="174" t="s">
        <v>142</v>
      </c>
    </row>
    <row r="239" spans="2:51" s="11" customFormat="1" ht="13.5">
      <c r="B239" s="166"/>
      <c r="D239" s="163" t="s">
        <v>153</v>
      </c>
      <c r="E239" s="167" t="s">
        <v>5</v>
      </c>
      <c r="F239" s="168" t="s">
        <v>542</v>
      </c>
      <c r="H239" s="169">
        <v>38.38</v>
      </c>
      <c r="L239" s="166"/>
      <c r="M239" s="170"/>
      <c r="N239" s="171"/>
      <c r="O239" s="171"/>
      <c r="P239" s="171"/>
      <c r="Q239" s="171"/>
      <c r="R239" s="171"/>
      <c r="S239" s="171"/>
      <c r="T239" s="172"/>
      <c r="AT239" s="167" t="s">
        <v>153</v>
      </c>
      <c r="AU239" s="167" t="s">
        <v>75</v>
      </c>
      <c r="AV239" s="11" t="s">
        <v>75</v>
      </c>
      <c r="AW239" s="11" t="s">
        <v>28</v>
      </c>
      <c r="AX239" s="11" t="s">
        <v>65</v>
      </c>
      <c r="AY239" s="167" t="s">
        <v>142</v>
      </c>
    </row>
    <row r="240" spans="2:51" s="12" customFormat="1" ht="13.5">
      <c r="B240" s="173"/>
      <c r="D240" s="163" t="s">
        <v>153</v>
      </c>
      <c r="E240" s="174" t="s">
        <v>5</v>
      </c>
      <c r="F240" s="175" t="s">
        <v>543</v>
      </c>
      <c r="H240" s="174" t="s">
        <v>5</v>
      </c>
      <c r="L240" s="173"/>
      <c r="M240" s="176"/>
      <c r="N240" s="177"/>
      <c r="O240" s="177"/>
      <c r="P240" s="177"/>
      <c r="Q240" s="177"/>
      <c r="R240" s="177"/>
      <c r="S240" s="177"/>
      <c r="T240" s="178"/>
      <c r="AT240" s="174" t="s">
        <v>153</v>
      </c>
      <c r="AU240" s="174" t="s">
        <v>75</v>
      </c>
      <c r="AV240" s="12" t="s">
        <v>73</v>
      </c>
      <c r="AW240" s="12" t="s">
        <v>28</v>
      </c>
      <c r="AX240" s="12" t="s">
        <v>65</v>
      </c>
      <c r="AY240" s="174" t="s">
        <v>142</v>
      </c>
    </row>
    <row r="241" spans="2:51" s="11" customFormat="1" ht="13.5">
      <c r="B241" s="166"/>
      <c r="D241" s="163" t="s">
        <v>153</v>
      </c>
      <c r="E241" s="167" t="s">
        <v>5</v>
      </c>
      <c r="F241" s="168" t="s">
        <v>544</v>
      </c>
      <c r="H241" s="169">
        <v>10.18</v>
      </c>
      <c r="L241" s="166"/>
      <c r="M241" s="170"/>
      <c r="N241" s="171"/>
      <c r="O241" s="171"/>
      <c r="P241" s="171"/>
      <c r="Q241" s="171"/>
      <c r="R241" s="171"/>
      <c r="S241" s="171"/>
      <c r="T241" s="172"/>
      <c r="AT241" s="167" t="s">
        <v>153</v>
      </c>
      <c r="AU241" s="167" t="s">
        <v>75</v>
      </c>
      <c r="AV241" s="11" t="s">
        <v>75</v>
      </c>
      <c r="AW241" s="11" t="s">
        <v>28</v>
      </c>
      <c r="AX241" s="11" t="s">
        <v>65</v>
      </c>
      <c r="AY241" s="167" t="s">
        <v>142</v>
      </c>
    </row>
    <row r="242" spans="2:51" s="12" customFormat="1" ht="13.5">
      <c r="B242" s="173"/>
      <c r="D242" s="163" t="s">
        <v>153</v>
      </c>
      <c r="E242" s="174" t="s">
        <v>5</v>
      </c>
      <c r="F242" s="175" t="s">
        <v>545</v>
      </c>
      <c r="H242" s="174" t="s">
        <v>5</v>
      </c>
      <c r="L242" s="173"/>
      <c r="M242" s="176"/>
      <c r="N242" s="177"/>
      <c r="O242" s="177"/>
      <c r="P242" s="177"/>
      <c r="Q242" s="177"/>
      <c r="R242" s="177"/>
      <c r="S242" s="177"/>
      <c r="T242" s="178"/>
      <c r="AT242" s="174" t="s">
        <v>153</v>
      </c>
      <c r="AU242" s="174" t="s">
        <v>75</v>
      </c>
      <c r="AV242" s="12" t="s">
        <v>73</v>
      </c>
      <c r="AW242" s="12" t="s">
        <v>28</v>
      </c>
      <c r="AX242" s="12" t="s">
        <v>65</v>
      </c>
      <c r="AY242" s="174" t="s">
        <v>142</v>
      </c>
    </row>
    <row r="243" spans="2:51" s="13" customFormat="1" ht="13.5">
      <c r="B243" s="179"/>
      <c r="D243" s="163" t="s">
        <v>153</v>
      </c>
      <c r="E243" s="180" t="s">
        <v>5</v>
      </c>
      <c r="F243" s="181" t="s">
        <v>156</v>
      </c>
      <c r="H243" s="182">
        <v>365.53</v>
      </c>
      <c r="L243" s="179"/>
      <c r="M243" s="183"/>
      <c r="N243" s="184"/>
      <c r="O243" s="184"/>
      <c r="P243" s="184"/>
      <c r="Q243" s="184"/>
      <c r="R243" s="184"/>
      <c r="S243" s="184"/>
      <c r="T243" s="185"/>
      <c r="AT243" s="180" t="s">
        <v>153</v>
      </c>
      <c r="AU243" s="180" t="s">
        <v>75</v>
      </c>
      <c r="AV243" s="13" t="s">
        <v>149</v>
      </c>
      <c r="AW243" s="13" t="s">
        <v>28</v>
      </c>
      <c r="AX243" s="13" t="s">
        <v>73</v>
      </c>
      <c r="AY243" s="180" t="s">
        <v>142</v>
      </c>
    </row>
    <row r="244" spans="2:65" s="1" customFormat="1" ht="25.5" customHeight="1">
      <c r="B244" s="152"/>
      <c r="C244" s="153" t="s">
        <v>326</v>
      </c>
      <c r="D244" s="153" t="s">
        <v>144</v>
      </c>
      <c r="E244" s="154" t="s">
        <v>546</v>
      </c>
      <c r="F244" s="155" t="s">
        <v>526</v>
      </c>
      <c r="G244" s="156" t="s">
        <v>213</v>
      </c>
      <c r="H244" s="157">
        <v>5117.42</v>
      </c>
      <c r="I244" s="157"/>
      <c r="J244" s="157">
        <f>ROUND(I244*H244,2)</f>
        <v>0</v>
      </c>
      <c r="K244" s="155" t="s">
        <v>148</v>
      </c>
      <c r="L244" s="38"/>
      <c r="M244" s="158" t="s">
        <v>5</v>
      </c>
      <c r="N244" s="159" t="s">
        <v>36</v>
      </c>
      <c r="O244" s="160">
        <v>0.003</v>
      </c>
      <c r="P244" s="160">
        <f>O244*H244</f>
        <v>15.352260000000001</v>
      </c>
      <c r="Q244" s="160">
        <v>0</v>
      </c>
      <c r="R244" s="160">
        <f>Q244*H244</f>
        <v>0</v>
      </c>
      <c r="S244" s="160">
        <v>0</v>
      </c>
      <c r="T244" s="161">
        <f>S244*H244</f>
        <v>0</v>
      </c>
      <c r="AR244" s="24" t="s">
        <v>149</v>
      </c>
      <c r="AT244" s="24" t="s">
        <v>144</v>
      </c>
      <c r="AU244" s="24" t="s">
        <v>75</v>
      </c>
      <c r="AY244" s="24" t="s">
        <v>142</v>
      </c>
      <c r="BE244" s="162">
        <f>IF(N244="základní",J244,0)</f>
        <v>0</v>
      </c>
      <c r="BF244" s="162">
        <f>IF(N244="snížená",J244,0)</f>
        <v>0</v>
      </c>
      <c r="BG244" s="162">
        <f>IF(N244="zákl. přenesená",J244,0)</f>
        <v>0</v>
      </c>
      <c r="BH244" s="162">
        <f>IF(N244="sníž. přenesená",J244,0)</f>
        <v>0</v>
      </c>
      <c r="BI244" s="162">
        <f>IF(N244="nulová",J244,0)</f>
        <v>0</v>
      </c>
      <c r="BJ244" s="24" t="s">
        <v>73</v>
      </c>
      <c r="BK244" s="162">
        <f>ROUND(I244*H244,2)</f>
        <v>0</v>
      </c>
      <c r="BL244" s="24" t="s">
        <v>149</v>
      </c>
      <c r="BM244" s="24" t="s">
        <v>547</v>
      </c>
    </row>
    <row r="245" spans="2:47" s="1" customFormat="1" ht="108">
      <c r="B245" s="38"/>
      <c r="D245" s="163" t="s">
        <v>151</v>
      </c>
      <c r="F245" s="164" t="s">
        <v>520</v>
      </c>
      <c r="L245" s="38"/>
      <c r="M245" s="165"/>
      <c r="N245" s="39"/>
      <c r="O245" s="39"/>
      <c r="P245" s="39"/>
      <c r="Q245" s="39"/>
      <c r="R245" s="39"/>
      <c r="S245" s="39"/>
      <c r="T245" s="67"/>
      <c r="AT245" s="24" t="s">
        <v>151</v>
      </c>
      <c r="AU245" s="24" t="s">
        <v>75</v>
      </c>
    </row>
    <row r="246" spans="2:51" s="11" customFormat="1" ht="13.5">
      <c r="B246" s="166"/>
      <c r="D246" s="163" t="s">
        <v>153</v>
      </c>
      <c r="E246" s="167" t="s">
        <v>5</v>
      </c>
      <c r="F246" s="168" t="s">
        <v>548</v>
      </c>
      <c r="H246" s="169">
        <v>5117.42</v>
      </c>
      <c r="L246" s="166"/>
      <c r="M246" s="170"/>
      <c r="N246" s="171"/>
      <c r="O246" s="171"/>
      <c r="P246" s="171"/>
      <c r="Q246" s="171"/>
      <c r="R246" s="171"/>
      <c r="S246" s="171"/>
      <c r="T246" s="172"/>
      <c r="AT246" s="167" t="s">
        <v>153</v>
      </c>
      <c r="AU246" s="167" t="s">
        <v>75</v>
      </c>
      <c r="AV246" s="11" t="s">
        <v>75</v>
      </c>
      <c r="AW246" s="11" t="s">
        <v>28</v>
      </c>
      <c r="AX246" s="11" t="s">
        <v>65</v>
      </c>
      <c r="AY246" s="167" t="s">
        <v>142</v>
      </c>
    </row>
    <row r="247" spans="2:51" s="13" customFormat="1" ht="13.5">
      <c r="B247" s="179"/>
      <c r="D247" s="163" t="s">
        <v>153</v>
      </c>
      <c r="E247" s="180" t="s">
        <v>5</v>
      </c>
      <c r="F247" s="181" t="s">
        <v>156</v>
      </c>
      <c r="H247" s="182">
        <v>5117.42</v>
      </c>
      <c r="L247" s="179"/>
      <c r="M247" s="183"/>
      <c r="N247" s="184"/>
      <c r="O247" s="184"/>
      <c r="P247" s="184"/>
      <c r="Q247" s="184"/>
      <c r="R247" s="184"/>
      <c r="S247" s="184"/>
      <c r="T247" s="185"/>
      <c r="AT247" s="180" t="s">
        <v>153</v>
      </c>
      <c r="AU247" s="180" t="s">
        <v>75</v>
      </c>
      <c r="AV247" s="13" t="s">
        <v>149</v>
      </c>
      <c r="AW247" s="13" t="s">
        <v>28</v>
      </c>
      <c r="AX247" s="13" t="s">
        <v>73</v>
      </c>
      <c r="AY247" s="180" t="s">
        <v>142</v>
      </c>
    </row>
    <row r="248" spans="2:65" s="1" customFormat="1" ht="16.5" customHeight="1">
      <c r="B248" s="152"/>
      <c r="C248" s="153" t="s">
        <v>333</v>
      </c>
      <c r="D248" s="153" t="s">
        <v>144</v>
      </c>
      <c r="E248" s="154" t="s">
        <v>549</v>
      </c>
      <c r="F248" s="155" t="s">
        <v>550</v>
      </c>
      <c r="G248" s="156" t="s">
        <v>213</v>
      </c>
      <c r="H248" s="157">
        <v>159.41</v>
      </c>
      <c r="I248" s="157"/>
      <c r="J248" s="157">
        <f>ROUND(I248*H248,2)</f>
        <v>0</v>
      </c>
      <c r="K248" s="155" t="s">
        <v>148</v>
      </c>
      <c r="L248" s="38"/>
      <c r="M248" s="158" t="s">
        <v>5</v>
      </c>
      <c r="N248" s="159" t="s">
        <v>36</v>
      </c>
      <c r="O248" s="160">
        <v>0.159</v>
      </c>
      <c r="P248" s="160">
        <f>O248*H248</f>
        <v>25.34619</v>
      </c>
      <c r="Q248" s="160">
        <v>0</v>
      </c>
      <c r="R248" s="160">
        <f>Q248*H248</f>
        <v>0</v>
      </c>
      <c r="S248" s="160">
        <v>0</v>
      </c>
      <c r="T248" s="161">
        <f>S248*H248</f>
        <v>0</v>
      </c>
      <c r="AR248" s="24" t="s">
        <v>149</v>
      </c>
      <c r="AT248" s="24" t="s">
        <v>144</v>
      </c>
      <c r="AU248" s="24" t="s">
        <v>75</v>
      </c>
      <c r="AY248" s="24" t="s">
        <v>142</v>
      </c>
      <c r="BE248" s="162">
        <f>IF(N248="základní",J248,0)</f>
        <v>0</v>
      </c>
      <c r="BF248" s="162">
        <f>IF(N248="snížená",J248,0)</f>
        <v>0</v>
      </c>
      <c r="BG248" s="162">
        <f>IF(N248="zákl. přenesená",J248,0)</f>
        <v>0</v>
      </c>
      <c r="BH248" s="162">
        <f>IF(N248="sníž. přenesená",J248,0)</f>
        <v>0</v>
      </c>
      <c r="BI248" s="162">
        <f>IF(N248="nulová",J248,0)</f>
        <v>0</v>
      </c>
      <c r="BJ248" s="24" t="s">
        <v>73</v>
      </c>
      <c r="BK248" s="162">
        <f>ROUND(I248*H248,2)</f>
        <v>0</v>
      </c>
      <c r="BL248" s="24" t="s">
        <v>149</v>
      </c>
      <c r="BM248" s="24" t="s">
        <v>551</v>
      </c>
    </row>
    <row r="249" spans="2:47" s="1" customFormat="1" ht="54">
      <c r="B249" s="38"/>
      <c r="D249" s="163" t="s">
        <v>151</v>
      </c>
      <c r="F249" s="164" t="s">
        <v>552</v>
      </c>
      <c r="L249" s="38"/>
      <c r="M249" s="165"/>
      <c r="N249" s="39"/>
      <c r="O249" s="39"/>
      <c r="P249" s="39"/>
      <c r="Q249" s="39"/>
      <c r="R249" s="39"/>
      <c r="S249" s="39"/>
      <c r="T249" s="67"/>
      <c r="AT249" s="24" t="s">
        <v>151</v>
      </c>
      <c r="AU249" s="24" t="s">
        <v>75</v>
      </c>
    </row>
    <row r="250" spans="2:51" s="11" customFormat="1" ht="13.5">
      <c r="B250" s="166"/>
      <c r="D250" s="163" t="s">
        <v>153</v>
      </c>
      <c r="E250" s="167" t="s">
        <v>5</v>
      </c>
      <c r="F250" s="168" t="s">
        <v>553</v>
      </c>
      <c r="H250" s="169">
        <v>159.41</v>
      </c>
      <c r="L250" s="166"/>
      <c r="M250" s="170"/>
      <c r="N250" s="171"/>
      <c r="O250" s="171"/>
      <c r="P250" s="171"/>
      <c r="Q250" s="171"/>
      <c r="R250" s="171"/>
      <c r="S250" s="171"/>
      <c r="T250" s="172"/>
      <c r="AT250" s="167" t="s">
        <v>153</v>
      </c>
      <c r="AU250" s="167" t="s">
        <v>75</v>
      </c>
      <c r="AV250" s="11" t="s">
        <v>75</v>
      </c>
      <c r="AW250" s="11" t="s">
        <v>28</v>
      </c>
      <c r="AX250" s="11" t="s">
        <v>65</v>
      </c>
      <c r="AY250" s="167" t="s">
        <v>142</v>
      </c>
    </row>
    <row r="251" spans="2:51" s="13" customFormat="1" ht="13.5">
      <c r="B251" s="179"/>
      <c r="D251" s="163" t="s">
        <v>153</v>
      </c>
      <c r="E251" s="180" t="s">
        <v>5</v>
      </c>
      <c r="F251" s="181" t="s">
        <v>156</v>
      </c>
      <c r="H251" s="182">
        <v>159.41</v>
      </c>
      <c r="L251" s="179"/>
      <c r="M251" s="183"/>
      <c r="N251" s="184"/>
      <c r="O251" s="184"/>
      <c r="P251" s="184"/>
      <c r="Q251" s="184"/>
      <c r="R251" s="184"/>
      <c r="S251" s="184"/>
      <c r="T251" s="185"/>
      <c r="AT251" s="180" t="s">
        <v>153</v>
      </c>
      <c r="AU251" s="180" t="s">
        <v>75</v>
      </c>
      <c r="AV251" s="13" t="s">
        <v>149</v>
      </c>
      <c r="AW251" s="13" t="s">
        <v>28</v>
      </c>
      <c r="AX251" s="13" t="s">
        <v>73</v>
      </c>
      <c r="AY251" s="180" t="s">
        <v>142</v>
      </c>
    </row>
    <row r="252" spans="2:65" s="1" customFormat="1" ht="16.5" customHeight="1">
      <c r="B252" s="152"/>
      <c r="C252" s="153" t="s">
        <v>336</v>
      </c>
      <c r="D252" s="153" t="s">
        <v>144</v>
      </c>
      <c r="E252" s="154" t="s">
        <v>554</v>
      </c>
      <c r="F252" s="155" t="s">
        <v>555</v>
      </c>
      <c r="G252" s="156" t="s">
        <v>213</v>
      </c>
      <c r="H252" s="157">
        <v>365.53</v>
      </c>
      <c r="I252" s="157"/>
      <c r="J252" s="157">
        <f>ROUND(I252*H252,2)</f>
        <v>0</v>
      </c>
      <c r="K252" s="155" t="s">
        <v>148</v>
      </c>
      <c r="L252" s="38"/>
      <c r="M252" s="158" t="s">
        <v>5</v>
      </c>
      <c r="N252" s="159" t="s">
        <v>36</v>
      </c>
      <c r="O252" s="160">
        <v>0.376</v>
      </c>
      <c r="P252" s="160">
        <f>O252*H252</f>
        <v>137.43928</v>
      </c>
      <c r="Q252" s="160">
        <v>0</v>
      </c>
      <c r="R252" s="160">
        <f>Q252*H252</f>
        <v>0</v>
      </c>
      <c r="S252" s="160">
        <v>0</v>
      </c>
      <c r="T252" s="161">
        <f>S252*H252</f>
        <v>0</v>
      </c>
      <c r="AR252" s="24" t="s">
        <v>149</v>
      </c>
      <c r="AT252" s="24" t="s">
        <v>144</v>
      </c>
      <c r="AU252" s="24" t="s">
        <v>75</v>
      </c>
      <c r="AY252" s="24" t="s">
        <v>142</v>
      </c>
      <c r="BE252" s="162">
        <f>IF(N252="základní",J252,0)</f>
        <v>0</v>
      </c>
      <c r="BF252" s="162">
        <f>IF(N252="snížená",J252,0)</f>
        <v>0</v>
      </c>
      <c r="BG252" s="162">
        <f>IF(N252="zákl. přenesená",J252,0)</f>
        <v>0</v>
      </c>
      <c r="BH252" s="162">
        <f>IF(N252="sníž. přenesená",J252,0)</f>
        <v>0</v>
      </c>
      <c r="BI252" s="162">
        <f>IF(N252="nulová",J252,0)</f>
        <v>0</v>
      </c>
      <c r="BJ252" s="24" t="s">
        <v>73</v>
      </c>
      <c r="BK252" s="162">
        <f>ROUND(I252*H252,2)</f>
        <v>0</v>
      </c>
      <c r="BL252" s="24" t="s">
        <v>149</v>
      </c>
      <c r="BM252" s="24" t="s">
        <v>556</v>
      </c>
    </row>
    <row r="253" spans="2:47" s="1" customFormat="1" ht="54">
      <c r="B253" s="38"/>
      <c r="D253" s="163" t="s">
        <v>151</v>
      </c>
      <c r="F253" s="164" t="s">
        <v>552</v>
      </c>
      <c r="L253" s="38"/>
      <c r="M253" s="165"/>
      <c r="N253" s="39"/>
      <c r="O253" s="39"/>
      <c r="P253" s="39"/>
      <c r="Q253" s="39"/>
      <c r="R253" s="39"/>
      <c r="S253" s="39"/>
      <c r="T253" s="67"/>
      <c r="AT253" s="24" t="s">
        <v>151</v>
      </c>
      <c r="AU253" s="24" t="s">
        <v>75</v>
      </c>
    </row>
    <row r="254" spans="2:51" s="11" customFormat="1" ht="13.5">
      <c r="B254" s="166"/>
      <c r="D254" s="163" t="s">
        <v>153</v>
      </c>
      <c r="E254" s="167" t="s">
        <v>5</v>
      </c>
      <c r="F254" s="168" t="s">
        <v>557</v>
      </c>
      <c r="H254" s="169">
        <v>365.53</v>
      </c>
      <c r="L254" s="166"/>
      <c r="M254" s="170"/>
      <c r="N254" s="171"/>
      <c r="O254" s="171"/>
      <c r="P254" s="171"/>
      <c r="Q254" s="171"/>
      <c r="R254" s="171"/>
      <c r="S254" s="171"/>
      <c r="T254" s="172"/>
      <c r="AT254" s="167" t="s">
        <v>153</v>
      </c>
      <c r="AU254" s="167" t="s">
        <v>75</v>
      </c>
      <c r="AV254" s="11" t="s">
        <v>75</v>
      </c>
      <c r="AW254" s="11" t="s">
        <v>28</v>
      </c>
      <c r="AX254" s="11" t="s">
        <v>65</v>
      </c>
      <c r="AY254" s="167" t="s">
        <v>142</v>
      </c>
    </row>
    <row r="255" spans="2:51" s="13" customFormat="1" ht="13.5">
      <c r="B255" s="179"/>
      <c r="D255" s="163" t="s">
        <v>153</v>
      </c>
      <c r="E255" s="180" t="s">
        <v>5</v>
      </c>
      <c r="F255" s="181" t="s">
        <v>156</v>
      </c>
      <c r="H255" s="182">
        <v>365.53</v>
      </c>
      <c r="L255" s="179"/>
      <c r="M255" s="183"/>
      <c r="N255" s="184"/>
      <c r="O255" s="184"/>
      <c r="P255" s="184"/>
      <c r="Q255" s="184"/>
      <c r="R255" s="184"/>
      <c r="S255" s="184"/>
      <c r="T255" s="185"/>
      <c r="AT255" s="180" t="s">
        <v>153</v>
      </c>
      <c r="AU255" s="180" t="s">
        <v>75</v>
      </c>
      <c r="AV255" s="13" t="s">
        <v>149</v>
      </c>
      <c r="AW255" s="13" t="s">
        <v>28</v>
      </c>
      <c r="AX255" s="13" t="s">
        <v>73</v>
      </c>
      <c r="AY255" s="180" t="s">
        <v>142</v>
      </c>
    </row>
    <row r="256" spans="2:65" s="1" customFormat="1" ht="25.5" customHeight="1">
      <c r="B256" s="152"/>
      <c r="C256" s="153" t="s">
        <v>342</v>
      </c>
      <c r="D256" s="153" t="s">
        <v>144</v>
      </c>
      <c r="E256" s="154" t="s">
        <v>558</v>
      </c>
      <c r="F256" s="155" t="s">
        <v>559</v>
      </c>
      <c r="G256" s="156" t="s">
        <v>213</v>
      </c>
      <c r="H256" s="157">
        <v>11.09</v>
      </c>
      <c r="I256" s="157"/>
      <c r="J256" s="157">
        <f>ROUND(I256*H256,2)</f>
        <v>0</v>
      </c>
      <c r="K256" s="155" t="s">
        <v>148</v>
      </c>
      <c r="L256" s="38"/>
      <c r="M256" s="158" t="s">
        <v>5</v>
      </c>
      <c r="N256" s="159" t="s">
        <v>36</v>
      </c>
      <c r="O256" s="160">
        <v>0</v>
      </c>
      <c r="P256" s="160">
        <f>O256*H256</f>
        <v>0</v>
      </c>
      <c r="Q256" s="160">
        <v>0</v>
      </c>
      <c r="R256" s="160">
        <f>Q256*H256</f>
        <v>0</v>
      </c>
      <c r="S256" s="160">
        <v>0</v>
      </c>
      <c r="T256" s="161">
        <f>S256*H256</f>
        <v>0</v>
      </c>
      <c r="AR256" s="24" t="s">
        <v>149</v>
      </c>
      <c r="AT256" s="24" t="s">
        <v>144</v>
      </c>
      <c r="AU256" s="24" t="s">
        <v>75</v>
      </c>
      <c r="AY256" s="24" t="s">
        <v>142</v>
      </c>
      <c r="BE256" s="162">
        <f>IF(N256="základní",J256,0)</f>
        <v>0</v>
      </c>
      <c r="BF256" s="162">
        <f>IF(N256="snížená",J256,0)</f>
        <v>0</v>
      </c>
      <c r="BG256" s="162">
        <f>IF(N256="zákl. přenesená",J256,0)</f>
        <v>0</v>
      </c>
      <c r="BH256" s="162">
        <f>IF(N256="sníž. přenesená",J256,0)</f>
        <v>0</v>
      </c>
      <c r="BI256" s="162">
        <f>IF(N256="nulová",J256,0)</f>
        <v>0</v>
      </c>
      <c r="BJ256" s="24" t="s">
        <v>73</v>
      </c>
      <c r="BK256" s="162">
        <f>ROUND(I256*H256,2)</f>
        <v>0</v>
      </c>
      <c r="BL256" s="24" t="s">
        <v>149</v>
      </c>
      <c r="BM256" s="24" t="s">
        <v>560</v>
      </c>
    </row>
    <row r="257" spans="2:47" s="1" customFormat="1" ht="94.5">
      <c r="B257" s="38"/>
      <c r="D257" s="163" t="s">
        <v>151</v>
      </c>
      <c r="F257" s="164" t="s">
        <v>561</v>
      </c>
      <c r="L257" s="38"/>
      <c r="M257" s="165"/>
      <c r="N257" s="39"/>
      <c r="O257" s="39"/>
      <c r="P257" s="39"/>
      <c r="Q257" s="39"/>
      <c r="R257" s="39"/>
      <c r="S257" s="39"/>
      <c r="T257" s="67"/>
      <c r="AT257" s="24" t="s">
        <v>151</v>
      </c>
      <c r="AU257" s="24" t="s">
        <v>75</v>
      </c>
    </row>
    <row r="258" spans="2:51" s="11" customFormat="1" ht="13.5">
      <c r="B258" s="166"/>
      <c r="D258" s="163" t="s">
        <v>153</v>
      </c>
      <c r="E258" s="167" t="s">
        <v>5</v>
      </c>
      <c r="F258" s="168" t="s">
        <v>562</v>
      </c>
      <c r="H258" s="169">
        <v>11.09</v>
      </c>
      <c r="L258" s="166"/>
      <c r="M258" s="170"/>
      <c r="N258" s="171"/>
      <c r="O258" s="171"/>
      <c r="P258" s="171"/>
      <c r="Q258" s="171"/>
      <c r="R258" s="171"/>
      <c r="S258" s="171"/>
      <c r="T258" s="172"/>
      <c r="AT258" s="167" t="s">
        <v>153</v>
      </c>
      <c r="AU258" s="167" t="s">
        <v>75</v>
      </c>
      <c r="AV258" s="11" t="s">
        <v>75</v>
      </c>
      <c r="AW258" s="11" t="s">
        <v>28</v>
      </c>
      <c r="AX258" s="11" t="s">
        <v>65</v>
      </c>
      <c r="AY258" s="167" t="s">
        <v>142</v>
      </c>
    </row>
    <row r="259" spans="2:51" s="12" customFormat="1" ht="13.5">
      <c r="B259" s="173"/>
      <c r="D259" s="163" t="s">
        <v>153</v>
      </c>
      <c r="E259" s="174" t="s">
        <v>5</v>
      </c>
      <c r="F259" s="175" t="s">
        <v>563</v>
      </c>
      <c r="H259" s="174" t="s">
        <v>5</v>
      </c>
      <c r="L259" s="173"/>
      <c r="M259" s="176"/>
      <c r="N259" s="177"/>
      <c r="O259" s="177"/>
      <c r="P259" s="177"/>
      <c r="Q259" s="177"/>
      <c r="R259" s="177"/>
      <c r="S259" s="177"/>
      <c r="T259" s="178"/>
      <c r="AT259" s="174" t="s">
        <v>153</v>
      </c>
      <c r="AU259" s="174" t="s">
        <v>75</v>
      </c>
      <c r="AV259" s="12" t="s">
        <v>73</v>
      </c>
      <c r="AW259" s="12" t="s">
        <v>28</v>
      </c>
      <c r="AX259" s="12" t="s">
        <v>65</v>
      </c>
      <c r="AY259" s="174" t="s">
        <v>142</v>
      </c>
    </row>
    <row r="260" spans="2:51" s="13" customFormat="1" ht="13.5">
      <c r="B260" s="179"/>
      <c r="D260" s="163" t="s">
        <v>153</v>
      </c>
      <c r="E260" s="180" t="s">
        <v>5</v>
      </c>
      <c r="F260" s="181" t="s">
        <v>156</v>
      </c>
      <c r="H260" s="182">
        <v>11.09</v>
      </c>
      <c r="L260" s="179"/>
      <c r="M260" s="183"/>
      <c r="N260" s="184"/>
      <c r="O260" s="184"/>
      <c r="P260" s="184"/>
      <c r="Q260" s="184"/>
      <c r="R260" s="184"/>
      <c r="S260" s="184"/>
      <c r="T260" s="185"/>
      <c r="AT260" s="180" t="s">
        <v>153</v>
      </c>
      <c r="AU260" s="180" t="s">
        <v>75</v>
      </c>
      <c r="AV260" s="13" t="s">
        <v>149</v>
      </c>
      <c r="AW260" s="13" t="s">
        <v>28</v>
      </c>
      <c r="AX260" s="13" t="s">
        <v>73</v>
      </c>
      <c r="AY260" s="180" t="s">
        <v>142</v>
      </c>
    </row>
    <row r="261" spans="2:65" s="1" customFormat="1" ht="25.5" customHeight="1">
      <c r="B261" s="152"/>
      <c r="C261" s="153" t="s">
        <v>345</v>
      </c>
      <c r="D261" s="153" t="s">
        <v>144</v>
      </c>
      <c r="E261" s="154" t="s">
        <v>564</v>
      </c>
      <c r="F261" s="155" t="s">
        <v>565</v>
      </c>
      <c r="G261" s="156" t="s">
        <v>213</v>
      </c>
      <c r="H261" s="157">
        <v>346.94</v>
      </c>
      <c r="I261" s="157"/>
      <c r="J261" s="157">
        <f>ROUND(I261*H261,2)</f>
        <v>0</v>
      </c>
      <c r="K261" s="155" t="s">
        <v>148</v>
      </c>
      <c r="L261" s="38"/>
      <c r="M261" s="158" t="s">
        <v>5</v>
      </c>
      <c r="N261" s="159" t="s">
        <v>36</v>
      </c>
      <c r="O261" s="160">
        <v>0</v>
      </c>
      <c r="P261" s="160">
        <f>O261*H261</f>
        <v>0</v>
      </c>
      <c r="Q261" s="160">
        <v>0</v>
      </c>
      <c r="R261" s="160">
        <f>Q261*H261</f>
        <v>0</v>
      </c>
      <c r="S261" s="160">
        <v>0</v>
      </c>
      <c r="T261" s="161">
        <f>S261*H261</f>
        <v>0</v>
      </c>
      <c r="AR261" s="24" t="s">
        <v>149</v>
      </c>
      <c r="AT261" s="24" t="s">
        <v>144</v>
      </c>
      <c r="AU261" s="24" t="s">
        <v>75</v>
      </c>
      <c r="AY261" s="24" t="s">
        <v>142</v>
      </c>
      <c r="BE261" s="162">
        <f>IF(N261="základní",J261,0)</f>
        <v>0</v>
      </c>
      <c r="BF261" s="162">
        <f>IF(N261="snížená",J261,0)</f>
        <v>0</v>
      </c>
      <c r="BG261" s="162">
        <f>IF(N261="zákl. přenesená",J261,0)</f>
        <v>0</v>
      </c>
      <c r="BH261" s="162">
        <f>IF(N261="sníž. přenesená",J261,0)</f>
        <v>0</v>
      </c>
      <c r="BI261" s="162">
        <f>IF(N261="nulová",J261,0)</f>
        <v>0</v>
      </c>
      <c r="BJ261" s="24" t="s">
        <v>73</v>
      </c>
      <c r="BK261" s="162">
        <f>ROUND(I261*H261,2)</f>
        <v>0</v>
      </c>
      <c r="BL261" s="24" t="s">
        <v>149</v>
      </c>
      <c r="BM261" s="24" t="s">
        <v>566</v>
      </c>
    </row>
    <row r="262" spans="2:47" s="1" customFormat="1" ht="94.5">
      <c r="B262" s="38"/>
      <c r="D262" s="163" t="s">
        <v>151</v>
      </c>
      <c r="F262" s="164" t="s">
        <v>561</v>
      </c>
      <c r="L262" s="38"/>
      <c r="M262" s="165"/>
      <c r="N262" s="39"/>
      <c r="O262" s="39"/>
      <c r="P262" s="39"/>
      <c r="Q262" s="39"/>
      <c r="R262" s="39"/>
      <c r="S262" s="39"/>
      <c r="T262" s="67"/>
      <c r="AT262" s="24" t="s">
        <v>151</v>
      </c>
      <c r="AU262" s="24" t="s">
        <v>75</v>
      </c>
    </row>
    <row r="263" spans="2:51" s="11" customFormat="1" ht="13.5">
      <c r="B263" s="166"/>
      <c r="D263" s="163" t="s">
        <v>153</v>
      </c>
      <c r="E263" s="167" t="s">
        <v>5</v>
      </c>
      <c r="F263" s="168" t="s">
        <v>567</v>
      </c>
      <c r="H263" s="169">
        <v>38.06</v>
      </c>
      <c r="L263" s="166"/>
      <c r="M263" s="170"/>
      <c r="N263" s="171"/>
      <c r="O263" s="171"/>
      <c r="P263" s="171"/>
      <c r="Q263" s="171"/>
      <c r="R263" s="171"/>
      <c r="S263" s="171"/>
      <c r="T263" s="172"/>
      <c r="AT263" s="167" t="s">
        <v>153</v>
      </c>
      <c r="AU263" s="167" t="s">
        <v>75</v>
      </c>
      <c r="AV263" s="11" t="s">
        <v>75</v>
      </c>
      <c r="AW263" s="11" t="s">
        <v>28</v>
      </c>
      <c r="AX263" s="11" t="s">
        <v>65</v>
      </c>
      <c r="AY263" s="167" t="s">
        <v>142</v>
      </c>
    </row>
    <row r="264" spans="2:51" s="12" customFormat="1" ht="13.5">
      <c r="B264" s="173"/>
      <c r="D264" s="163" t="s">
        <v>153</v>
      </c>
      <c r="E264" s="174" t="s">
        <v>5</v>
      </c>
      <c r="F264" s="175" t="s">
        <v>568</v>
      </c>
      <c r="H264" s="174" t="s">
        <v>5</v>
      </c>
      <c r="L264" s="173"/>
      <c r="M264" s="176"/>
      <c r="N264" s="177"/>
      <c r="O264" s="177"/>
      <c r="P264" s="177"/>
      <c r="Q264" s="177"/>
      <c r="R264" s="177"/>
      <c r="S264" s="177"/>
      <c r="T264" s="178"/>
      <c r="AT264" s="174" t="s">
        <v>153</v>
      </c>
      <c r="AU264" s="174" t="s">
        <v>75</v>
      </c>
      <c r="AV264" s="12" t="s">
        <v>73</v>
      </c>
      <c r="AW264" s="12" t="s">
        <v>28</v>
      </c>
      <c r="AX264" s="12" t="s">
        <v>65</v>
      </c>
      <c r="AY264" s="174" t="s">
        <v>142</v>
      </c>
    </row>
    <row r="265" spans="2:51" s="11" customFormat="1" ht="13.5">
      <c r="B265" s="166"/>
      <c r="D265" s="163" t="s">
        <v>153</v>
      </c>
      <c r="E265" s="167" t="s">
        <v>5</v>
      </c>
      <c r="F265" s="168" t="s">
        <v>569</v>
      </c>
      <c r="H265" s="169">
        <v>308.88</v>
      </c>
      <c r="L265" s="166"/>
      <c r="M265" s="170"/>
      <c r="N265" s="171"/>
      <c r="O265" s="171"/>
      <c r="P265" s="171"/>
      <c r="Q265" s="171"/>
      <c r="R265" s="171"/>
      <c r="S265" s="171"/>
      <c r="T265" s="172"/>
      <c r="AT265" s="167" t="s">
        <v>153</v>
      </c>
      <c r="AU265" s="167" t="s">
        <v>75</v>
      </c>
      <c r="AV265" s="11" t="s">
        <v>75</v>
      </c>
      <c r="AW265" s="11" t="s">
        <v>28</v>
      </c>
      <c r="AX265" s="11" t="s">
        <v>65</v>
      </c>
      <c r="AY265" s="167" t="s">
        <v>142</v>
      </c>
    </row>
    <row r="266" spans="2:51" s="12" customFormat="1" ht="13.5">
      <c r="B266" s="173"/>
      <c r="D266" s="163" t="s">
        <v>153</v>
      </c>
      <c r="E266" s="174" t="s">
        <v>5</v>
      </c>
      <c r="F266" s="175" t="s">
        <v>570</v>
      </c>
      <c r="H266" s="174" t="s">
        <v>5</v>
      </c>
      <c r="L266" s="173"/>
      <c r="M266" s="176"/>
      <c r="N266" s="177"/>
      <c r="O266" s="177"/>
      <c r="P266" s="177"/>
      <c r="Q266" s="177"/>
      <c r="R266" s="177"/>
      <c r="S266" s="177"/>
      <c r="T266" s="178"/>
      <c r="AT266" s="174" t="s">
        <v>153</v>
      </c>
      <c r="AU266" s="174" t="s">
        <v>75</v>
      </c>
      <c r="AV266" s="12" t="s">
        <v>73</v>
      </c>
      <c r="AW266" s="12" t="s">
        <v>28</v>
      </c>
      <c r="AX266" s="12" t="s">
        <v>65</v>
      </c>
      <c r="AY266" s="174" t="s">
        <v>142</v>
      </c>
    </row>
    <row r="267" spans="2:51" s="13" customFormat="1" ht="13.5">
      <c r="B267" s="179"/>
      <c r="D267" s="163" t="s">
        <v>153</v>
      </c>
      <c r="E267" s="180" t="s">
        <v>5</v>
      </c>
      <c r="F267" s="181" t="s">
        <v>156</v>
      </c>
      <c r="H267" s="182">
        <v>346.94</v>
      </c>
      <c r="L267" s="179"/>
      <c r="M267" s="183"/>
      <c r="N267" s="184"/>
      <c r="O267" s="184"/>
      <c r="P267" s="184"/>
      <c r="Q267" s="184"/>
      <c r="R267" s="184"/>
      <c r="S267" s="184"/>
      <c r="T267" s="185"/>
      <c r="AT267" s="180" t="s">
        <v>153</v>
      </c>
      <c r="AU267" s="180" t="s">
        <v>75</v>
      </c>
      <c r="AV267" s="13" t="s">
        <v>149</v>
      </c>
      <c r="AW267" s="13" t="s">
        <v>28</v>
      </c>
      <c r="AX267" s="13" t="s">
        <v>73</v>
      </c>
      <c r="AY267" s="180" t="s">
        <v>142</v>
      </c>
    </row>
    <row r="268" spans="2:65" s="1" customFormat="1" ht="25.5" customHeight="1">
      <c r="B268" s="152"/>
      <c r="C268" s="153" t="s">
        <v>350</v>
      </c>
      <c r="D268" s="153" t="s">
        <v>144</v>
      </c>
      <c r="E268" s="154" t="s">
        <v>571</v>
      </c>
      <c r="F268" s="155" t="s">
        <v>212</v>
      </c>
      <c r="G268" s="156" t="s">
        <v>213</v>
      </c>
      <c r="H268" s="157">
        <v>159.41</v>
      </c>
      <c r="I268" s="157"/>
      <c r="J268" s="157">
        <f>ROUND(I268*H268,2)</f>
        <v>0</v>
      </c>
      <c r="K268" s="155" t="s">
        <v>148</v>
      </c>
      <c r="L268" s="38"/>
      <c r="M268" s="158" t="s">
        <v>5</v>
      </c>
      <c r="N268" s="159" t="s">
        <v>36</v>
      </c>
      <c r="O268" s="160">
        <v>0</v>
      </c>
      <c r="P268" s="160">
        <f>O268*H268</f>
        <v>0</v>
      </c>
      <c r="Q268" s="160">
        <v>0</v>
      </c>
      <c r="R268" s="160">
        <f>Q268*H268</f>
        <v>0</v>
      </c>
      <c r="S268" s="160">
        <v>0</v>
      </c>
      <c r="T268" s="161">
        <f>S268*H268</f>
        <v>0</v>
      </c>
      <c r="AR268" s="24" t="s">
        <v>149</v>
      </c>
      <c r="AT268" s="24" t="s">
        <v>144</v>
      </c>
      <c r="AU268" s="24" t="s">
        <v>75</v>
      </c>
      <c r="AY268" s="24" t="s">
        <v>142</v>
      </c>
      <c r="BE268" s="162">
        <f>IF(N268="základní",J268,0)</f>
        <v>0</v>
      </c>
      <c r="BF268" s="162">
        <f>IF(N268="snížená",J268,0)</f>
        <v>0</v>
      </c>
      <c r="BG268" s="162">
        <f>IF(N268="zákl. přenesená",J268,0)</f>
        <v>0</v>
      </c>
      <c r="BH268" s="162">
        <f>IF(N268="sníž. přenesená",J268,0)</f>
        <v>0</v>
      </c>
      <c r="BI268" s="162">
        <f>IF(N268="nulová",J268,0)</f>
        <v>0</v>
      </c>
      <c r="BJ268" s="24" t="s">
        <v>73</v>
      </c>
      <c r="BK268" s="162">
        <f>ROUND(I268*H268,2)</f>
        <v>0</v>
      </c>
      <c r="BL268" s="24" t="s">
        <v>149</v>
      </c>
      <c r="BM268" s="24" t="s">
        <v>572</v>
      </c>
    </row>
    <row r="269" spans="2:47" s="1" customFormat="1" ht="94.5">
      <c r="B269" s="38"/>
      <c r="D269" s="163" t="s">
        <v>151</v>
      </c>
      <c r="F269" s="164" t="s">
        <v>561</v>
      </c>
      <c r="L269" s="38"/>
      <c r="M269" s="165"/>
      <c r="N269" s="39"/>
      <c r="O269" s="39"/>
      <c r="P269" s="39"/>
      <c r="Q269" s="39"/>
      <c r="R269" s="39"/>
      <c r="S269" s="39"/>
      <c r="T269" s="67"/>
      <c r="AT269" s="24" t="s">
        <v>151</v>
      </c>
      <c r="AU269" s="24" t="s">
        <v>75</v>
      </c>
    </row>
    <row r="270" spans="2:51" s="11" customFormat="1" ht="13.5">
      <c r="B270" s="166"/>
      <c r="D270" s="163" t="s">
        <v>153</v>
      </c>
      <c r="E270" s="167" t="s">
        <v>5</v>
      </c>
      <c r="F270" s="168" t="s">
        <v>553</v>
      </c>
      <c r="H270" s="169">
        <v>159.41</v>
      </c>
      <c r="L270" s="166"/>
      <c r="M270" s="170"/>
      <c r="N270" s="171"/>
      <c r="O270" s="171"/>
      <c r="P270" s="171"/>
      <c r="Q270" s="171"/>
      <c r="R270" s="171"/>
      <c r="S270" s="171"/>
      <c r="T270" s="172"/>
      <c r="AT270" s="167" t="s">
        <v>153</v>
      </c>
      <c r="AU270" s="167" t="s">
        <v>75</v>
      </c>
      <c r="AV270" s="11" t="s">
        <v>75</v>
      </c>
      <c r="AW270" s="11" t="s">
        <v>28</v>
      </c>
      <c r="AX270" s="11" t="s">
        <v>65</v>
      </c>
      <c r="AY270" s="167" t="s">
        <v>142</v>
      </c>
    </row>
    <row r="271" spans="2:51" s="13" customFormat="1" ht="13.5">
      <c r="B271" s="179"/>
      <c r="D271" s="163" t="s">
        <v>153</v>
      </c>
      <c r="E271" s="180" t="s">
        <v>5</v>
      </c>
      <c r="F271" s="181" t="s">
        <v>156</v>
      </c>
      <c r="H271" s="182">
        <v>159.41</v>
      </c>
      <c r="L271" s="179"/>
      <c r="M271" s="183"/>
      <c r="N271" s="184"/>
      <c r="O271" s="184"/>
      <c r="P271" s="184"/>
      <c r="Q271" s="184"/>
      <c r="R271" s="184"/>
      <c r="S271" s="184"/>
      <c r="T271" s="185"/>
      <c r="AT271" s="180" t="s">
        <v>153</v>
      </c>
      <c r="AU271" s="180" t="s">
        <v>75</v>
      </c>
      <c r="AV271" s="13" t="s">
        <v>149</v>
      </c>
      <c r="AW271" s="13" t="s">
        <v>28</v>
      </c>
      <c r="AX271" s="13" t="s">
        <v>73</v>
      </c>
      <c r="AY271" s="180" t="s">
        <v>142</v>
      </c>
    </row>
    <row r="272" spans="2:63" s="10" customFormat="1" ht="37.35" customHeight="1">
      <c r="B272" s="140"/>
      <c r="D272" s="141" t="s">
        <v>64</v>
      </c>
      <c r="E272" s="142" t="s">
        <v>377</v>
      </c>
      <c r="F272" s="142" t="s">
        <v>378</v>
      </c>
      <c r="J272" s="143">
        <f>BK272</f>
        <v>0</v>
      </c>
      <c r="L272" s="140"/>
      <c r="M272" s="144"/>
      <c r="N272" s="145"/>
      <c r="O272" s="145"/>
      <c r="P272" s="146">
        <f>P273</f>
        <v>1.348</v>
      </c>
      <c r="Q272" s="145"/>
      <c r="R272" s="146">
        <f>R273</f>
        <v>0</v>
      </c>
      <c r="S272" s="145"/>
      <c r="T272" s="147">
        <f>T273</f>
        <v>0.11</v>
      </c>
      <c r="AR272" s="141" t="s">
        <v>75</v>
      </c>
      <c r="AT272" s="148" t="s">
        <v>64</v>
      </c>
      <c r="AU272" s="148" t="s">
        <v>65</v>
      </c>
      <c r="AY272" s="141" t="s">
        <v>142</v>
      </c>
      <c r="BK272" s="149">
        <f>BK273</f>
        <v>0</v>
      </c>
    </row>
    <row r="273" spans="2:63" s="10" customFormat="1" ht="19.9" customHeight="1">
      <c r="B273" s="140"/>
      <c r="D273" s="141" t="s">
        <v>64</v>
      </c>
      <c r="E273" s="150" t="s">
        <v>573</v>
      </c>
      <c r="F273" s="150" t="s">
        <v>574</v>
      </c>
      <c r="J273" s="151">
        <f>BK273</f>
        <v>0</v>
      </c>
      <c r="L273" s="140"/>
      <c r="M273" s="144"/>
      <c r="N273" s="145"/>
      <c r="O273" s="145"/>
      <c r="P273" s="146">
        <f>P274</f>
        <v>1.348</v>
      </c>
      <c r="Q273" s="145"/>
      <c r="R273" s="146">
        <f>R274</f>
        <v>0</v>
      </c>
      <c r="S273" s="145"/>
      <c r="T273" s="147">
        <f>T274</f>
        <v>0.11</v>
      </c>
      <c r="AR273" s="141" t="s">
        <v>75</v>
      </c>
      <c r="AT273" s="148" t="s">
        <v>64</v>
      </c>
      <c r="AU273" s="148" t="s">
        <v>73</v>
      </c>
      <c r="AY273" s="141" t="s">
        <v>142</v>
      </c>
      <c r="BK273" s="149">
        <f>BK274</f>
        <v>0</v>
      </c>
    </row>
    <row r="274" spans="2:65" s="1" customFormat="1" ht="16.5" customHeight="1">
      <c r="B274" s="152"/>
      <c r="C274" s="153" t="s">
        <v>356</v>
      </c>
      <c r="D274" s="153" t="s">
        <v>144</v>
      </c>
      <c r="E274" s="154" t="s">
        <v>575</v>
      </c>
      <c r="F274" s="155" t="s">
        <v>576</v>
      </c>
      <c r="G274" s="156" t="s">
        <v>389</v>
      </c>
      <c r="H274" s="157">
        <v>1</v>
      </c>
      <c r="I274" s="157"/>
      <c r="J274" s="157">
        <f>ROUND(I274*H274,2)</f>
        <v>0</v>
      </c>
      <c r="K274" s="155" t="s">
        <v>148</v>
      </c>
      <c r="L274" s="38"/>
      <c r="M274" s="158" t="s">
        <v>5</v>
      </c>
      <c r="N274" s="199" t="s">
        <v>36</v>
      </c>
      <c r="O274" s="200">
        <v>1.348</v>
      </c>
      <c r="P274" s="200">
        <f>O274*H274</f>
        <v>1.348</v>
      </c>
      <c r="Q274" s="200">
        <v>0</v>
      </c>
      <c r="R274" s="200">
        <f>Q274*H274</f>
        <v>0</v>
      </c>
      <c r="S274" s="200">
        <v>0.11</v>
      </c>
      <c r="T274" s="201">
        <f>S274*H274</f>
        <v>0.11</v>
      </c>
      <c r="AR274" s="24" t="s">
        <v>235</v>
      </c>
      <c r="AT274" s="24" t="s">
        <v>144</v>
      </c>
      <c r="AU274" s="24" t="s">
        <v>75</v>
      </c>
      <c r="AY274" s="24" t="s">
        <v>142</v>
      </c>
      <c r="BE274" s="162">
        <f>IF(N274="základní",J274,0)</f>
        <v>0</v>
      </c>
      <c r="BF274" s="162">
        <f>IF(N274="snížená",J274,0)</f>
        <v>0</v>
      </c>
      <c r="BG274" s="162">
        <f>IF(N274="zákl. přenesená",J274,0)</f>
        <v>0</v>
      </c>
      <c r="BH274" s="162">
        <f>IF(N274="sníž. přenesená",J274,0)</f>
        <v>0</v>
      </c>
      <c r="BI274" s="162">
        <f>IF(N274="nulová",J274,0)</f>
        <v>0</v>
      </c>
      <c r="BJ274" s="24" t="s">
        <v>73</v>
      </c>
      <c r="BK274" s="162">
        <f>ROUND(I274*H274,2)</f>
        <v>0</v>
      </c>
      <c r="BL274" s="24" t="s">
        <v>235</v>
      </c>
      <c r="BM274" s="24" t="s">
        <v>577</v>
      </c>
    </row>
    <row r="275" spans="2:12" s="1" customFormat="1" ht="6.95" customHeight="1">
      <c r="B275" s="53"/>
      <c r="C275" s="54"/>
      <c r="D275" s="54"/>
      <c r="E275" s="54"/>
      <c r="F275" s="54"/>
      <c r="G275" s="54"/>
      <c r="H275" s="54"/>
      <c r="I275" s="54"/>
      <c r="J275" s="54"/>
      <c r="K275" s="54"/>
      <c r="L275" s="38"/>
    </row>
  </sheetData>
  <autoFilter ref="C82:K274"/>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horizontalDpi="600" verticalDpi="600" orientation="portrait" paperSize="9" scale="61" r:id="rId2"/>
  <headerFooter>
    <oddFooter>&amp;CStrana &amp;P z &amp;N</oddFooter>
  </headerFooter>
  <rowBreaks count="1" manualBreakCount="1">
    <brk id="130" min="2"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186"/>
  <sheetViews>
    <sheetView showGridLines="0" workbookViewId="0" topLeftCell="A1">
      <pane ySplit="1" topLeftCell="A83" activePane="bottomLeft" state="frozen"/>
      <selection pane="bottomLeft" activeCell="I88" sqref="I8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106</v>
      </c>
      <c r="G1" s="444" t="s">
        <v>107</v>
      </c>
      <c r="H1" s="444"/>
      <c r="I1" s="17"/>
      <c r="J1" s="97" t="s">
        <v>108</v>
      </c>
      <c r="K1" s="18" t="s">
        <v>109</v>
      </c>
      <c r="L1" s="97" t="s">
        <v>110</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27" t="s">
        <v>8</v>
      </c>
      <c r="M2" s="428"/>
      <c r="N2" s="428"/>
      <c r="O2" s="428"/>
      <c r="P2" s="428"/>
      <c r="Q2" s="428"/>
      <c r="R2" s="428"/>
      <c r="S2" s="428"/>
      <c r="T2" s="428"/>
      <c r="U2" s="428"/>
      <c r="V2" s="428"/>
      <c r="AT2" s="24" t="s">
        <v>81</v>
      </c>
    </row>
    <row r="3" spans="2:46" ht="6.95" customHeight="1">
      <c r="B3" s="25"/>
      <c r="C3" s="26"/>
      <c r="D3" s="26"/>
      <c r="E3" s="26"/>
      <c r="F3" s="26"/>
      <c r="G3" s="26"/>
      <c r="H3" s="26"/>
      <c r="I3" s="26"/>
      <c r="J3" s="26"/>
      <c r="K3" s="27"/>
      <c r="AT3" s="24" t="s">
        <v>75</v>
      </c>
    </row>
    <row r="4" spans="2:46" ht="36.95" customHeight="1">
      <c r="B4" s="28"/>
      <c r="C4" s="29"/>
      <c r="D4" s="30" t="s">
        <v>111</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445" t="str">
        <f>'Rekapitulace stavby'!K6</f>
        <v>Využití plochy Borská, I.etapa</v>
      </c>
      <c r="F7" s="446"/>
      <c r="G7" s="446"/>
      <c r="H7" s="446"/>
      <c r="I7" s="29"/>
      <c r="J7" s="29"/>
      <c r="K7" s="31"/>
    </row>
    <row r="8" spans="2:11" s="1" customFormat="1" ht="15">
      <c r="B8" s="38"/>
      <c r="C8" s="39"/>
      <c r="D8" s="36" t="s">
        <v>112</v>
      </c>
      <c r="E8" s="39"/>
      <c r="F8" s="39"/>
      <c r="G8" s="39"/>
      <c r="H8" s="39"/>
      <c r="I8" s="39"/>
      <c r="J8" s="39"/>
      <c r="K8" s="42"/>
    </row>
    <row r="9" spans="2:11" s="1" customFormat="1" ht="36.95" customHeight="1">
      <c r="B9" s="38"/>
      <c r="C9" s="39"/>
      <c r="D9" s="39"/>
      <c r="E9" s="447" t="s">
        <v>578</v>
      </c>
      <c r="F9" s="448"/>
      <c r="G9" s="448"/>
      <c r="H9" s="44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t="s">
        <v>1645</v>
      </c>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429" t="s">
        <v>5</v>
      </c>
      <c r="F24" s="429"/>
      <c r="G24" s="429"/>
      <c r="H24" s="429"/>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ROUND(J85,2)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ROUND(SUM(BE85:BE185),2)</f>
        <v>0</v>
      </c>
      <c r="G30" s="39"/>
      <c r="H30" s="39"/>
      <c r="I30" s="107">
        <v>0.21</v>
      </c>
      <c r="J30" s="106">
        <f>ROUND(ROUND((SUM(BE85:BE185)),2)*I30,2)</f>
        <v>0</v>
      </c>
      <c r="K30" s="42"/>
    </row>
    <row r="31" spans="2:11" s="1" customFormat="1" ht="14.45" customHeight="1">
      <c r="B31" s="38"/>
      <c r="C31" s="39"/>
      <c r="D31" s="39"/>
      <c r="E31" s="46" t="s">
        <v>37</v>
      </c>
      <c r="F31" s="106">
        <f>ROUND(SUM(BF85:BF185),2)</f>
        <v>0</v>
      </c>
      <c r="G31" s="39"/>
      <c r="H31" s="39"/>
      <c r="I31" s="107">
        <v>0.15</v>
      </c>
      <c r="J31" s="106">
        <f>ROUND(ROUND((SUM(BF85:BF185)),2)*I31,2)</f>
        <v>0</v>
      </c>
      <c r="K31" s="42"/>
    </row>
    <row r="32" spans="2:11" s="1" customFormat="1" ht="14.45" customHeight="1" hidden="1">
      <c r="B32" s="38"/>
      <c r="C32" s="39"/>
      <c r="D32" s="39"/>
      <c r="E32" s="46" t="s">
        <v>38</v>
      </c>
      <c r="F32" s="106">
        <f>ROUND(SUM(BG85:BG185),2)</f>
        <v>0</v>
      </c>
      <c r="G32" s="39"/>
      <c r="H32" s="39"/>
      <c r="I32" s="107">
        <v>0.21</v>
      </c>
      <c r="J32" s="106">
        <v>0</v>
      </c>
      <c r="K32" s="42"/>
    </row>
    <row r="33" spans="2:11" s="1" customFormat="1" ht="14.45" customHeight="1" hidden="1">
      <c r="B33" s="38"/>
      <c r="C33" s="39"/>
      <c r="D33" s="39"/>
      <c r="E33" s="46" t="s">
        <v>39</v>
      </c>
      <c r="F33" s="106">
        <f>ROUND(SUM(BH85:BH185),2)</f>
        <v>0</v>
      </c>
      <c r="G33" s="39"/>
      <c r="H33" s="39"/>
      <c r="I33" s="107">
        <v>0.15</v>
      </c>
      <c r="J33" s="106">
        <v>0</v>
      </c>
      <c r="K33" s="42"/>
    </row>
    <row r="34" spans="2:11" s="1" customFormat="1" ht="14.45" customHeight="1" hidden="1">
      <c r="B34" s="38"/>
      <c r="C34" s="39"/>
      <c r="D34" s="39"/>
      <c r="E34" s="46" t="s">
        <v>40</v>
      </c>
      <c r="F34" s="106">
        <f>ROUND(SUM(BI85:BI185),2)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114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445" t="str">
        <f>E7</f>
        <v>Využití plochy Borská, I.etapa</v>
      </c>
      <c r="F45" s="446"/>
      <c r="G45" s="446"/>
      <c r="H45" s="446"/>
      <c r="I45" s="39"/>
      <c r="J45" s="39"/>
      <c r="K45" s="42"/>
    </row>
    <row r="46" spans="2:11" s="1" customFormat="1" ht="14.45" customHeight="1">
      <c r="B46" s="38"/>
      <c r="C46" s="36" t="s">
        <v>112</v>
      </c>
      <c r="D46" s="39"/>
      <c r="E46" s="39"/>
      <c r="F46" s="39"/>
      <c r="G46" s="39"/>
      <c r="H46" s="39"/>
      <c r="I46" s="39"/>
      <c r="J46" s="39"/>
      <c r="K46" s="42"/>
    </row>
    <row r="47" spans="2:11" s="1" customFormat="1" ht="17.25" customHeight="1">
      <c r="B47" s="38"/>
      <c r="C47" s="39"/>
      <c r="D47" s="39"/>
      <c r="E47" s="447" t="str">
        <f>E9</f>
        <v>N3603 - Opěrná zeď</v>
      </c>
      <c r="F47" s="448"/>
      <c r="G47" s="448"/>
      <c r="H47" s="44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Západočeská univerzita v Plzni</v>
      </c>
      <c r="G51" s="39"/>
      <c r="H51" s="39"/>
      <c r="I51" s="36" t="s">
        <v>27</v>
      </c>
      <c r="J51" s="429" t="str">
        <f>E21</f>
        <v>AS Projekt, spol. s r.o.</v>
      </c>
      <c r="K51" s="42"/>
    </row>
    <row r="52" spans="2:11" s="1" customFormat="1" ht="14.45" customHeight="1">
      <c r="B52" s="38"/>
      <c r="C52" s="36" t="s">
        <v>26</v>
      </c>
      <c r="D52" s="39"/>
      <c r="E52" s="39"/>
      <c r="F52" s="34" t="str">
        <f>IF(E18="","",E18)</f>
        <v xml:space="preserve"> </v>
      </c>
      <c r="G52" s="39"/>
      <c r="H52" s="39"/>
      <c r="I52" s="39"/>
      <c r="J52" s="440"/>
      <c r="K52" s="42"/>
    </row>
    <row r="53" spans="2:11" s="1" customFormat="1" ht="10.35" customHeight="1">
      <c r="B53" s="38"/>
      <c r="C53" s="39"/>
      <c r="D53" s="39"/>
      <c r="E53" s="39"/>
      <c r="F53" s="39"/>
      <c r="G53" s="39"/>
      <c r="H53" s="39"/>
      <c r="I53" s="39"/>
      <c r="J53" s="39"/>
      <c r="K53" s="42"/>
    </row>
    <row r="54" spans="2:11" s="1" customFormat="1" ht="29.25" customHeight="1">
      <c r="B54" s="38"/>
      <c r="C54" s="115" t="s">
        <v>115</v>
      </c>
      <c r="D54" s="108"/>
      <c r="E54" s="108"/>
      <c r="F54" s="108"/>
      <c r="G54" s="108"/>
      <c r="H54" s="108"/>
      <c r="I54" s="108"/>
      <c r="J54" s="116" t="s">
        <v>116</v>
      </c>
      <c r="K54" s="117"/>
    </row>
    <row r="55" spans="2:11" s="1" customFormat="1" ht="10.35" customHeight="1">
      <c r="B55" s="38"/>
      <c r="C55" s="39"/>
      <c r="D55" s="39"/>
      <c r="E55" s="39"/>
      <c r="F55" s="39"/>
      <c r="G55" s="39"/>
      <c r="H55" s="39"/>
      <c r="I55" s="39"/>
      <c r="J55" s="39"/>
      <c r="K55" s="42"/>
    </row>
    <row r="56" spans="2:47" s="1" customFormat="1" ht="29.25" customHeight="1">
      <c r="B56" s="38"/>
      <c r="C56" s="118" t="s">
        <v>117</v>
      </c>
      <c r="D56" s="39"/>
      <c r="E56" s="39"/>
      <c r="F56" s="39"/>
      <c r="G56" s="39"/>
      <c r="H56" s="39"/>
      <c r="I56" s="39"/>
      <c r="J56" s="105">
        <f>J85</f>
        <v>0</v>
      </c>
      <c r="K56" s="42"/>
      <c r="AU56" s="24" t="s">
        <v>118</v>
      </c>
    </row>
    <row r="57" spans="2:11" s="7" customFormat="1" ht="24.95" customHeight="1">
      <c r="B57" s="119"/>
      <c r="C57" s="120"/>
      <c r="D57" s="121" t="s">
        <v>119</v>
      </c>
      <c r="E57" s="122"/>
      <c r="F57" s="122"/>
      <c r="G57" s="122"/>
      <c r="H57" s="122"/>
      <c r="I57" s="122"/>
      <c r="J57" s="123">
        <f>J86</f>
        <v>0</v>
      </c>
      <c r="K57" s="124"/>
    </row>
    <row r="58" spans="2:11" s="8" customFormat="1" ht="19.9" customHeight="1">
      <c r="B58" s="125"/>
      <c r="C58" s="126"/>
      <c r="D58" s="127" t="s">
        <v>120</v>
      </c>
      <c r="E58" s="128"/>
      <c r="F58" s="128"/>
      <c r="G58" s="128"/>
      <c r="H58" s="128"/>
      <c r="I58" s="128"/>
      <c r="J58" s="129">
        <f>J87</f>
        <v>0</v>
      </c>
      <c r="K58" s="130"/>
    </row>
    <row r="59" spans="2:11" s="8" customFormat="1" ht="19.9" customHeight="1">
      <c r="B59" s="125"/>
      <c r="C59" s="126"/>
      <c r="D59" s="127" t="s">
        <v>121</v>
      </c>
      <c r="E59" s="128"/>
      <c r="F59" s="128"/>
      <c r="G59" s="128"/>
      <c r="H59" s="128"/>
      <c r="I59" s="128"/>
      <c r="J59" s="129">
        <f>J130</f>
        <v>0</v>
      </c>
      <c r="K59" s="130"/>
    </row>
    <row r="60" spans="2:11" s="8" customFormat="1" ht="19.9" customHeight="1">
      <c r="B60" s="125"/>
      <c r="C60" s="126"/>
      <c r="D60" s="127" t="s">
        <v>380</v>
      </c>
      <c r="E60" s="128"/>
      <c r="F60" s="128"/>
      <c r="G60" s="128"/>
      <c r="H60" s="128"/>
      <c r="I60" s="128"/>
      <c r="J60" s="129">
        <f>J143</f>
        <v>0</v>
      </c>
      <c r="K60" s="130"/>
    </row>
    <row r="61" spans="2:11" s="8" customFormat="1" ht="19.9" customHeight="1">
      <c r="B61" s="125"/>
      <c r="C61" s="126"/>
      <c r="D61" s="127" t="s">
        <v>124</v>
      </c>
      <c r="E61" s="128"/>
      <c r="F61" s="128"/>
      <c r="G61" s="128"/>
      <c r="H61" s="128"/>
      <c r="I61" s="128"/>
      <c r="J61" s="129">
        <f>J159</f>
        <v>0</v>
      </c>
      <c r="K61" s="130"/>
    </row>
    <row r="62" spans="2:11" s="7" customFormat="1" ht="24.95" customHeight="1">
      <c r="B62" s="119"/>
      <c r="C62" s="120"/>
      <c r="D62" s="121" t="s">
        <v>125</v>
      </c>
      <c r="E62" s="122"/>
      <c r="F62" s="122"/>
      <c r="G62" s="122"/>
      <c r="H62" s="122"/>
      <c r="I62" s="122"/>
      <c r="J62" s="123">
        <f>J161</f>
        <v>0</v>
      </c>
      <c r="K62" s="124"/>
    </row>
    <row r="63" spans="2:11" s="8" customFormat="1" ht="19.9" customHeight="1">
      <c r="B63" s="125"/>
      <c r="C63" s="126"/>
      <c r="D63" s="127" t="s">
        <v>579</v>
      </c>
      <c r="E63" s="128"/>
      <c r="F63" s="128"/>
      <c r="G63" s="128"/>
      <c r="H63" s="128"/>
      <c r="I63" s="128"/>
      <c r="J63" s="129">
        <f>J162</f>
        <v>0</v>
      </c>
      <c r="K63" s="130"/>
    </row>
    <row r="64" spans="2:11" s="8" customFormat="1" ht="19.9" customHeight="1">
      <c r="B64" s="125"/>
      <c r="C64" s="126"/>
      <c r="D64" s="127" t="s">
        <v>580</v>
      </c>
      <c r="E64" s="128"/>
      <c r="F64" s="128"/>
      <c r="G64" s="128"/>
      <c r="H64" s="128"/>
      <c r="I64" s="128"/>
      <c r="J64" s="129">
        <f>J171</f>
        <v>0</v>
      </c>
      <c r="K64" s="130"/>
    </row>
    <row r="65" spans="2:11" s="8" customFormat="1" ht="19.9" customHeight="1">
      <c r="B65" s="125"/>
      <c r="C65" s="126"/>
      <c r="D65" s="127" t="s">
        <v>581</v>
      </c>
      <c r="E65" s="128"/>
      <c r="F65" s="128"/>
      <c r="G65" s="128"/>
      <c r="H65" s="128"/>
      <c r="I65" s="128"/>
      <c r="J65" s="129">
        <f>J179</f>
        <v>0</v>
      </c>
      <c r="K65" s="130"/>
    </row>
    <row r="66" spans="2:11" s="1" customFormat="1" ht="21.75" customHeight="1">
      <c r="B66" s="38"/>
      <c r="C66" s="39"/>
      <c r="D66" s="39"/>
      <c r="E66" s="39"/>
      <c r="F66" s="39"/>
      <c r="G66" s="39"/>
      <c r="H66" s="39"/>
      <c r="I66" s="39"/>
      <c r="J66" s="39"/>
      <c r="K66" s="42"/>
    </row>
    <row r="67" spans="2:11" s="1" customFormat="1" ht="6.95" customHeight="1">
      <c r="B67" s="53"/>
      <c r="C67" s="54"/>
      <c r="D67" s="54"/>
      <c r="E67" s="54"/>
      <c r="F67" s="54"/>
      <c r="G67" s="54"/>
      <c r="H67" s="54"/>
      <c r="I67" s="54"/>
      <c r="J67" s="54"/>
      <c r="K67" s="55"/>
    </row>
    <row r="71" spans="2:12" s="1" customFormat="1" ht="6.95" customHeight="1">
      <c r="B71" s="56"/>
      <c r="C71" s="57"/>
      <c r="D71" s="57"/>
      <c r="E71" s="57"/>
      <c r="F71" s="57"/>
      <c r="G71" s="57"/>
      <c r="H71" s="57"/>
      <c r="I71" s="57"/>
      <c r="J71" s="57"/>
      <c r="K71" s="57"/>
      <c r="L71" s="38"/>
    </row>
    <row r="72" spans="2:12" s="1" customFormat="1" ht="36.95" customHeight="1">
      <c r="B72" s="38"/>
      <c r="C72" s="58" t="s">
        <v>126</v>
      </c>
      <c r="L72" s="38"/>
    </row>
    <row r="73" spans="2:12" s="1" customFormat="1" ht="6.95" customHeight="1">
      <c r="B73" s="38"/>
      <c r="L73" s="38"/>
    </row>
    <row r="74" spans="2:12" s="1" customFormat="1" ht="14.45" customHeight="1">
      <c r="B74" s="38"/>
      <c r="C74" s="60" t="s">
        <v>16</v>
      </c>
      <c r="L74" s="38"/>
    </row>
    <row r="75" spans="2:12" s="1" customFormat="1" ht="16.5" customHeight="1">
      <c r="B75" s="38"/>
      <c r="E75" s="441" t="str">
        <f>E7</f>
        <v>Využití plochy Borská, I.etapa</v>
      </c>
      <c r="F75" s="442"/>
      <c r="G75" s="442"/>
      <c r="H75" s="442"/>
      <c r="L75" s="38"/>
    </row>
    <row r="76" spans="2:12" s="1" customFormat="1" ht="14.45" customHeight="1">
      <c r="B76" s="38"/>
      <c r="C76" s="60" t="s">
        <v>112</v>
      </c>
      <c r="L76" s="38"/>
    </row>
    <row r="77" spans="2:12" s="1" customFormat="1" ht="17.25" customHeight="1">
      <c r="B77" s="38"/>
      <c r="E77" s="422" t="str">
        <f>E9</f>
        <v>N3603 - Opěrná zeď</v>
      </c>
      <c r="F77" s="443"/>
      <c r="G77" s="443"/>
      <c r="H77" s="443"/>
      <c r="L77" s="38"/>
    </row>
    <row r="78" spans="2:12" s="1" customFormat="1" ht="6.95" customHeight="1">
      <c r="B78" s="38"/>
      <c r="L78" s="38"/>
    </row>
    <row r="79" spans="2:12" s="1" customFormat="1" ht="18" customHeight="1">
      <c r="B79" s="38"/>
      <c r="C79" s="60" t="s">
        <v>19</v>
      </c>
      <c r="F79" s="131" t="str">
        <f>F12</f>
        <v xml:space="preserve"> </v>
      </c>
      <c r="I79" s="60" t="s">
        <v>21</v>
      </c>
      <c r="J79" s="64" t="str">
        <f>IF(J12="","",J12)</f>
        <v/>
      </c>
      <c r="L79" s="38"/>
    </row>
    <row r="80" spans="2:12" s="1" customFormat="1" ht="6.95" customHeight="1">
      <c r="B80" s="38"/>
      <c r="L80" s="38"/>
    </row>
    <row r="81" spans="2:12" s="1" customFormat="1" ht="15">
      <c r="B81" s="38"/>
      <c r="C81" s="60" t="s">
        <v>22</v>
      </c>
      <c r="F81" s="131" t="str">
        <f>E15</f>
        <v>Západočeská univerzita v Plzni</v>
      </c>
      <c r="I81" s="60" t="s">
        <v>27</v>
      </c>
      <c r="J81" s="131" t="str">
        <f>E21</f>
        <v>AS Projekt, spol. s r.o.</v>
      </c>
      <c r="L81" s="38"/>
    </row>
    <row r="82" spans="2:12" s="1" customFormat="1" ht="14.45" customHeight="1">
      <c r="B82" s="38"/>
      <c r="C82" s="60" t="s">
        <v>26</v>
      </c>
      <c r="F82" s="131" t="str">
        <f>IF(E18="","",E18)</f>
        <v xml:space="preserve"> </v>
      </c>
      <c r="L82" s="38"/>
    </row>
    <row r="83" spans="2:12" s="1" customFormat="1" ht="10.35" customHeight="1">
      <c r="B83" s="38"/>
      <c r="L83" s="38"/>
    </row>
    <row r="84" spans="2:20" s="9" customFormat="1" ht="29.25" customHeight="1">
      <c r="B84" s="132"/>
      <c r="C84" s="133" t="s">
        <v>127</v>
      </c>
      <c r="D84" s="134" t="s">
        <v>50</v>
      </c>
      <c r="E84" s="134" t="s">
        <v>46</v>
      </c>
      <c r="F84" s="134" t="s">
        <v>128</v>
      </c>
      <c r="G84" s="134" t="s">
        <v>129</v>
      </c>
      <c r="H84" s="134" t="s">
        <v>130</v>
      </c>
      <c r="I84" s="134" t="s">
        <v>131</v>
      </c>
      <c r="J84" s="134" t="s">
        <v>116</v>
      </c>
      <c r="K84" s="135" t="s">
        <v>132</v>
      </c>
      <c r="L84" s="132"/>
      <c r="M84" s="70" t="s">
        <v>133</v>
      </c>
      <c r="N84" s="71" t="s">
        <v>35</v>
      </c>
      <c r="O84" s="71" t="s">
        <v>134</v>
      </c>
      <c r="P84" s="71" t="s">
        <v>135</v>
      </c>
      <c r="Q84" s="71" t="s">
        <v>136</v>
      </c>
      <c r="R84" s="71" t="s">
        <v>137</v>
      </c>
      <c r="S84" s="71" t="s">
        <v>138</v>
      </c>
      <c r="T84" s="72" t="s">
        <v>139</v>
      </c>
    </row>
    <row r="85" spans="2:63" s="1" customFormat="1" ht="29.25" customHeight="1">
      <c r="B85" s="38"/>
      <c r="C85" s="74" t="s">
        <v>117</v>
      </c>
      <c r="J85" s="136">
        <f>BK85</f>
        <v>0</v>
      </c>
      <c r="L85" s="38"/>
      <c r="M85" s="73"/>
      <c r="N85" s="65"/>
      <c r="O85" s="65"/>
      <c r="P85" s="137">
        <f>P86+P161</f>
        <v>198.77934</v>
      </c>
      <c r="Q85" s="65"/>
      <c r="R85" s="137">
        <f>R86+R161</f>
        <v>62.8874378</v>
      </c>
      <c r="S85" s="65"/>
      <c r="T85" s="138">
        <f>T86+T161</f>
        <v>0</v>
      </c>
      <c r="AT85" s="24" t="s">
        <v>64</v>
      </c>
      <c r="AU85" s="24" t="s">
        <v>118</v>
      </c>
      <c r="BK85" s="139">
        <f>BK86+BK161</f>
        <v>0</v>
      </c>
    </row>
    <row r="86" spans="2:63" s="10" customFormat="1" ht="37.35" customHeight="1">
      <c r="B86" s="140"/>
      <c r="D86" s="141" t="s">
        <v>64</v>
      </c>
      <c r="E86" s="142" t="s">
        <v>140</v>
      </c>
      <c r="F86" s="142" t="s">
        <v>141</v>
      </c>
      <c r="J86" s="143">
        <f>BK86</f>
        <v>0</v>
      </c>
      <c r="L86" s="140"/>
      <c r="M86" s="144"/>
      <c r="N86" s="145"/>
      <c r="O86" s="145"/>
      <c r="P86" s="146">
        <f>P87+P130+P143+P159</f>
        <v>143.0022</v>
      </c>
      <c r="Q86" s="145"/>
      <c r="R86" s="146">
        <f>R87+R130+R143+R159</f>
        <v>56.8095852</v>
      </c>
      <c r="S86" s="145"/>
      <c r="T86" s="147">
        <f>T87+T130+T143+T159</f>
        <v>0</v>
      </c>
      <c r="AR86" s="141" t="s">
        <v>73</v>
      </c>
      <c r="AT86" s="148" t="s">
        <v>64</v>
      </c>
      <c r="AU86" s="148" t="s">
        <v>65</v>
      </c>
      <c r="AY86" s="141" t="s">
        <v>142</v>
      </c>
      <c r="BK86" s="149">
        <f>BK87+BK130+BK143+BK159</f>
        <v>0</v>
      </c>
    </row>
    <row r="87" spans="2:63" s="10" customFormat="1" ht="19.9" customHeight="1">
      <c r="B87" s="140"/>
      <c r="D87" s="141" t="s">
        <v>64</v>
      </c>
      <c r="E87" s="150" t="s">
        <v>73</v>
      </c>
      <c r="F87" s="150" t="s">
        <v>143</v>
      </c>
      <c r="J87" s="151">
        <f>BK87</f>
        <v>0</v>
      </c>
      <c r="L87" s="140"/>
      <c r="M87" s="144"/>
      <c r="N87" s="145"/>
      <c r="O87" s="145"/>
      <c r="P87" s="146">
        <f>SUM(P88:P129)</f>
        <v>72.98159999999999</v>
      </c>
      <c r="Q87" s="145"/>
      <c r="R87" s="146">
        <f>SUM(R88:R129)</f>
        <v>25.2</v>
      </c>
      <c r="S87" s="145"/>
      <c r="T87" s="147">
        <f>SUM(T88:T129)</f>
        <v>0</v>
      </c>
      <c r="AR87" s="141" t="s">
        <v>73</v>
      </c>
      <c r="AT87" s="148" t="s">
        <v>64</v>
      </c>
      <c r="AU87" s="148" t="s">
        <v>73</v>
      </c>
      <c r="AY87" s="141" t="s">
        <v>142</v>
      </c>
      <c r="BK87" s="149">
        <f>SUM(BK88:BK129)</f>
        <v>0</v>
      </c>
    </row>
    <row r="88" spans="2:65" s="1" customFormat="1" ht="25.5" customHeight="1">
      <c r="B88" s="152"/>
      <c r="C88" s="153" t="s">
        <v>73</v>
      </c>
      <c r="D88" s="153" t="s">
        <v>144</v>
      </c>
      <c r="E88" s="154" t="s">
        <v>582</v>
      </c>
      <c r="F88" s="155" t="s">
        <v>583</v>
      </c>
      <c r="G88" s="156" t="s">
        <v>147</v>
      </c>
      <c r="H88" s="157">
        <v>42.3</v>
      </c>
      <c r="I88" s="157"/>
      <c r="J88" s="157">
        <f>ROUND(I88*H88,2)</f>
        <v>0</v>
      </c>
      <c r="K88" s="155" t="s">
        <v>148</v>
      </c>
      <c r="L88" s="38"/>
      <c r="M88" s="158" t="s">
        <v>5</v>
      </c>
      <c r="N88" s="159" t="s">
        <v>36</v>
      </c>
      <c r="O88" s="160">
        <v>1.43</v>
      </c>
      <c r="P88" s="160">
        <f>O88*H88</f>
        <v>60.48899999999999</v>
      </c>
      <c r="Q88" s="160">
        <v>0</v>
      </c>
      <c r="R88" s="160">
        <f>Q88*H88</f>
        <v>0</v>
      </c>
      <c r="S88" s="160">
        <v>0</v>
      </c>
      <c r="T88" s="161">
        <f>S88*H88</f>
        <v>0</v>
      </c>
      <c r="AR88" s="24" t="s">
        <v>149</v>
      </c>
      <c r="AT88" s="24" t="s">
        <v>144</v>
      </c>
      <c r="AU88" s="24" t="s">
        <v>75</v>
      </c>
      <c r="AY88" s="24" t="s">
        <v>142</v>
      </c>
      <c r="BE88" s="162">
        <f>IF(N88="základní",J88,0)</f>
        <v>0</v>
      </c>
      <c r="BF88" s="162">
        <f>IF(N88="snížená",J88,0)</f>
        <v>0</v>
      </c>
      <c r="BG88" s="162">
        <f>IF(N88="zákl. přenesená",J88,0)</f>
        <v>0</v>
      </c>
      <c r="BH88" s="162">
        <f>IF(N88="sníž. přenesená",J88,0)</f>
        <v>0</v>
      </c>
      <c r="BI88" s="162">
        <f>IF(N88="nulová",J88,0)</f>
        <v>0</v>
      </c>
      <c r="BJ88" s="24" t="s">
        <v>73</v>
      </c>
      <c r="BK88" s="162">
        <f>ROUND(I88*H88,2)</f>
        <v>0</v>
      </c>
      <c r="BL88" s="24" t="s">
        <v>149</v>
      </c>
      <c r="BM88" s="24" t="s">
        <v>584</v>
      </c>
    </row>
    <row r="89" spans="2:47" s="1" customFormat="1" ht="256.5">
      <c r="B89" s="38"/>
      <c r="D89" s="163" t="s">
        <v>151</v>
      </c>
      <c r="F89" s="164" t="s">
        <v>585</v>
      </c>
      <c r="L89" s="38"/>
      <c r="M89" s="165"/>
      <c r="N89" s="39"/>
      <c r="O89" s="39"/>
      <c r="P89" s="39"/>
      <c r="Q89" s="39"/>
      <c r="R89" s="39"/>
      <c r="S89" s="39"/>
      <c r="T89" s="67"/>
      <c r="AT89" s="24" t="s">
        <v>151</v>
      </c>
      <c r="AU89" s="24" t="s">
        <v>75</v>
      </c>
    </row>
    <row r="90" spans="2:51" s="11" customFormat="1" ht="13.5">
      <c r="B90" s="166"/>
      <c r="D90" s="163" t="s">
        <v>153</v>
      </c>
      <c r="E90" s="167" t="s">
        <v>5</v>
      </c>
      <c r="F90" s="168" t="s">
        <v>586</v>
      </c>
      <c r="H90" s="169">
        <v>39.6</v>
      </c>
      <c r="L90" s="166"/>
      <c r="M90" s="170"/>
      <c r="N90" s="171"/>
      <c r="O90" s="171"/>
      <c r="P90" s="171"/>
      <c r="Q90" s="171"/>
      <c r="R90" s="171"/>
      <c r="S90" s="171"/>
      <c r="T90" s="172"/>
      <c r="AT90" s="167" t="s">
        <v>153</v>
      </c>
      <c r="AU90" s="167" t="s">
        <v>75</v>
      </c>
      <c r="AV90" s="11" t="s">
        <v>75</v>
      </c>
      <c r="AW90" s="11" t="s">
        <v>28</v>
      </c>
      <c r="AX90" s="11" t="s">
        <v>65</v>
      </c>
      <c r="AY90" s="167" t="s">
        <v>142</v>
      </c>
    </row>
    <row r="91" spans="2:51" s="11" customFormat="1" ht="13.5">
      <c r="B91" s="166"/>
      <c r="D91" s="163" t="s">
        <v>153</v>
      </c>
      <c r="E91" s="167" t="s">
        <v>5</v>
      </c>
      <c r="F91" s="168" t="s">
        <v>587</v>
      </c>
      <c r="H91" s="169">
        <v>2.7</v>
      </c>
      <c r="L91" s="166"/>
      <c r="M91" s="170"/>
      <c r="N91" s="171"/>
      <c r="O91" s="171"/>
      <c r="P91" s="171"/>
      <c r="Q91" s="171"/>
      <c r="R91" s="171"/>
      <c r="S91" s="171"/>
      <c r="T91" s="172"/>
      <c r="AT91" s="167" t="s">
        <v>153</v>
      </c>
      <c r="AU91" s="167" t="s">
        <v>75</v>
      </c>
      <c r="AV91" s="11" t="s">
        <v>75</v>
      </c>
      <c r="AW91" s="11" t="s">
        <v>28</v>
      </c>
      <c r="AX91" s="11" t="s">
        <v>65</v>
      </c>
      <c r="AY91" s="167" t="s">
        <v>142</v>
      </c>
    </row>
    <row r="92" spans="2:51" s="13" customFormat="1" ht="13.5">
      <c r="B92" s="179"/>
      <c r="D92" s="163" t="s">
        <v>153</v>
      </c>
      <c r="E92" s="180" t="s">
        <v>5</v>
      </c>
      <c r="F92" s="181" t="s">
        <v>156</v>
      </c>
      <c r="H92" s="182">
        <v>42.3</v>
      </c>
      <c r="L92" s="179"/>
      <c r="M92" s="183"/>
      <c r="N92" s="184"/>
      <c r="O92" s="184"/>
      <c r="P92" s="184"/>
      <c r="Q92" s="184"/>
      <c r="R92" s="184"/>
      <c r="S92" s="184"/>
      <c r="T92" s="185"/>
      <c r="AT92" s="180" t="s">
        <v>153</v>
      </c>
      <c r="AU92" s="180" t="s">
        <v>75</v>
      </c>
      <c r="AV92" s="13" t="s">
        <v>149</v>
      </c>
      <c r="AW92" s="13" t="s">
        <v>28</v>
      </c>
      <c r="AX92" s="13" t="s">
        <v>73</v>
      </c>
      <c r="AY92" s="180" t="s">
        <v>142</v>
      </c>
    </row>
    <row r="93" spans="2:65" s="1" customFormat="1" ht="38.25" customHeight="1">
      <c r="B93" s="152"/>
      <c r="C93" s="153" t="s">
        <v>75</v>
      </c>
      <c r="D93" s="153" t="s">
        <v>144</v>
      </c>
      <c r="E93" s="154" t="s">
        <v>588</v>
      </c>
      <c r="F93" s="155" t="s">
        <v>589</v>
      </c>
      <c r="G93" s="156" t="s">
        <v>147</v>
      </c>
      <c r="H93" s="157">
        <v>8.46</v>
      </c>
      <c r="I93" s="157"/>
      <c r="J93" s="157">
        <f>ROUND(I93*H93,2)</f>
        <v>0</v>
      </c>
      <c r="K93" s="155" t="s">
        <v>148</v>
      </c>
      <c r="L93" s="38"/>
      <c r="M93" s="158" t="s">
        <v>5</v>
      </c>
      <c r="N93" s="159" t="s">
        <v>36</v>
      </c>
      <c r="O93" s="160">
        <v>0.1</v>
      </c>
      <c r="P93" s="160">
        <f>O93*H93</f>
        <v>0.8460000000000001</v>
      </c>
      <c r="Q93" s="160">
        <v>0</v>
      </c>
      <c r="R93" s="160">
        <f>Q93*H93</f>
        <v>0</v>
      </c>
      <c r="S93" s="160">
        <v>0</v>
      </c>
      <c r="T93" s="161">
        <f>S93*H93</f>
        <v>0</v>
      </c>
      <c r="AR93" s="24" t="s">
        <v>149</v>
      </c>
      <c r="AT93" s="24" t="s">
        <v>144</v>
      </c>
      <c r="AU93" s="24" t="s">
        <v>75</v>
      </c>
      <c r="AY93" s="24" t="s">
        <v>142</v>
      </c>
      <c r="BE93" s="162">
        <f>IF(N93="základní",J93,0)</f>
        <v>0</v>
      </c>
      <c r="BF93" s="162">
        <f>IF(N93="snížená",J93,0)</f>
        <v>0</v>
      </c>
      <c r="BG93" s="162">
        <f>IF(N93="zákl. přenesená",J93,0)</f>
        <v>0</v>
      </c>
      <c r="BH93" s="162">
        <f>IF(N93="sníž. přenesená",J93,0)</f>
        <v>0</v>
      </c>
      <c r="BI93" s="162">
        <f>IF(N93="nulová",J93,0)</f>
        <v>0</v>
      </c>
      <c r="BJ93" s="24" t="s">
        <v>73</v>
      </c>
      <c r="BK93" s="162">
        <f>ROUND(I93*H93,2)</f>
        <v>0</v>
      </c>
      <c r="BL93" s="24" t="s">
        <v>149</v>
      </c>
      <c r="BM93" s="24" t="s">
        <v>590</v>
      </c>
    </row>
    <row r="94" spans="2:47" s="1" customFormat="1" ht="256.5">
      <c r="B94" s="38"/>
      <c r="D94" s="163" t="s">
        <v>151</v>
      </c>
      <c r="F94" s="164" t="s">
        <v>585</v>
      </c>
      <c r="L94" s="38"/>
      <c r="M94" s="165"/>
      <c r="N94" s="39"/>
      <c r="O94" s="39"/>
      <c r="P94" s="39"/>
      <c r="Q94" s="39"/>
      <c r="R94" s="39"/>
      <c r="S94" s="39"/>
      <c r="T94" s="67"/>
      <c r="AT94" s="24" t="s">
        <v>151</v>
      </c>
      <c r="AU94" s="24" t="s">
        <v>75</v>
      </c>
    </row>
    <row r="95" spans="2:51" s="11" customFormat="1" ht="13.5">
      <c r="B95" s="166"/>
      <c r="D95" s="163" t="s">
        <v>153</v>
      </c>
      <c r="E95" s="167" t="s">
        <v>5</v>
      </c>
      <c r="F95" s="168" t="s">
        <v>591</v>
      </c>
      <c r="H95" s="169">
        <v>8.46</v>
      </c>
      <c r="L95" s="166"/>
      <c r="M95" s="170"/>
      <c r="N95" s="171"/>
      <c r="O95" s="171"/>
      <c r="P95" s="171"/>
      <c r="Q95" s="171"/>
      <c r="R95" s="171"/>
      <c r="S95" s="171"/>
      <c r="T95" s="172"/>
      <c r="AT95" s="167" t="s">
        <v>153</v>
      </c>
      <c r="AU95" s="167" t="s">
        <v>75</v>
      </c>
      <c r="AV95" s="11" t="s">
        <v>75</v>
      </c>
      <c r="AW95" s="11" t="s">
        <v>28</v>
      </c>
      <c r="AX95" s="11" t="s">
        <v>65</v>
      </c>
      <c r="AY95" s="167" t="s">
        <v>142</v>
      </c>
    </row>
    <row r="96" spans="2:51" s="12" customFormat="1" ht="13.5">
      <c r="B96" s="173"/>
      <c r="D96" s="163" t="s">
        <v>153</v>
      </c>
      <c r="E96" s="174" t="s">
        <v>5</v>
      </c>
      <c r="F96" s="175" t="s">
        <v>167</v>
      </c>
      <c r="H96" s="174" t="s">
        <v>5</v>
      </c>
      <c r="L96" s="173"/>
      <c r="M96" s="176"/>
      <c r="N96" s="177"/>
      <c r="O96" s="177"/>
      <c r="P96" s="177"/>
      <c r="Q96" s="177"/>
      <c r="R96" s="177"/>
      <c r="S96" s="177"/>
      <c r="T96" s="178"/>
      <c r="AT96" s="174" t="s">
        <v>153</v>
      </c>
      <c r="AU96" s="174" t="s">
        <v>75</v>
      </c>
      <c r="AV96" s="12" t="s">
        <v>73</v>
      </c>
      <c r="AW96" s="12" t="s">
        <v>28</v>
      </c>
      <c r="AX96" s="12" t="s">
        <v>65</v>
      </c>
      <c r="AY96" s="174" t="s">
        <v>142</v>
      </c>
    </row>
    <row r="97" spans="2:51" s="13" customFormat="1" ht="13.5">
      <c r="B97" s="179"/>
      <c r="D97" s="163" t="s">
        <v>153</v>
      </c>
      <c r="E97" s="180" t="s">
        <v>5</v>
      </c>
      <c r="F97" s="181" t="s">
        <v>156</v>
      </c>
      <c r="H97" s="182">
        <v>8.46</v>
      </c>
      <c r="L97" s="179"/>
      <c r="M97" s="183"/>
      <c r="N97" s="184"/>
      <c r="O97" s="184"/>
      <c r="P97" s="184"/>
      <c r="Q97" s="184"/>
      <c r="R97" s="184"/>
      <c r="S97" s="184"/>
      <c r="T97" s="185"/>
      <c r="AT97" s="180" t="s">
        <v>153</v>
      </c>
      <c r="AU97" s="180" t="s">
        <v>75</v>
      </c>
      <c r="AV97" s="13" t="s">
        <v>149</v>
      </c>
      <c r="AW97" s="13" t="s">
        <v>28</v>
      </c>
      <c r="AX97" s="13" t="s">
        <v>73</v>
      </c>
      <c r="AY97" s="180" t="s">
        <v>142</v>
      </c>
    </row>
    <row r="98" spans="2:65" s="1" customFormat="1" ht="38.25" customHeight="1">
      <c r="B98" s="152"/>
      <c r="C98" s="153" t="s">
        <v>162</v>
      </c>
      <c r="D98" s="153" t="s">
        <v>144</v>
      </c>
      <c r="E98" s="154" t="s">
        <v>185</v>
      </c>
      <c r="F98" s="155" t="s">
        <v>186</v>
      </c>
      <c r="G98" s="156" t="s">
        <v>147</v>
      </c>
      <c r="H98" s="157">
        <v>25.5</v>
      </c>
      <c r="I98" s="157"/>
      <c r="J98" s="157">
        <f>ROUND(I98*H98,2)</f>
        <v>0</v>
      </c>
      <c r="K98" s="155" t="s">
        <v>148</v>
      </c>
      <c r="L98" s="38"/>
      <c r="M98" s="158" t="s">
        <v>5</v>
      </c>
      <c r="N98" s="159" t="s">
        <v>36</v>
      </c>
      <c r="O98" s="160">
        <v>0.083</v>
      </c>
      <c r="P98" s="160">
        <f>O98*H98</f>
        <v>2.1165000000000003</v>
      </c>
      <c r="Q98" s="160">
        <v>0</v>
      </c>
      <c r="R98" s="160">
        <f>Q98*H98</f>
        <v>0</v>
      </c>
      <c r="S98" s="160">
        <v>0</v>
      </c>
      <c r="T98" s="161">
        <f>S98*H98</f>
        <v>0</v>
      </c>
      <c r="AR98" s="24" t="s">
        <v>149</v>
      </c>
      <c r="AT98" s="24" t="s">
        <v>144</v>
      </c>
      <c r="AU98" s="24" t="s">
        <v>75</v>
      </c>
      <c r="AY98" s="24" t="s">
        <v>142</v>
      </c>
      <c r="BE98" s="162">
        <f>IF(N98="základní",J98,0)</f>
        <v>0</v>
      </c>
      <c r="BF98" s="162">
        <f>IF(N98="snížená",J98,0)</f>
        <v>0</v>
      </c>
      <c r="BG98" s="162">
        <f>IF(N98="zákl. přenesená",J98,0)</f>
        <v>0</v>
      </c>
      <c r="BH98" s="162">
        <f>IF(N98="sníž. přenesená",J98,0)</f>
        <v>0</v>
      </c>
      <c r="BI98" s="162">
        <f>IF(N98="nulová",J98,0)</f>
        <v>0</v>
      </c>
      <c r="BJ98" s="24" t="s">
        <v>73</v>
      </c>
      <c r="BK98" s="162">
        <f>ROUND(I98*H98,2)</f>
        <v>0</v>
      </c>
      <c r="BL98" s="24" t="s">
        <v>149</v>
      </c>
      <c r="BM98" s="24" t="s">
        <v>592</v>
      </c>
    </row>
    <row r="99" spans="2:47" s="1" customFormat="1" ht="243">
      <c r="B99" s="38"/>
      <c r="D99" s="163" t="s">
        <v>151</v>
      </c>
      <c r="F99" s="164" t="s">
        <v>183</v>
      </c>
      <c r="L99" s="38"/>
      <c r="M99" s="165"/>
      <c r="N99" s="39"/>
      <c r="O99" s="39"/>
      <c r="P99" s="39"/>
      <c r="Q99" s="39"/>
      <c r="R99" s="39"/>
      <c r="S99" s="39"/>
      <c r="T99" s="67"/>
      <c r="AT99" s="24" t="s">
        <v>151</v>
      </c>
      <c r="AU99" s="24" t="s">
        <v>75</v>
      </c>
    </row>
    <row r="100" spans="2:51" s="11" customFormat="1" ht="13.5">
      <c r="B100" s="166"/>
      <c r="D100" s="163" t="s">
        <v>153</v>
      </c>
      <c r="E100" s="167" t="s">
        <v>5</v>
      </c>
      <c r="F100" s="168" t="s">
        <v>593</v>
      </c>
      <c r="H100" s="169">
        <v>25.5</v>
      </c>
      <c r="L100" s="166"/>
      <c r="M100" s="170"/>
      <c r="N100" s="171"/>
      <c r="O100" s="171"/>
      <c r="P100" s="171"/>
      <c r="Q100" s="171"/>
      <c r="R100" s="171"/>
      <c r="S100" s="171"/>
      <c r="T100" s="172"/>
      <c r="AT100" s="167" t="s">
        <v>153</v>
      </c>
      <c r="AU100" s="167" t="s">
        <v>75</v>
      </c>
      <c r="AV100" s="11" t="s">
        <v>75</v>
      </c>
      <c r="AW100" s="11" t="s">
        <v>28</v>
      </c>
      <c r="AX100" s="11" t="s">
        <v>65</v>
      </c>
      <c r="AY100" s="167" t="s">
        <v>142</v>
      </c>
    </row>
    <row r="101" spans="2:51" s="12" customFormat="1" ht="13.5">
      <c r="B101" s="173"/>
      <c r="D101" s="163" t="s">
        <v>153</v>
      </c>
      <c r="E101" s="174" t="s">
        <v>5</v>
      </c>
      <c r="F101" s="175" t="s">
        <v>594</v>
      </c>
      <c r="H101" s="174" t="s">
        <v>5</v>
      </c>
      <c r="L101" s="173"/>
      <c r="M101" s="176"/>
      <c r="N101" s="177"/>
      <c r="O101" s="177"/>
      <c r="P101" s="177"/>
      <c r="Q101" s="177"/>
      <c r="R101" s="177"/>
      <c r="S101" s="177"/>
      <c r="T101" s="178"/>
      <c r="AT101" s="174" t="s">
        <v>153</v>
      </c>
      <c r="AU101" s="174" t="s">
        <v>75</v>
      </c>
      <c r="AV101" s="12" t="s">
        <v>73</v>
      </c>
      <c r="AW101" s="12" t="s">
        <v>28</v>
      </c>
      <c r="AX101" s="12" t="s">
        <v>65</v>
      </c>
      <c r="AY101" s="174" t="s">
        <v>142</v>
      </c>
    </row>
    <row r="102" spans="2:51" s="13" customFormat="1" ht="13.5">
      <c r="B102" s="179"/>
      <c r="D102" s="163" t="s">
        <v>153</v>
      </c>
      <c r="E102" s="180" t="s">
        <v>5</v>
      </c>
      <c r="F102" s="181" t="s">
        <v>156</v>
      </c>
      <c r="H102" s="182">
        <v>25.5</v>
      </c>
      <c r="L102" s="179"/>
      <c r="M102" s="183"/>
      <c r="N102" s="184"/>
      <c r="O102" s="184"/>
      <c r="P102" s="184"/>
      <c r="Q102" s="184"/>
      <c r="R102" s="184"/>
      <c r="S102" s="184"/>
      <c r="T102" s="185"/>
      <c r="AT102" s="180" t="s">
        <v>153</v>
      </c>
      <c r="AU102" s="180" t="s">
        <v>75</v>
      </c>
      <c r="AV102" s="13" t="s">
        <v>149</v>
      </c>
      <c r="AW102" s="13" t="s">
        <v>28</v>
      </c>
      <c r="AX102" s="13" t="s">
        <v>73</v>
      </c>
      <c r="AY102" s="180" t="s">
        <v>142</v>
      </c>
    </row>
    <row r="103" spans="2:65" s="1" customFormat="1" ht="51" customHeight="1">
      <c r="B103" s="152"/>
      <c r="C103" s="153" t="s">
        <v>149</v>
      </c>
      <c r="D103" s="153" t="s">
        <v>144</v>
      </c>
      <c r="E103" s="154" t="s">
        <v>190</v>
      </c>
      <c r="F103" s="155" t="s">
        <v>191</v>
      </c>
      <c r="G103" s="156" t="s">
        <v>147</v>
      </c>
      <c r="H103" s="157">
        <v>127.5</v>
      </c>
      <c r="I103" s="157"/>
      <c r="J103" s="157">
        <f>ROUND(I103*H103,2)</f>
        <v>0</v>
      </c>
      <c r="K103" s="155" t="s">
        <v>148</v>
      </c>
      <c r="L103" s="38"/>
      <c r="M103" s="158" t="s">
        <v>5</v>
      </c>
      <c r="N103" s="159" t="s">
        <v>36</v>
      </c>
      <c r="O103" s="160">
        <v>0.004</v>
      </c>
      <c r="P103" s="160">
        <f>O103*H103</f>
        <v>0.51</v>
      </c>
      <c r="Q103" s="160">
        <v>0</v>
      </c>
      <c r="R103" s="160">
        <f>Q103*H103</f>
        <v>0</v>
      </c>
      <c r="S103" s="160">
        <v>0</v>
      </c>
      <c r="T103" s="161">
        <f>S103*H103</f>
        <v>0</v>
      </c>
      <c r="AR103" s="24" t="s">
        <v>149</v>
      </c>
      <c r="AT103" s="24" t="s">
        <v>144</v>
      </c>
      <c r="AU103" s="24" t="s">
        <v>75</v>
      </c>
      <c r="AY103" s="24" t="s">
        <v>142</v>
      </c>
      <c r="BE103" s="162">
        <f>IF(N103="základní",J103,0)</f>
        <v>0</v>
      </c>
      <c r="BF103" s="162">
        <f>IF(N103="snížená",J103,0)</f>
        <v>0</v>
      </c>
      <c r="BG103" s="162">
        <f>IF(N103="zákl. přenesená",J103,0)</f>
        <v>0</v>
      </c>
      <c r="BH103" s="162">
        <f>IF(N103="sníž. přenesená",J103,0)</f>
        <v>0</v>
      </c>
      <c r="BI103" s="162">
        <f>IF(N103="nulová",J103,0)</f>
        <v>0</v>
      </c>
      <c r="BJ103" s="24" t="s">
        <v>73</v>
      </c>
      <c r="BK103" s="162">
        <f>ROUND(I103*H103,2)</f>
        <v>0</v>
      </c>
      <c r="BL103" s="24" t="s">
        <v>149</v>
      </c>
      <c r="BM103" s="24" t="s">
        <v>595</v>
      </c>
    </row>
    <row r="104" spans="2:47" s="1" customFormat="1" ht="243">
      <c r="B104" s="38"/>
      <c r="D104" s="163" t="s">
        <v>151</v>
      </c>
      <c r="F104" s="164" t="s">
        <v>183</v>
      </c>
      <c r="L104" s="38"/>
      <c r="M104" s="165"/>
      <c r="N104" s="39"/>
      <c r="O104" s="39"/>
      <c r="P104" s="39"/>
      <c r="Q104" s="39"/>
      <c r="R104" s="39"/>
      <c r="S104" s="39"/>
      <c r="T104" s="67"/>
      <c r="AT104" s="24" t="s">
        <v>151</v>
      </c>
      <c r="AU104" s="24" t="s">
        <v>75</v>
      </c>
    </row>
    <row r="105" spans="2:51" s="11" customFormat="1" ht="13.5">
      <c r="B105" s="166"/>
      <c r="D105" s="163" t="s">
        <v>153</v>
      </c>
      <c r="E105" s="167" t="s">
        <v>5</v>
      </c>
      <c r="F105" s="168" t="s">
        <v>596</v>
      </c>
      <c r="H105" s="169">
        <v>127.5</v>
      </c>
      <c r="L105" s="166"/>
      <c r="M105" s="170"/>
      <c r="N105" s="171"/>
      <c r="O105" s="171"/>
      <c r="P105" s="171"/>
      <c r="Q105" s="171"/>
      <c r="R105" s="171"/>
      <c r="S105" s="171"/>
      <c r="T105" s="172"/>
      <c r="AT105" s="167" t="s">
        <v>153</v>
      </c>
      <c r="AU105" s="167" t="s">
        <v>75</v>
      </c>
      <c r="AV105" s="11" t="s">
        <v>75</v>
      </c>
      <c r="AW105" s="11" t="s">
        <v>28</v>
      </c>
      <c r="AX105" s="11" t="s">
        <v>65</v>
      </c>
      <c r="AY105" s="167" t="s">
        <v>142</v>
      </c>
    </row>
    <row r="106" spans="2:51" s="13" customFormat="1" ht="13.5">
      <c r="B106" s="179"/>
      <c r="D106" s="163" t="s">
        <v>153</v>
      </c>
      <c r="E106" s="180" t="s">
        <v>5</v>
      </c>
      <c r="F106" s="181" t="s">
        <v>156</v>
      </c>
      <c r="H106" s="182">
        <v>127.5</v>
      </c>
      <c r="L106" s="179"/>
      <c r="M106" s="183"/>
      <c r="N106" s="184"/>
      <c r="O106" s="184"/>
      <c r="P106" s="184"/>
      <c r="Q106" s="184"/>
      <c r="R106" s="184"/>
      <c r="S106" s="184"/>
      <c r="T106" s="185"/>
      <c r="AT106" s="180" t="s">
        <v>153</v>
      </c>
      <c r="AU106" s="180" t="s">
        <v>75</v>
      </c>
      <c r="AV106" s="13" t="s">
        <v>149</v>
      </c>
      <c r="AW106" s="13" t="s">
        <v>28</v>
      </c>
      <c r="AX106" s="13" t="s">
        <v>73</v>
      </c>
      <c r="AY106" s="180" t="s">
        <v>142</v>
      </c>
    </row>
    <row r="107" spans="2:65" s="1" customFormat="1" ht="16.5" customHeight="1">
      <c r="B107" s="152"/>
      <c r="C107" s="153" t="s">
        <v>173</v>
      </c>
      <c r="D107" s="153" t="s">
        <v>144</v>
      </c>
      <c r="E107" s="154" t="s">
        <v>206</v>
      </c>
      <c r="F107" s="155" t="s">
        <v>207</v>
      </c>
      <c r="G107" s="156" t="s">
        <v>147</v>
      </c>
      <c r="H107" s="157">
        <v>25.5</v>
      </c>
      <c r="I107" s="157"/>
      <c r="J107" s="157">
        <f>ROUND(I107*H107,2)</f>
        <v>0</v>
      </c>
      <c r="K107" s="155" t="s">
        <v>148</v>
      </c>
      <c r="L107" s="38"/>
      <c r="M107" s="158" t="s">
        <v>5</v>
      </c>
      <c r="N107" s="159" t="s">
        <v>36</v>
      </c>
      <c r="O107" s="160">
        <v>0.009</v>
      </c>
      <c r="P107" s="160">
        <f>O107*H107</f>
        <v>0.22949999999999998</v>
      </c>
      <c r="Q107" s="160">
        <v>0</v>
      </c>
      <c r="R107" s="160">
        <f>Q107*H107</f>
        <v>0</v>
      </c>
      <c r="S107" s="160">
        <v>0</v>
      </c>
      <c r="T107" s="161">
        <f>S107*H107</f>
        <v>0</v>
      </c>
      <c r="AR107" s="24" t="s">
        <v>149</v>
      </c>
      <c r="AT107" s="24" t="s">
        <v>144</v>
      </c>
      <c r="AU107" s="24" t="s">
        <v>75</v>
      </c>
      <c r="AY107" s="24" t="s">
        <v>142</v>
      </c>
      <c r="BE107" s="162">
        <f>IF(N107="základní",J107,0)</f>
        <v>0</v>
      </c>
      <c r="BF107" s="162">
        <f>IF(N107="snížená",J107,0)</f>
        <v>0</v>
      </c>
      <c r="BG107" s="162">
        <f>IF(N107="zákl. přenesená",J107,0)</f>
        <v>0</v>
      </c>
      <c r="BH107" s="162">
        <f>IF(N107="sníž. přenesená",J107,0)</f>
        <v>0</v>
      </c>
      <c r="BI107" s="162">
        <f>IF(N107="nulová",J107,0)</f>
        <v>0</v>
      </c>
      <c r="BJ107" s="24" t="s">
        <v>73</v>
      </c>
      <c r="BK107" s="162">
        <f>ROUND(I107*H107,2)</f>
        <v>0</v>
      </c>
      <c r="BL107" s="24" t="s">
        <v>149</v>
      </c>
      <c r="BM107" s="24" t="s">
        <v>597</v>
      </c>
    </row>
    <row r="108" spans="2:47" s="1" customFormat="1" ht="378">
      <c r="B108" s="38"/>
      <c r="D108" s="163" t="s">
        <v>151</v>
      </c>
      <c r="F108" s="164" t="s">
        <v>209</v>
      </c>
      <c r="L108" s="38"/>
      <c r="M108" s="165"/>
      <c r="N108" s="39"/>
      <c r="O108" s="39"/>
      <c r="P108" s="39"/>
      <c r="Q108" s="39"/>
      <c r="R108" s="39"/>
      <c r="S108" s="39"/>
      <c r="T108" s="67"/>
      <c r="AT108" s="24" t="s">
        <v>151</v>
      </c>
      <c r="AU108" s="24" t="s">
        <v>75</v>
      </c>
    </row>
    <row r="109" spans="2:65" s="1" customFormat="1" ht="25.5" customHeight="1">
      <c r="B109" s="152"/>
      <c r="C109" s="153" t="s">
        <v>179</v>
      </c>
      <c r="D109" s="153" t="s">
        <v>144</v>
      </c>
      <c r="E109" s="154" t="s">
        <v>211</v>
      </c>
      <c r="F109" s="155" t="s">
        <v>212</v>
      </c>
      <c r="G109" s="156" t="s">
        <v>213</v>
      </c>
      <c r="H109" s="157">
        <v>45.9</v>
      </c>
      <c r="I109" s="157"/>
      <c r="J109" s="157">
        <f>ROUND(I109*H109,2)</f>
        <v>0</v>
      </c>
      <c r="K109" s="155" t="s">
        <v>148</v>
      </c>
      <c r="L109" s="38"/>
      <c r="M109" s="158" t="s">
        <v>5</v>
      </c>
      <c r="N109" s="159" t="s">
        <v>36</v>
      </c>
      <c r="O109" s="160">
        <v>0</v>
      </c>
      <c r="P109" s="160">
        <f>O109*H109</f>
        <v>0</v>
      </c>
      <c r="Q109" s="160">
        <v>0</v>
      </c>
      <c r="R109" s="160">
        <f>Q109*H109</f>
        <v>0</v>
      </c>
      <c r="S109" s="160">
        <v>0</v>
      </c>
      <c r="T109" s="161">
        <f>S109*H109</f>
        <v>0</v>
      </c>
      <c r="AR109" s="24" t="s">
        <v>149</v>
      </c>
      <c r="AT109" s="24" t="s">
        <v>144</v>
      </c>
      <c r="AU109" s="24" t="s">
        <v>75</v>
      </c>
      <c r="AY109" s="24" t="s">
        <v>142</v>
      </c>
      <c r="BE109" s="162">
        <f>IF(N109="základní",J109,0)</f>
        <v>0</v>
      </c>
      <c r="BF109" s="162">
        <f>IF(N109="snížená",J109,0)</f>
        <v>0</v>
      </c>
      <c r="BG109" s="162">
        <f>IF(N109="zákl. přenesená",J109,0)</f>
        <v>0</v>
      </c>
      <c r="BH109" s="162">
        <f>IF(N109="sníž. přenesená",J109,0)</f>
        <v>0</v>
      </c>
      <c r="BI109" s="162">
        <f>IF(N109="nulová",J109,0)</f>
        <v>0</v>
      </c>
      <c r="BJ109" s="24" t="s">
        <v>73</v>
      </c>
      <c r="BK109" s="162">
        <f>ROUND(I109*H109,2)</f>
        <v>0</v>
      </c>
      <c r="BL109" s="24" t="s">
        <v>149</v>
      </c>
      <c r="BM109" s="24" t="s">
        <v>598</v>
      </c>
    </row>
    <row r="110" spans="2:47" s="1" customFormat="1" ht="40.5">
      <c r="B110" s="38"/>
      <c r="D110" s="163" t="s">
        <v>151</v>
      </c>
      <c r="F110" s="164" t="s">
        <v>215</v>
      </c>
      <c r="L110" s="38"/>
      <c r="M110" s="165"/>
      <c r="N110" s="39"/>
      <c r="O110" s="39"/>
      <c r="P110" s="39"/>
      <c r="Q110" s="39"/>
      <c r="R110" s="39"/>
      <c r="S110" s="39"/>
      <c r="T110" s="67"/>
      <c r="AT110" s="24" t="s">
        <v>151</v>
      </c>
      <c r="AU110" s="24" t="s">
        <v>75</v>
      </c>
    </row>
    <row r="111" spans="2:51" s="11" customFormat="1" ht="13.5">
      <c r="B111" s="166"/>
      <c r="D111" s="163" t="s">
        <v>153</v>
      </c>
      <c r="E111" s="167" t="s">
        <v>5</v>
      </c>
      <c r="F111" s="168" t="s">
        <v>599</v>
      </c>
      <c r="H111" s="169">
        <v>45.9</v>
      </c>
      <c r="L111" s="166"/>
      <c r="M111" s="170"/>
      <c r="N111" s="171"/>
      <c r="O111" s="171"/>
      <c r="P111" s="171"/>
      <c r="Q111" s="171"/>
      <c r="R111" s="171"/>
      <c r="S111" s="171"/>
      <c r="T111" s="172"/>
      <c r="AT111" s="167" t="s">
        <v>153</v>
      </c>
      <c r="AU111" s="167" t="s">
        <v>75</v>
      </c>
      <c r="AV111" s="11" t="s">
        <v>75</v>
      </c>
      <c r="AW111" s="11" t="s">
        <v>28</v>
      </c>
      <c r="AX111" s="11" t="s">
        <v>65</v>
      </c>
      <c r="AY111" s="167" t="s">
        <v>142</v>
      </c>
    </row>
    <row r="112" spans="2:51" s="13" customFormat="1" ht="13.5">
      <c r="B112" s="179"/>
      <c r="D112" s="163" t="s">
        <v>153</v>
      </c>
      <c r="E112" s="180" t="s">
        <v>5</v>
      </c>
      <c r="F112" s="181" t="s">
        <v>156</v>
      </c>
      <c r="H112" s="182">
        <v>45.9</v>
      </c>
      <c r="L112" s="179"/>
      <c r="M112" s="183"/>
      <c r="N112" s="184"/>
      <c r="O112" s="184"/>
      <c r="P112" s="184"/>
      <c r="Q112" s="184"/>
      <c r="R112" s="184"/>
      <c r="S112" s="184"/>
      <c r="T112" s="185"/>
      <c r="AT112" s="180" t="s">
        <v>153</v>
      </c>
      <c r="AU112" s="180" t="s">
        <v>75</v>
      </c>
      <c r="AV112" s="13" t="s">
        <v>149</v>
      </c>
      <c r="AW112" s="13" t="s">
        <v>28</v>
      </c>
      <c r="AX112" s="13" t="s">
        <v>73</v>
      </c>
      <c r="AY112" s="180" t="s">
        <v>142</v>
      </c>
    </row>
    <row r="113" spans="2:65" s="1" customFormat="1" ht="25.5" customHeight="1">
      <c r="B113" s="152"/>
      <c r="C113" s="153" t="s">
        <v>184</v>
      </c>
      <c r="D113" s="153" t="s">
        <v>144</v>
      </c>
      <c r="E113" s="154" t="s">
        <v>600</v>
      </c>
      <c r="F113" s="155" t="s">
        <v>601</v>
      </c>
      <c r="G113" s="156" t="s">
        <v>147</v>
      </c>
      <c r="H113" s="157">
        <v>16.8</v>
      </c>
      <c r="I113" s="157"/>
      <c r="J113" s="157">
        <f>ROUND(I113*H113,2)</f>
        <v>0</v>
      </c>
      <c r="K113" s="155" t="s">
        <v>148</v>
      </c>
      <c r="L113" s="38"/>
      <c r="M113" s="158" t="s">
        <v>5</v>
      </c>
      <c r="N113" s="159" t="s">
        <v>36</v>
      </c>
      <c r="O113" s="160">
        <v>0.299</v>
      </c>
      <c r="P113" s="160">
        <f>O113*H113</f>
        <v>5.0232</v>
      </c>
      <c r="Q113" s="160">
        <v>0</v>
      </c>
      <c r="R113" s="160">
        <f>Q113*H113</f>
        <v>0</v>
      </c>
      <c r="S113" s="160">
        <v>0</v>
      </c>
      <c r="T113" s="161">
        <f>S113*H113</f>
        <v>0</v>
      </c>
      <c r="AR113" s="24" t="s">
        <v>149</v>
      </c>
      <c r="AT113" s="24" t="s">
        <v>144</v>
      </c>
      <c r="AU113" s="24" t="s">
        <v>75</v>
      </c>
      <c r="AY113" s="24" t="s">
        <v>142</v>
      </c>
      <c r="BE113" s="162">
        <f>IF(N113="základní",J113,0)</f>
        <v>0</v>
      </c>
      <c r="BF113" s="162">
        <f>IF(N113="snížená",J113,0)</f>
        <v>0</v>
      </c>
      <c r="BG113" s="162">
        <f>IF(N113="zákl. přenesená",J113,0)</f>
        <v>0</v>
      </c>
      <c r="BH113" s="162">
        <f>IF(N113="sníž. přenesená",J113,0)</f>
        <v>0</v>
      </c>
      <c r="BI113" s="162">
        <f>IF(N113="nulová",J113,0)</f>
        <v>0</v>
      </c>
      <c r="BJ113" s="24" t="s">
        <v>73</v>
      </c>
      <c r="BK113" s="162">
        <f>ROUND(I113*H113,2)</f>
        <v>0</v>
      </c>
      <c r="BL113" s="24" t="s">
        <v>149</v>
      </c>
      <c r="BM113" s="24" t="s">
        <v>602</v>
      </c>
    </row>
    <row r="114" spans="2:47" s="1" customFormat="1" ht="409.5">
      <c r="B114" s="38"/>
      <c r="D114" s="163" t="s">
        <v>151</v>
      </c>
      <c r="F114" s="186" t="s">
        <v>603</v>
      </c>
      <c r="L114" s="38"/>
      <c r="M114" s="165"/>
      <c r="N114" s="39"/>
      <c r="O114" s="39"/>
      <c r="P114" s="39"/>
      <c r="Q114" s="39"/>
      <c r="R114" s="39"/>
      <c r="S114" s="39"/>
      <c r="T114" s="67"/>
      <c r="AT114" s="24" t="s">
        <v>151</v>
      </c>
      <c r="AU114" s="24" t="s">
        <v>75</v>
      </c>
    </row>
    <row r="115" spans="2:51" s="11" customFormat="1" ht="13.5">
      <c r="B115" s="166"/>
      <c r="D115" s="163" t="s">
        <v>153</v>
      </c>
      <c r="E115" s="167" t="s">
        <v>5</v>
      </c>
      <c r="F115" s="168" t="s">
        <v>604</v>
      </c>
      <c r="H115" s="169">
        <v>42.3</v>
      </c>
      <c r="L115" s="166"/>
      <c r="M115" s="170"/>
      <c r="N115" s="171"/>
      <c r="O115" s="171"/>
      <c r="P115" s="171"/>
      <c r="Q115" s="171"/>
      <c r="R115" s="171"/>
      <c r="S115" s="171"/>
      <c r="T115" s="172"/>
      <c r="AT115" s="167" t="s">
        <v>153</v>
      </c>
      <c r="AU115" s="167" t="s">
        <v>75</v>
      </c>
      <c r="AV115" s="11" t="s">
        <v>75</v>
      </c>
      <c r="AW115" s="11" t="s">
        <v>28</v>
      </c>
      <c r="AX115" s="11" t="s">
        <v>65</v>
      </c>
      <c r="AY115" s="167" t="s">
        <v>142</v>
      </c>
    </row>
    <row r="116" spans="2:51" s="14" customFormat="1" ht="13.5">
      <c r="B116" s="202"/>
      <c r="D116" s="163" t="s">
        <v>153</v>
      </c>
      <c r="E116" s="203" t="s">
        <v>5</v>
      </c>
      <c r="F116" s="204" t="s">
        <v>605</v>
      </c>
      <c r="H116" s="205">
        <v>42.3</v>
      </c>
      <c r="L116" s="202"/>
      <c r="M116" s="206"/>
      <c r="N116" s="207"/>
      <c r="O116" s="207"/>
      <c r="P116" s="207"/>
      <c r="Q116" s="207"/>
      <c r="R116" s="207"/>
      <c r="S116" s="207"/>
      <c r="T116" s="208"/>
      <c r="AT116" s="203" t="s">
        <v>153</v>
      </c>
      <c r="AU116" s="203" t="s">
        <v>75</v>
      </c>
      <c r="AV116" s="14" t="s">
        <v>162</v>
      </c>
      <c r="AW116" s="14" t="s">
        <v>28</v>
      </c>
      <c r="AX116" s="14" t="s">
        <v>65</v>
      </c>
      <c r="AY116" s="203" t="s">
        <v>142</v>
      </c>
    </row>
    <row r="117" spans="2:51" s="11" customFormat="1" ht="13.5">
      <c r="B117" s="166"/>
      <c r="D117" s="163" t="s">
        <v>153</v>
      </c>
      <c r="E117" s="167" t="s">
        <v>5</v>
      </c>
      <c r="F117" s="168" t="s">
        <v>606</v>
      </c>
      <c r="H117" s="169">
        <v>-12.6</v>
      </c>
      <c r="L117" s="166"/>
      <c r="M117" s="170"/>
      <c r="N117" s="171"/>
      <c r="O117" s="171"/>
      <c r="P117" s="171"/>
      <c r="Q117" s="171"/>
      <c r="R117" s="171"/>
      <c r="S117" s="171"/>
      <c r="T117" s="172"/>
      <c r="AT117" s="167" t="s">
        <v>153</v>
      </c>
      <c r="AU117" s="167" t="s">
        <v>75</v>
      </c>
      <c r="AV117" s="11" t="s">
        <v>75</v>
      </c>
      <c r="AW117" s="11" t="s">
        <v>28</v>
      </c>
      <c r="AX117" s="11" t="s">
        <v>65</v>
      </c>
      <c r="AY117" s="167" t="s">
        <v>142</v>
      </c>
    </row>
    <row r="118" spans="2:51" s="11" customFormat="1" ht="13.5">
      <c r="B118" s="166"/>
      <c r="D118" s="163" t="s">
        <v>153</v>
      </c>
      <c r="E118" s="167" t="s">
        <v>5</v>
      </c>
      <c r="F118" s="168" t="s">
        <v>607</v>
      </c>
      <c r="H118" s="169">
        <v>-2.7</v>
      </c>
      <c r="L118" s="166"/>
      <c r="M118" s="170"/>
      <c r="N118" s="171"/>
      <c r="O118" s="171"/>
      <c r="P118" s="171"/>
      <c r="Q118" s="171"/>
      <c r="R118" s="171"/>
      <c r="S118" s="171"/>
      <c r="T118" s="172"/>
      <c r="AT118" s="167" t="s">
        <v>153</v>
      </c>
      <c r="AU118" s="167" t="s">
        <v>75</v>
      </c>
      <c r="AV118" s="11" t="s">
        <v>75</v>
      </c>
      <c r="AW118" s="11" t="s">
        <v>28</v>
      </c>
      <c r="AX118" s="11" t="s">
        <v>65</v>
      </c>
      <c r="AY118" s="167" t="s">
        <v>142</v>
      </c>
    </row>
    <row r="119" spans="2:51" s="11" customFormat="1" ht="13.5">
      <c r="B119" s="166"/>
      <c r="D119" s="163" t="s">
        <v>153</v>
      </c>
      <c r="E119" s="167" t="s">
        <v>5</v>
      </c>
      <c r="F119" s="168" t="s">
        <v>608</v>
      </c>
      <c r="H119" s="169">
        <v>-5.4</v>
      </c>
      <c r="L119" s="166"/>
      <c r="M119" s="170"/>
      <c r="N119" s="171"/>
      <c r="O119" s="171"/>
      <c r="P119" s="171"/>
      <c r="Q119" s="171"/>
      <c r="R119" s="171"/>
      <c r="S119" s="171"/>
      <c r="T119" s="172"/>
      <c r="AT119" s="167" t="s">
        <v>153</v>
      </c>
      <c r="AU119" s="167" t="s">
        <v>75</v>
      </c>
      <c r="AV119" s="11" t="s">
        <v>75</v>
      </c>
      <c r="AW119" s="11" t="s">
        <v>28</v>
      </c>
      <c r="AX119" s="11" t="s">
        <v>65</v>
      </c>
      <c r="AY119" s="167" t="s">
        <v>142</v>
      </c>
    </row>
    <row r="120" spans="2:51" s="11" customFormat="1" ht="13.5">
      <c r="B120" s="166"/>
      <c r="D120" s="163" t="s">
        <v>153</v>
      </c>
      <c r="E120" s="167" t="s">
        <v>5</v>
      </c>
      <c r="F120" s="168" t="s">
        <v>609</v>
      </c>
      <c r="H120" s="169">
        <v>-4.8</v>
      </c>
      <c r="L120" s="166"/>
      <c r="M120" s="170"/>
      <c r="N120" s="171"/>
      <c r="O120" s="171"/>
      <c r="P120" s="171"/>
      <c r="Q120" s="171"/>
      <c r="R120" s="171"/>
      <c r="S120" s="171"/>
      <c r="T120" s="172"/>
      <c r="AT120" s="167" t="s">
        <v>153</v>
      </c>
      <c r="AU120" s="167" t="s">
        <v>75</v>
      </c>
      <c r="AV120" s="11" t="s">
        <v>75</v>
      </c>
      <c r="AW120" s="11" t="s">
        <v>28</v>
      </c>
      <c r="AX120" s="11" t="s">
        <v>65</v>
      </c>
      <c r="AY120" s="167" t="s">
        <v>142</v>
      </c>
    </row>
    <row r="121" spans="2:51" s="14" customFormat="1" ht="13.5">
      <c r="B121" s="202"/>
      <c r="D121" s="163" t="s">
        <v>153</v>
      </c>
      <c r="E121" s="203" t="s">
        <v>5</v>
      </c>
      <c r="F121" s="204" t="s">
        <v>605</v>
      </c>
      <c r="H121" s="205">
        <v>-25.5</v>
      </c>
      <c r="L121" s="202"/>
      <c r="M121" s="206"/>
      <c r="N121" s="207"/>
      <c r="O121" s="207"/>
      <c r="P121" s="207"/>
      <c r="Q121" s="207"/>
      <c r="R121" s="207"/>
      <c r="S121" s="207"/>
      <c r="T121" s="208"/>
      <c r="AT121" s="203" t="s">
        <v>153</v>
      </c>
      <c r="AU121" s="203" t="s">
        <v>75</v>
      </c>
      <c r="AV121" s="14" t="s">
        <v>162</v>
      </c>
      <c r="AW121" s="14" t="s">
        <v>28</v>
      </c>
      <c r="AX121" s="14" t="s">
        <v>65</v>
      </c>
      <c r="AY121" s="203" t="s">
        <v>142</v>
      </c>
    </row>
    <row r="122" spans="2:51" s="13" customFormat="1" ht="13.5">
      <c r="B122" s="179"/>
      <c r="D122" s="163" t="s">
        <v>153</v>
      </c>
      <c r="E122" s="180" t="s">
        <v>5</v>
      </c>
      <c r="F122" s="181" t="s">
        <v>156</v>
      </c>
      <c r="H122" s="182">
        <v>16.8</v>
      </c>
      <c r="L122" s="179"/>
      <c r="M122" s="183"/>
      <c r="N122" s="184"/>
      <c r="O122" s="184"/>
      <c r="P122" s="184"/>
      <c r="Q122" s="184"/>
      <c r="R122" s="184"/>
      <c r="S122" s="184"/>
      <c r="T122" s="185"/>
      <c r="AT122" s="180" t="s">
        <v>153</v>
      </c>
      <c r="AU122" s="180" t="s">
        <v>75</v>
      </c>
      <c r="AV122" s="13" t="s">
        <v>149</v>
      </c>
      <c r="AW122" s="13" t="s">
        <v>28</v>
      </c>
      <c r="AX122" s="13" t="s">
        <v>73</v>
      </c>
      <c r="AY122" s="180" t="s">
        <v>142</v>
      </c>
    </row>
    <row r="123" spans="2:65" s="1" customFormat="1" ht="25.5" customHeight="1">
      <c r="B123" s="152"/>
      <c r="C123" s="153" t="s">
        <v>189</v>
      </c>
      <c r="D123" s="153" t="s">
        <v>144</v>
      </c>
      <c r="E123" s="154" t="s">
        <v>610</v>
      </c>
      <c r="F123" s="155" t="s">
        <v>611</v>
      </c>
      <c r="G123" s="156" t="s">
        <v>147</v>
      </c>
      <c r="H123" s="157">
        <v>12.6</v>
      </c>
      <c r="I123" s="157"/>
      <c r="J123" s="157">
        <f>ROUND(I123*H123,2)</f>
        <v>0</v>
      </c>
      <c r="K123" s="155" t="s">
        <v>5</v>
      </c>
      <c r="L123" s="38"/>
      <c r="M123" s="158" t="s">
        <v>5</v>
      </c>
      <c r="N123" s="159" t="s">
        <v>36</v>
      </c>
      <c r="O123" s="160">
        <v>0.299</v>
      </c>
      <c r="P123" s="160">
        <f>O123*H123</f>
        <v>3.7674</v>
      </c>
      <c r="Q123" s="160">
        <v>0</v>
      </c>
      <c r="R123" s="160">
        <f>Q123*H123</f>
        <v>0</v>
      </c>
      <c r="S123" s="160">
        <v>0</v>
      </c>
      <c r="T123" s="161">
        <f>S123*H123</f>
        <v>0</v>
      </c>
      <c r="AR123" s="24" t="s">
        <v>149</v>
      </c>
      <c r="AT123" s="24" t="s">
        <v>144</v>
      </c>
      <c r="AU123" s="24" t="s">
        <v>75</v>
      </c>
      <c r="AY123" s="24" t="s">
        <v>142</v>
      </c>
      <c r="BE123" s="162">
        <f>IF(N123="základní",J123,0)</f>
        <v>0</v>
      </c>
      <c r="BF123" s="162">
        <f>IF(N123="snížená",J123,0)</f>
        <v>0</v>
      </c>
      <c r="BG123" s="162">
        <f>IF(N123="zákl. přenesená",J123,0)</f>
        <v>0</v>
      </c>
      <c r="BH123" s="162">
        <f>IF(N123="sníž. přenesená",J123,0)</f>
        <v>0</v>
      </c>
      <c r="BI123" s="162">
        <f>IF(N123="nulová",J123,0)</f>
        <v>0</v>
      </c>
      <c r="BJ123" s="24" t="s">
        <v>73</v>
      </c>
      <c r="BK123" s="162">
        <f>ROUND(I123*H123,2)</f>
        <v>0</v>
      </c>
      <c r="BL123" s="24" t="s">
        <v>149</v>
      </c>
      <c r="BM123" s="24" t="s">
        <v>612</v>
      </c>
    </row>
    <row r="124" spans="2:47" s="1" customFormat="1" ht="409.5">
      <c r="B124" s="38"/>
      <c r="D124" s="163" t="s">
        <v>151</v>
      </c>
      <c r="F124" s="186" t="s">
        <v>603</v>
      </c>
      <c r="L124" s="38"/>
      <c r="M124" s="165"/>
      <c r="N124" s="39"/>
      <c r="O124" s="39"/>
      <c r="P124" s="39"/>
      <c r="Q124" s="39"/>
      <c r="R124" s="39"/>
      <c r="S124" s="39"/>
      <c r="T124" s="67"/>
      <c r="AT124" s="24" t="s">
        <v>151</v>
      </c>
      <c r="AU124" s="24" t="s">
        <v>75</v>
      </c>
    </row>
    <row r="125" spans="2:51" s="11" customFormat="1" ht="13.5">
      <c r="B125" s="166"/>
      <c r="D125" s="163" t="s">
        <v>153</v>
      </c>
      <c r="E125" s="167" t="s">
        <v>5</v>
      </c>
      <c r="F125" s="168" t="s">
        <v>613</v>
      </c>
      <c r="H125" s="169">
        <v>3.6</v>
      </c>
      <c r="L125" s="166"/>
      <c r="M125" s="170"/>
      <c r="N125" s="171"/>
      <c r="O125" s="171"/>
      <c r="P125" s="171"/>
      <c r="Q125" s="171"/>
      <c r="R125" s="171"/>
      <c r="S125" s="171"/>
      <c r="T125" s="172"/>
      <c r="AT125" s="167" t="s">
        <v>153</v>
      </c>
      <c r="AU125" s="167" t="s">
        <v>75</v>
      </c>
      <c r="AV125" s="11" t="s">
        <v>75</v>
      </c>
      <c r="AW125" s="11" t="s">
        <v>28</v>
      </c>
      <c r="AX125" s="11" t="s">
        <v>65</v>
      </c>
      <c r="AY125" s="167" t="s">
        <v>142</v>
      </c>
    </row>
    <row r="126" spans="2:51" s="11" customFormat="1" ht="13.5">
      <c r="B126" s="166"/>
      <c r="D126" s="163" t="s">
        <v>153</v>
      </c>
      <c r="E126" s="167" t="s">
        <v>5</v>
      </c>
      <c r="F126" s="168" t="s">
        <v>614</v>
      </c>
      <c r="H126" s="169">
        <v>9</v>
      </c>
      <c r="L126" s="166"/>
      <c r="M126" s="170"/>
      <c r="N126" s="171"/>
      <c r="O126" s="171"/>
      <c r="P126" s="171"/>
      <c r="Q126" s="171"/>
      <c r="R126" s="171"/>
      <c r="S126" s="171"/>
      <c r="T126" s="172"/>
      <c r="AT126" s="167" t="s">
        <v>153</v>
      </c>
      <c r="AU126" s="167" t="s">
        <v>75</v>
      </c>
      <c r="AV126" s="11" t="s">
        <v>75</v>
      </c>
      <c r="AW126" s="11" t="s">
        <v>28</v>
      </c>
      <c r="AX126" s="11" t="s">
        <v>65</v>
      </c>
      <c r="AY126" s="167" t="s">
        <v>142</v>
      </c>
    </row>
    <row r="127" spans="2:51" s="13" customFormat="1" ht="13.5">
      <c r="B127" s="179"/>
      <c r="D127" s="163" t="s">
        <v>153</v>
      </c>
      <c r="E127" s="180" t="s">
        <v>5</v>
      </c>
      <c r="F127" s="181" t="s">
        <v>156</v>
      </c>
      <c r="H127" s="182">
        <v>12.6</v>
      </c>
      <c r="L127" s="179"/>
      <c r="M127" s="183"/>
      <c r="N127" s="184"/>
      <c r="O127" s="184"/>
      <c r="P127" s="184"/>
      <c r="Q127" s="184"/>
      <c r="R127" s="184"/>
      <c r="S127" s="184"/>
      <c r="T127" s="185"/>
      <c r="AT127" s="180" t="s">
        <v>153</v>
      </c>
      <c r="AU127" s="180" t="s">
        <v>75</v>
      </c>
      <c r="AV127" s="13" t="s">
        <v>149</v>
      </c>
      <c r="AW127" s="13" t="s">
        <v>28</v>
      </c>
      <c r="AX127" s="13" t="s">
        <v>73</v>
      </c>
      <c r="AY127" s="180" t="s">
        <v>142</v>
      </c>
    </row>
    <row r="128" spans="2:65" s="1" customFormat="1" ht="16.5" customHeight="1">
      <c r="B128" s="152"/>
      <c r="C128" s="187" t="s">
        <v>194</v>
      </c>
      <c r="D128" s="187" t="s">
        <v>226</v>
      </c>
      <c r="E128" s="188" t="s">
        <v>615</v>
      </c>
      <c r="F128" s="189" t="s">
        <v>616</v>
      </c>
      <c r="G128" s="190" t="s">
        <v>213</v>
      </c>
      <c r="H128" s="191">
        <v>25.2</v>
      </c>
      <c r="I128" s="191"/>
      <c r="J128" s="191">
        <f>ROUND(I128*H128,2)</f>
        <v>0</v>
      </c>
      <c r="K128" s="189" t="s">
        <v>148</v>
      </c>
      <c r="L128" s="192"/>
      <c r="M128" s="193" t="s">
        <v>5</v>
      </c>
      <c r="N128" s="194" t="s">
        <v>36</v>
      </c>
      <c r="O128" s="160">
        <v>0</v>
      </c>
      <c r="P128" s="160">
        <f>O128*H128</f>
        <v>0</v>
      </c>
      <c r="Q128" s="160">
        <v>1</v>
      </c>
      <c r="R128" s="160">
        <f>Q128*H128</f>
        <v>25.2</v>
      </c>
      <c r="S128" s="160">
        <v>0</v>
      </c>
      <c r="T128" s="161">
        <f>S128*H128</f>
        <v>0</v>
      </c>
      <c r="AR128" s="24" t="s">
        <v>189</v>
      </c>
      <c r="AT128" s="24" t="s">
        <v>226</v>
      </c>
      <c r="AU128" s="24" t="s">
        <v>75</v>
      </c>
      <c r="AY128" s="24" t="s">
        <v>142</v>
      </c>
      <c r="BE128" s="162">
        <f>IF(N128="základní",J128,0)</f>
        <v>0</v>
      </c>
      <c r="BF128" s="162">
        <f>IF(N128="snížená",J128,0)</f>
        <v>0</v>
      </c>
      <c r="BG128" s="162">
        <f>IF(N128="zákl. přenesená",J128,0)</f>
        <v>0</v>
      </c>
      <c r="BH128" s="162">
        <f>IF(N128="sníž. přenesená",J128,0)</f>
        <v>0</v>
      </c>
      <c r="BI128" s="162">
        <f>IF(N128="nulová",J128,0)</f>
        <v>0</v>
      </c>
      <c r="BJ128" s="24" t="s">
        <v>73</v>
      </c>
      <c r="BK128" s="162">
        <f>ROUND(I128*H128,2)</f>
        <v>0</v>
      </c>
      <c r="BL128" s="24" t="s">
        <v>149</v>
      </c>
      <c r="BM128" s="24" t="s">
        <v>617</v>
      </c>
    </row>
    <row r="129" spans="2:51" s="11" customFormat="1" ht="13.5">
      <c r="B129" s="166"/>
      <c r="D129" s="163" t="s">
        <v>153</v>
      </c>
      <c r="F129" s="168" t="s">
        <v>618</v>
      </c>
      <c r="H129" s="169">
        <v>25.2</v>
      </c>
      <c r="L129" s="166"/>
      <c r="M129" s="170"/>
      <c r="N129" s="171"/>
      <c r="O129" s="171"/>
      <c r="P129" s="171"/>
      <c r="Q129" s="171"/>
      <c r="R129" s="171"/>
      <c r="S129" s="171"/>
      <c r="T129" s="172"/>
      <c r="AT129" s="167" t="s">
        <v>153</v>
      </c>
      <c r="AU129" s="167" t="s">
        <v>75</v>
      </c>
      <c r="AV129" s="11" t="s">
        <v>75</v>
      </c>
      <c r="AW129" s="11" t="s">
        <v>6</v>
      </c>
      <c r="AX129" s="11" t="s">
        <v>73</v>
      </c>
      <c r="AY129" s="167" t="s">
        <v>142</v>
      </c>
    </row>
    <row r="130" spans="2:63" s="10" customFormat="1" ht="29.85" customHeight="1">
      <c r="B130" s="140"/>
      <c r="D130" s="141" t="s">
        <v>64</v>
      </c>
      <c r="E130" s="150" t="s">
        <v>75</v>
      </c>
      <c r="F130" s="150" t="s">
        <v>263</v>
      </c>
      <c r="J130" s="151">
        <f>BK130</f>
        <v>0</v>
      </c>
      <c r="L130" s="140"/>
      <c r="M130" s="144"/>
      <c r="N130" s="145"/>
      <c r="O130" s="145"/>
      <c r="P130" s="146">
        <f>SUM(P131:P142)</f>
        <v>7.2711</v>
      </c>
      <c r="Q130" s="145"/>
      <c r="R130" s="146">
        <f>SUM(R131:R142)</f>
        <v>19.094466</v>
      </c>
      <c r="S130" s="145"/>
      <c r="T130" s="147">
        <f>SUM(T131:T142)</f>
        <v>0</v>
      </c>
      <c r="AR130" s="141" t="s">
        <v>73</v>
      </c>
      <c r="AT130" s="148" t="s">
        <v>64</v>
      </c>
      <c r="AU130" s="148" t="s">
        <v>73</v>
      </c>
      <c r="AY130" s="141" t="s">
        <v>142</v>
      </c>
      <c r="BK130" s="149">
        <f>SUM(BK131:BK142)</f>
        <v>0</v>
      </c>
    </row>
    <row r="131" spans="2:65" s="1" customFormat="1" ht="16.5" customHeight="1">
      <c r="B131" s="152"/>
      <c r="C131" s="153" t="s">
        <v>200</v>
      </c>
      <c r="D131" s="153" t="s">
        <v>144</v>
      </c>
      <c r="E131" s="154" t="s">
        <v>619</v>
      </c>
      <c r="F131" s="155" t="s">
        <v>620</v>
      </c>
      <c r="G131" s="156" t="s">
        <v>324</v>
      </c>
      <c r="H131" s="157">
        <v>30</v>
      </c>
      <c r="I131" s="157"/>
      <c r="J131" s="157">
        <f>ROUND(I131*H131,2)</f>
        <v>0</v>
      </c>
      <c r="K131" s="155" t="s">
        <v>148</v>
      </c>
      <c r="L131" s="38"/>
      <c r="M131" s="158" t="s">
        <v>5</v>
      </c>
      <c r="N131" s="159" t="s">
        <v>36</v>
      </c>
      <c r="O131" s="160">
        <v>0.045</v>
      </c>
      <c r="P131" s="160">
        <f>O131*H131</f>
        <v>1.3499999999999999</v>
      </c>
      <c r="Q131" s="160">
        <v>0.00049</v>
      </c>
      <c r="R131" s="160">
        <f>Q131*H131</f>
        <v>0.0147</v>
      </c>
      <c r="S131" s="160">
        <v>0</v>
      </c>
      <c r="T131" s="161">
        <f>S131*H131</f>
        <v>0</v>
      </c>
      <c r="AR131" s="24" t="s">
        <v>149</v>
      </c>
      <c r="AT131" s="24" t="s">
        <v>144</v>
      </c>
      <c r="AU131" s="24" t="s">
        <v>75</v>
      </c>
      <c r="AY131" s="24" t="s">
        <v>142</v>
      </c>
      <c r="BE131" s="162">
        <f>IF(N131="základní",J131,0)</f>
        <v>0</v>
      </c>
      <c r="BF131" s="162">
        <f>IF(N131="snížená",J131,0)</f>
        <v>0</v>
      </c>
      <c r="BG131" s="162">
        <f>IF(N131="zákl. přenesená",J131,0)</f>
        <v>0</v>
      </c>
      <c r="BH131" s="162">
        <f>IF(N131="sníž. přenesená",J131,0)</f>
        <v>0</v>
      </c>
      <c r="BI131" s="162">
        <f>IF(N131="nulová",J131,0)</f>
        <v>0</v>
      </c>
      <c r="BJ131" s="24" t="s">
        <v>73</v>
      </c>
      <c r="BK131" s="162">
        <f>ROUND(I131*H131,2)</f>
        <v>0</v>
      </c>
      <c r="BL131" s="24" t="s">
        <v>149</v>
      </c>
      <c r="BM131" s="24" t="s">
        <v>621</v>
      </c>
    </row>
    <row r="132" spans="2:47" s="1" customFormat="1" ht="67.5">
      <c r="B132" s="38"/>
      <c r="D132" s="163" t="s">
        <v>151</v>
      </c>
      <c r="F132" s="164" t="s">
        <v>622</v>
      </c>
      <c r="L132" s="38"/>
      <c r="M132" s="165"/>
      <c r="N132" s="39"/>
      <c r="O132" s="39"/>
      <c r="P132" s="39"/>
      <c r="Q132" s="39"/>
      <c r="R132" s="39"/>
      <c r="S132" s="39"/>
      <c r="T132" s="67"/>
      <c r="AT132" s="24" t="s">
        <v>151</v>
      </c>
      <c r="AU132" s="24" t="s">
        <v>75</v>
      </c>
    </row>
    <row r="133" spans="2:51" s="11" customFormat="1" ht="13.5">
      <c r="B133" s="166"/>
      <c r="D133" s="163" t="s">
        <v>153</v>
      </c>
      <c r="E133" s="167" t="s">
        <v>5</v>
      </c>
      <c r="F133" s="168" t="s">
        <v>316</v>
      </c>
      <c r="H133" s="169">
        <v>30</v>
      </c>
      <c r="L133" s="166"/>
      <c r="M133" s="170"/>
      <c r="N133" s="171"/>
      <c r="O133" s="171"/>
      <c r="P133" s="171"/>
      <c r="Q133" s="171"/>
      <c r="R133" s="171"/>
      <c r="S133" s="171"/>
      <c r="T133" s="172"/>
      <c r="AT133" s="167" t="s">
        <v>153</v>
      </c>
      <c r="AU133" s="167" t="s">
        <v>75</v>
      </c>
      <c r="AV133" s="11" t="s">
        <v>75</v>
      </c>
      <c r="AW133" s="11" t="s">
        <v>28</v>
      </c>
      <c r="AX133" s="11" t="s">
        <v>65</v>
      </c>
      <c r="AY133" s="167" t="s">
        <v>142</v>
      </c>
    </row>
    <row r="134" spans="2:51" s="13" customFormat="1" ht="13.5">
      <c r="B134" s="179"/>
      <c r="D134" s="163" t="s">
        <v>153</v>
      </c>
      <c r="E134" s="180" t="s">
        <v>5</v>
      </c>
      <c r="F134" s="181" t="s">
        <v>156</v>
      </c>
      <c r="H134" s="182">
        <v>30</v>
      </c>
      <c r="L134" s="179"/>
      <c r="M134" s="183"/>
      <c r="N134" s="184"/>
      <c r="O134" s="184"/>
      <c r="P134" s="184"/>
      <c r="Q134" s="184"/>
      <c r="R134" s="184"/>
      <c r="S134" s="184"/>
      <c r="T134" s="185"/>
      <c r="AT134" s="180" t="s">
        <v>153</v>
      </c>
      <c r="AU134" s="180" t="s">
        <v>75</v>
      </c>
      <c r="AV134" s="13" t="s">
        <v>149</v>
      </c>
      <c r="AW134" s="13" t="s">
        <v>28</v>
      </c>
      <c r="AX134" s="13" t="s">
        <v>73</v>
      </c>
      <c r="AY134" s="180" t="s">
        <v>142</v>
      </c>
    </row>
    <row r="135" spans="2:65" s="1" customFormat="1" ht="25.5" customHeight="1">
      <c r="B135" s="152"/>
      <c r="C135" s="153" t="s">
        <v>205</v>
      </c>
      <c r="D135" s="153" t="s">
        <v>144</v>
      </c>
      <c r="E135" s="154" t="s">
        <v>623</v>
      </c>
      <c r="F135" s="155" t="s">
        <v>624</v>
      </c>
      <c r="G135" s="156" t="s">
        <v>147</v>
      </c>
      <c r="H135" s="157">
        <v>2.7</v>
      </c>
      <c r="I135" s="157"/>
      <c r="J135" s="157">
        <f>ROUND(I135*H135,2)</f>
        <v>0</v>
      </c>
      <c r="K135" s="155" t="s">
        <v>148</v>
      </c>
      <c r="L135" s="38"/>
      <c r="M135" s="158" t="s">
        <v>5</v>
      </c>
      <c r="N135" s="159" t="s">
        <v>36</v>
      </c>
      <c r="O135" s="160">
        <v>1.025</v>
      </c>
      <c r="P135" s="160">
        <f>O135*H135</f>
        <v>2.7675</v>
      </c>
      <c r="Q135" s="160">
        <v>2.16</v>
      </c>
      <c r="R135" s="160">
        <f>Q135*H135</f>
        <v>5.832000000000001</v>
      </c>
      <c r="S135" s="160">
        <v>0</v>
      </c>
      <c r="T135" s="161">
        <f>S135*H135</f>
        <v>0</v>
      </c>
      <c r="AR135" s="24" t="s">
        <v>149</v>
      </c>
      <c r="AT135" s="24" t="s">
        <v>144</v>
      </c>
      <c r="AU135" s="24" t="s">
        <v>75</v>
      </c>
      <c r="AY135" s="24" t="s">
        <v>142</v>
      </c>
      <c r="BE135" s="162">
        <f>IF(N135="základní",J135,0)</f>
        <v>0</v>
      </c>
      <c r="BF135" s="162">
        <f>IF(N135="snížená",J135,0)</f>
        <v>0</v>
      </c>
      <c r="BG135" s="162">
        <f>IF(N135="zákl. přenesená",J135,0)</f>
        <v>0</v>
      </c>
      <c r="BH135" s="162">
        <f>IF(N135="sníž. přenesená",J135,0)</f>
        <v>0</v>
      </c>
      <c r="BI135" s="162">
        <f>IF(N135="nulová",J135,0)</f>
        <v>0</v>
      </c>
      <c r="BJ135" s="24" t="s">
        <v>73</v>
      </c>
      <c r="BK135" s="162">
        <f>ROUND(I135*H135,2)</f>
        <v>0</v>
      </c>
      <c r="BL135" s="24" t="s">
        <v>149</v>
      </c>
      <c r="BM135" s="24" t="s">
        <v>625</v>
      </c>
    </row>
    <row r="136" spans="2:47" s="1" customFormat="1" ht="67.5">
      <c r="B136" s="38"/>
      <c r="D136" s="163" t="s">
        <v>151</v>
      </c>
      <c r="F136" s="164" t="s">
        <v>626</v>
      </c>
      <c r="L136" s="38"/>
      <c r="M136" s="165"/>
      <c r="N136" s="39"/>
      <c r="O136" s="39"/>
      <c r="P136" s="39"/>
      <c r="Q136" s="39"/>
      <c r="R136" s="39"/>
      <c r="S136" s="39"/>
      <c r="T136" s="67"/>
      <c r="AT136" s="24" t="s">
        <v>151</v>
      </c>
      <c r="AU136" s="24" t="s">
        <v>75</v>
      </c>
    </row>
    <row r="137" spans="2:51" s="11" customFormat="1" ht="13.5">
      <c r="B137" s="166"/>
      <c r="D137" s="163" t="s">
        <v>153</v>
      </c>
      <c r="E137" s="167" t="s">
        <v>5</v>
      </c>
      <c r="F137" s="168" t="s">
        <v>587</v>
      </c>
      <c r="H137" s="169">
        <v>2.7</v>
      </c>
      <c r="L137" s="166"/>
      <c r="M137" s="170"/>
      <c r="N137" s="171"/>
      <c r="O137" s="171"/>
      <c r="P137" s="171"/>
      <c r="Q137" s="171"/>
      <c r="R137" s="171"/>
      <c r="S137" s="171"/>
      <c r="T137" s="172"/>
      <c r="AT137" s="167" t="s">
        <v>153</v>
      </c>
      <c r="AU137" s="167" t="s">
        <v>75</v>
      </c>
      <c r="AV137" s="11" t="s">
        <v>75</v>
      </c>
      <c r="AW137" s="11" t="s">
        <v>28</v>
      </c>
      <c r="AX137" s="11" t="s">
        <v>65</v>
      </c>
      <c r="AY137" s="167" t="s">
        <v>142</v>
      </c>
    </row>
    <row r="138" spans="2:51" s="13" customFormat="1" ht="13.5">
      <c r="B138" s="179"/>
      <c r="D138" s="163" t="s">
        <v>153</v>
      </c>
      <c r="E138" s="180" t="s">
        <v>5</v>
      </c>
      <c r="F138" s="181" t="s">
        <v>156</v>
      </c>
      <c r="H138" s="182">
        <v>2.7</v>
      </c>
      <c r="L138" s="179"/>
      <c r="M138" s="183"/>
      <c r="N138" s="184"/>
      <c r="O138" s="184"/>
      <c r="P138" s="184"/>
      <c r="Q138" s="184"/>
      <c r="R138" s="184"/>
      <c r="S138" s="184"/>
      <c r="T138" s="185"/>
      <c r="AT138" s="180" t="s">
        <v>153</v>
      </c>
      <c r="AU138" s="180" t="s">
        <v>75</v>
      </c>
      <c r="AV138" s="13" t="s">
        <v>149</v>
      </c>
      <c r="AW138" s="13" t="s">
        <v>28</v>
      </c>
      <c r="AX138" s="13" t="s">
        <v>73</v>
      </c>
      <c r="AY138" s="180" t="s">
        <v>142</v>
      </c>
    </row>
    <row r="139" spans="2:65" s="1" customFormat="1" ht="25.5" customHeight="1">
      <c r="B139" s="152"/>
      <c r="C139" s="153" t="s">
        <v>210</v>
      </c>
      <c r="D139" s="153" t="s">
        <v>144</v>
      </c>
      <c r="E139" s="154" t="s">
        <v>627</v>
      </c>
      <c r="F139" s="155" t="s">
        <v>628</v>
      </c>
      <c r="G139" s="156" t="s">
        <v>147</v>
      </c>
      <c r="H139" s="157">
        <v>5.4</v>
      </c>
      <c r="I139" s="157"/>
      <c r="J139" s="157">
        <f>ROUND(I139*H139,2)</f>
        <v>0</v>
      </c>
      <c r="K139" s="155" t="s">
        <v>148</v>
      </c>
      <c r="L139" s="38"/>
      <c r="M139" s="158" t="s">
        <v>5</v>
      </c>
      <c r="N139" s="159" t="s">
        <v>36</v>
      </c>
      <c r="O139" s="160">
        <v>0.584</v>
      </c>
      <c r="P139" s="160">
        <f>O139*H139</f>
        <v>3.1536</v>
      </c>
      <c r="Q139" s="160">
        <v>2.45329</v>
      </c>
      <c r="R139" s="160">
        <f>Q139*H139</f>
        <v>13.247766</v>
      </c>
      <c r="S139" s="160">
        <v>0</v>
      </c>
      <c r="T139" s="161">
        <f>S139*H139</f>
        <v>0</v>
      </c>
      <c r="AR139" s="24" t="s">
        <v>149</v>
      </c>
      <c r="AT139" s="24" t="s">
        <v>144</v>
      </c>
      <c r="AU139" s="24" t="s">
        <v>75</v>
      </c>
      <c r="AY139" s="24" t="s">
        <v>142</v>
      </c>
      <c r="BE139" s="162">
        <f>IF(N139="základní",J139,0)</f>
        <v>0</v>
      </c>
      <c r="BF139" s="162">
        <f>IF(N139="snížená",J139,0)</f>
        <v>0</v>
      </c>
      <c r="BG139" s="162">
        <f>IF(N139="zákl. přenesená",J139,0)</f>
        <v>0</v>
      </c>
      <c r="BH139" s="162">
        <f>IF(N139="sníž. přenesená",J139,0)</f>
        <v>0</v>
      </c>
      <c r="BI139" s="162">
        <f>IF(N139="nulová",J139,0)</f>
        <v>0</v>
      </c>
      <c r="BJ139" s="24" t="s">
        <v>73</v>
      </c>
      <c r="BK139" s="162">
        <f>ROUND(I139*H139,2)</f>
        <v>0</v>
      </c>
      <c r="BL139" s="24" t="s">
        <v>149</v>
      </c>
      <c r="BM139" s="24" t="s">
        <v>629</v>
      </c>
    </row>
    <row r="140" spans="2:47" s="1" customFormat="1" ht="108">
      <c r="B140" s="38"/>
      <c r="D140" s="163" t="s">
        <v>151</v>
      </c>
      <c r="F140" s="164" t="s">
        <v>630</v>
      </c>
      <c r="L140" s="38"/>
      <c r="M140" s="165"/>
      <c r="N140" s="39"/>
      <c r="O140" s="39"/>
      <c r="P140" s="39"/>
      <c r="Q140" s="39"/>
      <c r="R140" s="39"/>
      <c r="S140" s="39"/>
      <c r="T140" s="67"/>
      <c r="AT140" s="24" t="s">
        <v>151</v>
      </c>
      <c r="AU140" s="24" t="s">
        <v>75</v>
      </c>
    </row>
    <row r="141" spans="2:51" s="11" customFormat="1" ht="13.5">
      <c r="B141" s="166"/>
      <c r="D141" s="163" t="s">
        <v>153</v>
      </c>
      <c r="E141" s="167" t="s">
        <v>5</v>
      </c>
      <c r="F141" s="168" t="s">
        <v>631</v>
      </c>
      <c r="H141" s="169">
        <v>5.4</v>
      </c>
      <c r="L141" s="166"/>
      <c r="M141" s="170"/>
      <c r="N141" s="171"/>
      <c r="O141" s="171"/>
      <c r="P141" s="171"/>
      <c r="Q141" s="171"/>
      <c r="R141" s="171"/>
      <c r="S141" s="171"/>
      <c r="T141" s="172"/>
      <c r="AT141" s="167" t="s">
        <v>153</v>
      </c>
      <c r="AU141" s="167" t="s">
        <v>75</v>
      </c>
      <c r="AV141" s="11" t="s">
        <v>75</v>
      </c>
      <c r="AW141" s="11" t="s">
        <v>28</v>
      </c>
      <c r="AX141" s="11" t="s">
        <v>65</v>
      </c>
      <c r="AY141" s="167" t="s">
        <v>142</v>
      </c>
    </row>
    <row r="142" spans="2:51" s="13" customFormat="1" ht="13.5">
      <c r="B142" s="179"/>
      <c r="D142" s="163" t="s">
        <v>153</v>
      </c>
      <c r="E142" s="180" t="s">
        <v>5</v>
      </c>
      <c r="F142" s="181" t="s">
        <v>156</v>
      </c>
      <c r="H142" s="182">
        <v>5.4</v>
      </c>
      <c r="L142" s="179"/>
      <c r="M142" s="183"/>
      <c r="N142" s="184"/>
      <c r="O142" s="184"/>
      <c r="P142" s="184"/>
      <c r="Q142" s="184"/>
      <c r="R142" s="184"/>
      <c r="S142" s="184"/>
      <c r="T142" s="185"/>
      <c r="AT142" s="180" t="s">
        <v>153</v>
      </c>
      <c r="AU142" s="180" t="s">
        <v>75</v>
      </c>
      <c r="AV142" s="13" t="s">
        <v>149</v>
      </c>
      <c r="AW142" s="13" t="s">
        <v>28</v>
      </c>
      <c r="AX142" s="13" t="s">
        <v>73</v>
      </c>
      <c r="AY142" s="180" t="s">
        <v>142</v>
      </c>
    </row>
    <row r="143" spans="2:63" s="10" customFormat="1" ht="29.85" customHeight="1">
      <c r="B143" s="140"/>
      <c r="D143" s="141" t="s">
        <v>64</v>
      </c>
      <c r="E143" s="150" t="s">
        <v>162</v>
      </c>
      <c r="F143" s="150" t="s">
        <v>465</v>
      </c>
      <c r="J143" s="151">
        <f>BK143</f>
        <v>0</v>
      </c>
      <c r="L143" s="140"/>
      <c r="M143" s="144"/>
      <c r="N143" s="145"/>
      <c r="O143" s="145"/>
      <c r="P143" s="146">
        <f>SUM(P144:P158)</f>
        <v>38.775679999999994</v>
      </c>
      <c r="Q143" s="145"/>
      <c r="R143" s="146">
        <f>SUM(R144:R158)</f>
        <v>12.515119199999999</v>
      </c>
      <c r="S143" s="145"/>
      <c r="T143" s="147">
        <f>SUM(T144:T158)</f>
        <v>0</v>
      </c>
      <c r="AR143" s="141" t="s">
        <v>73</v>
      </c>
      <c r="AT143" s="148" t="s">
        <v>64</v>
      </c>
      <c r="AU143" s="148" t="s">
        <v>73</v>
      </c>
      <c r="AY143" s="141" t="s">
        <v>142</v>
      </c>
      <c r="BK143" s="149">
        <f>SUM(BK144:BK158)</f>
        <v>0</v>
      </c>
    </row>
    <row r="144" spans="2:65" s="1" customFormat="1" ht="25.5" customHeight="1">
      <c r="B144" s="152"/>
      <c r="C144" s="153" t="s">
        <v>217</v>
      </c>
      <c r="D144" s="153" t="s">
        <v>144</v>
      </c>
      <c r="E144" s="154" t="s">
        <v>632</v>
      </c>
      <c r="F144" s="155" t="s">
        <v>633</v>
      </c>
      <c r="G144" s="156" t="s">
        <v>220</v>
      </c>
      <c r="H144" s="157">
        <v>24</v>
      </c>
      <c r="I144" s="157"/>
      <c r="J144" s="157">
        <f>ROUND(I144*H144,2)</f>
        <v>0</v>
      </c>
      <c r="K144" s="155" t="s">
        <v>148</v>
      </c>
      <c r="L144" s="38"/>
      <c r="M144" s="158" t="s">
        <v>5</v>
      </c>
      <c r="N144" s="159" t="s">
        <v>36</v>
      </c>
      <c r="O144" s="160">
        <v>0.762</v>
      </c>
      <c r="P144" s="160">
        <f>O144*H144</f>
        <v>18.288</v>
      </c>
      <c r="Q144" s="160">
        <v>0.45195</v>
      </c>
      <c r="R144" s="160">
        <f>Q144*H144</f>
        <v>10.8468</v>
      </c>
      <c r="S144" s="160">
        <v>0</v>
      </c>
      <c r="T144" s="161">
        <f>S144*H144</f>
        <v>0</v>
      </c>
      <c r="AR144" s="24" t="s">
        <v>149</v>
      </c>
      <c r="AT144" s="24" t="s">
        <v>144</v>
      </c>
      <c r="AU144" s="24" t="s">
        <v>75</v>
      </c>
      <c r="AY144" s="24" t="s">
        <v>142</v>
      </c>
      <c r="BE144" s="162">
        <f>IF(N144="základní",J144,0)</f>
        <v>0</v>
      </c>
      <c r="BF144" s="162">
        <f>IF(N144="snížená",J144,0)</f>
        <v>0</v>
      </c>
      <c r="BG144" s="162">
        <f>IF(N144="zákl. přenesená",J144,0)</f>
        <v>0</v>
      </c>
      <c r="BH144" s="162">
        <f>IF(N144="sníž. přenesená",J144,0)</f>
        <v>0</v>
      </c>
      <c r="BI144" s="162">
        <f>IF(N144="nulová",J144,0)</f>
        <v>0</v>
      </c>
      <c r="BJ144" s="24" t="s">
        <v>73</v>
      </c>
      <c r="BK144" s="162">
        <f>ROUND(I144*H144,2)</f>
        <v>0</v>
      </c>
      <c r="BL144" s="24" t="s">
        <v>149</v>
      </c>
      <c r="BM144" s="24" t="s">
        <v>634</v>
      </c>
    </row>
    <row r="145" spans="2:47" s="1" customFormat="1" ht="94.5">
      <c r="B145" s="38"/>
      <c r="D145" s="163" t="s">
        <v>151</v>
      </c>
      <c r="F145" s="164" t="s">
        <v>635</v>
      </c>
      <c r="L145" s="38"/>
      <c r="M145" s="165"/>
      <c r="N145" s="39"/>
      <c r="O145" s="39"/>
      <c r="P145" s="39"/>
      <c r="Q145" s="39"/>
      <c r="R145" s="39"/>
      <c r="S145" s="39"/>
      <c r="T145" s="67"/>
      <c r="AT145" s="24" t="s">
        <v>151</v>
      </c>
      <c r="AU145" s="24" t="s">
        <v>75</v>
      </c>
    </row>
    <row r="146" spans="2:51" s="11" customFormat="1" ht="13.5">
      <c r="B146" s="166"/>
      <c r="D146" s="163" t="s">
        <v>153</v>
      </c>
      <c r="E146" s="167" t="s">
        <v>5</v>
      </c>
      <c r="F146" s="168" t="s">
        <v>636</v>
      </c>
      <c r="H146" s="169">
        <v>24</v>
      </c>
      <c r="L146" s="166"/>
      <c r="M146" s="170"/>
      <c r="N146" s="171"/>
      <c r="O146" s="171"/>
      <c r="P146" s="171"/>
      <c r="Q146" s="171"/>
      <c r="R146" s="171"/>
      <c r="S146" s="171"/>
      <c r="T146" s="172"/>
      <c r="AT146" s="167" t="s">
        <v>153</v>
      </c>
      <c r="AU146" s="167" t="s">
        <v>75</v>
      </c>
      <c r="AV146" s="11" t="s">
        <v>75</v>
      </c>
      <c r="AW146" s="11" t="s">
        <v>28</v>
      </c>
      <c r="AX146" s="11" t="s">
        <v>65</v>
      </c>
      <c r="AY146" s="167" t="s">
        <v>142</v>
      </c>
    </row>
    <row r="147" spans="2:51" s="13" customFormat="1" ht="13.5">
      <c r="B147" s="179"/>
      <c r="D147" s="163" t="s">
        <v>153</v>
      </c>
      <c r="E147" s="180" t="s">
        <v>5</v>
      </c>
      <c r="F147" s="181" t="s">
        <v>156</v>
      </c>
      <c r="H147" s="182">
        <v>24</v>
      </c>
      <c r="L147" s="179"/>
      <c r="M147" s="183"/>
      <c r="N147" s="184"/>
      <c r="O147" s="184"/>
      <c r="P147" s="184"/>
      <c r="Q147" s="184"/>
      <c r="R147" s="184"/>
      <c r="S147" s="184"/>
      <c r="T147" s="185"/>
      <c r="AT147" s="180" t="s">
        <v>153</v>
      </c>
      <c r="AU147" s="180" t="s">
        <v>75</v>
      </c>
      <c r="AV147" s="13" t="s">
        <v>149</v>
      </c>
      <c r="AW147" s="13" t="s">
        <v>28</v>
      </c>
      <c r="AX147" s="13" t="s">
        <v>73</v>
      </c>
      <c r="AY147" s="180" t="s">
        <v>142</v>
      </c>
    </row>
    <row r="148" spans="2:65" s="1" customFormat="1" ht="25.5" customHeight="1">
      <c r="B148" s="152"/>
      <c r="C148" s="153" t="s">
        <v>225</v>
      </c>
      <c r="D148" s="153" t="s">
        <v>144</v>
      </c>
      <c r="E148" s="154" t="s">
        <v>637</v>
      </c>
      <c r="F148" s="155" t="s">
        <v>638</v>
      </c>
      <c r="G148" s="156" t="s">
        <v>213</v>
      </c>
      <c r="H148" s="157">
        <v>0.32</v>
      </c>
      <c r="I148" s="157"/>
      <c r="J148" s="157">
        <f>ROUND(I148*H148,2)</f>
        <v>0</v>
      </c>
      <c r="K148" s="155" t="s">
        <v>148</v>
      </c>
      <c r="L148" s="38"/>
      <c r="M148" s="158" t="s">
        <v>5</v>
      </c>
      <c r="N148" s="159" t="s">
        <v>36</v>
      </c>
      <c r="O148" s="160">
        <v>50.149</v>
      </c>
      <c r="P148" s="160">
        <f>O148*H148</f>
        <v>16.04768</v>
      </c>
      <c r="Q148" s="160">
        <v>1.04331</v>
      </c>
      <c r="R148" s="160">
        <f>Q148*H148</f>
        <v>0.33385919999999997</v>
      </c>
      <c r="S148" s="160">
        <v>0</v>
      </c>
      <c r="T148" s="161">
        <f>S148*H148</f>
        <v>0</v>
      </c>
      <c r="AR148" s="24" t="s">
        <v>149</v>
      </c>
      <c r="AT148" s="24" t="s">
        <v>144</v>
      </c>
      <c r="AU148" s="24" t="s">
        <v>75</v>
      </c>
      <c r="AY148" s="24" t="s">
        <v>142</v>
      </c>
      <c r="BE148" s="162">
        <f>IF(N148="základní",J148,0)</f>
        <v>0</v>
      </c>
      <c r="BF148" s="162">
        <f>IF(N148="snížená",J148,0)</f>
        <v>0</v>
      </c>
      <c r="BG148" s="162">
        <f>IF(N148="zákl. přenesená",J148,0)</f>
        <v>0</v>
      </c>
      <c r="BH148" s="162">
        <f>IF(N148="sníž. přenesená",J148,0)</f>
        <v>0</v>
      </c>
      <c r="BI148" s="162">
        <f>IF(N148="nulová",J148,0)</f>
        <v>0</v>
      </c>
      <c r="BJ148" s="24" t="s">
        <v>73</v>
      </c>
      <c r="BK148" s="162">
        <f>ROUND(I148*H148,2)</f>
        <v>0</v>
      </c>
      <c r="BL148" s="24" t="s">
        <v>149</v>
      </c>
      <c r="BM148" s="24" t="s">
        <v>639</v>
      </c>
    </row>
    <row r="149" spans="2:47" s="1" customFormat="1" ht="40.5">
      <c r="B149" s="38"/>
      <c r="D149" s="163" t="s">
        <v>151</v>
      </c>
      <c r="F149" s="164" t="s">
        <v>640</v>
      </c>
      <c r="L149" s="38"/>
      <c r="M149" s="165"/>
      <c r="N149" s="39"/>
      <c r="O149" s="39"/>
      <c r="P149" s="39"/>
      <c r="Q149" s="39"/>
      <c r="R149" s="39"/>
      <c r="S149" s="39"/>
      <c r="T149" s="67"/>
      <c r="AT149" s="24" t="s">
        <v>151</v>
      </c>
      <c r="AU149" s="24" t="s">
        <v>75</v>
      </c>
    </row>
    <row r="150" spans="2:51" s="12" customFormat="1" ht="13.5">
      <c r="B150" s="173"/>
      <c r="D150" s="163" t="s">
        <v>153</v>
      </c>
      <c r="E150" s="174" t="s">
        <v>5</v>
      </c>
      <c r="F150" s="175" t="s">
        <v>641</v>
      </c>
      <c r="H150" s="174" t="s">
        <v>5</v>
      </c>
      <c r="L150" s="173"/>
      <c r="M150" s="176"/>
      <c r="N150" s="177"/>
      <c r="O150" s="177"/>
      <c r="P150" s="177"/>
      <c r="Q150" s="177"/>
      <c r="R150" s="177"/>
      <c r="S150" s="177"/>
      <c r="T150" s="178"/>
      <c r="AT150" s="174" t="s">
        <v>153</v>
      </c>
      <c r="AU150" s="174" t="s">
        <v>75</v>
      </c>
      <c r="AV150" s="12" t="s">
        <v>73</v>
      </c>
      <c r="AW150" s="12" t="s">
        <v>28</v>
      </c>
      <c r="AX150" s="12" t="s">
        <v>65</v>
      </c>
      <c r="AY150" s="174" t="s">
        <v>142</v>
      </c>
    </row>
    <row r="151" spans="2:51" s="11" customFormat="1" ht="13.5">
      <c r="B151" s="166"/>
      <c r="D151" s="163" t="s">
        <v>153</v>
      </c>
      <c r="E151" s="167" t="s">
        <v>5</v>
      </c>
      <c r="F151" s="168" t="s">
        <v>642</v>
      </c>
      <c r="H151" s="169">
        <v>0.16</v>
      </c>
      <c r="L151" s="166"/>
      <c r="M151" s="170"/>
      <c r="N151" s="171"/>
      <c r="O151" s="171"/>
      <c r="P151" s="171"/>
      <c r="Q151" s="171"/>
      <c r="R151" s="171"/>
      <c r="S151" s="171"/>
      <c r="T151" s="172"/>
      <c r="AT151" s="167" t="s">
        <v>153</v>
      </c>
      <c r="AU151" s="167" t="s">
        <v>75</v>
      </c>
      <c r="AV151" s="11" t="s">
        <v>75</v>
      </c>
      <c r="AW151" s="11" t="s">
        <v>28</v>
      </c>
      <c r="AX151" s="11" t="s">
        <v>65</v>
      </c>
      <c r="AY151" s="167" t="s">
        <v>142</v>
      </c>
    </row>
    <row r="152" spans="2:51" s="12" customFormat="1" ht="13.5">
      <c r="B152" s="173"/>
      <c r="D152" s="163" t="s">
        <v>153</v>
      </c>
      <c r="E152" s="174" t="s">
        <v>5</v>
      </c>
      <c r="F152" s="175" t="s">
        <v>643</v>
      </c>
      <c r="H152" s="174" t="s">
        <v>5</v>
      </c>
      <c r="L152" s="173"/>
      <c r="M152" s="176"/>
      <c r="N152" s="177"/>
      <c r="O152" s="177"/>
      <c r="P152" s="177"/>
      <c r="Q152" s="177"/>
      <c r="R152" s="177"/>
      <c r="S152" s="177"/>
      <c r="T152" s="178"/>
      <c r="AT152" s="174" t="s">
        <v>153</v>
      </c>
      <c r="AU152" s="174" t="s">
        <v>75</v>
      </c>
      <c r="AV152" s="12" t="s">
        <v>73</v>
      </c>
      <c r="AW152" s="12" t="s">
        <v>28</v>
      </c>
      <c r="AX152" s="12" t="s">
        <v>65</v>
      </c>
      <c r="AY152" s="174" t="s">
        <v>142</v>
      </c>
    </row>
    <row r="153" spans="2:51" s="11" customFormat="1" ht="13.5">
      <c r="B153" s="166"/>
      <c r="D153" s="163" t="s">
        <v>153</v>
      </c>
      <c r="E153" s="167" t="s">
        <v>5</v>
      </c>
      <c r="F153" s="168" t="s">
        <v>644</v>
      </c>
      <c r="H153" s="169">
        <v>0.16</v>
      </c>
      <c r="L153" s="166"/>
      <c r="M153" s="170"/>
      <c r="N153" s="171"/>
      <c r="O153" s="171"/>
      <c r="P153" s="171"/>
      <c r="Q153" s="171"/>
      <c r="R153" s="171"/>
      <c r="S153" s="171"/>
      <c r="T153" s="172"/>
      <c r="AT153" s="167" t="s">
        <v>153</v>
      </c>
      <c r="AU153" s="167" t="s">
        <v>75</v>
      </c>
      <c r="AV153" s="11" t="s">
        <v>75</v>
      </c>
      <c r="AW153" s="11" t="s">
        <v>28</v>
      </c>
      <c r="AX153" s="11" t="s">
        <v>65</v>
      </c>
      <c r="AY153" s="167" t="s">
        <v>142</v>
      </c>
    </row>
    <row r="154" spans="2:51" s="13" customFormat="1" ht="13.5">
      <c r="B154" s="179"/>
      <c r="D154" s="163" t="s">
        <v>153</v>
      </c>
      <c r="E154" s="180" t="s">
        <v>5</v>
      </c>
      <c r="F154" s="181" t="s">
        <v>156</v>
      </c>
      <c r="H154" s="182">
        <v>0.32</v>
      </c>
      <c r="L154" s="179"/>
      <c r="M154" s="183"/>
      <c r="N154" s="184"/>
      <c r="O154" s="184"/>
      <c r="P154" s="184"/>
      <c r="Q154" s="184"/>
      <c r="R154" s="184"/>
      <c r="S154" s="184"/>
      <c r="T154" s="185"/>
      <c r="AT154" s="180" t="s">
        <v>153</v>
      </c>
      <c r="AU154" s="180" t="s">
        <v>75</v>
      </c>
      <c r="AV154" s="13" t="s">
        <v>149</v>
      </c>
      <c r="AW154" s="13" t="s">
        <v>28</v>
      </c>
      <c r="AX154" s="13" t="s">
        <v>73</v>
      </c>
      <c r="AY154" s="180" t="s">
        <v>142</v>
      </c>
    </row>
    <row r="155" spans="2:65" s="1" customFormat="1" ht="38.25" customHeight="1">
      <c r="B155" s="152"/>
      <c r="C155" s="153" t="s">
        <v>11</v>
      </c>
      <c r="D155" s="153" t="s">
        <v>144</v>
      </c>
      <c r="E155" s="154" t="s">
        <v>645</v>
      </c>
      <c r="F155" s="155" t="s">
        <v>646</v>
      </c>
      <c r="G155" s="156" t="s">
        <v>220</v>
      </c>
      <c r="H155" s="157">
        <v>6</v>
      </c>
      <c r="I155" s="157"/>
      <c r="J155" s="157">
        <f>ROUND(I155*H155,2)</f>
        <v>0</v>
      </c>
      <c r="K155" s="155" t="s">
        <v>148</v>
      </c>
      <c r="L155" s="38"/>
      <c r="M155" s="158" t="s">
        <v>5</v>
      </c>
      <c r="N155" s="159" t="s">
        <v>36</v>
      </c>
      <c r="O155" s="160">
        <v>0.74</v>
      </c>
      <c r="P155" s="160">
        <f>O155*H155</f>
        <v>4.4399999999999995</v>
      </c>
      <c r="Q155" s="160">
        <v>0.22241</v>
      </c>
      <c r="R155" s="160">
        <f>Q155*H155</f>
        <v>1.33446</v>
      </c>
      <c r="S155" s="160">
        <v>0</v>
      </c>
      <c r="T155" s="161">
        <f>S155*H155</f>
        <v>0</v>
      </c>
      <c r="AR155" s="24" t="s">
        <v>149</v>
      </c>
      <c r="AT155" s="24" t="s">
        <v>144</v>
      </c>
      <c r="AU155" s="24" t="s">
        <v>75</v>
      </c>
      <c r="AY155" s="24" t="s">
        <v>142</v>
      </c>
      <c r="BE155" s="162">
        <f>IF(N155="základní",J155,0)</f>
        <v>0</v>
      </c>
      <c r="BF155" s="162">
        <f>IF(N155="snížená",J155,0)</f>
        <v>0</v>
      </c>
      <c r="BG155" s="162">
        <f>IF(N155="zákl. přenesená",J155,0)</f>
        <v>0</v>
      </c>
      <c r="BH155" s="162">
        <f>IF(N155="sníž. přenesená",J155,0)</f>
        <v>0</v>
      </c>
      <c r="BI155" s="162">
        <f>IF(N155="nulová",J155,0)</f>
        <v>0</v>
      </c>
      <c r="BJ155" s="24" t="s">
        <v>73</v>
      </c>
      <c r="BK155" s="162">
        <f>ROUND(I155*H155,2)</f>
        <v>0</v>
      </c>
      <c r="BL155" s="24" t="s">
        <v>149</v>
      </c>
      <c r="BM155" s="24" t="s">
        <v>647</v>
      </c>
    </row>
    <row r="156" spans="2:47" s="1" customFormat="1" ht="189">
      <c r="B156" s="38"/>
      <c r="D156" s="163" t="s">
        <v>151</v>
      </c>
      <c r="F156" s="164" t="s">
        <v>648</v>
      </c>
      <c r="L156" s="38"/>
      <c r="M156" s="165"/>
      <c r="N156" s="39"/>
      <c r="O156" s="39"/>
      <c r="P156" s="39"/>
      <c r="Q156" s="39"/>
      <c r="R156" s="39"/>
      <c r="S156" s="39"/>
      <c r="T156" s="67"/>
      <c r="AT156" s="24" t="s">
        <v>151</v>
      </c>
      <c r="AU156" s="24" t="s">
        <v>75</v>
      </c>
    </row>
    <row r="157" spans="2:51" s="11" customFormat="1" ht="13.5">
      <c r="B157" s="166"/>
      <c r="D157" s="163" t="s">
        <v>153</v>
      </c>
      <c r="E157" s="167" t="s">
        <v>5</v>
      </c>
      <c r="F157" s="168" t="s">
        <v>649</v>
      </c>
      <c r="H157" s="169">
        <v>6</v>
      </c>
      <c r="L157" s="166"/>
      <c r="M157" s="170"/>
      <c r="N157" s="171"/>
      <c r="O157" s="171"/>
      <c r="P157" s="171"/>
      <c r="Q157" s="171"/>
      <c r="R157" s="171"/>
      <c r="S157" s="171"/>
      <c r="T157" s="172"/>
      <c r="AT157" s="167" t="s">
        <v>153</v>
      </c>
      <c r="AU157" s="167" t="s">
        <v>75</v>
      </c>
      <c r="AV157" s="11" t="s">
        <v>75</v>
      </c>
      <c r="AW157" s="11" t="s">
        <v>28</v>
      </c>
      <c r="AX157" s="11" t="s">
        <v>65</v>
      </c>
      <c r="AY157" s="167" t="s">
        <v>142</v>
      </c>
    </row>
    <row r="158" spans="2:51" s="13" customFormat="1" ht="13.5">
      <c r="B158" s="179"/>
      <c r="D158" s="163" t="s">
        <v>153</v>
      </c>
      <c r="E158" s="180" t="s">
        <v>5</v>
      </c>
      <c r="F158" s="181" t="s">
        <v>156</v>
      </c>
      <c r="H158" s="182">
        <v>6</v>
      </c>
      <c r="L158" s="179"/>
      <c r="M158" s="183"/>
      <c r="N158" s="184"/>
      <c r="O158" s="184"/>
      <c r="P158" s="184"/>
      <c r="Q158" s="184"/>
      <c r="R158" s="184"/>
      <c r="S158" s="184"/>
      <c r="T158" s="185"/>
      <c r="AT158" s="180" t="s">
        <v>153</v>
      </c>
      <c r="AU158" s="180" t="s">
        <v>75</v>
      </c>
      <c r="AV158" s="13" t="s">
        <v>149</v>
      </c>
      <c r="AW158" s="13" t="s">
        <v>28</v>
      </c>
      <c r="AX158" s="13" t="s">
        <v>73</v>
      </c>
      <c r="AY158" s="180" t="s">
        <v>142</v>
      </c>
    </row>
    <row r="159" spans="2:63" s="10" customFormat="1" ht="29.85" customHeight="1">
      <c r="B159" s="140"/>
      <c r="D159" s="141" t="s">
        <v>64</v>
      </c>
      <c r="E159" s="150" t="s">
        <v>370</v>
      </c>
      <c r="F159" s="150" t="s">
        <v>371</v>
      </c>
      <c r="J159" s="151">
        <f>BK159</f>
        <v>0</v>
      </c>
      <c r="L159" s="140"/>
      <c r="M159" s="144"/>
      <c r="N159" s="145"/>
      <c r="O159" s="145"/>
      <c r="P159" s="146">
        <f>P160</f>
        <v>23.97382</v>
      </c>
      <c r="Q159" s="145"/>
      <c r="R159" s="146">
        <f>R160</f>
        <v>0</v>
      </c>
      <c r="S159" s="145"/>
      <c r="T159" s="147">
        <f>T160</f>
        <v>0</v>
      </c>
      <c r="AR159" s="141" t="s">
        <v>73</v>
      </c>
      <c r="AT159" s="148" t="s">
        <v>64</v>
      </c>
      <c r="AU159" s="148" t="s">
        <v>73</v>
      </c>
      <c r="AY159" s="141" t="s">
        <v>142</v>
      </c>
      <c r="BK159" s="149">
        <f>BK160</f>
        <v>0</v>
      </c>
    </row>
    <row r="160" spans="2:65" s="1" customFormat="1" ht="38.25" customHeight="1">
      <c r="B160" s="152"/>
      <c r="C160" s="153" t="s">
        <v>235</v>
      </c>
      <c r="D160" s="153" t="s">
        <v>144</v>
      </c>
      <c r="E160" s="154" t="s">
        <v>650</v>
      </c>
      <c r="F160" s="155" t="s">
        <v>651</v>
      </c>
      <c r="G160" s="156" t="s">
        <v>213</v>
      </c>
      <c r="H160" s="157">
        <v>56.81</v>
      </c>
      <c r="I160" s="157"/>
      <c r="J160" s="157">
        <f>ROUND(I160*H160,2)</f>
        <v>0</v>
      </c>
      <c r="K160" s="155" t="s">
        <v>148</v>
      </c>
      <c r="L160" s="38"/>
      <c r="M160" s="158" t="s">
        <v>5</v>
      </c>
      <c r="N160" s="159" t="s">
        <v>36</v>
      </c>
      <c r="O160" s="160">
        <v>0.422</v>
      </c>
      <c r="P160" s="160">
        <f>O160*H160</f>
        <v>23.97382</v>
      </c>
      <c r="Q160" s="160">
        <v>0</v>
      </c>
      <c r="R160" s="160">
        <f>Q160*H160</f>
        <v>0</v>
      </c>
      <c r="S160" s="160">
        <v>0</v>
      </c>
      <c r="T160" s="161">
        <f>S160*H160</f>
        <v>0</v>
      </c>
      <c r="AR160" s="24" t="s">
        <v>149</v>
      </c>
      <c r="AT160" s="24" t="s">
        <v>144</v>
      </c>
      <c r="AU160" s="24" t="s">
        <v>75</v>
      </c>
      <c r="AY160" s="24" t="s">
        <v>142</v>
      </c>
      <c r="BE160" s="162">
        <f>IF(N160="základní",J160,0)</f>
        <v>0</v>
      </c>
      <c r="BF160" s="162">
        <f>IF(N160="snížená",J160,0)</f>
        <v>0</v>
      </c>
      <c r="BG160" s="162">
        <f>IF(N160="zákl. přenesená",J160,0)</f>
        <v>0</v>
      </c>
      <c r="BH160" s="162">
        <f>IF(N160="sníž. přenesená",J160,0)</f>
        <v>0</v>
      </c>
      <c r="BI160" s="162">
        <f>IF(N160="nulová",J160,0)</f>
        <v>0</v>
      </c>
      <c r="BJ160" s="24" t="s">
        <v>73</v>
      </c>
      <c r="BK160" s="162">
        <f>ROUND(I160*H160,2)</f>
        <v>0</v>
      </c>
      <c r="BL160" s="24" t="s">
        <v>149</v>
      </c>
      <c r="BM160" s="24" t="s">
        <v>652</v>
      </c>
    </row>
    <row r="161" spans="2:63" s="10" customFormat="1" ht="37.35" customHeight="1">
      <c r="B161" s="140"/>
      <c r="D161" s="141" t="s">
        <v>64</v>
      </c>
      <c r="E161" s="142" t="s">
        <v>377</v>
      </c>
      <c r="F161" s="142" t="s">
        <v>378</v>
      </c>
      <c r="J161" s="143">
        <f>BK161</f>
        <v>0</v>
      </c>
      <c r="L161" s="140"/>
      <c r="M161" s="144"/>
      <c r="N161" s="145"/>
      <c r="O161" s="145"/>
      <c r="P161" s="146">
        <f>P162+P171+P179</f>
        <v>55.777139999999996</v>
      </c>
      <c r="Q161" s="145"/>
      <c r="R161" s="146">
        <f>R162+R171+R179</f>
        <v>6.077852600000001</v>
      </c>
      <c r="S161" s="145"/>
      <c r="T161" s="147">
        <f>T162+T171+T179</f>
        <v>0</v>
      </c>
      <c r="AR161" s="141" t="s">
        <v>75</v>
      </c>
      <c r="AT161" s="148" t="s">
        <v>64</v>
      </c>
      <c r="AU161" s="148" t="s">
        <v>65</v>
      </c>
      <c r="AY161" s="141" t="s">
        <v>142</v>
      </c>
      <c r="BK161" s="149">
        <f>BK162+BK171+BK179</f>
        <v>0</v>
      </c>
    </row>
    <row r="162" spans="2:63" s="10" customFormat="1" ht="19.9" customHeight="1">
      <c r="B162" s="140"/>
      <c r="D162" s="141" t="s">
        <v>64</v>
      </c>
      <c r="E162" s="150" t="s">
        <v>653</v>
      </c>
      <c r="F162" s="150" t="s">
        <v>654</v>
      </c>
      <c r="J162" s="151">
        <f>BK162</f>
        <v>0</v>
      </c>
      <c r="L162" s="140"/>
      <c r="M162" s="144"/>
      <c r="N162" s="145"/>
      <c r="O162" s="145"/>
      <c r="P162" s="146">
        <f>SUM(P163:P170)</f>
        <v>8.83567</v>
      </c>
      <c r="Q162" s="145"/>
      <c r="R162" s="146">
        <f>SUM(R163:R170)</f>
        <v>0.008505</v>
      </c>
      <c r="S162" s="145"/>
      <c r="T162" s="147">
        <f>SUM(T163:T170)</f>
        <v>0</v>
      </c>
      <c r="AR162" s="141" t="s">
        <v>75</v>
      </c>
      <c r="AT162" s="148" t="s">
        <v>64</v>
      </c>
      <c r="AU162" s="148" t="s">
        <v>73</v>
      </c>
      <c r="AY162" s="141" t="s">
        <v>142</v>
      </c>
      <c r="BK162" s="149">
        <f>SUM(BK163:BK170)</f>
        <v>0</v>
      </c>
    </row>
    <row r="163" spans="2:65" s="1" customFormat="1" ht="25.5" customHeight="1">
      <c r="B163" s="152"/>
      <c r="C163" s="153" t="s">
        <v>241</v>
      </c>
      <c r="D163" s="153" t="s">
        <v>144</v>
      </c>
      <c r="E163" s="154" t="s">
        <v>655</v>
      </c>
      <c r="F163" s="155" t="s">
        <v>656</v>
      </c>
      <c r="G163" s="156" t="s">
        <v>220</v>
      </c>
      <c r="H163" s="157">
        <v>45</v>
      </c>
      <c r="I163" s="157"/>
      <c r="J163" s="157">
        <f>ROUND(I163*H163,2)</f>
        <v>0</v>
      </c>
      <c r="K163" s="155" t="s">
        <v>148</v>
      </c>
      <c r="L163" s="38"/>
      <c r="M163" s="158" t="s">
        <v>5</v>
      </c>
      <c r="N163" s="159" t="s">
        <v>36</v>
      </c>
      <c r="O163" s="160">
        <v>0.196</v>
      </c>
      <c r="P163" s="160">
        <f>O163*H163</f>
        <v>8.82</v>
      </c>
      <c r="Q163" s="160">
        <v>0</v>
      </c>
      <c r="R163" s="160">
        <f>Q163*H163</f>
        <v>0</v>
      </c>
      <c r="S163" s="160">
        <v>0</v>
      </c>
      <c r="T163" s="161">
        <f>S163*H163</f>
        <v>0</v>
      </c>
      <c r="AR163" s="24" t="s">
        <v>235</v>
      </c>
      <c r="AT163" s="24" t="s">
        <v>144</v>
      </c>
      <c r="AU163" s="24" t="s">
        <v>75</v>
      </c>
      <c r="AY163" s="24" t="s">
        <v>142</v>
      </c>
      <c r="BE163" s="162">
        <f>IF(N163="základní",J163,0)</f>
        <v>0</v>
      </c>
      <c r="BF163" s="162">
        <f>IF(N163="snížená",J163,0)</f>
        <v>0</v>
      </c>
      <c r="BG163" s="162">
        <f>IF(N163="zákl. přenesená",J163,0)</f>
        <v>0</v>
      </c>
      <c r="BH163" s="162">
        <f>IF(N163="sníž. přenesená",J163,0)</f>
        <v>0</v>
      </c>
      <c r="BI163" s="162">
        <f>IF(N163="nulová",J163,0)</f>
        <v>0</v>
      </c>
      <c r="BJ163" s="24" t="s">
        <v>73</v>
      </c>
      <c r="BK163" s="162">
        <f>ROUND(I163*H163,2)</f>
        <v>0</v>
      </c>
      <c r="BL163" s="24" t="s">
        <v>235</v>
      </c>
      <c r="BM163" s="24" t="s">
        <v>657</v>
      </c>
    </row>
    <row r="164" spans="2:47" s="1" customFormat="1" ht="94.5">
      <c r="B164" s="38"/>
      <c r="D164" s="163" t="s">
        <v>151</v>
      </c>
      <c r="F164" s="164" t="s">
        <v>658</v>
      </c>
      <c r="L164" s="38"/>
      <c r="M164" s="165"/>
      <c r="N164" s="39"/>
      <c r="O164" s="39"/>
      <c r="P164" s="39"/>
      <c r="Q164" s="39"/>
      <c r="R164" s="39"/>
      <c r="S164" s="39"/>
      <c r="T164" s="67"/>
      <c r="AT164" s="24" t="s">
        <v>151</v>
      </c>
      <c r="AU164" s="24" t="s">
        <v>75</v>
      </c>
    </row>
    <row r="165" spans="2:51" s="11" customFormat="1" ht="13.5">
      <c r="B165" s="166"/>
      <c r="D165" s="163" t="s">
        <v>153</v>
      </c>
      <c r="E165" s="167" t="s">
        <v>5</v>
      </c>
      <c r="F165" s="168" t="s">
        <v>659</v>
      </c>
      <c r="H165" s="169">
        <v>45</v>
      </c>
      <c r="L165" s="166"/>
      <c r="M165" s="170"/>
      <c r="N165" s="171"/>
      <c r="O165" s="171"/>
      <c r="P165" s="171"/>
      <c r="Q165" s="171"/>
      <c r="R165" s="171"/>
      <c r="S165" s="171"/>
      <c r="T165" s="172"/>
      <c r="AT165" s="167" t="s">
        <v>153</v>
      </c>
      <c r="AU165" s="167" t="s">
        <v>75</v>
      </c>
      <c r="AV165" s="11" t="s">
        <v>75</v>
      </c>
      <c r="AW165" s="11" t="s">
        <v>28</v>
      </c>
      <c r="AX165" s="11" t="s">
        <v>65</v>
      </c>
      <c r="AY165" s="167" t="s">
        <v>142</v>
      </c>
    </row>
    <row r="166" spans="2:51" s="13" customFormat="1" ht="13.5">
      <c r="B166" s="179"/>
      <c r="D166" s="163" t="s">
        <v>153</v>
      </c>
      <c r="E166" s="180" t="s">
        <v>5</v>
      </c>
      <c r="F166" s="181" t="s">
        <v>156</v>
      </c>
      <c r="H166" s="182">
        <v>45</v>
      </c>
      <c r="L166" s="179"/>
      <c r="M166" s="183"/>
      <c r="N166" s="184"/>
      <c r="O166" s="184"/>
      <c r="P166" s="184"/>
      <c r="Q166" s="184"/>
      <c r="R166" s="184"/>
      <c r="S166" s="184"/>
      <c r="T166" s="185"/>
      <c r="AT166" s="180" t="s">
        <v>153</v>
      </c>
      <c r="AU166" s="180" t="s">
        <v>75</v>
      </c>
      <c r="AV166" s="13" t="s">
        <v>149</v>
      </c>
      <c r="AW166" s="13" t="s">
        <v>28</v>
      </c>
      <c r="AX166" s="13" t="s">
        <v>73</v>
      </c>
      <c r="AY166" s="180" t="s">
        <v>142</v>
      </c>
    </row>
    <row r="167" spans="2:65" s="1" customFormat="1" ht="16.5" customHeight="1">
      <c r="B167" s="152"/>
      <c r="C167" s="187" t="s">
        <v>246</v>
      </c>
      <c r="D167" s="187" t="s">
        <v>226</v>
      </c>
      <c r="E167" s="188" t="s">
        <v>660</v>
      </c>
      <c r="F167" s="189" t="s">
        <v>661</v>
      </c>
      <c r="G167" s="190" t="s">
        <v>220</v>
      </c>
      <c r="H167" s="191">
        <v>47.25</v>
      </c>
      <c r="I167" s="191"/>
      <c r="J167" s="191">
        <f>ROUND(I167*H167,2)</f>
        <v>0</v>
      </c>
      <c r="K167" s="189" t="s">
        <v>148</v>
      </c>
      <c r="L167" s="192"/>
      <c r="M167" s="193" t="s">
        <v>5</v>
      </c>
      <c r="N167" s="194" t="s">
        <v>36</v>
      </c>
      <c r="O167" s="160">
        <v>0</v>
      </c>
      <c r="P167" s="160">
        <f>O167*H167</f>
        <v>0</v>
      </c>
      <c r="Q167" s="160">
        <v>0.00018</v>
      </c>
      <c r="R167" s="160">
        <f>Q167*H167</f>
        <v>0.008505</v>
      </c>
      <c r="S167" s="160">
        <v>0</v>
      </c>
      <c r="T167" s="161">
        <f>S167*H167</f>
        <v>0</v>
      </c>
      <c r="AR167" s="24" t="s">
        <v>326</v>
      </c>
      <c r="AT167" s="24" t="s">
        <v>226</v>
      </c>
      <c r="AU167" s="24" t="s">
        <v>75</v>
      </c>
      <c r="AY167" s="24" t="s">
        <v>142</v>
      </c>
      <c r="BE167" s="162">
        <f>IF(N167="základní",J167,0)</f>
        <v>0</v>
      </c>
      <c r="BF167" s="162">
        <f>IF(N167="snížená",J167,0)</f>
        <v>0</v>
      </c>
      <c r="BG167" s="162">
        <f>IF(N167="zákl. přenesená",J167,0)</f>
        <v>0</v>
      </c>
      <c r="BH167" s="162">
        <f>IF(N167="sníž. přenesená",J167,0)</f>
        <v>0</v>
      </c>
      <c r="BI167" s="162">
        <f>IF(N167="nulová",J167,0)</f>
        <v>0</v>
      </c>
      <c r="BJ167" s="24" t="s">
        <v>73</v>
      </c>
      <c r="BK167" s="162">
        <f>ROUND(I167*H167,2)</f>
        <v>0</v>
      </c>
      <c r="BL167" s="24" t="s">
        <v>235</v>
      </c>
      <c r="BM167" s="24" t="s">
        <v>662</v>
      </c>
    </row>
    <row r="168" spans="2:51" s="11" customFormat="1" ht="13.5">
      <c r="B168" s="166"/>
      <c r="D168" s="163" t="s">
        <v>153</v>
      </c>
      <c r="F168" s="168" t="s">
        <v>663</v>
      </c>
      <c r="H168" s="169">
        <v>47.25</v>
      </c>
      <c r="L168" s="166"/>
      <c r="M168" s="170"/>
      <c r="N168" s="171"/>
      <c r="O168" s="171"/>
      <c r="P168" s="171"/>
      <c r="Q168" s="171"/>
      <c r="R168" s="171"/>
      <c r="S168" s="171"/>
      <c r="T168" s="172"/>
      <c r="AT168" s="167" t="s">
        <v>153</v>
      </c>
      <c r="AU168" s="167" t="s">
        <v>75</v>
      </c>
      <c r="AV168" s="11" t="s">
        <v>75</v>
      </c>
      <c r="AW168" s="11" t="s">
        <v>6</v>
      </c>
      <c r="AX168" s="11" t="s">
        <v>73</v>
      </c>
      <c r="AY168" s="167" t="s">
        <v>142</v>
      </c>
    </row>
    <row r="169" spans="2:65" s="1" customFormat="1" ht="38.25" customHeight="1">
      <c r="B169" s="152"/>
      <c r="C169" s="153" t="s">
        <v>249</v>
      </c>
      <c r="D169" s="153" t="s">
        <v>144</v>
      </c>
      <c r="E169" s="154" t="s">
        <v>664</v>
      </c>
      <c r="F169" s="155" t="s">
        <v>665</v>
      </c>
      <c r="G169" s="156" t="s">
        <v>213</v>
      </c>
      <c r="H169" s="157">
        <v>0.01</v>
      </c>
      <c r="I169" s="157"/>
      <c r="J169" s="157">
        <f>ROUND(I169*H169,2)</f>
        <v>0</v>
      </c>
      <c r="K169" s="155" t="s">
        <v>148</v>
      </c>
      <c r="L169" s="38"/>
      <c r="M169" s="158" t="s">
        <v>5</v>
      </c>
      <c r="N169" s="159" t="s">
        <v>36</v>
      </c>
      <c r="O169" s="160">
        <v>1.567</v>
      </c>
      <c r="P169" s="160">
        <f>O169*H169</f>
        <v>0.01567</v>
      </c>
      <c r="Q169" s="160">
        <v>0</v>
      </c>
      <c r="R169" s="160">
        <f>Q169*H169</f>
        <v>0</v>
      </c>
      <c r="S169" s="160">
        <v>0</v>
      </c>
      <c r="T169" s="161">
        <f>S169*H169</f>
        <v>0</v>
      </c>
      <c r="AR169" s="24" t="s">
        <v>235</v>
      </c>
      <c r="AT169" s="24" t="s">
        <v>144</v>
      </c>
      <c r="AU169" s="24" t="s">
        <v>75</v>
      </c>
      <c r="AY169" s="24" t="s">
        <v>142</v>
      </c>
      <c r="BE169" s="162">
        <f>IF(N169="základní",J169,0)</f>
        <v>0</v>
      </c>
      <c r="BF169" s="162">
        <f>IF(N169="snížená",J169,0)</f>
        <v>0</v>
      </c>
      <c r="BG169" s="162">
        <f>IF(N169="zákl. přenesená",J169,0)</f>
        <v>0</v>
      </c>
      <c r="BH169" s="162">
        <f>IF(N169="sníž. přenesená",J169,0)</f>
        <v>0</v>
      </c>
      <c r="BI169" s="162">
        <f>IF(N169="nulová",J169,0)</f>
        <v>0</v>
      </c>
      <c r="BJ169" s="24" t="s">
        <v>73</v>
      </c>
      <c r="BK169" s="162">
        <f>ROUND(I169*H169,2)</f>
        <v>0</v>
      </c>
      <c r="BL169" s="24" t="s">
        <v>235</v>
      </c>
      <c r="BM169" s="24" t="s">
        <v>666</v>
      </c>
    </row>
    <row r="170" spans="2:47" s="1" customFormat="1" ht="148.5">
      <c r="B170" s="38"/>
      <c r="D170" s="163" t="s">
        <v>151</v>
      </c>
      <c r="F170" s="164" t="s">
        <v>667</v>
      </c>
      <c r="L170" s="38"/>
      <c r="M170" s="165"/>
      <c r="N170" s="39"/>
      <c r="O170" s="39"/>
      <c r="P170" s="39"/>
      <c r="Q170" s="39"/>
      <c r="R170" s="39"/>
      <c r="S170" s="39"/>
      <c r="T170" s="67"/>
      <c r="AT170" s="24" t="s">
        <v>151</v>
      </c>
      <c r="AU170" s="24" t="s">
        <v>75</v>
      </c>
    </row>
    <row r="171" spans="2:63" s="10" customFormat="1" ht="29.85" customHeight="1">
      <c r="B171" s="140"/>
      <c r="D171" s="141" t="s">
        <v>64</v>
      </c>
      <c r="E171" s="150" t="s">
        <v>668</v>
      </c>
      <c r="F171" s="150" t="s">
        <v>669</v>
      </c>
      <c r="J171" s="151">
        <f>BK171</f>
        <v>0</v>
      </c>
      <c r="L171" s="140"/>
      <c r="M171" s="144"/>
      <c r="N171" s="145"/>
      <c r="O171" s="145"/>
      <c r="P171" s="146">
        <f>SUM(P172:P178)</f>
        <v>36.981809999999996</v>
      </c>
      <c r="Q171" s="145"/>
      <c r="R171" s="146">
        <f>SUM(R172:R178)</f>
        <v>6.0318000000000005</v>
      </c>
      <c r="S171" s="145"/>
      <c r="T171" s="147">
        <f>SUM(T172:T178)</f>
        <v>0</v>
      </c>
      <c r="AR171" s="141" t="s">
        <v>75</v>
      </c>
      <c r="AT171" s="148" t="s">
        <v>64</v>
      </c>
      <c r="AU171" s="148" t="s">
        <v>73</v>
      </c>
      <c r="AY171" s="141" t="s">
        <v>142</v>
      </c>
      <c r="BK171" s="149">
        <f>SUM(BK172:BK178)</f>
        <v>0</v>
      </c>
    </row>
    <row r="172" spans="2:65" s="1" customFormat="1" ht="25.5" customHeight="1">
      <c r="B172" s="152"/>
      <c r="C172" s="153" t="s">
        <v>254</v>
      </c>
      <c r="D172" s="153" t="s">
        <v>144</v>
      </c>
      <c r="E172" s="154" t="s">
        <v>670</v>
      </c>
      <c r="F172" s="155" t="s">
        <v>671</v>
      </c>
      <c r="G172" s="156" t="s">
        <v>324</v>
      </c>
      <c r="H172" s="157">
        <v>30</v>
      </c>
      <c r="I172" s="157"/>
      <c r="J172" s="157">
        <f>ROUND(I172*H172,2)</f>
        <v>0</v>
      </c>
      <c r="K172" s="155" t="s">
        <v>148</v>
      </c>
      <c r="L172" s="38"/>
      <c r="M172" s="158" t="s">
        <v>5</v>
      </c>
      <c r="N172" s="159" t="s">
        <v>36</v>
      </c>
      <c r="O172" s="160">
        <v>0.564</v>
      </c>
      <c r="P172" s="160">
        <f>O172*H172</f>
        <v>16.919999999999998</v>
      </c>
      <c r="Q172" s="160">
        <v>6E-05</v>
      </c>
      <c r="R172" s="160">
        <f>Q172*H172</f>
        <v>0.0018</v>
      </c>
      <c r="S172" s="160">
        <v>0</v>
      </c>
      <c r="T172" s="161">
        <f>S172*H172</f>
        <v>0</v>
      </c>
      <c r="AR172" s="24" t="s">
        <v>235</v>
      </c>
      <c r="AT172" s="24" t="s">
        <v>144</v>
      </c>
      <c r="AU172" s="24" t="s">
        <v>75</v>
      </c>
      <c r="AY172" s="24" t="s">
        <v>142</v>
      </c>
      <c r="BE172" s="162">
        <f>IF(N172="základní",J172,0)</f>
        <v>0</v>
      </c>
      <c r="BF172" s="162">
        <f>IF(N172="snížená",J172,0)</f>
        <v>0</v>
      </c>
      <c r="BG172" s="162">
        <f>IF(N172="zákl. přenesená",J172,0)</f>
        <v>0</v>
      </c>
      <c r="BH172" s="162">
        <f>IF(N172="sníž. přenesená",J172,0)</f>
        <v>0</v>
      </c>
      <c r="BI172" s="162">
        <f>IF(N172="nulová",J172,0)</f>
        <v>0</v>
      </c>
      <c r="BJ172" s="24" t="s">
        <v>73</v>
      </c>
      <c r="BK172" s="162">
        <f>ROUND(I172*H172,2)</f>
        <v>0</v>
      </c>
      <c r="BL172" s="24" t="s">
        <v>235</v>
      </c>
      <c r="BM172" s="24" t="s">
        <v>672</v>
      </c>
    </row>
    <row r="173" spans="2:47" s="1" customFormat="1" ht="175.5">
      <c r="B173" s="38"/>
      <c r="D173" s="163" t="s">
        <v>151</v>
      </c>
      <c r="F173" s="164" t="s">
        <v>673</v>
      </c>
      <c r="L173" s="38"/>
      <c r="M173" s="165"/>
      <c r="N173" s="39"/>
      <c r="O173" s="39"/>
      <c r="P173" s="39"/>
      <c r="Q173" s="39"/>
      <c r="R173" s="39"/>
      <c r="S173" s="39"/>
      <c r="T173" s="67"/>
      <c r="AT173" s="24" t="s">
        <v>151</v>
      </c>
      <c r="AU173" s="24" t="s">
        <v>75</v>
      </c>
    </row>
    <row r="174" spans="2:51" s="11" customFormat="1" ht="13.5">
      <c r="B174" s="166"/>
      <c r="D174" s="163" t="s">
        <v>153</v>
      </c>
      <c r="E174" s="167" t="s">
        <v>5</v>
      </c>
      <c r="F174" s="168" t="s">
        <v>316</v>
      </c>
      <c r="H174" s="169">
        <v>30</v>
      </c>
      <c r="L174" s="166"/>
      <c r="M174" s="170"/>
      <c r="N174" s="171"/>
      <c r="O174" s="171"/>
      <c r="P174" s="171"/>
      <c r="Q174" s="171"/>
      <c r="R174" s="171"/>
      <c r="S174" s="171"/>
      <c r="T174" s="172"/>
      <c r="AT174" s="167" t="s">
        <v>153</v>
      </c>
      <c r="AU174" s="167" t="s">
        <v>75</v>
      </c>
      <c r="AV174" s="11" t="s">
        <v>75</v>
      </c>
      <c r="AW174" s="11" t="s">
        <v>28</v>
      </c>
      <c r="AX174" s="11" t="s">
        <v>65</v>
      </c>
      <c r="AY174" s="167" t="s">
        <v>142</v>
      </c>
    </row>
    <row r="175" spans="2:51" s="13" customFormat="1" ht="13.5">
      <c r="B175" s="179"/>
      <c r="D175" s="163" t="s">
        <v>153</v>
      </c>
      <c r="E175" s="180" t="s">
        <v>5</v>
      </c>
      <c r="F175" s="181" t="s">
        <v>156</v>
      </c>
      <c r="H175" s="182">
        <v>30</v>
      </c>
      <c r="L175" s="179"/>
      <c r="M175" s="183"/>
      <c r="N175" s="184"/>
      <c r="O175" s="184"/>
      <c r="P175" s="184"/>
      <c r="Q175" s="184"/>
      <c r="R175" s="184"/>
      <c r="S175" s="184"/>
      <c r="T175" s="185"/>
      <c r="AT175" s="180" t="s">
        <v>153</v>
      </c>
      <c r="AU175" s="180" t="s">
        <v>75</v>
      </c>
      <c r="AV175" s="13" t="s">
        <v>149</v>
      </c>
      <c r="AW175" s="13" t="s">
        <v>28</v>
      </c>
      <c r="AX175" s="13" t="s">
        <v>73</v>
      </c>
      <c r="AY175" s="180" t="s">
        <v>142</v>
      </c>
    </row>
    <row r="176" spans="2:65" s="1" customFormat="1" ht="25.5" customHeight="1">
      <c r="B176" s="152"/>
      <c r="C176" s="187" t="s">
        <v>10</v>
      </c>
      <c r="D176" s="187" t="s">
        <v>226</v>
      </c>
      <c r="E176" s="188" t="s">
        <v>674</v>
      </c>
      <c r="F176" s="189" t="s">
        <v>675</v>
      </c>
      <c r="G176" s="190" t="s">
        <v>324</v>
      </c>
      <c r="H176" s="191">
        <v>30</v>
      </c>
      <c r="I176" s="191"/>
      <c r="J176" s="191">
        <f>ROUND(I176*H176,2)</f>
        <v>0</v>
      </c>
      <c r="K176" s="189" t="s">
        <v>5</v>
      </c>
      <c r="L176" s="192"/>
      <c r="M176" s="193" t="s">
        <v>5</v>
      </c>
      <c r="N176" s="194" t="s">
        <v>36</v>
      </c>
      <c r="O176" s="160">
        <v>0</v>
      </c>
      <c r="P176" s="160">
        <f>O176*H176</f>
        <v>0</v>
      </c>
      <c r="Q176" s="160">
        <v>0.201</v>
      </c>
      <c r="R176" s="160">
        <f>Q176*H176</f>
        <v>6.03</v>
      </c>
      <c r="S176" s="160">
        <v>0</v>
      </c>
      <c r="T176" s="161">
        <f>S176*H176</f>
        <v>0</v>
      </c>
      <c r="AR176" s="24" t="s">
        <v>326</v>
      </c>
      <c r="AT176" s="24" t="s">
        <v>226</v>
      </c>
      <c r="AU176" s="24" t="s">
        <v>75</v>
      </c>
      <c r="AY176" s="24" t="s">
        <v>142</v>
      </c>
      <c r="BE176" s="162">
        <f>IF(N176="základní",J176,0)</f>
        <v>0</v>
      </c>
      <c r="BF176" s="162">
        <f>IF(N176="snížená",J176,0)</f>
        <v>0</v>
      </c>
      <c r="BG176" s="162">
        <f>IF(N176="zákl. přenesená",J176,0)</f>
        <v>0</v>
      </c>
      <c r="BH176" s="162">
        <f>IF(N176="sníž. přenesená",J176,0)</f>
        <v>0</v>
      </c>
      <c r="BI176" s="162">
        <f>IF(N176="nulová",J176,0)</f>
        <v>0</v>
      </c>
      <c r="BJ176" s="24" t="s">
        <v>73</v>
      </c>
      <c r="BK176" s="162">
        <f>ROUND(I176*H176,2)</f>
        <v>0</v>
      </c>
      <c r="BL176" s="24" t="s">
        <v>235</v>
      </c>
      <c r="BM176" s="24" t="s">
        <v>676</v>
      </c>
    </row>
    <row r="177" spans="2:65" s="1" customFormat="1" ht="38.25" customHeight="1">
      <c r="B177" s="152"/>
      <c r="C177" s="153" t="s">
        <v>276</v>
      </c>
      <c r="D177" s="153" t="s">
        <v>144</v>
      </c>
      <c r="E177" s="154" t="s">
        <v>677</v>
      </c>
      <c r="F177" s="155" t="s">
        <v>678</v>
      </c>
      <c r="G177" s="156" t="s">
        <v>213</v>
      </c>
      <c r="H177" s="157">
        <v>6.03</v>
      </c>
      <c r="I177" s="157"/>
      <c r="J177" s="157">
        <f>ROUND(I177*H177,2)</f>
        <v>0</v>
      </c>
      <c r="K177" s="155" t="s">
        <v>148</v>
      </c>
      <c r="L177" s="38"/>
      <c r="M177" s="158" t="s">
        <v>5</v>
      </c>
      <c r="N177" s="159" t="s">
        <v>36</v>
      </c>
      <c r="O177" s="160">
        <v>3.327</v>
      </c>
      <c r="P177" s="160">
        <f>O177*H177</f>
        <v>20.06181</v>
      </c>
      <c r="Q177" s="160">
        <v>0</v>
      </c>
      <c r="R177" s="160">
        <f>Q177*H177</f>
        <v>0</v>
      </c>
      <c r="S177" s="160">
        <v>0</v>
      </c>
      <c r="T177" s="161">
        <f>S177*H177</f>
        <v>0</v>
      </c>
      <c r="AR177" s="24" t="s">
        <v>235</v>
      </c>
      <c r="AT177" s="24" t="s">
        <v>144</v>
      </c>
      <c r="AU177" s="24" t="s">
        <v>75</v>
      </c>
      <c r="AY177" s="24" t="s">
        <v>142</v>
      </c>
      <c r="BE177" s="162">
        <f>IF(N177="základní",J177,0)</f>
        <v>0</v>
      </c>
      <c r="BF177" s="162">
        <f>IF(N177="snížená",J177,0)</f>
        <v>0</v>
      </c>
      <c r="BG177" s="162">
        <f>IF(N177="zákl. přenesená",J177,0)</f>
        <v>0</v>
      </c>
      <c r="BH177" s="162">
        <f>IF(N177="sníž. přenesená",J177,0)</f>
        <v>0</v>
      </c>
      <c r="BI177" s="162">
        <f>IF(N177="nulová",J177,0)</f>
        <v>0</v>
      </c>
      <c r="BJ177" s="24" t="s">
        <v>73</v>
      </c>
      <c r="BK177" s="162">
        <f>ROUND(I177*H177,2)</f>
        <v>0</v>
      </c>
      <c r="BL177" s="24" t="s">
        <v>235</v>
      </c>
      <c r="BM177" s="24" t="s">
        <v>679</v>
      </c>
    </row>
    <row r="178" spans="2:47" s="1" customFormat="1" ht="148.5">
      <c r="B178" s="38"/>
      <c r="D178" s="163" t="s">
        <v>151</v>
      </c>
      <c r="F178" s="164" t="s">
        <v>680</v>
      </c>
      <c r="L178" s="38"/>
      <c r="M178" s="165"/>
      <c r="N178" s="39"/>
      <c r="O178" s="39"/>
      <c r="P178" s="39"/>
      <c r="Q178" s="39"/>
      <c r="R178" s="39"/>
      <c r="S178" s="39"/>
      <c r="T178" s="67"/>
      <c r="AT178" s="24" t="s">
        <v>151</v>
      </c>
      <c r="AU178" s="24" t="s">
        <v>75</v>
      </c>
    </row>
    <row r="179" spans="2:63" s="10" customFormat="1" ht="29.85" customHeight="1">
      <c r="B179" s="140"/>
      <c r="D179" s="141" t="s">
        <v>64</v>
      </c>
      <c r="E179" s="150" t="s">
        <v>681</v>
      </c>
      <c r="F179" s="150" t="s">
        <v>682</v>
      </c>
      <c r="J179" s="151">
        <f>BK179</f>
        <v>0</v>
      </c>
      <c r="L179" s="140"/>
      <c r="M179" s="144"/>
      <c r="N179" s="145"/>
      <c r="O179" s="145"/>
      <c r="P179" s="146">
        <f>SUM(P180:P185)</f>
        <v>9.95966</v>
      </c>
      <c r="Q179" s="145"/>
      <c r="R179" s="146">
        <f>SUM(R180:R185)</f>
        <v>0.0375476</v>
      </c>
      <c r="S179" s="145"/>
      <c r="T179" s="147">
        <f>SUM(T180:T185)</f>
        <v>0</v>
      </c>
      <c r="AR179" s="141" t="s">
        <v>75</v>
      </c>
      <c r="AT179" s="148" t="s">
        <v>64</v>
      </c>
      <c r="AU179" s="148" t="s">
        <v>73</v>
      </c>
      <c r="AY179" s="141" t="s">
        <v>142</v>
      </c>
      <c r="BK179" s="149">
        <f>SUM(BK180:BK185)</f>
        <v>0</v>
      </c>
    </row>
    <row r="180" spans="2:65" s="1" customFormat="1" ht="16.5" customHeight="1">
      <c r="B180" s="152"/>
      <c r="C180" s="153" t="s">
        <v>281</v>
      </c>
      <c r="D180" s="153" t="s">
        <v>144</v>
      </c>
      <c r="E180" s="154" t="s">
        <v>683</v>
      </c>
      <c r="F180" s="155" t="s">
        <v>684</v>
      </c>
      <c r="G180" s="156" t="s">
        <v>220</v>
      </c>
      <c r="H180" s="157">
        <v>31.82</v>
      </c>
      <c r="I180" s="157"/>
      <c r="J180" s="157">
        <f>ROUND(I180*H180,2)</f>
        <v>0</v>
      </c>
      <c r="K180" s="155" t="s">
        <v>148</v>
      </c>
      <c r="L180" s="38"/>
      <c r="M180" s="158" t="s">
        <v>5</v>
      </c>
      <c r="N180" s="159" t="s">
        <v>36</v>
      </c>
      <c r="O180" s="160">
        <v>0.094</v>
      </c>
      <c r="P180" s="160">
        <f>O180*H180</f>
        <v>2.99108</v>
      </c>
      <c r="Q180" s="160">
        <v>0.00017</v>
      </c>
      <c r="R180" s="160">
        <f>Q180*H180</f>
        <v>0.005409400000000001</v>
      </c>
      <c r="S180" s="160">
        <v>0</v>
      </c>
      <c r="T180" s="161">
        <f>S180*H180</f>
        <v>0</v>
      </c>
      <c r="AR180" s="24" t="s">
        <v>235</v>
      </c>
      <c r="AT180" s="24" t="s">
        <v>144</v>
      </c>
      <c r="AU180" s="24" t="s">
        <v>75</v>
      </c>
      <c r="AY180" s="24" t="s">
        <v>142</v>
      </c>
      <c r="BE180" s="162">
        <f>IF(N180="základní",J180,0)</f>
        <v>0</v>
      </c>
      <c r="BF180" s="162">
        <f>IF(N180="snížená",J180,0)</f>
        <v>0</v>
      </c>
      <c r="BG180" s="162">
        <f>IF(N180="zákl. přenesená",J180,0)</f>
        <v>0</v>
      </c>
      <c r="BH180" s="162">
        <f>IF(N180="sníž. přenesená",J180,0)</f>
        <v>0</v>
      </c>
      <c r="BI180" s="162">
        <f>IF(N180="nulová",J180,0)</f>
        <v>0</v>
      </c>
      <c r="BJ180" s="24" t="s">
        <v>73</v>
      </c>
      <c r="BK180" s="162">
        <f>ROUND(I180*H180,2)</f>
        <v>0</v>
      </c>
      <c r="BL180" s="24" t="s">
        <v>235</v>
      </c>
      <c r="BM180" s="24" t="s">
        <v>685</v>
      </c>
    </row>
    <row r="181" spans="2:65" s="1" customFormat="1" ht="25.5" customHeight="1">
      <c r="B181" s="152"/>
      <c r="C181" s="153" t="s">
        <v>289</v>
      </c>
      <c r="D181" s="153" t="s">
        <v>144</v>
      </c>
      <c r="E181" s="154" t="s">
        <v>686</v>
      </c>
      <c r="F181" s="155" t="s">
        <v>687</v>
      </c>
      <c r="G181" s="156" t="s">
        <v>220</v>
      </c>
      <c r="H181" s="157">
        <v>31.82</v>
      </c>
      <c r="I181" s="157"/>
      <c r="J181" s="157">
        <f>ROUND(I181*H181,2)</f>
        <v>0</v>
      </c>
      <c r="K181" s="155" t="s">
        <v>148</v>
      </c>
      <c r="L181" s="38"/>
      <c r="M181" s="158" t="s">
        <v>5</v>
      </c>
      <c r="N181" s="159" t="s">
        <v>36</v>
      </c>
      <c r="O181" s="160">
        <v>0.219</v>
      </c>
      <c r="P181" s="160">
        <f>O181*H181</f>
        <v>6.96858</v>
      </c>
      <c r="Q181" s="160">
        <v>0.00101</v>
      </c>
      <c r="R181" s="160">
        <f>Q181*H181</f>
        <v>0.0321382</v>
      </c>
      <c r="S181" s="160">
        <v>0</v>
      </c>
      <c r="T181" s="161">
        <f>S181*H181</f>
        <v>0</v>
      </c>
      <c r="AR181" s="24" t="s">
        <v>235</v>
      </c>
      <c r="AT181" s="24" t="s">
        <v>144</v>
      </c>
      <c r="AU181" s="24" t="s">
        <v>75</v>
      </c>
      <c r="AY181" s="24" t="s">
        <v>142</v>
      </c>
      <c r="BE181" s="162">
        <f>IF(N181="základní",J181,0)</f>
        <v>0</v>
      </c>
      <c r="BF181" s="162">
        <f>IF(N181="snížená",J181,0)</f>
        <v>0</v>
      </c>
      <c r="BG181" s="162">
        <f>IF(N181="zákl. přenesená",J181,0)</f>
        <v>0</v>
      </c>
      <c r="BH181" s="162">
        <f>IF(N181="sníž. přenesená",J181,0)</f>
        <v>0</v>
      </c>
      <c r="BI181" s="162">
        <f>IF(N181="nulová",J181,0)</f>
        <v>0</v>
      </c>
      <c r="BJ181" s="24" t="s">
        <v>73</v>
      </c>
      <c r="BK181" s="162">
        <f>ROUND(I181*H181,2)</f>
        <v>0</v>
      </c>
      <c r="BL181" s="24" t="s">
        <v>235</v>
      </c>
      <c r="BM181" s="24" t="s">
        <v>688</v>
      </c>
    </row>
    <row r="182" spans="2:51" s="11" customFormat="1" ht="13.5">
      <c r="B182" s="166"/>
      <c r="D182" s="163" t="s">
        <v>153</v>
      </c>
      <c r="E182" s="167" t="s">
        <v>5</v>
      </c>
      <c r="F182" s="168" t="s">
        <v>636</v>
      </c>
      <c r="H182" s="169">
        <v>24</v>
      </c>
      <c r="L182" s="166"/>
      <c r="M182" s="170"/>
      <c r="N182" s="171"/>
      <c r="O182" s="171"/>
      <c r="P182" s="171"/>
      <c r="Q182" s="171"/>
      <c r="R182" s="171"/>
      <c r="S182" s="171"/>
      <c r="T182" s="172"/>
      <c r="AT182" s="167" t="s">
        <v>153</v>
      </c>
      <c r="AU182" s="167" t="s">
        <v>75</v>
      </c>
      <c r="AV182" s="11" t="s">
        <v>75</v>
      </c>
      <c r="AW182" s="11" t="s">
        <v>28</v>
      </c>
      <c r="AX182" s="11" t="s">
        <v>65</v>
      </c>
      <c r="AY182" s="167" t="s">
        <v>142</v>
      </c>
    </row>
    <row r="183" spans="2:51" s="11" customFormat="1" ht="13.5">
      <c r="B183" s="166"/>
      <c r="D183" s="163" t="s">
        <v>153</v>
      </c>
      <c r="E183" s="167" t="s">
        <v>5</v>
      </c>
      <c r="F183" s="168" t="s">
        <v>689</v>
      </c>
      <c r="H183" s="169">
        <v>7.5</v>
      </c>
      <c r="L183" s="166"/>
      <c r="M183" s="170"/>
      <c r="N183" s="171"/>
      <c r="O183" s="171"/>
      <c r="P183" s="171"/>
      <c r="Q183" s="171"/>
      <c r="R183" s="171"/>
      <c r="S183" s="171"/>
      <c r="T183" s="172"/>
      <c r="AT183" s="167" t="s">
        <v>153</v>
      </c>
      <c r="AU183" s="167" t="s">
        <v>75</v>
      </c>
      <c r="AV183" s="11" t="s">
        <v>75</v>
      </c>
      <c r="AW183" s="11" t="s">
        <v>28</v>
      </c>
      <c r="AX183" s="11" t="s">
        <v>65</v>
      </c>
      <c r="AY183" s="167" t="s">
        <v>142</v>
      </c>
    </row>
    <row r="184" spans="2:51" s="11" customFormat="1" ht="13.5">
      <c r="B184" s="166"/>
      <c r="D184" s="163" t="s">
        <v>153</v>
      </c>
      <c r="E184" s="167" t="s">
        <v>5</v>
      </c>
      <c r="F184" s="168" t="s">
        <v>690</v>
      </c>
      <c r="H184" s="169">
        <v>0.32</v>
      </c>
      <c r="L184" s="166"/>
      <c r="M184" s="170"/>
      <c r="N184" s="171"/>
      <c r="O184" s="171"/>
      <c r="P184" s="171"/>
      <c r="Q184" s="171"/>
      <c r="R184" s="171"/>
      <c r="S184" s="171"/>
      <c r="T184" s="172"/>
      <c r="AT184" s="167" t="s">
        <v>153</v>
      </c>
      <c r="AU184" s="167" t="s">
        <v>75</v>
      </c>
      <c r="AV184" s="11" t="s">
        <v>75</v>
      </c>
      <c r="AW184" s="11" t="s">
        <v>28</v>
      </c>
      <c r="AX184" s="11" t="s">
        <v>65</v>
      </c>
      <c r="AY184" s="167" t="s">
        <v>142</v>
      </c>
    </row>
    <row r="185" spans="2:51" s="13" customFormat="1" ht="13.5">
      <c r="B185" s="179"/>
      <c r="D185" s="163" t="s">
        <v>153</v>
      </c>
      <c r="E185" s="180" t="s">
        <v>5</v>
      </c>
      <c r="F185" s="181" t="s">
        <v>156</v>
      </c>
      <c r="H185" s="182">
        <v>31.82</v>
      </c>
      <c r="L185" s="179"/>
      <c r="M185" s="209"/>
      <c r="N185" s="210"/>
      <c r="O185" s="210"/>
      <c r="P185" s="210"/>
      <c r="Q185" s="210"/>
      <c r="R185" s="210"/>
      <c r="S185" s="210"/>
      <c r="T185" s="211"/>
      <c r="AT185" s="180" t="s">
        <v>153</v>
      </c>
      <c r="AU185" s="180" t="s">
        <v>75</v>
      </c>
      <c r="AV185" s="13" t="s">
        <v>149</v>
      </c>
      <c r="AW185" s="13" t="s">
        <v>28</v>
      </c>
      <c r="AX185" s="13" t="s">
        <v>73</v>
      </c>
      <c r="AY185" s="180" t="s">
        <v>142</v>
      </c>
    </row>
    <row r="186" spans="2:12" s="1" customFormat="1" ht="6.95" customHeight="1">
      <c r="B186" s="53"/>
      <c r="C186" s="54"/>
      <c r="D186" s="54"/>
      <c r="E186" s="54"/>
      <c r="F186" s="54"/>
      <c r="G186" s="54"/>
      <c r="H186" s="54"/>
      <c r="I186" s="54"/>
      <c r="J186" s="54"/>
      <c r="K186" s="54"/>
      <c r="L186" s="38"/>
    </row>
  </sheetData>
  <autoFilter ref="C84:K185"/>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213"/>
  <sheetViews>
    <sheetView showGridLines="0" workbookViewId="0" topLeftCell="A1">
      <pane ySplit="1" topLeftCell="A80" activePane="bottomLeft" state="frozen"/>
      <selection pane="bottomLeft" activeCell="I85" sqref="I8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106</v>
      </c>
      <c r="G1" s="444" t="s">
        <v>107</v>
      </c>
      <c r="H1" s="444"/>
      <c r="I1" s="17"/>
      <c r="J1" s="97" t="s">
        <v>108</v>
      </c>
      <c r="K1" s="18" t="s">
        <v>109</v>
      </c>
      <c r="L1" s="97" t="s">
        <v>110</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27" t="s">
        <v>8</v>
      </c>
      <c r="M2" s="428"/>
      <c r="N2" s="428"/>
      <c r="O2" s="428"/>
      <c r="P2" s="428"/>
      <c r="Q2" s="428"/>
      <c r="R2" s="428"/>
      <c r="S2" s="428"/>
      <c r="T2" s="428"/>
      <c r="U2" s="428"/>
      <c r="V2" s="428"/>
      <c r="AT2" s="24" t="s">
        <v>84</v>
      </c>
    </row>
    <row r="3" spans="2:46" ht="6.95" customHeight="1">
      <c r="B3" s="25"/>
      <c r="C3" s="26"/>
      <c r="D3" s="26"/>
      <c r="E3" s="26"/>
      <c r="F3" s="26"/>
      <c r="G3" s="26"/>
      <c r="H3" s="26"/>
      <c r="I3" s="26"/>
      <c r="J3" s="26"/>
      <c r="K3" s="27"/>
      <c r="AT3" s="24" t="s">
        <v>75</v>
      </c>
    </row>
    <row r="4" spans="2:46" ht="36.95" customHeight="1">
      <c r="B4" s="28"/>
      <c r="C4" s="29"/>
      <c r="D4" s="30" t="s">
        <v>111</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445" t="str">
        <f>'Rekapitulace stavby'!K6</f>
        <v>Využití plochy Borská, I.etapa</v>
      </c>
      <c r="F7" s="446"/>
      <c r="G7" s="446"/>
      <c r="H7" s="446"/>
      <c r="I7" s="29"/>
      <c r="J7" s="29"/>
      <c r="K7" s="31"/>
    </row>
    <row r="8" spans="2:11" s="1" customFormat="1" ht="15">
      <c r="B8" s="38"/>
      <c r="C8" s="39"/>
      <c r="D8" s="36" t="s">
        <v>112</v>
      </c>
      <c r="E8" s="39"/>
      <c r="F8" s="39"/>
      <c r="G8" s="39"/>
      <c r="H8" s="39"/>
      <c r="I8" s="39"/>
      <c r="J8" s="39"/>
      <c r="K8" s="42"/>
    </row>
    <row r="9" spans="2:11" s="1" customFormat="1" ht="36.95" customHeight="1">
      <c r="B9" s="38"/>
      <c r="C9" s="39"/>
      <c r="D9" s="39"/>
      <c r="E9" s="447" t="s">
        <v>691</v>
      </c>
      <c r="F9" s="448"/>
      <c r="G9" s="448"/>
      <c r="H9" s="44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t="s">
        <v>1645</v>
      </c>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429" t="s">
        <v>5</v>
      </c>
      <c r="F24" s="429"/>
      <c r="G24" s="429"/>
      <c r="H24" s="429"/>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ROUND(J82,2)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ROUND(SUM(BE82:BE212),2)</f>
        <v>0</v>
      </c>
      <c r="G30" s="39"/>
      <c r="H30" s="39"/>
      <c r="I30" s="107">
        <v>0.21</v>
      </c>
      <c r="J30" s="106">
        <f>ROUND(ROUND((SUM(BE82:BE212)),2)*I30,2)</f>
        <v>0</v>
      </c>
      <c r="K30" s="42"/>
    </row>
    <row r="31" spans="2:11" s="1" customFormat="1" ht="14.45" customHeight="1">
      <c r="B31" s="38"/>
      <c r="C31" s="39"/>
      <c r="D31" s="39"/>
      <c r="E31" s="46" t="s">
        <v>37</v>
      </c>
      <c r="F31" s="106">
        <f>ROUND(SUM(BF82:BF212),2)</f>
        <v>0</v>
      </c>
      <c r="G31" s="39"/>
      <c r="H31" s="39"/>
      <c r="I31" s="107">
        <v>0.15</v>
      </c>
      <c r="J31" s="106">
        <f>ROUND(ROUND((SUM(BF82:BF212)),2)*I31,2)</f>
        <v>0</v>
      </c>
      <c r="K31" s="42"/>
    </row>
    <row r="32" spans="2:11" s="1" customFormat="1" ht="14.45" customHeight="1" hidden="1">
      <c r="B32" s="38"/>
      <c r="C32" s="39"/>
      <c r="D32" s="39"/>
      <c r="E32" s="46" t="s">
        <v>38</v>
      </c>
      <c r="F32" s="106">
        <f>ROUND(SUM(BG82:BG212),2)</f>
        <v>0</v>
      </c>
      <c r="G32" s="39"/>
      <c r="H32" s="39"/>
      <c r="I32" s="107">
        <v>0.21</v>
      </c>
      <c r="J32" s="106">
        <v>0</v>
      </c>
      <c r="K32" s="42"/>
    </row>
    <row r="33" spans="2:11" s="1" customFormat="1" ht="14.45" customHeight="1" hidden="1">
      <c r="B33" s="38"/>
      <c r="C33" s="39"/>
      <c r="D33" s="39"/>
      <c r="E33" s="46" t="s">
        <v>39</v>
      </c>
      <c r="F33" s="106">
        <f>ROUND(SUM(BH82:BH212),2)</f>
        <v>0</v>
      </c>
      <c r="G33" s="39"/>
      <c r="H33" s="39"/>
      <c r="I33" s="107">
        <v>0.15</v>
      </c>
      <c r="J33" s="106">
        <v>0</v>
      </c>
      <c r="K33" s="42"/>
    </row>
    <row r="34" spans="2:11" s="1" customFormat="1" ht="14.45" customHeight="1" hidden="1">
      <c r="B34" s="38"/>
      <c r="C34" s="39"/>
      <c r="D34" s="39"/>
      <c r="E34" s="46" t="s">
        <v>40</v>
      </c>
      <c r="F34" s="106">
        <f>ROUND(SUM(BI82:BI212),2)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114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445" t="str">
        <f>E7</f>
        <v>Využití plochy Borská, I.etapa</v>
      </c>
      <c r="F45" s="446"/>
      <c r="G45" s="446"/>
      <c r="H45" s="446"/>
      <c r="I45" s="39"/>
      <c r="J45" s="39"/>
      <c r="K45" s="42"/>
    </row>
    <row r="46" spans="2:11" s="1" customFormat="1" ht="14.45" customHeight="1">
      <c r="B46" s="38"/>
      <c r="C46" s="36" t="s">
        <v>112</v>
      </c>
      <c r="D46" s="39"/>
      <c r="E46" s="39"/>
      <c r="F46" s="39"/>
      <c r="G46" s="39"/>
      <c r="H46" s="39"/>
      <c r="I46" s="39"/>
      <c r="J46" s="39"/>
      <c r="K46" s="42"/>
    </row>
    <row r="47" spans="2:11" s="1" customFormat="1" ht="17.25" customHeight="1">
      <c r="B47" s="38"/>
      <c r="C47" s="39"/>
      <c r="D47" s="39"/>
      <c r="E47" s="447" t="str">
        <f>E9</f>
        <v>N3604 - Hřiště - drenáž</v>
      </c>
      <c r="F47" s="448"/>
      <c r="G47" s="448"/>
      <c r="H47" s="44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Západočeská univerzita v Plzni</v>
      </c>
      <c r="G51" s="39"/>
      <c r="H51" s="39"/>
      <c r="I51" s="36" t="s">
        <v>27</v>
      </c>
      <c r="J51" s="429" t="str">
        <f>E21</f>
        <v>AS Projekt, spol. s r.o.</v>
      </c>
      <c r="K51" s="42"/>
    </row>
    <row r="52" spans="2:11" s="1" customFormat="1" ht="14.45" customHeight="1">
      <c r="B52" s="38"/>
      <c r="C52" s="36" t="s">
        <v>26</v>
      </c>
      <c r="D52" s="39"/>
      <c r="E52" s="39"/>
      <c r="F52" s="34" t="str">
        <f>IF(E18="","",E18)</f>
        <v xml:space="preserve"> </v>
      </c>
      <c r="G52" s="39"/>
      <c r="H52" s="39"/>
      <c r="I52" s="39"/>
      <c r="J52" s="440"/>
      <c r="K52" s="42"/>
    </row>
    <row r="53" spans="2:11" s="1" customFormat="1" ht="10.35" customHeight="1">
      <c r="B53" s="38"/>
      <c r="C53" s="39"/>
      <c r="D53" s="39"/>
      <c r="E53" s="39"/>
      <c r="F53" s="39"/>
      <c r="G53" s="39"/>
      <c r="H53" s="39"/>
      <c r="I53" s="39"/>
      <c r="J53" s="39"/>
      <c r="K53" s="42"/>
    </row>
    <row r="54" spans="2:11" s="1" customFormat="1" ht="29.25" customHeight="1">
      <c r="B54" s="38"/>
      <c r="C54" s="115" t="s">
        <v>115</v>
      </c>
      <c r="D54" s="108"/>
      <c r="E54" s="108"/>
      <c r="F54" s="108"/>
      <c r="G54" s="108"/>
      <c r="H54" s="108"/>
      <c r="I54" s="108"/>
      <c r="J54" s="116" t="s">
        <v>116</v>
      </c>
      <c r="K54" s="117"/>
    </row>
    <row r="55" spans="2:11" s="1" customFormat="1" ht="10.35" customHeight="1">
      <c r="B55" s="38"/>
      <c r="C55" s="39"/>
      <c r="D55" s="39"/>
      <c r="E55" s="39"/>
      <c r="F55" s="39"/>
      <c r="G55" s="39"/>
      <c r="H55" s="39"/>
      <c r="I55" s="39"/>
      <c r="J55" s="39"/>
      <c r="K55" s="42"/>
    </row>
    <row r="56" spans="2:47" s="1" customFormat="1" ht="29.25" customHeight="1">
      <c r="B56" s="38"/>
      <c r="C56" s="118" t="s">
        <v>117</v>
      </c>
      <c r="D56" s="39"/>
      <c r="E56" s="39"/>
      <c r="F56" s="39"/>
      <c r="G56" s="39"/>
      <c r="H56" s="39"/>
      <c r="I56" s="39"/>
      <c r="J56" s="105">
        <f>J82</f>
        <v>0</v>
      </c>
      <c r="K56" s="42"/>
      <c r="AU56" s="24" t="s">
        <v>118</v>
      </c>
    </row>
    <row r="57" spans="2:11" s="7" customFormat="1" ht="24.95" customHeight="1">
      <c r="B57" s="119"/>
      <c r="C57" s="120"/>
      <c r="D57" s="121" t="s">
        <v>119</v>
      </c>
      <c r="E57" s="122"/>
      <c r="F57" s="122"/>
      <c r="G57" s="122"/>
      <c r="H57" s="122"/>
      <c r="I57" s="122"/>
      <c r="J57" s="123">
        <f>J83</f>
        <v>0</v>
      </c>
      <c r="K57" s="124"/>
    </row>
    <row r="58" spans="2:11" s="8" customFormat="1" ht="19.9" customHeight="1">
      <c r="B58" s="125"/>
      <c r="C58" s="126"/>
      <c r="D58" s="127" t="s">
        <v>120</v>
      </c>
      <c r="E58" s="128"/>
      <c r="F58" s="128"/>
      <c r="G58" s="128"/>
      <c r="H58" s="128"/>
      <c r="I58" s="128"/>
      <c r="J58" s="129">
        <f>J84</f>
        <v>0</v>
      </c>
      <c r="K58" s="130"/>
    </row>
    <row r="59" spans="2:11" s="8" customFormat="1" ht="19.9" customHeight="1">
      <c r="B59" s="125"/>
      <c r="C59" s="126"/>
      <c r="D59" s="127" t="s">
        <v>121</v>
      </c>
      <c r="E59" s="128"/>
      <c r="F59" s="128"/>
      <c r="G59" s="128"/>
      <c r="H59" s="128"/>
      <c r="I59" s="128"/>
      <c r="J59" s="129">
        <f>J145</f>
        <v>0</v>
      </c>
      <c r="K59" s="130"/>
    </row>
    <row r="60" spans="2:11" s="8" customFormat="1" ht="19.9" customHeight="1">
      <c r="B60" s="125"/>
      <c r="C60" s="126"/>
      <c r="D60" s="127" t="s">
        <v>692</v>
      </c>
      <c r="E60" s="128"/>
      <c r="F60" s="128"/>
      <c r="G60" s="128"/>
      <c r="H60" s="128"/>
      <c r="I60" s="128"/>
      <c r="J60" s="129">
        <f>J175</f>
        <v>0</v>
      </c>
      <c r="K60" s="130"/>
    </row>
    <row r="61" spans="2:11" s="8" customFormat="1" ht="19.9" customHeight="1">
      <c r="B61" s="125"/>
      <c r="C61" s="126"/>
      <c r="D61" s="127" t="s">
        <v>693</v>
      </c>
      <c r="E61" s="128"/>
      <c r="F61" s="128"/>
      <c r="G61" s="128"/>
      <c r="H61" s="128"/>
      <c r="I61" s="128"/>
      <c r="J61" s="129">
        <f>J184</f>
        <v>0</v>
      </c>
      <c r="K61" s="130"/>
    </row>
    <row r="62" spans="2:11" s="8" customFormat="1" ht="19.9" customHeight="1">
      <c r="B62" s="125"/>
      <c r="C62" s="126"/>
      <c r="D62" s="127" t="s">
        <v>124</v>
      </c>
      <c r="E62" s="128"/>
      <c r="F62" s="128"/>
      <c r="G62" s="128"/>
      <c r="H62" s="128"/>
      <c r="I62" s="128"/>
      <c r="J62" s="129">
        <f>J210</f>
        <v>0</v>
      </c>
      <c r="K62" s="130"/>
    </row>
    <row r="63" spans="2:11" s="1" customFormat="1" ht="21.75" customHeight="1">
      <c r="B63" s="38"/>
      <c r="C63" s="39"/>
      <c r="D63" s="39"/>
      <c r="E63" s="39"/>
      <c r="F63" s="39"/>
      <c r="G63" s="39"/>
      <c r="H63" s="39"/>
      <c r="I63" s="39"/>
      <c r="J63" s="39"/>
      <c r="K63" s="42"/>
    </row>
    <row r="64" spans="2:11" s="1" customFormat="1" ht="6.95" customHeight="1">
      <c r="B64" s="53"/>
      <c r="C64" s="54"/>
      <c r="D64" s="54"/>
      <c r="E64" s="54"/>
      <c r="F64" s="54"/>
      <c r="G64" s="54"/>
      <c r="H64" s="54"/>
      <c r="I64" s="54"/>
      <c r="J64" s="54"/>
      <c r="K64" s="55"/>
    </row>
    <row r="68" spans="2:12" s="1" customFormat="1" ht="6.95" customHeight="1">
      <c r="B68" s="56"/>
      <c r="C68" s="57"/>
      <c r="D68" s="57"/>
      <c r="E68" s="57"/>
      <c r="F68" s="57"/>
      <c r="G68" s="57"/>
      <c r="H68" s="57"/>
      <c r="I68" s="57"/>
      <c r="J68" s="57"/>
      <c r="K68" s="57"/>
      <c r="L68" s="38"/>
    </row>
    <row r="69" spans="2:12" s="1" customFormat="1" ht="36.95" customHeight="1">
      <c r="B69" s="38"/>
      <c r="C69" s="58" t="s">
        <v>126</v>
      </c>
      <c r="L69" s="38"/>
    </row>
    <row r="70" spans="2:12" s="1" customFormat="1" ht="6.95" customHeight="1">
      <c r="B70" s="38"/>
      <c r="L70" s="38"/>
    </row>
    <row r="71" spans="2:12" s="1" customFormat="1" ht="14.45" customHeight="1">
      <c r="B71" s="38"/>
      <c r="C71" s="60" t="s">
        <v>16</v>
      </c>
      <c r="L71" s="38"/>
    </row>
    <row r="72" spans="2:12" s="1" customFormat="1" ht="16.5" customHeight="1">
      <c r="B72" s="38"/>
      <c r="E72" s="441" t="str">
        <f>E7</f>
        <v>Využití plochy Borská, I.etapa</v>
      </c>
      <c r="F72" s="442"/>
      <c r="G72" s="442"/>
      <c r="H72" s="442"/>
      <c r="L72" s="38"/>
    </row>
    <row r="73" spans="2:12" s="1" customFormat="1" ht="14.45" customHeight="1">
      <c r="B73" s="38"/>
      <c r="C73" s="60" t="s">
        <v>112</v>
      </c>
      <c r="L73" s="38"/>
    </row>
    <row r="74" spans="2:12" s="1" customFormat="1" ht="17.25" customHeight="1">
      <c r="B74" s="38"/>
      <c r="E74" s="422" t="str">
        <f>E9</f>
        <v>N3604 - Hřiště - drenáž</v>
      </c>
      <c r="F74" s="443"/>
      <c r="G74" s="443"/>
      <c r="H74" s="443"/>
      <c r="L74" s="38"/>
    </row>
    <row r="75" spans="2:12" s="1" customFormat="1" ht="6.95" customHeight="1">
      <c r="B75" s="38"/>
      <c r="L75" s="38"/>
    </row>
    <row r="76" spans="2:12" s="1" customFormat="1" ht="18" customHeight="1">
      <c r="B76" s="38"/>
      <c r="C76" s="60" t="s">
        <v>19</v>
      </c>
      <c r="F76" s="131" t="str">
        <f>F12</f>
        <v xml:space="preserve"> </v>
      </c>
      <c r="I76" s="60" t="s">
        <v>21</v>
      </c>
      <c r="J76" s="64" t="str">
        <f>IF(J12="","",J12)</f>
        <v/>
      </c>
      <c r="L76" s="38"/>
    </row>
    <row r="77" spans="2:12" s="1" customFormat="1" ht="6.95" customHeight="1">
      <c r="B77" s="38"/>
      <c r="L77" s="38"/>
    </row>
    <row r="78" spans="2:12" s="1" customFormat="1" ht="15">
      <c r="B78" s="38"/>
      <c r="C78" s="60" t="s">
        <v>22</v>
      </c>
      <c r="F78" s="131" t="str">
        <f>E15</f>
        <v>Západočeská univerzita v Plzni</v>
      </c>
      <c r="I78" s="60" t="s">
        <v>27</v>
      </c>
      <c r="J78" s="131" t="str">
        <f>E21</f>
        <v>AS Projekt, spol. s r.o.</v>
      </c>
      <c r="L78" s="38"/>
    </row>
    <row r="79" spans="2:12" s="1" customFormat="1" ht="14.45" customHeight="1">
      <c r="B79" s="38"/>
      <c r="C79" s="60" t="s">
        <v>26</v>
      </c>
      <c r="F79" s="131" t="str">
        <f>IF(E18="","",E18)</f>
        <v xml:space="preserve"> </v>
      </c>
      <c r="L79" s="38"/>
    </row>
    <row r="80" spans="2:12" s="1" customFormat="1" ht="10.35" customHeight="1">
      <c r="B80" s="38"/>
      <c r="L80" s="38"/>
    </row>
    <row r="81" spans="2:20" s="9" customFormat="1" ht="29.25" customHeight="1">
      <c r="B81" s="132"/>
      <c r="C81" s="133" t="s">
        <v>127</v>
      </c>
      <c r="D81" s="134" t="s">
        <v>50</v>
      </c>
      <c r="E81" s="134" t="s">
        <v>46</v>
      </c>
      <c r="F81" s="134" t="s">
        <v>128</v>
      </c>
      <c r="G81" s="134" t="s">
        <v>129</v>
      </c>
      <c r="H81" s="134" t="s">
        <v>130</v>
      </c>
      <c r="I81" s="134" t="s">
        <v>131</v>
      </c>
      <c r="J81" s="134" t="s">
        <v>116</v>
      </c>
      <c r="K81" s="135" t="s">
        <v>132</v>
      </c>
      <c r="L81" s="132"/>
      <c r="M81" s="70" t="s">
        <v>133</v>
      </c>
      <c r="N81" s="71" t="s">
        <v>35</v>
      </c>
      <c r="O81" s="71" t="s">
        <v>134</v>
      </c>
      <c r="P81" s="71" t="s">
        <v>135</v>
      </c>
      <c r="Q81" s="71" t="s">
        <v>136</v>
      </c>
      <c r="R81" s="71" t="s">
        <v>137</v>
      </c>
      <c r="S81" s="71" t="s">
        <v>138</v>
      </c>
      <c r="T81" s="72" t="s">
        <v>139</v>
      </c>
    </row>
    <row r="82" spans="2:63" s="1" customFormat="1" ht="29.25" customHeight="1">
      <c r="B82" s="38"/>
      <c r="C82" s="74" t="s">
        <v>117</v>
      </c>
      <c r="J82" s="136">
        <f>BK82</f>
        <v>0</v>
      </c>
      <c r="L82" s="38"/>
      <c r="M82" s="73"/>
      <c r="N82" s="65"/>
      <c r="O82" s="65"/>
      <c r="P82" s="137">
        <f>P83</f>
        <v>907.6919099999999</v>
      </c>
      <c r="Q82" s="65"/>
      <c r="R82" s="137">
        <f>R83</f>
        <v>174.13271279999998</v>
      </c>
      <c r="S82" s="65"/>
      <c r="T82" s="138">
        <f>T83</f>
        <v>0</v>
      </c>
      <c r="AT82" s="24" t="s">
        <v>64</v>
      </c>
      <c r="AU82" s="24" t="s">
        <v>118</v>
      </c>
      <c r="BK82" s="139">
        <f>BK83</f>
        <v>0</v>
      </c>
    </row>
    <row r="83" spans="2:63" s="10" customFormat="1" ht="37.35" customHeight="1">
      <c r="B83" s="140"/>
      <c r="D83" s="141" t="s">
        <v>64</v>
      </c>
      <c r="E83" s="142" t="s">
        <v>140</v>
      </c>
      <c r="F83" s="142" t="s">
        <v>141</v>
      </c>
      <c r="J83" s="143">
        <f>BK83</f>
        <v>0</v>
      </c>
      <c r="L83" s="140"/>
      <c r="M83" s="144"/>
      <c r="N83" s="145"/>
      <c r="O83" s="145"/>
      <c r="P83" s="146">
        <f>P84+P145+P175+P184+P210</f>
        <v>907.6919099999999</v>
      </c>
      <c r="Q83" s="145"/>
      <c r="R83" s="146">
        <f>R84+R145+R175+R184+R210</f>
        <v>174.13271279999998</v>
      </c>
      <c r="S83" s="145"/>
      <c r="T83" s="147">
        <f>T84+T145+T175+T184+T210</f>
        <v>0</v>
      </c>
      <c r="AR83" s="141" t="s">
        <v>73</v>
      </c>
      <c r="AT83" s="148" t="s">
        <v>64</v>
      </c>
      <c r="AU83" s="148" t="s">
        <v>65</v>
      </c>
      <c r="AY83" s="141" t="s">
        <v>142</v>
      </c>
      <c r="BK83" s="149">
        <f>BK84+BK145+BK175+BK184+BK210</f>
        <v>0</v>
      </c>
    </row>
    <row r="84" spans="2:63" s="10" customFormat="1" ht="19.9" customHeight="1">
      <c r="B84" s="140"/>
      <c r="D84" s="141" t="s">
        <v>64</v>
      </c>
      <c r="E84" s="150" t="s">
        <v>73</v>
      </c>
      <c r="F84" s="150" t="s">
        <v>143</v>
      </c>
      <c r="J84" s="151">
        <f>BK84</f>
        <v>0</v>
      </c>
      <c r="L84" s="140"/>
      <c r="M84" s="144"/>
      <c r="N84" s="145"/>
      <c r="O84" s="145"/>
      <c r="P84" s="146">
        <f>SUM(P85:P144)</f>
        <v>481.27991</v>
      </c>
      <c r="Q84" s="145"/>
      <c r="R84" s="146">
        <f>SUM(R85:R144)</f>
        <v>94.44</v>
      </c>
      <c r="S84" s="145"/>
      <c r="T84" s="147">
        <f>SUM(T85:T144)</f>
        <v>0</v>
      </c>
      <c r="AR84" s="141" t="s">
        <v>73</v>
      </c>
      <c r="AT84" s="148" t="s">
        <v>64</v>
      </c>
      <c r="AU84" s="148" t="s">
        <v>73</v>
      </c>
      <c r="AY84" s="141" t="s">
        <v>142</v>
      </c>
      <c r="BK84" s="149">
        <f>SUM(BK85:BK144)</f>
        <v>0</v>
      </c>
    </row>
    <row r="85" spans="2:65" s="1" customFormat="1" ht="25.5" customHeight="1">
      <c r="B85" s="152"/>
      <c r="C85" s="153" t="s">
        <v>73</v>
      </c>
      <c r="D85" s="153" t="s">
        <v>144</v>
      </c>
      <c r="E85" s="154" t="s">
        <v>694</v>
      </c>
      <c r="F85" s="155" t="s">
        <v>695</v>
      </c>
      <c r="G85" s="156" t="s">
        <v>147</v>
      </c>
      <c r="H85" s="157">
        <v>64.47</v>
      </c>
      <c r="I85" s="157"/>
      <c r="J85" s="157">
        <f>ROUND(I85*H85,2)</f>
        <v>0</v>
      </c>
      <c r="K85" s="155" t="s">
        <v>148</v>
      </c>
      <c r="L85" s="38"/>
      <c r="M85" s="158" t="s">
        <v>5</v>
      </c>
      <c r="N85" s="159" t="s">
        <v>36</v>
      </c>
      <c r="O85" s="160">
        <v>2.32</v>
      </c>
      <c r="P85" s="160">
        <f>O85*H85</f>
        <v>149.57039999999998</v>
      </c>
      <c r="Q85" s="160">
        <v>0</v>
      </c>
      <c r="R85" s="160">
        <f>Q85*H85</f>
        <v>0</v>
      </c>
      <c r="S85" s="160">
        <v>0</v>
      </c>
      <c r="T85" s="161">
        <f>S85*H85</f>
        <v>0</v>
      </c>
      <c r="AR85" s="24" t="s">
        <v>149</v>
      </c>
      <c r="AT85" s="24" t="s">
        <v>144</v>
      </c>
      <c r="AU85" s="24" t="s">
        <v>75</v>
      </c>
      <c r="AY85" s="24" t="s">
        <v>142</v>
      </c>
      <c r="BE85" s="162">
        <f>IF(N85="základní",J85,0)</f>
        <v>0</v>
      </c>
      <c r="BF85" s="162">
        <f>IF(N85="snížená",J85,0)</f>
        <v>0</v>
      </c>
      <c r="BG85" s="162">
        <f>IF(N85="zákl. přenesená",J85,0)</f>
        <v>0</v>
      </c>
      <c r="BH85" s="162">
        <f>IF(N85="sníž. přenesená",J85,0)</f>
        <v>0</v>
      </c>
      <c r="BI85" s="162">
        <f>IF(N85="nulová",J85,0)</f>
        <v>0</v>
      </c>
      <c r="BJ85" s="24" t="s">
        <v>73</v>
      </c>
      <c r="BK85" s="162">
        <f>ROUND(I85*H85,2)</f>
        <v>0</v>
      </c>
      <c r="BL85" s="24" t="s">
        <v>149</v>
      </c>
      <c r="BM85" s="24" t="s">
        <v>696</v>
      </c>
    </row>
    <row r="86" spans="2:47" s="1" customFormat="1" ht="148.5">
      <c r="B86" s="38"/>
      <c r="D86" s="163" t="s">
        <v>151</v>
      </c>
      <c r="F86" s="164" t="s">
        <v>697</v>
      </c>
      <c r="L86" s="38"/>
      <c r="M86" s="165"/>
      <c r="N86" s="39"/>
      <c r="O86" s="39"/>
      <c r="P86" s="39"/>
      <c r="Q86" s="39"/>
      <c r="R86" s="39"/>
      <c r="S86" s="39"/>
      <c r="T86" s="67"/>
      <c r="AT86" s="24" t="s">
        <v>151</v>
      </c>
      <c r="AU86" s="24" t="s">
        <v>75</v>
      </c>
    </row>
    <row r="87" spans="2:51" s="11" customFormat="1" ht="13.5">
      <c r="B87" s="166"/>
      <c r="D87" s="163" t="s">
        <v>153</v>
      </c>
      <c r="E87" s="167" t="s">
        <v>5</v>
      </c>
      <c r="F87" s="168" t="s">
        <v>698</v>
      </c>
      <c r="H87" s="169">
        <v>64.47</v>
      </c>
      <c r="L87" s="166"/>
      <c r="M87" s="170"/>
      <c r="N87" s="171"/>
      <c r="O87" s="171"/>
      <c r="P87" s="171"/>
      <c r="Q87" s="171"/>
      <c r="R87" s="171"/>
      <c r="S87" s="171"/>
      <c r="T87" s="172"/>
      <c r="AT87" s="167" t="s">
        <v>153</v>
      </c>
      <c r="AU87" s="167" t="s">
        <v>75</v>
      </c>
      <c r="AV87" s="11" t="s">
        <v>75</v>
      </c>
      <c r="AW87" s="11" t="s">
        <v>28</v>
      </c>
      <c r="AX87" s="11" t="s">
        <v>65</v>
      </c>
      <c r="AY87" s="167" t="s">
        <v>142</v>
      </c>
    </row>
    <row r="88" spans="2:51" s="13" customFormat="1" ht="13.5">
      <c r="B88" s="179"/>
      <c r="D88" s="163" t="s">
        <v>153</v>
      </c>
      <c r="E88" s="180" t="s">
        <v>5</v>
      </c>
      <c r="F88" s="181" t="s">
        <v>156</v>
      </c>
      <c r="H88" s="182">
        <v>64.47</v>
      </c>
      <c r="L88" s="179"/>
      <c r="M88" s="183"/>
      <c r="N88" s="184"/>
      <c r="O88" s="184"/>
      <c r="P88" s="184"/>
      <c r="Q88" s="184"/>
      <c r="R88" s="184"/>
      <c r="S88" s="184"/>
      <c r="T88" s="185"/>
      <c r="AT88" s="180" t="s">
        <v>153</v>
      </c>
      <c r="AU88" s="180" t="s">
        <v>75</v>
      </c>
      <c r="AV88" s="13" t="s">
        <v>149</v>
      </c>
      <c r="AW88" s="13" t="s">
        <v>28</v>
      </c>
      <c r="AX88" s="13" t="s">
        <v>73</v>
      </c>
      <c r="AY88" s="180" t="s">
        <v>142</v>
      </c>
    </row>
    <row r="89" spans="2:65" s="1" customFormat="1" ht="38.25" customHeight="1">
      <c r="B89" s="152"/>
      <c r="C89" s="153" t="s">
        <v>75</v>
      </c>
      <c r="D89" s="153" t="s">
        <v>144</v>
      </c>
      <c r="E89" s="154" t="s">
        <v>699</v>
      </c>
      <c r="F89" s="155" t="s">
        <v>700</v>
      </c>
      <c r="G89" s="156" t="s">
        <v>147</v>
      </c>
      <c r="H89" s="157">
        <v>12.89</v>
      </c>
      <c r="I89" s="157"/>
      <c r="J89" s="157">
        <f>ROUND(I89*H89,2)</f>
        <v>0</v>
      </c>
      <c r="K89" s="155" t="s">
        <v>148</v>
      </c>
      <c r="L89" s="38"/>
      <c r="M89" s="158" t="s">
        <v>5</v>
      </c>
      <c r="N89" s="159" t="s">
        <v>36</v>
      </c>
      <c r="O89" s="160">
        <v>0.654</v>
      </c>
      <c r="P89" s="160">
        <f>O89*H89</f>
        <v>8.430060000000001</v>
      </c>
      <c r="Q89" s="160">
        <v>0</v>
      </c>
      <c r="R89" s="160">
        <f>Q89*H89</f>
        <v>0</v>
      </c>
      <c r="S89" s="160">
        <v>0</v>
      </c>
      <c r="T89" s="161">
        <f>S89*H89</f>
        <v>0</v>
      </c>
      <c r="AR89" s="24" t="s">
        <v>149</v>
      </c>
      <c r="AT89" s="24" t="s">
        <v>144</v>
      </c>
      <c r="AU89" s="24" t="s">
        <v>75</v>
      </c>
      <c r="AY89" s="24" t="s">
        <v>142</v>
      </c>
      <c r="BE89" s="162">
        <f>IF(N89="základní",J89,0)</f>
        <v>0</v>
      </c>
      <c r="BF89" s="162">
        <f>IF(N89="snížená",J89,0)</f>
        <v>0</v>
      </c>
      <c r="BG89" s="162">
        <f>IF(N89="zákl. přenesená",J89,0)</f>
        <v>0</v>
      </c>
      <c r="BH89" s="162">
        <f>IF(N89="sníž. přenesená",J89,0)</f>
        <v>0</v>
      </c>
      <c r="BI89" s="162">
        <f>IF(N89="nulová",J89,0)</f>
        <v>0</v>
      </c>
      <c r="BJ89" s="24" t="s">
        <v>73</v>
      </c>
      <c r="BK89" s="162">
        <f>ROUND(I89*H89,2)</f>
        <v>0</v>
      </c>
      <c r="BL89" s="24" t="s">
        <v>149</v>
      </c>
      <c r="BM89" s="24" t="s">
        <v>701</v>
      </c>
    </row>
    <row r="90" spans="2:47" s="1" customFormat="1" ht="148.5">
      <c r="B90" s="38"/>
      <c r="D90" s="163" t="s">
        <v>151</v>
      </c>
      <c r="F90" s="164" t="s">
        <v>697</v>
      </c>
      <c r="L90" s="38"/>
      <c r="M90" s="165"/>
      <c r="N90" s="39"/>
      <c r="O90" s="39"/>
      <c r="P90" s="39"/>
      <c r="Q90" s="39"/>
      <c r="R90" s="39"/>
      <c r="S90" s="39"/>
      <c r="T90" s="67"/>
      <c r="AT90" s="24" t="s">
        <v>151</v>
      </c>
      <c r="AU90" s="24" t="s">
        <v>75</v>
      </c>
    </row>
    <row r="91" spans="2:51" s="11" customFormat="1" ht="13.5">
      <c r="B91" s="166"/>
      <c r="D91" s="163" t="s">
        <v>153</v>
      </c>
      <c r="E91" s="167" t="s">
        <v>5</v>
      </c>
      <c r="F91" s="168" t="s">
        <v>702</v>
      </c>
      <c r="H91" s="169">
        <v>12.89</v>
      </c>
      <c r="L91" s="166"/>
      <c r="M91" s="170"/>
      <c r="N91" s="171"/>
      <c r="O91" s="171"/>
      <c r="P91" s="171"/>
      <c r="Q91" s="171"/>
      <c r="R91" s="171"/>
      <c r="S91" s="171"/>
      <c r="T91" s="172"/>
      <c r="AT91" s="167" t="s">
        <v>153</v>
      </c>
      <c r="AU91" s="167" t="s">
        <v>75</v>
      </c>
      <c r="AV91" s="11" t="s">
        <v>75</v>
      </c>
      <c r="AW91" s="11" t="s">
        <v>28</v>
      </c>
      <c r="AX91" s="11" t="s">
        <v>65</v>
      </c>
      <c r="AY91" s="167" t="s">
        <v>142</v>
      </c>
    </row>
    <row r="92" spans="2:51" s="12" customFormat="1" ht="13.5">
      <c r="B92" s="173"/>
      <c r="D92" s="163" t="s">
        <v>153</v>
      </c>
      <c r="E92" s="174" t="s">
        <v>5</v>
      </c>
      <c r="F92" s="175" t="s">
        <v>178</v>
      </c>
      <c r="H92" s="174" t="s">
        <v>5</v>
      </c>
      <c r="L92" s="173"/>
      <c r="M92" s="176"/>
      <c r="N92" s="177"/>
      <c r="O92" s="177"/>
      <c r="P92" s="177"/>
      <c r="Q92" s="177"/>
      <c r="R92" s="177"/>
      <c r="S92" s="177"/>
      <c r="T92" s="178"/>
      <c r="AT92" s="174" t="s">
        <v>153</v>
      </c>
      <c r="AU92" s="174" t="s">
        <v>75</v>
      </c>
      <c r="AV92" s="12" t="s">
        <v>73</v>
      </c>
      <c r="AW92" s="12" t="s">
        <v>28</v>
      </c>
      <c r="AX92" s="12" t="s">
        <v>65</v>
      </c>
      <c r="AY92" s="174" t="s">
        <v>142</v>
      </c>
    </row>
    <row r="93" spans="2:51" s="13" customFormat="1" ht="13.5">
      <c r="B93" s="179"/>
      <c r="D93" s="163" t="s">
        <v>153</v>
      </c>
      <c r="E93" s="180" t="s">
        <v>5</v>
      </c>
      <c r="F93" s="181" t="s">
        <v>156</v>
      </c>
      <c r="H93" s="182">
        <v>12.89</v>
      </c>
      <c r="L93" s="179"/>
      <c r="M93" s="183"/>
      <c r="N93" s="184"/>
      <c r="O93" s="184"/>
      <c r="P93" s="184"/>
      <c r="Q93" s="184"/>
      <c r="R93" s="184"/>
      <c r="S93" s="184"/>
      <c r="T93" s="185"/>
      <c r="AT93" s="180" t="s">
        <v>153</v>
      </c>
      <c r="AU93" s="180" t="s">
        <v>75</v>
      </c>
      <c r="AV93" s="13" t="s">
        <v>149</v>
      </c>
      <c r="AW93" s="13" t="s">
        <v>28</v>
      </c>
      <c r="AX93" s="13" t="s">
        <v>73</v>
      </c>
      <c r="AY93" s="180" t="s">
        <v>142</v>
      </c>
    </row>
    <row r="94" spans="2:65" s="1" customFormat="1" ht="25.5" customHeight="1">
      <c r="B94" s="152"/>
      <c r="C94" s="153" t="s">
        <v>162</v>
      </c>
      <c r="D94" s="153" t="s">
        <v>144</v>
      </c>
      <c r="E94" s="154" t="s">
        <v>703</v>
      </c>
      <c r="F94" s="155" t="s">
        <v>704</v>
      </c>
      <c r="G94" s="156" t="s">
        <v>147</v>
      </c>
      <c r="H94" s="157">
        <v>73.8</v>
      </c>
      <c r="I94" s="157"/>
      <c r="J94" s="157">
        <f>ROUND(I94*H94,2)</f>
        <v>0</v>
      </c>
      <c r="K94" s="155" t="s">
        <v>148</v>
      </c>
      <c r="L94" s="38"/>
      <c r="M94" s="158" t="s">
        <v>5</v>
      </c>
      <c r="N94" s="159" t="s">
        <v>36</v>
      </c>
      <c r="O94" s="160">
        <v>3.14</v>
      </c>
      <c r="P94" s="160">
        <f>O94*H94</f>
        <v>231.732</v>
      </c>
      <c r="Q94" s="160">
        <v>0</v>
      </c>
      <c r="R94" s="160">
        <f>Q94*H94</f>
        <v>0</v>
      </c>
      <c r="S94" s="160">
        <v>0</v>
      </c>
      <c r="T94" s="161">
        <f>S94*H94</f>
        <v>0</v>
      </c>
      <c r="AR94" s="24" t="s">
        <v>149</v>
      </c>
      <c r="AT94" s="24" t="s">
        <v>144</v>
      </c>
      <c r="AU94" s="24" t="s">
        <v>75</v>
      </c>
      <c r="AY94" s="24" t="s">
        <v>142</v>
      </c>
      <c r="BE94" s="162">
        <f>IF(N94="základní",J94,0)</f>
        <v>0</v>
      </c>
      <c r="BF94" s="162">
        <f>IF(N94="snížená",J94,0)</f>
        <v>0</v>
      </c>
      <c r="BG94" s="162">
        <f>IF(N94="zákl. přenesená",J94,0)</f>
        <v>0</v>
      </c>
      <c r="BH94" s="162">
        <f>IF(N94="sníž. přenesená",J94,0)</f>
        <v>0</v>
      </c>
      <c r="BI94" s="162">
        <f>IF(N94="nulová",J94,0)</f>
        <v>0</v>
      </c>
      <c r="BJ94" s="24" t="s">
        <v>73</v>
      </c>
      <c r="BK94" s="162">
        <f>ROUND(I94*H94,2)</f>
        <v>0</v>
      </c>
      <c r="BL94" s="24" t="s">
        <v>149</v>
      </c>
      <c r="BM94" s="24" t="s">
        <v>705</v>
      </c>
    </row>
    <row r="95" spans="2:47" s="1" customFormat="1" ht="270">
      <c r="B95" s="38"/>
      <c r="D95" s="163" t="s">
        <v>151</v>
      </c>
      <c r="F95" s="164" t="s">
        <v>706</v>
      </c>
      <c r="L95" s="38"/>
      <c r="M95" s="165"/>
      <c r="N95" s="39"/>
      <c r="O95" s="39"/>
      <c r="P95" s="39"/>
      <c r="Q95" s="39"/>
      <c r="R95" s="39"/>
      <c r="S95" s="39"/>
      <c r="T95" s="67"/>
      <c r="AT95" s="24" t="s">
        <v>151</v>
      </c>
      <c r="AU95" s="24" t="s">
        <v>75</v>
      </c>
    </row>
    <row r="96" spans="2:51" s="11" customFormat="1" ht="13.5">
      <c r="B96" s="166"/>
      <c r="D96" s="163" t="s">
        <v>153</v>
      </c>
      <c r="E96" s="167" t="s">
        <v>5</v>
      </c>
      <c r="F96" s="168" t="s">
        <v>707</v>
      </c>
      <c r="H96" s="169">
        <v>73.8</v>
      </c>
      <c r="L96" s="166"/>
      <c r="M96" s="170"/>
      <c r="N96" s="171"/>
      <c r="O96" s="171"/>
      <c r="P96" s="171"/>
      <c r="Q96" s="171"/>
      <c r="R96" s="171"/>
      <c r="S96" s="171"/>
      <c r="T96" s="172"/>
      <c r="AT96" s="167" t="s">
        <v>153</v>
      </c>
      <c r="AU96" s="167" t="s">
        <v>75</v>
      </c>
      <c r="AV96" s="11" t="s">
        <v>75</v>
      </c>
      <c r="AW96" s="11" t="s">
        <v>28</v>
      </c>
      <c r="AX96" s="11" t="s">
        <v>65</v>
      </c>
      <c r="AY96" s="167" t="s">
        <v>142</v>
      </c>
    </row>
    <row r="97" spans="2:51" s="12" customFormat="1" ht="13.5">
      <c r="B97" s="173"/>
      <c r="D97" s="163" t="s">
        <v>153</v>
      </c>
      <c r="E97" s="174" t="s">
        <v>5</v>
      </c>
      <c r="F97" s="175" t="s">
        <v>708</v>
      </c>
      <c r="H97" s="174" t="s">
        <v>5</v>
      </c>
      <c r="L97" s="173"/>
      <c r="M97" s="176"/>
      <c r="N97" s="177"/>
      <c r="O97" s="177"/>
      <c r="P97" s="177"/>
      <c r="Q97" s="177"/>
      <c r="R97" s="177"/>
      <c r="S97" s="177"/>
      <c r="T97" s="178"/>
      <c r="AT97" s="174" t="s">
        <v>153</v>
      </c>
      <c r="AU97" s="174" t="s">
        <v>75</v>
      </c>
      <c r="AV97" s="12" t="s">
        <v>73</v>
      </c>
      <c r="AW97" s="12" t="s">
        <v>28</v>
      </c>
      <c r="AX97" s="12" t="s">
        <v>65</v>
      </c>
      <c r="AY97" s="174" t="s">
        <v>142</v>
      </c>
    </row>
    <row r="98" spans="2:51" s="13" customFormat="1" ht="13.5">
      <c r="B98" s="179"/>
      <c r="D98" s="163" t="s">
        <v>153</v>
      </c>
      <c r="E98" s="180" t="s">
        <v>5</v>
      </c>
      <c r="F98" s="181" t="s">
        <v>156</v>
      </c>
      <c r="H98" s="182">
        <v>73.8</v>
      </c>
      <c r="L98" s="179"/>
      <c r="M98" s="183"/>
      <c r="N98" s="184"/>
      <c r="O98" s="184"/>
      <c r="P98" s="184"/>
      <c r="Q98" s="184"/>
      <c r="R98" s="184"/>
      <c r="S98" s="184"/>
      <c r="T98" s="185"/>
      <c r="AT98" s="180" t="s">
        <v>153</v>
      </c>
      <c r="AU98" s="180" t="s">
        <v>75</v>
      </c>
      <c r="AV98" s="13" t="s">
        <v>149</v>
      </c>
      <c r="AW98" s="13" t="s">
        <v>28</v>
      </c>
      <c r="AX98" s="13" t="s">
        <v>73</v>
      </c>
      <c r="AY98" s="180" t="s">
        <v>142</v>
      </c>
    </row>
    <row r="99" spans="2:65" s="1" customFormat="1" ht="38.25" customHeight="1">
      <c r="B99" s="152"/>
      <c r="C99" s="153" t="s">
        <v>149</v>
      </c>
      <c r="D99" s="153" t="s">
        <v>144</v>
      </c>
      <c r="E99" s="154" t="s">
        <v>709</v>
      </c>
      <c r="F99" s="155" t="s">
        <v>710</v>
      </c>
      <c r="G99" s="156" t="s">
        <v>147</v>
      </c>
      <c r="H99" s="157">
        <v>14.76</v>
      </c>
      <c r="I99" s="157"/>
      <c r="J99" s="157">
        <f>ROUND(I99*H99,2)</f>
        <v>0</v>
      </c>
      <c r="K99" s="155" t="s">
        <v>148</v>
      </c>
      <c r="L99" s="38"/>
      <c r="M99" s="158" t="s">
        <v>5</v>
      </c>
      <c r="N99" s="159" t="s">
        <v>36</v>
      </c>
      <c r="O99" s="160">
        <v>0.474</v>
      </c>
      <c r="P99" s="160">
        <f>O99*H99</f>
        <v>6.996239999999999</v>
      </c>
      <c r="Q99" s="160">
        <v>0</v>
      </c>
      <c r="R99" s="160">
        <f>Q99*H99</f>
        <v>0</v>
      </c>
      <c r="S99" s="160">
        <v>0</v>
      </c>
      <c r="T99" s="161">
        <f>S99*H99</f>
        <v>0</v>
      </c>
      <c r="AR99" s="24" t="s">
        <v>149</v>
      </c>
      <c r="AT99" s="24" t="s">
        <v>144</v>
      </c>
      <c r="AU99" s="24" t="s">
        <v>75</v>
      </c>
      <c r="AY99" s="24" t="s">
        <v>142</v>
      </c>
      <c r="BE99" s="162">
        <f>IF(N99="základní",J99,0)</f>
        <v>0</v>
      </c>
      <c r="BF99" s="162">
        <f>IF(N99="snížená",J99,0)</f>
        <v>0</v>
      </c>
      <c r="BG99" s="162">
        <f>IF(N99="zákl. přenesená",J99,0)</f>
        <v>0</v>
      </c>
      <c r="BH99" s="162">
        <f>IF(N99="sníž. přenesená",J99,0)</f>
        <v>0</v>
      </c>
      <c r="BI99" s="162">
        <f>IF(N99="nulová",J99,0)</f>
        <v>0</v>
      </c>
      <c r="BJ99" s="24" t="s">
        <v>73</v>
      </c>
      <c r="BK99" s="162">
        <f>ROUND(I99*H99,2)</f>
        <v>0</v>
      </c>
      <c r="BL99" s="24" t="s">
        <v>149</v>
      </c>
      <c r="BM99" s="24" t="s">
        <v>711</v>
      </c>
    </row>
    <row r="100" spans="2:47" s="1" customFormat="1" ht="270">
      <c r="B100" s="38"/>
      <c r="D100" s="163" t="s">
        <v>151</v>
      </c>
      <c r="F100" s="164" t="s">
        <v>706</v>
      </c>
      <c r="L100" s="38"/>
      <c r="M100" s="165"/>
      <c r="N100" s="39"/>
      <c r="O100" s="39"/>
      <c r="P100" s="39"/>
      <c r="Q100" s="39"/>
      <c r="R100" s="39"/>
      <c r="S100" s="39"/>
      <c r="T100" s="67"/>
      <c r="AT100" s="24" t="s">
        <v>151</v>
      </c>
      <c r="AU100" s="24" t="s">
        <v>75</v>
      </c>
    </row>
    <row r="101" spans="2:51" s="11" customFormat="1" ht="13.5">
      <c r="B101" s="166"/>
      <c r="D101" s="163" t="s">
        <v>153</v>
      </c>
      <c r="E101" s="167" t="s">
        <v>5</v>
      </c>
      <c r="F101" s="168" t="s">
        <v>712</v>
      </c>
      <c r="H101" s="169">
        <v>14.76</v>
      </c>
      <c r="L101" s="166"/>
      <c r="M101" s="170"/>
      <c r="N101" s="171"/>
      <c r="O101" s="171"/>
      <c r="P101" s="171"/>
      <c r="Q101" s="171"/>
      <c r="R101" s="171"/>
      <c r="S101" s="171"/>
      <c r="T101" s="172"/>
      <c r="AT101" s="167" t="s">
        <v>153</v>
      </c>
      <c r="AU101" s="167" t="s">
        <v>75</v>
      </c>
      <c r="AV101" s="11" t="s">
        <v>75</v>
      </c>
      <c r="AW101" s="11" t="s">
        <v>28</v>
      </c>
      <c r="AX101" s="11" t="s">
        <v>65</v>
      </c>
      <c r="AY101" s="167" t="s">
        <v>142</v>
      </c>
    </row>
    <row r="102" spans="2:51" s="12" customFormat="1" ht="13.5">
      <c r="B102" s="173"/>
      <c r="D102" s="163" t="s">
        <v>153</v>
      </c>
      <c r="E102" s="174" t="s">
        <v>5</v>
      </c>
      <c r="F102" s="175" t="s">
        <v>178</v>
      </c>
      <c r="H102" s="174" t="s">
        <v>5</v>
      </c>
      <c r="L102" s="173"/>
      <c r="M102" s="176"/>
      <c r="N102" s="177"/>
      <c r="O102" s="177"/>
      <c r="P102" s="177"/>
      <c r="Q102" s="177"/>
      <c r="R102" s="177"/>
      <c r="S102" s="177"/>
      <c r="T102" s="178"/>
      <c r="AT102" s="174" t="s">
        <v>153</v>
      </c>
      <c r="AU102" s="174" t="s">
        <v>75</v>
      </c>
      <c r="AV102" s="12" t="s">
        <v>73</v>
      </c>
      <c r="AW102" s="12" t="s">
        <v>28</v>
      </c>
      <c r="AX102" s="12" t="s">
        <v>65</v>
      </c>
      <c r="AY102" s="174" t="s">
        <v>142</v>
      </c>
    </row>
    <row r="103" spans="2:51" s="13" customFormat="1" ht="13.5">
      <c r="B103" s="179"/>
      <c r="D103" s="163" t="s">
        <v>153</v>
      </c>
      <c r="E103" s="180" t="s">
        <v>5</v>
      </c>
      <c r="F103" s="181" t="s">
        <v>156</v>
      </c>
      <c r="H103" s="182">
        <v>14.76</v>
      </c>
      <c r="L103" s="179"/>
      <c r="M103" s="183"/>
      <c r="N103" s="184"/>
      <c r="O103" s="184"/>
      <c r="P103" s="184"/>
      <c r="Q103" s="184"/>
      <c r="R103" s="184"/>
      <c r="S103" s="184"/>
      <c r="T103" s="185"/>
      <c r="AT103" s="180" t="s">
        <v>153</v>
      </c>
      <c r="AU103" s="180" t="s">
        <v>75</v>
      </c>
      <c r="AV103" s="13" t="s">
        <v>149</v>
      </c>
      <c r="AW103" s="13" t="s">
        <v>28</v>
      </c>
      <c r="AX103" s="13" t="s">
        <v>73</v>
      </c>
      <c r="AY103" s="180" t="s">
        <v>142</v>
      </c>
    </row>
    <row r="104" spans="2:65" s="1" customFormat="1" ht="38.25" customHeight="1">
      <c r="B104" s="152"/>
      <c r="C104" s="153" t="s">
        <v>173</v>
      </c>
      <c r="D104" s="153" t="s">
        <v>144</v>
      </c>
      <c r="E104" s="154" t="s">
        <v>713</v>
      </c>
      <c r="F104" s="155" t="s">
        <v>714</v>
      </c>
      <c r="G104" s="156" t="s">
        <v>147</v>
      </c>
      <c r="H104" s="157">
        <v>73.8</v>
      </c>
      <c r="I104" s="157"/>
      <c r="J104" s="157">
        <f>ROUND(I104*H104,2)</f>
        <v>0</v>
      </c>
      <c r="K104" s="155" t="s">
        <v>148</v>
      </c>
      <c r="L104" s="38"/>
      <c r="M104" s="158" t="s">
        <v>5</v>
      </c>
      <c r="N104" s="159" t="s">
        <v>36</v>
      </c>
      <c r="O104" s="160">
        <v>0.519</v>
      </c>
      <c r="P104" s="160">
        <f>O104*H104</f>
        <v>38.3022</v>
      </c>
      <c r="Q104" s="160">
        <v>0</v>
      </c>
      <c r="R104" s="160">
        <f>Q104*H104</f>
        <v>0</v>
      </c>
      <c r="S104" s="160">
        <v>0</v>
      </c>
      <c r="T104" s="161">
        <f>S104*H104</f>
        <v>0</v>
      </c>
      <c r="AR104" s="24" t="s">
        <v>149</v>
      </c>
      <c r="AT104" s="24" t="s">
        <v>144</v>
      </c>
      <c r="AU104" s="24" t="s">
        <v>75</v>
      </c>
      <c r="AY104" s="24" t="s">
        <v>142</v>
      </c>
      <c r="BE104" s="162">
        <f>IF(N104="základní",J104,0)</f>
        <v>0</v>
      </c>
      <c r="BF104" s="162">
        <f>IF(N104="snížená",J104,0)</f>
        <v>0</v>
      </c>
      <c r="BG104" s="162">
        <f>IF(N104="zákl. přenesená",J104,0)</f>
        <v>0</v>
      </c>
      <c r="BH104" s="162">
        <f>IF(N104="sníž. přenesená",J104,0)</f>
        <v>0</v>
      </c>
      <c r="BI104" s="162">
        <f>IF(N104="nulová",J104,0)</f>
        <v>0</v>
      </c>
      <c r="BJ104" s="24" t="s">
        <v>73</v>
      </c>
      <c r="BK104" s="162">
        <f>ROUND(I104*H104,2)</f>
        <v>0</v>
      </c>
      <c r="BL104" s="24" t="s">
        <v>149</v>
      </c>
      <c r="BM104" s="24" t="s">
        <v>715</v>
      </c>
    </row>
    <row r="105" spans="2:47" s="1" customFormat="1" ht="121.5">
      <c r="B105" s="38"/>
      <c r="D105" s="163" t="s">
        <v>151</v>
      </c>
      <c r="F105" s="164" t="s">
        <v>716</v>
      </c>
      <c r="L105" s="38"/>
      <c r="M105" s="165"/>
      <c r="N105" s="39"/>
      <c r="O105" s="39"/>
      <c r="P105" s="39"/>
      <c r="Q105" s="39"/>
      <c r="R105" s="39"/>
      <c r="S105" s="39"/>
      <c r="T105" s="67"/>
      <c r="AT105" s="24" t="s">
        <v>151</v>
      </c>
      <c r="AU105" s="24" t="s">
        <v>75</v>
      </c>
    </row>
    <row r="106" spans="2:51" s="11" customFormat="1" ht="13.5">
      <c r="B106" s="166"/>
      <c r="D106" s="163" t="s">
        <v>153</v>
      </c>
      <c r="E106" s="167" t="s">
        <v>5</v>
      </c>
      <c r="F106" s="168" t="s">
        <v>717</v>
      </c>
      <c r="H106" s="169">
        <v>73.8</v>
      </c>
      <c r="L106" s="166"/>
      <c r="M106" s="170"/>
      <c r="N106" s="171"/>
      <c r="O106" s="171"/>
      <c r="P106" s="171"/>
      <c r="Q106" s="171"/>
      <c r="R106" s="171"/>
      <c r="S106" s="171"/>
      <c r="T106" s="172"/>
      <c r="AT106" s="167" t="s">
        <v>153</v>
      </c>
      <c r="AU106" s="167" t="s">
        <v>75</v>
      </c>
      <c r="AV106" s="11" t="s">
        <v>75</v>
      </c>
      <c r="AW106" s="11" t="s">
        <v>28</v>
      </c>
      <c r="AX106" s="11" t="s">
        <v>65</v>
      </c>
      <c r="AY106" s="167" t="s">
        <v>142</v>
      </c>
    </row>
    <row r="107" spans="2:51" s="12" customFormat="1" ht="13.5">
      <c r="B107" s="173"/>
      <c r="D107" s="163" t="s">
        <v>153</v>
      </c>
      <c r="E107" s="174" t="s">
        <v>5</v>
      </c>
      <c r="F107" s="175" t="s">
        <v>708</v>
      </c>
      <c r="H107" s="174" t="s">
        <v>5</v>
      </c>
      <c r="L107" s="173"/>
      <c r="M107" s="176"/>
      <c r="N107" s="177"/>
      <c r="O107" s="177"/>
      <c r="P107" s="177"/>
      <c r="Q107" s="177"/>
      <c r="R107" s="177"/>
      <c r="S107" s="177"/>
      <c r="T107" s="178"/>
      <c r="AT107" s="174" t="s">
        <v>153</v>
      </c>
      <c r="AU107" s="174" t="s">
        <v>75</v>
      </c>
      <c r="AV107" s="12" t="s">
        <v>73</v>
      </c>
      <c r="AW107" s="12" t="s">
        <v>28</v>
      </c>
      <c r="AX107" s="12" t="s">
        <v>65</v>
      </c>
      <c r="AY107" s="174" t="s">
        <v>142</v>
      </c>
    </row>
    <row r="108" spans="2:51" s="13" customFormat="1" ht="13.5">
      <c r="B108" s="179"/>
      <c r="D108" s="163" t="s">
        <v>153</v>
      </c>
      <c r="E108" s="180" t="s">
        <v>5</v>
      </c>
      <c r="F108" s="181" t="s">
        <v>156</v>
      </c>
      <c r="H108" s="182">
        <v>73.8</v>
      </c>
      <c r="L108" s="179"/>
      <c r="M108" s="183"/>
      <c r="N108" s="184"/>
      <c r="O108" s="184"/>
      <c r="P108" s="184"/>
      <c r="Q108" s="184"/>
      <c r="R108" s="184"/>
      <c r="S108" s="184"/>
      <c r="T108" s="185"/>
      <c r="AT108" s="180" t="s">
        <v>153</v>
      </c>
      <c r="AU108" s="180" t="s">
        <v>75</v>
      </c>
      <c r="AV108" s="13" t="s">
        <v>149</v>
      </c>
      <c r="AW108" s="13" t="s">
        <v>28</v>
      </c>
      <c r="AX108" s="13" t="s">
        <v>73</v>
      </c>
      <c r="AY108" s="180" t="s">
        <v>142</v>
      </c>
    </row>
    <row r="109" spans="2:65" s="1" customFormat="1" ht="38.25" customHeight="1">
      <c r="B109" s="152"/>
      <c r="C109" s="153" t="s">
        <v>179</v>
      </c>
      <c r="D109" s="153" t="s">
        <v>144</v>
      </c>
      <c r="E109" s="154" t="s">
        <v>718</v>
      </c>
      <c r="F109" s="155" t="s">
        <v>719</v>
      </c>
      <c r="G109" s="156" t="s">
        <v>147</v>
      </c>
      <c r="H109" s="157">
        <v>18.23</v>
      </c>
      <c r="I109" s="157"/>
      <c r="J109" s="157">
        <f>ROUND(I109*H109,2)</f>
        <v>0</v>
      </c>
      <c r="K109" s="155" t="s">
        <v>148</v>
      </c>
      <c r="L109" s="38"/>
      <c r="M109" s="158" t="s">
        <v>5</v>
      </c>
      <c r="N109" s="159" t="s">
        <v>36</v>
      </c>
      <c r="O109" s="160">
        <v>0.074</v>
      </c>
      <c r="P109" s="160">
        <f>O109*H109</f>
        <v>1.3490199999999999</v>
      </c>
      <c r="Q109" s="160">
        <v>0</v>
      </c>
      <c r="R109" s="160">
        <f>Q109*H109</f>
        <v>0</v>
      </c>
      <c r="S109" s="160">
        <v>0</v>
      </c>
      <c r="T109" s="161">
        <f>S109*H109</f>
        <v>0</v>
      </c>
      <c r="AR109" s="24" t="s">
        <v>149</v>
      </c>
      <c r="AT109" s="24" t="s">
        <v>144</v>
      </c>
      <c r="AU109" s="24" t="s">
        <v>75</v>
      </c>
      <c r="AY109" s="24" t="s">
        <v>142</v>
      </c>
      <c r="BE109" s="162">
        <f>IF(N109="základní",J109,0)</f>
        <v>0</v>
      </c>
      <c r="BF109" s="162">
        <f>IF(N109="snížená",J109,0)</f>
        <v>0</v>
      </c>
      <c r="BG109" s="162">
        <f>IF(N109="zákl. přenesená",J109,0)</f>
        <v>0</v>
      </c>
      <c r="BH109" s="162">
        <f>IF(N109="sníž. přenesená",J109,0)</f>
        <v>0</v>
      </c>
      <c r="BI109" s="162">
        <f>IF(N109="nulová",J109,0)</f>
        <v>0</v>
      </c>
      <c r="BJ109" s="24" t="s">
        <v>73</v>
      </c>
      <c r="BK109" s="162">
        <f>ROUND(I109*H109,2)</f>
        <v>0</v>
      </c>
      <c r="BL109" s="24" t="s">
        <v>149</v>
      </c>
      <c r="BM109" s="24" t="s">
        <v>720</v>
      </c>
    </row>
    <row r="110" spans="2:47" s="1" customFormat="1" ht="243">
      <c r="B110" s="38"/>
      <c r="D110" s="163" t="s">
        <v>151</v>
      </c>
      <c r="F110" s="164" t="s">
        <v>183</v>
      </c>
      <c r="L110" s="38"/>
      <c r="M110" s="165"/>
      <c r="N110" s="39"/>
      <c r="O110" s="39"/>
      <c r="P110" s="39"/>
      <c r="Q110" s="39"/>
      <c r="R110" s="39"/>
      <c r="S110" s="39"/>
      <c r="T110" s="67"/>
      <c r="AT110" s="24" t="s">
        <v>151</v>
      </c>
      <c r="AU110" s="24" t="s">
        <v>75</v>
      </c>
    </row>
    <row r="111" spans="2:51" s="11" customFormat="1" ht="13.5">
      <c r="B111" s="166"/>
      <c r="D111" s="163" t="s">
        <v>153</v>
      </c>
      <c r="E111" s="167" t="s">
        <v>5</v>
      </c>
      <c r="F111" s="168" t="s">
        <v>721</v>
      </c>
      <c r="H111" s="169">
        <v>18.23</v>
      </c>
      <c r="L111" s="166"/>
      <c r="M111" s="170"/>
      <c r="N111" s="171"/>
      <c r="O111" s="171"/>
      <c r="P111" s="171"/>
      <c r="Q111" s="171"/>
      <c r="R111" s="171"/>
      <c r="S111" s="171"/>
      <c r="T111" s="172"/>
      <c r="AT111" s="167" t="s">
        <v>153</v>
      </c>
      <c r="AU111" s="167" t="s">
        <v>75</v>
      </c>
      <c r="AV111" s="11" t="s">
        <v>75</v>
      </c>
      <c r="AW111" s="11" t="s">
        <v>28</v>
      </c>
      <c r="AX111" s="11" t="s">
        <v>65</v>
      </c>
      <c r="AY111" s="167" t="s">
        <v>142</v>
      </c>
    </row>
    <row r="112" spans="2:51" s="12" customFormat="1" ht="13.5">
      <c r="B112" s="173"/>
      <c r="D112" s="163" t="s">
        <v>153</v>
      </c>
      <c r="E112" s="174" t="s">
        <v>5</v>
      </c>
      <c r="F112" s="175" t="s">
        <v>722</v>
      </c>
      <c r="H112" s="174" t="s">
        <v>5</v>
      </c>
      <c r="L112" s="173"/>
      <c r="M112" s="176"/>
      <c r="N112" s="177"/>
      <c r="O112" s="177"/>
      <c r="P112" s="177"/>
      <c r="Q112" s="177"/>
      <c r="R112" s="177"/>
      <c r="S112" s="177"/>
      <c r="T112" s="178"/>
      <c r="AT112" s="174" t="s">
        <v>153</v>
      </c>
      <c r="AU112" s="174" t="s">
        <v>75</v>
      </c>
      <c r="AV112" s="12" t="s">
        <v>73</v>
      </c>
      <c r="AW112" s="12" t="s">
        <v>28</v>
      </c>
      <c r="AX112" s="12" t="s">
        <v>65</v>
      </c>
      <c r="AY112" s="174" t="s">
        <v>142</v>
      </c>
    </row>
    <row r="113" spans="2:51" s="13" customFormat="1" ht="13.5">
      <c r="B113" s="179"/>
      <c r="D113" s="163" t="s">
        <v>153</v>
      </c>
      <c r="E113" s="180" t="s">
        <v>5</v>
      </c>
      <c r="F113" s="181" t="s">
        <v>156</v>
      </c>
      <c r="H113" s="182">
        <v>18.23</v>
      </c>
      <c r="L113" s="179"/>
      <c r="M113" s="183"/>
      <c r="N113" s="184"/>
      <c r="O113" s="184"/>
      <c r="P113" s="184"/>
      <c r="Q113" s="184"/>
      <c r="R113" s="184"/>
      <c r="S113" s="184"/>
      <c r="T113" s="185"/>
      <c r="AT113" s="180" t="s">
        <v>153</v>
      </c>
      <c r="AU113" s="180" t="s">
        <v>75</v>
      </c>
      <c r="AV113" s="13" t="s">
        <v>149</v>
      </c>
      <c r="AW113" s="13" t="s">
        <v>28</v>
      </c>
      <c r="AX113" s="13" t="s">
        <v>73</v>
      </c>
      <c r="AY113" s="180" t="s">
        <v>142</v>
      </c>
    </row>
    <row r="114" spans="2:65" s="1" customFormat="1" ht="38.25" customHeight="1">
      <c r="B114" s="152"/>
      <c r="C114" s="153" t="s">
        <v>184</v>
      </c>
      <c r="D114" s="153" t="s">
        <v>144</v>
      </c>
      <c r="E114" s="154" t="s">
        <v>185</v>
      </c>
      <c r="F114" s="155" t="s">
        <v>186</v>
      </c>
      <c r="G114" s="156" t="s">
        <v>147</v>
      </c>
      <c r="H114" s="157">
        <v>120.04</v>
      </c>
      <c r="I114" s="157"/>
      <c r="J114" s="157">
        <f>ROUND(I114*H114,2)</f>
        <v>0</v>
      </c>
      <c r="K114" s="155" t="s">
        <v>148</v>
      </c>
      <c r="L114" s="38"/>
      <c r="M114" s="158" t="s">
        <v>5</v>
      </c>
      <c r="N114" s="159" t="s">
        <v>36</v>
      </c>
      <c r="O114" s="160">
        <v>0.083</v>
      </c>
      <c r="P114" s="160">
        <f>O114*H114</f>
        <v>9.963320000000001</v>
      </c>
      <c r="Q114" s="160">
        <v>0</v>
      </c>
      <c r="R114" s="160">
        <f>Q114*H114</f>
        <v>0</v>
      </c>
      <c r="S114" s="160">
        <v>0</v>
      </c>
      <c r="T114" s="161">
        <f>S114*H114</f>
        <v>0</v>
      </c>
      <c r="AR114" s="24" t="s">
        <v>149</v>
      </c>
      <c r="AT114" s="24" t="s">
        <v>144</v>
      </c>
      <c r="AU114" s="24" t="s">
        <v>75</v>
      </c>
      <c r="AY114" s="24" t="s">
        <v>142</v>
      </c>
      <c r="BE114" s="162">
        <f>IF(N114="základní",J114,0)</f>
        <v>0</v>
      </c>
      <c r="BF114" s="162">
        <f>IF(N114="snížená",J114,0)</f>
        <v>0</v>
      </c>
      <c r="BG114" s="162">
        <f>IF(N114="zákl. přenesená",J114,0)</f>
        <v>0</v>
      </c>
      <c r="BH114" s="162">
        <f>IF(N114="sníž. přenesená",J114,0)</f>
        <v>0</v>
      </c>
      <c r="BI114" s="162">
        <f>IF(N114="nulová",J114,0)</f>
        <v>0</v>
      </c>
      <c r="BJ114" s="24" t="s">
        <v>73</v>
      </c>
      <c r="BK114" s="162">
        <f>ROUND(I114*H114,2)</f>
        <v>0</v>
      </c>
      <c r="BL114" s="24" t="s">
        <v>149</v>
      </c>
      <c r="BM114" s="24" t="s">
        <v>723</v>
      </c>
    </row>
    <row r="115" spans="2:47" s="1" customFormat="1" ht="243">
      <c r="B115" s="38"/>
      <c r="D115" s="163" t="s">
        <v>151</v>
      </c>
      <c r="F115" s="164" t="s">
        <v>183</v>
      </c>
      <c r="L115" s="38"/>
      <c r="M115" s="165"/>
      <c r="N115" s="39"/>
      <c r="O115" s="39"/>
      <c r="P115" s="39"/>
      <c r="Q115" s="39"/>
      <c r="R115" s="39"/>
      <c r="S115" s="39"/>
      <c r="T115" s="67"/>
      <c r="AT115" s="24" t="s">
        <v>151</v>
      </c>
      <c r="AU115" s="24" t="s">
        <v>75</v>
      </c>
    </row>
    <row r="116" spans="2:51" s="11" customFormat="1" ht="13.5">
      <c r="B116" s="166"/>
      <c r="D116" s="163" t="s">
        <v>153</v>
      </c>
      <c r="E116" s="167" t="s">
        <v>5</v>
      </c>
      <c r="F116" s="168" t="s">
        <v>724</v>
      </c>
      <c r="H116" s="169">
        <v>120.04</v>
      </c>
      <c r="L116" s="166"/>
      <c r="M116" s="170"/>
      <c r="N116" s="171"/>
      <c r="O116" s="171"/>
      <c r="P116" s="171"/>
      <c r="Q116" s="171"/>
      <c r="R116" s="171"/>
      <c r="S116" s="171"/>
      <c r="T116" s="172"/>
      <c r="AT116" s="167" t="s">
        <v>153</v>
      </c>
      <c r="AU116" s="167" t="s">
        <v>75</v>
      </c>
      <c r="AV116" s="11" t="s">
        <v>75</v>
      </c>
      <c r="AW116" s="11" t="s">
        <v>28</v>
      </c>
      <c r="AX116" s="11" t="s">
        <v>65</v>
      </c>
      <c r="AY116" s="167" t="s">
        <v>142</v>
      </c>
    </row>
    <row r="117" spans="2:51" s="13" customFormat="1" ht="13.5">
      <c r="B117" s="179"/>
      <c r="D117" s="163" t="s">
        <v>153</v>
      </c>
      <c r="E117" s="180" t="s">
        <v>5</v>
      </c>
      <c r="F117" s="181" t="s">
        <v>156</v>
      </c>
      <c r="H117" s="182">
        <v>120.04</v>
      </c>
      <c r="L117" s="179"/>
      <c r="M117" s="183"/>
      <c r="N117" s="184"/>
      <c r="O117" s="184"/>
      <c r="P117" s="184"/>
      <c r="Q117" s="184"/>
      <c r="R117" s="184"/>
      <c r="S117" s="184"/>
      <c r="T117" s="185"/>
      <c r="AT117" s="180" t="s">
        <v>153</v>
      </c>
      <c r="AU117" s="180" t="s">
        <v>75</v>
      </c>
      <c r="AV117" s="13" t="s">
        <v>149</v>
      </c>
      <c r="AW117" s="13" t="s">
        <v>28</v>
      </c>
      <c r="AX117" s="13" t="s">
        <v>73</v>
      </c>
      <c r="AY117" s="180" t="s">
        <v>142</v>
      </c>
    </row>
    <row r="118" spans="2:65" s="1" customFormat="1" ht="51" customHeight="1">
      <c r="B118" s="152"/>
      <c r="C118" s="153" t="s">
        <v>189</v>
      </c>
      <c r="D118" s="153" t="s">
        <v>144</v>
      </c>
      <c r="E118" s="154" t="s">
        <v>190</v>
      </c>
      <c r="F118" s="155" t="s">
        <v>191</v>
      </c>
      <c r="G118" s="156" t="s">
        <v>147</v>
      </c>
      <c r="H118" s="157">
        <v>600.2</v>
      </c>
      <c r="I118" s="157"/>
      <c r="J118" s="157">
        <f>ROUND(I118*H118,2)</f>
        <v>0</v>
      </c>
      <c r="K118" s="155" t="s">
        <v>148</v>
      </c>
      <c r="L118" s="38"/>
      <c r="M118" s="158" t="s">
        <v>5</v>
      </c>
      <c r="N118" s="159" t="s">
        <v>36</v>
      </c>
      <c r="O118" s="160">
        <v>0.004</v>
      </c>
      <c r="P118" s="160">
        <f>O118*H118</f>
        <v>2.4008000000000003</v>
      </c>
      <c r="Q118" s="160">
        <v>0</v>
      </c>
      <c r="R118" s="160">
        <f>Q118*H118</f>
        <v>0</v>
      </c>
      <c r="S118" s="160">
        <v>0</v>
      </c>
      <c r="T118" s="161">
        <f>S118*H118</f>
        <v>0</v>
      </c>
      <c r="AR118" s="24" t="s">
        <v>149</v>
      </c>
      <c r="AT118" s="24" t="s">
        <v>144</v>
      </c>
      <c r="AU118" s="24" t="s">
        <v>75</v>
      </c>
      <c r="AY118" s="24" t="s">
        <v>142</v>
      </c>
      <c r="BE118" s="162">
        <f>IF(N118="základní",J118,0)</f>
        <v>0</v>
      </c>
      <c r="BF118" s="162">
        <f>IF(N118="snížená",J118,0)</f>
        <v>0</v>
      </c>
      <c r="BG118" s="162">
        <f>IF(N118="zákl. přenesená",J118,0)</f>
        <v>0</v>
      </c>
      <c r="BH118" s="162">
        <f>IF(N118="sníž. přenesená",J118,0)</f>
        <v>0</v>
      </c>
      <c r="BI118" s="162">
        <f>IF(N118="nulová",J118,0)</f>
        <v>0</v>
      </c>
      <c r="BJ118" s="24" t="s">
        <v>73</v>
      </c>
      <c r="BK118" s="162">
        <f>ROUND(I118*H118,2)</f>
        <v>0</v>
      </c>
      <c r="BL118" s="24" t="s">
        <v>149</v>
      </c>
      <c r="BM118" s="24" t="s">
        <v>725</v>
      </c>
    </row>
    <row r="119" spans="2:47" s="1" customFormat="1" ht="243">
      <c r="B119" s="38"/>
      <c r="D119" s="163" t="s">
        <v>151</v>
      </c>
      <c r="F119" s="164" t="s">
        <v>183</v>
      </c>
      <c r="L119" s="38"/>
      <c r="M119" s="165"/>
      <c r="N119" s="39"/>
      <c r="O119" s="39"/>
      <c r="P119" s="39"/>
      <c r="Q119" s="39"/>
      <c r="R119" s="39"/>
      <c r="S119" s="39"/>
      <c r="T119" s="67"/>
      <c r="AT119" s="24" t="s">
        <v>151</v>
      </c>
      <c r="AU119" s="24" t="s">
        <v>75</v>
      </c>
    </row>
    <row r="120" spans="2:51" s="11" customFormat="1" ht="13.5">
      <c r="B120" s="166"/>
      <c r="D120" s="163" t="s">
        <v>153</v>
      </c>
      <c r="E120" s="167" t="s">
        <v>5</v>
      </c>
      <c r="F120" s="168" t="s">
        <v>726</v>
      </c>
      <c r="H120" s="169">
        <v>600.2</v>
      </c>
      <c r="L120" s="166"/>
      <c r="M120" s="170"/>
      <c r="N120" s="171"/>
      <c r="O120" s="171"/>
      <c r="P120" s="171"/>
      <c r="Q120" s="171"/>
      <c r="R120" s="171"/>
      <c r="S120" s="171"/>
      <c r="T120" s="172"/>
      <c r="AT120" s="167" t="s">
        <v>153</v>
      </c>
      <c r="AU120" s="167" t="s">
        <v>75</v>
      </c>
      <c r="AV120" s="11" t="s">
        <v>75</v>
      </c>
      <c r="AW120" s="11" t="s">
        <v>28</v>
      </c>
      <c r="AX120" s="11" t="s">
        <v>65</v>
      </c>
      <c r="AY120" s="167" t="s">
        <v>142</v>
      </c>
    </row>
    <row r="121" spans="2:51" s="13" customFormat="1" ht="13.5">
      <c r="B121" s="179"/>
      <c r="D121" s="163" t="s">
        <v>153</v>
      </c>
      <c r="E121" s="180" t="s">
        <v>5</v>
      </c>
      <c r="F121" s="181" t="s">
        <v>156</v>
      </c>
      <c r="H121" s="182">
        <v>600.2</v>
      </c>
      <c r="L121" s="179"/>
      <c r="M121" s="183"/>
      <c r="N121" s="184"/>
      <c r="O121" s="184"/>
      <c r="P121" s="184"/>
      <c r="Q121" s="184"/>
      <c r="R121" s="184"/>
      <c r="S121" s="184"/>
      <c r="T121" s="185"/>
      <c r="AT121" s="180" t="s">
        <v>153</v>
      </c>
      <c r="AU121" s="180" t="s">
        <v>75</v>
      </c>
      <c r="AV121" s="13" t="s">
        <v>149</v>
      </c>
      <c r="AW121" s="13" t="s">
        <v>28</v>
      </c>
      <c r="AX121" s="13" t="s">
        <v>73</v>
      </c>
      <c r="AY121" s="180" t="s">
        <v>142</v>
      </c>
    </row>
    <row r="122" spans="2:65" s="1" customFormat="1" ht="25.5" customHeight="1">
      <c r="B122" s="152"/>
      <c r="C122" s="153" t="s">
        <v>194</v>
      </c>
      <c r="D122" s="153" t="s">
        <v>144</v>
      </c>
      <c r="E122" s="154" t="s">
        <v>727</v>
      </c>
      <c r="F122" s="155" t="s">
        <v>728</v>
      </c>
      <c r="G122" s="156" t="s">
        <v>147</v>
      </c>
      <c r="H122" s="157">
        <v>18.23</v>
      </c>
      <c r="I122" s="157"/>
      <c r="J122" s="157">
        <f>ROUND(I122*H122,2)</f>
        <v>0</v>
      </c>
      <c r="K122" s="155" t="s">
        <v>148</v>
      </c>
      <c r="L122" s="38"/>
      <c r="M122" s="158" t="s">
        <v>5</v>
      </c>
      <c r="N122" s="159" t="s">
        <v>36</v>
      </c>
      <c r="O122" s="160">
        <v>0.652</v>
      </c>
      <c r="P122" s="160">
        <f>O122*H122</f>
        <v>11.88596</v>
      </c>
      <c r="Q122" s="160">
        <v>0</v>
      </c>
      <c r="R122" s="160">
        <f>Q122*H122</f>
        <v>0</v>
      </c>
      <c r="S122" s="160">
        <v>0</v>
      </c>
      <c r="T122" s="161">
        <f>S122*H122</f>
        <v>0</v>
      </c>
      <c r="AR122" s="24" t="s">
        <v>149</v>
      </c>
      <c r="AT122" s="24" t="s">
        <v>144</v>
      </c>
      <c r="AU122" s="24" t="s">
        <v>75</v>
      </c>
      <c r="AY122" s="24" t="s">
        <v>142</v>
      </c>
      <c r="BE122" s="162">
        <f>IF(N122="základní",J122,0)</f>
        <v>0</v>
      </c>
      <c r="BF122" s="162">
        <f>IF(N122="snížená",J122,0)</f>
        <v>0</v>
      </c>
      <c r="BG122" s="162">
        <f>IF(N122="zákl. přenesená",J122,0)</f>
        <v>0</v>
      </c>
      <c r="BH122" s="162">
        <f>IF(N122="sníž. přenesená",J122,0)</f>
        <v>0</v>
      </c>
      <c r="BI122" s="162">
        <f>IF(N122="nulová",J122,0)</f>
        <v>0</v>
      </c>
      <c r="BJ122" s="24" t="s">
        <v>73</v>
      </c>
      <c r="BK122" s="162">
        <f>ROUND(I122*H122,2)</f>
        <v>0</v>
      </c>
      <c r="BL122" s="24" t="s">
        <v>149</v>
      </c>
      <c r="BM122" s="24" t="s">
        <v>729</v>
      </c>
    </row>
    <row r="123" spans="2:47" s="1" customFormat="1" ht="175.5">
      <c r="B123" s="38"/>
      <c r="D123" s="163" t="s">
        <v>151</v>
      </c>
      <c r="F123" s="164" t="s">
        <v>198</v>
      </c>
      <c r="L123" s="38"/>
      <c r="M123" s="165"/>
      <c r="N123" s="39"/>
      <c r="O123" s="39"/>
      <c r="P123" s="39"/>
      <c r="Q123" s="39"/>
      <c r="R123" s="39"/>
      <c r="S123" s="39"/>
      <c r="T123" s="67"/>
      <c r="AT123" s="24" t="s">
        <v>151</v>
      </c>
      <c r="AU123" s="24" t="s">
        <v>75</v>
      </c>
    </row>
    <row r="124" spans="2:51" s="11" customFormat="1" ht="13.5">
      <c r="B124" s="166"/>
      <c r="D124" s="163" t="s">
        <v>153</v>
      </c>
      <c r="E124" s="167" t="s">
        <v>5</v>
      </c>
      <c r="F124" s="168" t="s">
        <v>721</v>
      </c>
      <c r="H124" s="169">
        <v>18.23</v>
      </c>
      <c r="L124" s="166"/>
      <c r="M124" s="170"/>
      <c r="N124" s="171"/>
      <c r="O124" s="171"/>
      <c r="P124" s="171"/>
      <c r="Q124" s="171"/>
      <c r="R124" s="171"/>
      <c r="S124" s="171"/>
      <c r="T124" s="172"/>
      <c r="AT124" s="167" t="s">
        <v>153</v>
      </c>
      <c r="AU124" s="167" t="s">
        <v>75</v>
      </c>
      <c r="AV124" s="11" t="s">
        <v>75</v>
      </c>
      <c r="AW124" s="11" t="s">
        <v>28</v>
      </c>
      <c r="AX124" s="11" t="s">
        <v>65</v>
      </c>
      <c r="AY124" s="167" t="s">
        <v>142</v>
      </c>
    </row>
    <row r="125" spans="2:51" s="12" customFormat="1" ht="13.5">
      <c r="B125" s="173"/>
      <c r="D125" s="163" t="s">
        <v>153</v>
      </c>
      <c r="E125" s="174" t="s">
        <v>5</v>
      </c>
      <c r="F125" s="175" t="s">
        <v>730</v>
      </c>
      <c r="H125" s="174" t="s">
        <v>5</v>
      </c>
      <c r="L125" s="173"/>
      <c r="M125" s="176"/>
      <c r="N125" s="177"/>
      <c r="O125" s="177"/>
      <c r="P125" s="177"/>
      <c r="Q125" s="177"/>
      <c r="R125" s="177"/>
      <c r="S125" s="177"/>
      <c r="T125" s="178"/>
      <c r="AT125" s="174" t="s">
        <v>153</v>
      </c>
      <c r="AU125" s="174" t="s">
        <v>75</v>
      </c>
      <c r="AV125" s="12" t="s">
        <v>73</v>
      </c>
      <c r="AW125" s="12" t="s">
        <v>28</v>
      </c>
      <c r="AX125" s="12" t="s">
        <v>65</v>
      </c>
      <c r="AY125" s="174" t="s">
        <v>142</v>
      </c>
    </row>
    <row r="126" spans="2:51" s="13" customFormat="1" ht="13.5">
      <c r="B126" s="179"/>
      <c r="D126" s="163" t="s">
        <v>153</v>
      </c>
      <c r="E126" s="180" t="s">
        <v>5</v>
      </c>
      <c r="F126" s="181" t="s">
        <v>156</v>
      </c>
      <c r="H126" s="182">
        <v>18.23</v>
      </c>
      <c r="L126" s="179"/>
      <c r="M126" s="183"/>
      <c r="N126" s="184"/>
      <c r="O126" s="184"/>
      <c r="P126" s="184"/>
      <c r="Q126" s="184"/>
      <c r="R126" s="184"/>
      <c r="S126" s="184"/>
      <c r="T126" s="185"/>
      <c r="AT126" s="180" t="s">
        <v>153</v>
      </c>
      <c r="AU126" s="180" t="s">
        <v>75</v>
      </c>
      <c r="AV126" s="13" t="s">
        <v>149</v>
      </c>
      <c r="AW126" s="13" t="s">
        <v>28</v>
      </c>
      <c r="AX126" s="13" t="s">
        <v>73</v>
      </c>
      <c r="AY126" s="180" t="s">
        <v>142</v>
      </c>
    </row>
    <row r="127" spans="2:65" s="1" customFormat="1" ht="16.5" customHeight="1">
      <c r="B127" s="152"/>
      <c r="C127" s="153" t="s">
        <v>200</v>
      </c>
      <c r="D127" s="153" t="s">
        <v>144</v>
      </c>
      <c r="E127" s="154" t="s">
        <v>206</v>
      </c>
      <c r="F127" s="155" t="s">
        <v>207</v>
      </c>
      <c r="G127" s="156" t="s">
        <v>147</v>
      </c>
      <c r="H127" s="157">
        <v>120.04</v>
      </c>
      <c r="I127" s="157"/>
      <c r="J127" s="157">
        <f>ROUND(I127*H127,2)</f>
        <v>0</v>
      </c>
      <c r="K127" s="155" t="s">
        <v>148</v>
      </c>
      <c r="L127" s="38"/>
      <c r="M127" s="158" t="s">
        <v>5</v>
      </c>
      <c r="N127" s="159" t="s">
        <v>36</v>
      </c>
      <c r="O127" s="160">
        <v>0.009</v>
      </c>
      <c r="P127" s="160">
        <f>O127*H127</f>
        <v>1.08036</v>
      </c>
      <c r="Q127" s="160">
        <v>0</v>
      </c>
      <c r="R127" s="160">
        <f>Q127*H127</f>
        <v>0</v>
      </c>
      <c r="S127" s="160">
        <v>0</v>
      </c>
      <c r="T127" s="161">
        <f>S127*H127</f>
        <v>0</v>
      </c>
      <c r="AR127" s="24" t="s">
        <v>149</v>
      </c>
      <c r="AT127" s="24" t="s">
        <v>144</v>
      </c>
      <c r="AU127" s="24" t="s">
        <v>75</v>
      </c>
      <c r="AY127" s="24" t="s">
        <v>142</v>
      </c>
      <c r="BE127" s="162">
        <f>IF(N127="základní",J127,0)</f>
        <v>0</v>
      </c>
      <c r="BF127" s="162">
        <f>IF(N127="snížená",J127,0)</f>
        <v>0</v>
      </c>
      <c r="BG127" s="162">
        <f>IF(N127="zákl. přenesená",J127,0)</f>
        <v>0</v>
      </c>
      <c r="BH127" s="162">
        <f>IF(N127="sníž. přenesená",J127,0)</f>
        <v>0</v>
      </c>
      <c r="BI127" s="162">
        <f>IF(N127="nulová",J127,0)</f>
        <v>0</v>
      </c>
      <c r="BJ127" s="24" t="s">
        <v>73</v>
      </c>
      <c r="BK127" s="162">
        <f>ROUND(I127*H127,2)</f>
        <v>0</v>
      </c>
      <c r="BL127" s="24" t="s">
        <v>149</v>
      </c>
      <c r="BM127" s="24" t="s">
        <v>731</v>
      </c>
    </row>
    <row r="128" spans="2:47" s="1" customFormat="1" ht="378">
      <c r="B128" s="38"/>
      <c r="D128" s="163" t="s">
        <v>151</v>
      </c>
      <c r="F128" s="164" t="s">
        <v>209</v>
      </c>
      <c r="L128" s="38"/>
      <c r="M128" s="165"/>
      <c r="N128" s="39"/>
      <c r="O128" s="39"/>
      <c r="P128" s="39"/>
      <c r="Q128" s="39"/>
      <c r="R128" s="39"/>
      <c r="S128" s="39"/>
      <c r="T128" s="67"/>
      <c r="AT128" s="24" t="s">
        <v>151</v>
      </c>
      <c r="AU128" s="24" t="s">
        <v>75</v>
      </c>
    </row>
    <row r="129" spans="2:65" s="1" customFormat="1" ht="25.5" customHeight="1">
      <c r="B129" s="152"/>
      <c r="C129" s="153" t="s">
        <v>205</v>
      </c>
      <c r="D129" s="153" t="s">
        <v>144</v>
      </c>
      <c r="E129" s="154" t="s">
        <v>211</v>
      </c>
      <c r="F129" s="155" t="s">
        <v>212</v>
      </c>
      <c r="G129" s="156" t="s">
        <v>213</v>
      </c>
      <c r="H129" s="157">
        <v>216.07</v>
      </c>
      <c r="I129" s="157"/>
      <c r="J129" s="157">
        <f>ROUND(I129*H129,2)</f>
        <v>0</v>
      </c>
      <c r="K129" s="155" t="s">
        <v>148</v>
      </c>
      <c r="L129" s="38"/>
      <c r="M129" s="158" t="s">
        <v>5</v>
      </c>
      <c r="N129" s="159" t="s">
        <v>36</v>
      </c>
      <c r="O129" s="160">
        <v>0</v>
      </c>
      <c r="P129" s="160">
        <f>O129*H129</f>
        <v>0</v>
      </c>
      <c r="Q129" s="160">
        <v>0</v>
      </c>
      <c r="R129" s="160">
        <f>Q129*H129</f>
        <v>0</v>
      </c>
      <c r="S129" s="160">
        <v>0</v>
      </c>
      <c r="T129" s="161">
        <f>S129*H129</f>
        <v>0</v>
      </c>
      <c r="AR129" s="24" t="s">
        <v>149</v>
      </c>
      <c r="AT129" s="24" t="s">
        <v>144</v>
      </c>
      <c r="AU129" s="24" t="s">
        <v>75</v>
      </c>
      <c r="AY129" s="24" t="s">
        <v>142</v>
      </c>
      <c r="BE129" s="162">
        <f>IF(N129="základní",J129,0)</f>
        <v>0</v>
      </c>
      <c r="BF129" s="162">
        <f>IF(N129="snížená",J129,0)</f>
        <v>0</v>
      </c>
      <c r="BG129" s="162">
        <f>IF(N129="zákl. přenesená",J129,0)</f>
        <v>0</v>
      </c>
      <c r="BH129" s="162">
        <f>IF(N129="sníž. přenesená",J129,0)</f>
        <v>0</v>
      </c>
      <c r="BI129" s="162">
        <f>IF(N129="nulová",J129,0)</f>
        <v>0</v>
      </c>
      <c r="BJ129" s="24" t="s">
        <v>73</v>
      </c>
      <c r="BK129" s="162">
        <f>ROUND(I129*H129,2)</f>
        <v>0</v>
      </c>
      <c r="BL129" s="24" t="s">
        <v>149</v>
      </c>
      <c r="BM129" s="24" t="s">
        <v>732</v>
      </c>
    </row>
    <row r="130" spans="2:47" s="1" customFormat="1" ht="40.5">
      <c r="B130" s="38"/>
      <c r="D130" s="163" t="s">
        <v>151</v>
      </c>
      <c r="F130" s="164" t="s">
        <v>215</v>
      </c>
      <c r="L130" s="38"/>
      <c r="M130" s="165"/>
      <c r="N130" s="39"/>
      <c r="O130" s="39"/>
      <c r="P130" s="39"/>
      <c r="Q130" s="39"/>
      <c r="R130" s="39"/>
      <c r="S130" s="39"/>
      <c r="T130" s="67"/>
      <c r="AT130" s="24" t="s">
        <v>151</v>
      </c>
      <c r="AU130" s="24" t="s">
        <v>75</v>
      </c>
    </row>
    <row r="131" spans="2:51" s="11" customFormat="1" ht="13.5">
      <c r="B131" s="166"/>
      <c r="D131" s="163" t="s">
        <v>153</v>
      </c>
      <c r="E131" s="167" t="s">
        <v>5</v>
      </c>
      <c r="F131" s="168" t="s">
        <v>733</v>
      </c>
      <c r="H131" s="169">
        <v>216.07</v>
      </c>
      <c r="L131" s="166"/>
      <c r="M131" s="170"/>
      <c r="N131" s="171"/>
      <c r="O131" s="171"/>
      <c r="P131" s="171"/>
      <c r="Q131" s="171"/>
      <c r="R131" s="171"/>
      <c r="S131" s="171"/>
      <c r="T131" s="172"/>
      <c r="AT131" s="167" t="s">
        <v>153</v>
      </c>
      <c r="AU131" s="167" t="s">
        <v>75</v>
      </c>
      <c r="AV131" s="11" t="s">
        <v>75</v>
      </c>
      <c r="AW131" s="11" t="s">
        <v>28</v>
      </c>
      <c r="AX131" s="11" t="s">
        <v>65</v>
      </c>
      <c r="AY131" s="167" t="s">
        <v>142</v>
      </c>
    </row>
    <row r="132" spans="2:51" s="13" customFormat="1" ht="13.5">
      <c r="B132" s="179"/>
      <c r="D132" s="163" t="s">
        <v>153</v>
      </c>
      <c r="E132" s="180" t="s">
        <v>5</v>
      </c>
      <c r="F132" s="181" t="s">
        <v>156</v>
      </c>
      <c r="H132" s="182">
        <v>216.07</v>
      </c>
      <c r="L132" s="179"/>
      <c r="M132" s="183"/>
      <c r="N132" s="184"/>
      <c r="O132" s="184"/>
      <c r="P132" s="184"/>
      <c r="Q132" s="184"/>
      <c r="R132" s="184"/>
      <c r="S132" s="184"/>
      <c r="T132" s="185"/>
      <c r="AT132" s="180" t="s">
        <v>153</v>
      </c>
      <c r="AU132" s="180" t="s">
        <v>75</v>
      </c>
      <c r="AV132" s="13" t="s">
        <v>149</v>
      </c>
      <c r="AW132" s="13" t="s">
        <v>28</v>
      </c>
      <c r="AX132" s="13" t="s">
        <v>73</v>
      </c>
      <c r="AY132" s="180" t="s">
        <v>142</v>
      </c>
    </row>
    <row r="133" spans="2:65" s="1" customFormat="1" ht="25.5" customHeight="1">
      <c r="B133" s="152"/>
      <c r="C133" s="153" t="s">
        <v>210</v>
      </c>
      <c r="D133" s="153" t="s">
        <v>144</v>
      </c>
      <c r="E133" s="154" t="s">
        <v>600</v>
      </c>
      <c r="F133" s="155" t="s">
        <v>601</v>
      </c>
      <c r="G133" s="156" t="s">
        <v>147</v>
      </c>
      <c r="H133" s="157">
        <v>18.23</v>
      </c>
      <c r="I133" s="157"/>
      <c r="J133" s="157">
        <f>ROUND(I133*H133,2)</f>
        <v>0</v>
      </c>
      <c r="K133" s="155" t="s">
        <v>148</v>
      </c>
      <c r="L133" s="38"/>
      <c r="M133" s="158" t="s">
        <v>5</v>
      </c>
      <c r="N133" s="159" t="s">
        <v>36</v>
      </c>
      <c r="O133" s="160">
        <v>0.299</v>
      </c>
      <c r="P133" s="160">
        <f>O133*H133</f>
        <v>5.45077</v>
      </c>
      <c r="Q133" s="160">
        <v>0</v>
      </c>
      <c r="R133" s="160">
        <f>Q133*H133</f>
        <v>0</v>
      </c>
      <c r="S133" s="160">
        <v>0</v>
      </c>
      <c r="T133" s="161">
        <f>S133*H133</f>
        <v>0</v>
      </c>
      <c r="AR133" s="24" t="s">
        <v>149</v>
      </c>
      <c r="AT133" s="24" t="s">
        <v>144</v>
      </c>
      <c r="AU133" s="24" t="s">
        <v>75</v>
      </c>
      <c r="AY133" s="24" t="s">
        <v>142</v>
      </c>
      <c r="BE133" s="162">
        <f>IF(N133="základní",J133,0)</f>
        <v>0</v>
      </c>
      <c r="BF133" s="162">
        <f>IF(N133="snížená",J133,0)</f>
        <v>0</v>
      </c>
      <c r="BG133" s="162">
        <f>IF(N133="zákl. přenesená",J133,0)</f>
        <v>0</v>
      </c>
      <c r="BH133" s="162">
        <f>IF(N133="sníž. přenesená",J133,0)</f>
        <v>0</v>
      </c>
      <c r="BI133" s="162">
        <f>IF(N133="nulová",J133,0)</f>
        <v>0</v>
      </c>
      <c r="BJ133" s="24" t="s">
        <v>73</v>
      </c>
      <c r="BK133" s="162">
        <f>ROUND(I133*H133,2)</f>
        <v>0</v>
      </c>
      <c r="BL133" s="24" t="s">
        <v>149</v>
      </c>
      <c r="BM133" s="24" t="s">
        <v>734</v>
      </c>
    </row>
    <row r="134" spans="2:47" s="1" customFormat="1" ht="409.5">
      <c r="B134" s="38"/>
      <c r="D134" s="163" t="s">
        <v>151</v>
      </c>
      <c r="F134" s="186" t="s">
        <v>603</v>
      </c>
      <c r="L134" s="38"/>
      <c r="M134" s="165"/>
      <c r="N134" s="39"/>
      <c r="O134" s="39"/>
      <c r="P134" s="39"/>
      <c r="Q134" s="39"/>
      <c r="R134" s="39"/>
      <c r="S134" s="39"/>
      <c r="T134" s="67"/>
      <c r="AT134" s="24" t="s">
        <v>151</v>
      </c>
      <c r="AU134" s="24" t="s">
        <v>75</v>
      </c>
    </row>
    <row r="135" spans="2:51" s="11" customFormat="1" ht="13.5">
      <c r="B135" s="166"/>
      <c r="D135" s="163" t="s">
        <v>153</v>
      </c>
      <c r="E135" s="167" t="s">
        <v>5</v>
      </c>
      <c r="F135" s="168" t="s">
        <v>735</v>
      </c>
      <c r="H135" s="169">
        <v>18.23</v>
      </c>
      <c r="L135" s="166"/>
      <c r="M135" s="170"/>
      <c r="N135" s="171"/>
      <c r="O135" s="171"/>
      <c r="P135" s="171"/>
      <c r="Q135" s="171"/>
      <c r="R135" s="171"/>
      <c r="S135" s="171"/>
      <c r="T135" s="172"/>
      <c r="AT135" s="167" t="s">
        <v>153</v>
      </c>
      <c r="AU135" s="167" t="s">
        <v>75</v>
      </c>
      <c r="AV135" s="11" t="s">
        <v>75</v>
      </c>
      <c r="AW135" s="11" t="s">
        <v>28</v>
      </c>
      <c r="AX135" s="11" t="s">
        <v>65</v>
      </c>
      <c r="AY135" s="167" t="s">
        <v>142</v>
      </c>
    </row>
    <row r="136" spans="2:51" s="12" customFormat="1" ht="13.5">
      <c r="B136" s="173"/>
      <c r="D136" s="163" t="s">
        <v>153</v>
      </c>
      <c r="E136" s="174" t="s">
        <v>5</v>
      </c>
      <c r="F136" s="175" t="s">
        <v>736</v>
      </c>
      <c r="H136" s="174" t="s">
        <v>5</v>
      </c>
      <c r="L136" s="173"/>
      <c r="M136" s="176"/>
      <c r="N136" s="177"/>
      <c r="O136" s="177"/>
      <c r="P136" s="177"/>
      <c r="Q136" s="177"/>
      <c r="R136" s="177"/>
      <c r="S136" s="177"/>
      <c r="T136" s="178"/>
      <c r="AT136" s="174" t="s">
        <v>153</v>
      </c>
      <c r="AU136" s="174" t="s">
        <v>75</v>
      </c>
      <c r="AV136" s="12" t="s">
        <v>73</v>
      </c>
      <c r="AW136" s="12" t="s">
        <v>28</v>
      </c>
      <c r="AX136" s="12" t="s">
        <v>65</v>
      </c>
      <c r="AY136" s="174" t="s">
        <v>142</v>
      </c>
    </row>
    <row r="137" spans="2:51" s="13" customFormat="1" ht="13.5">
      <c r="B137" s="179"/>
      <c r="D137" s="163" t="s">
        <v>153</v>
      </c>
      <c r="E137" s="180" t="s">
        <v>5</v>
      </c>
      <c r="F137" s="181" t="s">
        <v>156</v>
      </c>
      <c r="H137" s="182">
        <v>18.23</v>
      </c>
      <c r="L137" s="179"/>
      <c r="M137" s="183"/>
      <c r="N137" s="184"/>
      <c r="O137" s="184"/>
      <c r="P137" s="184"/>
      <c r="Q137" s="184"/>
      <c r="R137" s="184"/>
      <c r="S137" s="184"/>
      <c r="T137" s="185"/>
      <c r="AT137" s="180" t="s">
        <v>153</v>
      </c>
      <c r="AU137" s="180" t="s">
        <v>75</v>
      </c>
      <c r="AV137" s="13" t="s">
        <v>149</v>
      </c>
      <c r="AW137" s="13" t="s">
        <v>28</v>
      </c>
      <c r="AX137" s="13" t="s">
        <v>73</v>
      </c>
      <c r="AY137" s="180" t="s">
        <v>142</v>
      </c>
    </row>
    <row r="138" spans="2:65" s="1" customFormat="1" ht="25.5" customHeight="1">
      <c r="B138" s="152"/>
      <c r="C138" s="153" t="s">
        <v>217</v>
      </c>
      <c r="D138" s="153" t="s">
        <v>144</v>
      </c>
      <c r="E138" s="154" t="s">
        <v>610</v>
      </c>
      <c r="F138" s="155" t="s">
        <v>611</v>
      </c>
      <c r="G138" s="156" t="s">
        <v>147</v>
      </c>
      <c r="H138" s="157">
        <v>47.22</v>
      </c>
      <c r="I138" s="157"/>
      <c r="J138" s="157">
        <f>ROUND(I138*H138,2)</f>
        <v>0</v>
      </c>
      <c r="K138" s="155" t="s">
        <v>5</v>
      </c>
      <c r="L138" s="38"/>
      <c r="M138" s="158" t="s">
        <v>5</v>
      </c>
      <c r="N138" s="159" t="s">
        <v>36</v>
      </c>
      <c r="O138" s="160">
        <v>0.299</v>
      </c>
      <c r="P138" s="160">
        <f>O138*H138</f>
        <v>14.11878</v>
      </c>
      <c r="Q138" s="160">
        <v>0</v>
      </c>
      <c r="R138" s="160">
        <f>Q138*H138</f>
        <v>0</v>
      </c>
      <c r="S138" s="160">
        <v>0</v>
      </c>
      <c r="T138" s="161">
        <f>S138*H138</f>
        <v>0</v>
      </c>
      <c r="AR138" s="24" t="s">
        <v>149</v>
      </c>
      <c r="AT138" s="24" t="s">
        <v>144</v>
      </c>
      <c r="AU138" s="24" t="s">
        <v>75</v>
      </c>
      <c r="AY138" s="24" t="s">
        <v>142</v>
      </c>
      <c r="BE138" s="162">
        <f>IF(N138="základní",J138,0)</f>
        <v>0</v>
      </c>
      <c r="BF138" s="162">
        <f>IF(N138="snížená",J138,0)</f>
        <v>0</v>
      </c>
      <c r="BG138" s="162">
        <f>IF(N138="zákl. přenesená",J138,0)</f>
        <v>0</v>
      </c>
      <c r="BH138" s="162">
        <f>IF(N138="sníž. přenesená",J138,0)</f>
        <v>0</v>
      </c>
      <c r="BI138" s="162">
        <f>IF(N138="nulová",J138,0)</f>
        <v>0</v>
      </c>
      <c r="BJ138" s="24" t="s">
        <v>73</v>
      </c>
      <c r="BK138" s="162">
        <f>ROUND(I138*H138,2)</f>
        <v>0</v>
      </c>
      <c r="BL138" s="24" t="s">
        <v>149</v>
      </c>
      <c r="BM138" s="24" t="s">
        <v>737</v>
      </c>
    </row>
    <row r="139" spans="2:47" s="1" customFormat="1" ht="409.5">
      <c r="B139" s="38"/>
      <c r="D139" s="163" t="s">
        <v>151</v>
      </c>
      <c r="F139" s="186" t="s">
        <v>603</v>
      </c>
      <c r="L139" s="38"/>
      <c r="M139" s="165"/>
      <c r="N139" s="39"/>
      <c r="O139" s="39"/>
      <c r="P139" s="39"/>
      <c r="Q139" s="39"/>
      <c r="R139" s="39"/>
      <c r="S139" s="39"/>
      <c r="T139" s="67"/>
      <c r="AT139" s="24" t="s">
        <v>151</v>
      </c>
      <c r="AU139" s="24" t="s">
        <v>75</v>
      </c>
    </row>
    <row r="140" spans="2:51" s="11" customFormat="1" ht="13.5">
      <c r="B140" s="166"/>
      <c r="D140" s="163" t="s">
        <v>153</v>
      </c>
      <c r="E140" s="167" t="s">
        <v>5</v>
      </c>
      <c r="F140" s="168" t="s">
        <v>738</v>
      </c>
      <c r="H140" s="169">
        <v>54</v>
      </c>
      <c r="L140" s="166"/>
      <c r="M140" s="170"/>
      <c r="N140" s="171"/>
      <c r="O140" s="171"/>
      <c r="P140" s="171"/>
      <c r="Q140" s="171"/>
      <c r="R140" s="171"/>
      <c r="S140" s="171"/>
      <c r="T140" s="172"/>
      <c r="AT140" s="167" t="s">
        <v>153</v>
      </c>
      <c r="AU140" s="167" t="s">
        <v>75</v>
      </c>
      <c r="AV140" s="11" t="s">
        <v>75</v>
      </c>
      <c r="AW140" s="11" t="s">
        <v>28</v>
      </c>
      <c r="AX140" s="11" t="s">
        <v>65</v>
      </c>
      <c r="AY140" s="167" t="s">
        <v>142</v>
      </c>
    </row>
    <row r="141" spans="2:51" s="11" customFormat="1" ht="13.5">
      <c r="B141" s="166"/>
      <c r="D141" s="163" t="s">
        <v>153</v>
      </c>
      <c r="E141" s="167" t="s">
        <v>5</v>
      </c>
      <c r="F141" s="168" t="s">
        <v>739</v>
      </c>
      <c r="H141" s="169">
        <v>-6.78</v>
      </c>
      <c r="L141" s="166"/>
      <c r="M141" s="170"/>
      <c r="N141" s="171"/>
      <c r="O141" s="171"/>
      <c r="P141" s="171"/>
      <c r="Q141" s="171"/>
      <c r="R141" s="171"/>
      <c r="S141" s="171"/>
      <c r="T141" s="172"/>
      <c r="AT141" s="167" t="s">
        <v>153</v>
      </c>
      <c r="AU141" s="167" t="s">
        <v>75</v>
      </c>
      <c r="AV141" s="11" t="s">
        <v>75</v>
      </c>
      <c r="AW141" s="11" t="s">
        <v>28</v>
      </c>
      <c r="AX141" s="11" t="s">
        <v>65</v>
      </c>
      <c r="AY141" s="167" t="s">
        <v>142</v>
      </c>
    </row>
    <row r="142" spans="2:51" s="13" customFormat="1" ht="13.5">
      <c r="B142" s="179"/>
      <c r="D142" s="163" t="s">
        <v>153</v>
      </c>
      <c r="E142" s="180" t="s">
        <v>5</v>
      </c>
      <c r="F142" s="181" t="s">
        <v>156</v>
      </c>
      <c r="H142" s="182">
        <v>47.22</v>
      </c>
      <c r="L142" s="179"/>
      <c r="M142" s="183"/>
      <c r="N142" s="184"/>
      <c r="O142" s="184"/>
      <c r="P142" s="184"/>
      <c r="Q142" s="184"/>
      <c r="R142" s="184"/>
      <c r="S142" s="184"/>
      <c r="T142" s="185"/>
      <c r="AT142" s="180" t="s">
        <v>153</v>
      </c>
      <c r="AU142" s="180" t="s">
        <v>75</v>
      </c>
      <c r="AV142" s="13" t="s">
        <v>149</v>
      </c>
      <c r="AW142" s="13" t="s">
        <v>28</v>
      </c>
      <c r="AX142" s="13" t="s">
        <v>73</v>
      </c>
      <c r="AY142" s="180" t="s">
        <v>142</v>
      </c>
    </row>
    <row r="143" spans="2:65" s="1" customFormat="1" ht="16.5" customHeight="1">
      <c r="B143" s="152"/>
      <c r="C143" s="187" t="s">
        <v>225</v>
      </c>
      <c r="D143" s="187" t="s">
        <v>226</v>
      </c>
      <c r="E143" s="188" t="s">
        <v>740</v>
      </c>
      <c r="F143" s="189" t="s">
        <v>741</v>
      </c>
      <c r="G143" s="190" t="s">
        <v>213</v>
      </c>
      <c r="H143" s="191">
        <v>94.44</v>
      </c>
      <c r="I143" s="191"/>
      <c r="J143" s="191">
        <f>ROUND(I143*H143,2)</f>
        <v>0</v>
      </c>
      <c r="K143" s="189" t="s">
        <v>148</v>
      </c>
      <c r="L143" s="192"/>
      <c r="M143" s="193" t="s">
        <v>5</v>
      </c>
      <c r="N143" s="194" t="s">
        <v>36</v>
      </c>
      <c r="O143" s="160">
        <v>0</v>
      </c>
      <c r="P143" s="160">
        <f>O143*H143</f>
        <v>0</v>
      </c>
      <c r="Q143" s="160">
        <v>1</v>
      </c>
      <c r="R143" s="160">
        <f>Q143*H143</f>
        <v>94.44</v>
      </c>
      <c r="S143" s="160">
        <v>0</v>
      </c>
      <c r="T143" s="161">
        <f>S143*H143</f>
        <v>0</v>
      </c>
      <c r="AR143" s="24" t="s">
        <v>189</v>
      </c>
      <c r="AT143" s="24" t="s">
        <v>226</v>
      </c>
      <c r="AU143" s="24" t="s">
        <v>75</v>
      </c>
      <c r="AY143" s="24" t="s">
        <v>142</v>
      </c>
      <c r="BE143" s="162">
        <f>IF(N143="základní",J143,0)</f>
        <v>0</v>
      </c>
      <c r="BF143" s="162">
        <f>IF(N143="snížená",J143,0)</f>
        <v>0</v>
      </c>
      <c r="BG143" s="162">
        <f>IF(N143="zákl. přenesená",J143,0)</f>
        <v>0</v>
      </c>
      <c r="BH143" s="162">
        <f>IF(N143="sníž. přenesená",J143,0)</f>
        <v>0</v>
      </c>
      <c r="BI143" s="162">
        <f>IF(N143="nulová",J143,0)</f>
        <v>0</v>
      </c>
      <c r="BJ143" s="24" t="s">
        <v>73</v>
      </c>
      <c r="BK143" s="162">
        <f>ROUND(I143*H143,2)</f>
        <v>0</v>
      </c>
      <c r="BL143" s="24" t="s">
        <v>149</v>
      </c>
      <c r="BM143" s="24" t="s">
        <v>742</v>
      </c>
    </row>
    <row r="144" spans="2:51" s="11" customFormat="1" ht="13.5">
      <c r="B144" s="166"/>
      <c r="D144" s="163" t="s">
        <v>153</v>
      </c>
      <c r="F144" s="168" t="s">
        <v>743</v>
      </c>
      <c r="H144" s="169">
        <v>94.44</v>
      </c>
      <c r="L144" s="166"/>
      <c r="M144" s="170"/>
      <c r="N144" s="171"/>
      <c r="O144" s="171"/>
      <c r="P144" s="171"/>
      <c r="Q144" s="171"/>
      <c r="R144" s="171"/>
      <c r="S144" s="171"/>
      <c r="T144" s="172"/>
      <c r="AT144" s="167" t="s">
        <v>153</v>
      </c>
      <c r="AU144" s="167" t="s">
        <v>75</v>
      </c>
      <c r="AV144" s="11" t="s">
        <v>75</v>
      </c>
      <c r="AW144" s="11" t="s">
        <v>6</v>
      </c>
      <c r="AX144" s="11" t="s">
        <v>73</v>
      </c>
      <c r="AY144" s="167" t="s">
        <v>142</v>
      </c>
    </row>
    <row r="145" spans="2:63" s="10" customFormat="1" ht="29.85" customHeight="1">
      <c r="B145" s="140"/>
      <c r="D145" s="141" t="s">
        <v>64</v>
      </c>
      <c r="E145" s="150" t="s">
        <v>75</v>
      </c>
      <c r="F145" s="150" t="s">
        <v>263</v>
      </c>
      <c r="J145" s="151">
        <f>BK145</f>
        <v>0</v>
      </c>
      <c r="L145" s="140"/>
      <c r="M145" s="144"/>
      <c r="N145" s="145"/>
      <c r="O145" s="145"/>
      <c r="P145" s="146">
        <f>SUM(P146:P174)</f>
        <v>126.3996</v>
      </c>
      <c r="Q145" s="145"/>
      <c r="R145" s="146">
        <f>SUM(R146:R174)</f>
        <v>66.86963279999999</v>
      </c>
      <c r="S145" s="145"/>
      <c r="T145" s="147">
        <f>SUM(T146:T174)</f>
        <v>0</v>
      </c>
      <c r="AR145" s="141" t="s">
        <v>73</v>
      </c>
      <c r="AT145" s="148" t="s">
        <v>64</v>
      </c>
      <c r="AU145" s="148" t="s">
        <v>73</v>
      </c>
      <c r="AY145" s="141" t="s">
        <v>142</v>
      </c>
      <c r="BK145" s="149">
        <f>SUM(BK146:BK174)</f>
        <v>0</v>
      </c>
    </row>
    <row r="146" spans="2:65" s="1" customFormat="1" ht="25.5" customHeight="1">
      <c r="B146" s="152"/>
      <c r="C146" s="153" t="s">
        <v>11</v>
      </c>
      <c r="D146" s="153" t="s">
        <v>144</v>
      </c>
      <c r="E146" s="154" t="s">
        <v>744</v>
      </c>
      <c r="F146" s="155" t="s">
        <v>745</v>
      </c>
      <c r="G146" s="156" t="s">
        <v>147</v>
      </c>
      <c r="H146" s="157">
        <v>56.31</v>
      </c>
      <c r="I146" s="157"/>
      <c r="J146" s="157">
        <f>ROUND(I146*H146,2)</f>
        <v>0</v>
      </c>
      <c r="K146" s="155" t="s">
        <v>148</v>
      </c>
      <c r="L146" s="38"/>
      <c r="M146" s="158" t="s">
        <v>5</v>
      </c>
      <c r="N146" s="159" t="s">
        <v>36</v>
      </c>
      <c r="O146" s="160">
        <v>0.92</v>
      </c>
      <c r="P146" s="160">
        <f>O146*H146</f>
        <v>51.805200000000006</v>
      </c>
      <c r="Q146" s="160">
        <v>0</v>
      </c>
      <c r="R146" s="160">
        <f>Q146*H146</f>
        <v>0</v>
      </c>
      <c r="S146" s="160">
        <v>0</v>
      </c>
      <c r="T146" s="161">
        <f>S146*H146</f>
        <v>0</v>
      </c>
      <c r="AR146" s="24" t="s">
        <v>149</v>
      </c>
      <c r="AT146" s="24" t="s">
        <v>144</v>
      </c>
      <c r="AU146" s="24" t="s">
        <v>75</v>
      </c>
      <c r="AY146" s="24" t="s">
        <v>142</v>
      </c>
      <c r="BE146" s="162">
        <f>IF(N146="základní",J146,0)</f>
        <v>0</v>
      </c>
      <c r="BF146" s="162">
        <f>IF(N146="snížená",J146,0)</f>
        <v>0</v>
      </c>
      <c r="BG146" s="162">
        <f>IF(N146="zákl. přenesená",J146,0)</f>
        <v>0</v>
      </c>
      <c r="BH146" s="162">
        <f>IF(N146="sníž. přenesená",J146,0)</f>
        <v>0</v>
      </c>
      <c r="BI146" s="162">
        <f>IF(N146="nulová",J146,0)</f>
        <v>0</v>
      </c>
      <c r="BJ146" s="24" t="s">
        <v>73</v>
      </c>
      <c r="BK146" s="162">
        <f>ROUND(I146*H146,2)</f>
        <v>0</v>
      </c>
      <c r="BL146" s="24" t="s">
        <v>149</v>
      </c>
      <c r="BM146" s="24" t="s">
        <v>746</v>
      </c>
    </row>
    <row r="147" spans="2:47" s="1" customFormat="1" ht="121.5">
      <c r="B147" s="38"/>
      <c r="D147" s="163" t="s">
        <v>151</v>
      </c>
      <c r="F147" s="164" t="s">
        <v>747</v>
      </c>
      <c r="L147" s="38"/>
      <c r="M147" s="165"/>
      <c r="N147" s="39"/>
      <c r="O147" s="39"/>
      <c r="P147" s="39"/>
      <c r="Q147" s="39"/>
      <c r="R147" s="39"/>
      <c r="S147" s="39"/>
      <c r="T147" s="67"/>
      <c r="AT147" s="24" t="s">
        <v>151</v>
      </c>
      <c r="AU147" s="24" t="s">
        <v>75</v>
      </c>
    </row>
    <row r="148" spans="2:51" s="11" customFormat="1" ht="13.5">
      <c r="B148" s="166"/>
      <c r="D148" s="163" t="s">
        <v>153</v>
      </c>
      <c r="E148" s="167" t="s">
        <v>5</v>
      </c>
      <c r="F148" s="168" t="s">
        <v>698</v>
      </c>
      <c r="H148" s="169">
        <v>64.47</v>
      </c>
      <c r="L148" s="166"/>
      <c r="M148" s="170"/>
      <c r="N148" s="171"/>
      <c r="O148" s="171"/>
      <c r="P148" s="171"/>
      <c r="Q148" s="171"/>
      <c r="R148" s="171"/>
      <c r="S148" s="171"/>
      <c r="T148" s="172"/>
      <c r="AT148" s="167" t="s">
        <v>153</v>
      </c>
      <c r="AU148" s="167" t="s">
        <v>75</v>
      </c>
      <c r="AV148" s="11" t="s">
        <v>75</v>
      </c>
      <c r="AW148" s="11" t="s">
        <v>28</v>
      </c>
      <c r="AX148" s="11" t="s">
        <v>65</v>
      </c>
      <c r="AY148" s="167" t="s">
        <v>142</v>
      </c>
    </row>
    <row r="149" spans="2:51" s="11" customFormat="1" ht="13.5">
      <c r="B149" s="166"/>
      <c r="D149" s="163" t="s">
        <v>153</v>
      </c>
      <c r="E149" s="167" t="s">
        <v>5</v>
      </c>
      <c r="F149" s="168" t="s">
        <v>748</v>
      </c>
      <c r="H149" s="169">
        <v>-2.3</v>
      </c>
      <c r="L149" s="166"/>
      <c r="M149" s="170"/>
      <c r="N149" s="171"/>
      <c r="O149" s="171"/>
      <c r="P149" s="171"/>
      <c r="Q149" s="171"/>
      <c r="R149" s="171"/>
      <c r="S149" s="171"/>
      <c r="T149" s="172"/>
      <c r="AT149" s="167" t="s">
        <v>153</v>
      </c>
      <c r="AU149" s="167" t="s">
        <v>75</v>
      </c>
      <c r="AV149" s="11" t="s">
        <v>75</v>
      </c>
      <c r="AW149" s="11" t="s">
        <v>28</v>
      </c>
      <c r="AX149" s="11" t="s">
        <v>65</v>
      </c>
      <c r="AY149" s="167" t="s">
        <v>142</v>
      </c>
    </row>
    <row r="150" spans="2:51" s="12" customFormat="1" ht="13.5">
      <c r="B150" s="173"/>
      <c r="D150" s="163" t="s">
        <v>153</v>
      </c>
      <c r="E150" s="174" t="s">
        <v>5</v>
      </c>
      <c r="F150" s="175" t="s">
        <v>749</v>
      </c>
      <c r="H150" s="174" t="s">
        <v>5</v>
      </c>
      <c r="L150" s="173"/>
      <c r="M150" s="176"/>
      <c r="N150" s="177"/>
      <c r="O150" s="177"/>
      <c r="P150" s="177"/>
      <c r="Q150" s="177"/>
      <c r="R150" s="177"/>
      <c r="S150" s="177"/>
      <c r="T150" s="178"/>
      <c r="AT150" s="174" t="s">
        <v>153</v>
      </c>
      <c r="AU150" s="174" t="s">
        <v>75</v>
      </c>
      <c r="AV150" s="12" t="s">
        <v>73</v>
      </c>
      <c r="AW150" s="12" t="s">
        <v>28</v>
      </c>
      <c r="AX150" s="12" t="s">
        <v>65</v>
      </c>
      <c r="AY150" s="174" t="s">
        <v>142</v>
      </c>
    </row>
    <row r="151" spans="2:51" s="11" customFormat="1" ht="13.5">
      <c r="B151" s="166"/>
      <c r="D151" s="163" t="s">
        <v>153</v>
      </c>
      <c r="E151" s="167" t="s">
        <v>5</v>
      </c>
      <c r="F151" s="168" t="s">
        <v>750</v>
      </c>
      <c r="H151" s="169">
        <v>-5.86</v>
      </c>
      <c r="L151" s="166"/>
      <c r="M151" s="170"/>
      <c r="N151" s="171"/>
      <c r="O151" s="171"/>
      <c r="P151" s="171"/>
      <c r="Q151" s="171"/>
      <c r="R151" s="171"/>
      <c r="S151" s="171"/>
      <c r="T151" s="172"/>
      <c r="AT151" s="167" t="s">
        <v>153</v>
      </c>
      <c r="AU151" s="167" t="s">
        <v>75</v>
      </c>
      <c r="AV151" s="11" t="s">
        <v>75</v>
      </c>
      <c r="AW151" s="11" t="s">
        <v>28</v>
      </c>
      <c r="AX151" s="11" t="s">
        <v>65</v>
      </c>
      <c r="AY151" s="167" t="s">
        <v>142</v>
      </c>
    </row>
    <row r="152" spans="2:51" s="12" customFormat="1" ht="13.5">
      <c r="B152" s="173"/>
      <c r="D152" s="163" t="s">
        <v>153</v>
      </c>
      <c r="E152" s="174" t="s">
        <v>5</v>
      </c>
      <c r="F152" s="175" t="s">
        <v>751</v>
      </c>
      <c r="H152" s="174" t="s">
        <v>5</v>
      </c>
      <c r="L152" s="173"/>
      <c r="M152" s="176"/>
      <c r="N152" s="177"/>
      <c r="O152" s="177"/>
      <c r="P152" s="177"/>
      <c r="Q152" s="177"/>
      <c r="R152" s="177"/>
      <c r="S152" s="177"/>
      <c r="T152" s="178"/>
      <c r="AT152" s="174" t="s">
        <v>153</v>
      </c>
      <c r="AU152" s="174" t="s">
        <v>75</v>
      </c>
      <c r="AV152" s="12" t="s">
        <v>73</v>
      </c>
      <c r="AW152" s="12" t="s">
        <v>28</v>
      </c>
      <c r="AX152" s="12" t="s">
        <v>65</v>
      </c>
      <c r="AY152" s="174" t="s">
        <v>142</v>
      </c>
    </row>
    <row r="153" spans="2:51" s="13" customFormat="1" ht="13.5">
      <c r="B153" s="179"/>
      <c r="D153" s="163" t="s">
        <v>153</v>
      </c>
      <c r="E153" s="180" t="s">
        <v>5</v>
      </c>
      <c r="F153" s="181" t="s">
        <v>156</v>
      </c>
      <c r="H153" s="182">
        <v>56.31</v>
      </c>
      <c r="L153" s="179"/>
      <c r="M153" s="183"/>
      <c r="N153" s="184"/>
      <c r="O153" s="184"/>
      <c r="P153" s="184"/>
      <c r="Q153" s="184"/>
      <c r="R153" s="184"/>
      <c r="S153" s="184"/>
      <c r="T153" s="185"/>
      <c r="AT153" s="180" t="s">
        <v>153</v>
      </c>
      <c r="AU153" s="180" t="s">
        <v>75</v>
      </c>
      <c r="AV153" s="13" t="s">
        <v>149</v>
      </c>
      <c r="AW153" s="13" t="s">
        <v>28</v>
      </c>
      <c r="AX153" s="13" t="s">
        <v>73</v>
      </c>
      <c r="AY153" s="180" t="s">
        <v>142</v>
      </c>
    </row>
    <row r="154" spans="2:65" s="1" customFormat="1" ht="38.25" customHeight="1">
      <c r="B154" s="152"/>
      <c r="C154" s="153" t="s">
        <v>235</v>
      </c>
      <c r="D154" s="153" t="s">
        <v>144</v>
      </c>
      <c r="E154" s="154" t="s">
        <v>752</v>
      </c>
      <c r="F154" s="155" t="s">
        <v>753</v>
      </c>
      <c r="G154" s="156" t="s">
        <v>220</v>
      </c>
      <c r="H154" s="157">
        <v>108</v>
      </c>
      <c r="I154" s="157"/>
      <c r="J154" s="157">
        <f>ROUND(I154*H154,2)</f>
        <v>0</v>
      </c>
      <c r="K154" s="155" t="s">
        <v>148</v>
      </c>
      <c r="L154" s="38"/>
      <c r="M154" s="158" t="s">
        <v>5</v>
      </c>
      <c r="N154" s="159" t="s">
        <v>36</v>
      </c>
      <c r="O154" s="160">
        <v>0.111</v>
      </c>
      <c r="P154" s="160">
        <f>O154*H154</f>
        <v>11.988</v>
      </c>
      <c r="Q154" s="160">
        <v>0.00027</v>
      </c>
      <c r="R154" s="160">
        <f>Q154*H154</f>
        <v>0.029160000000000002</v>
      </c>
      <c r="S154" s="160">
        <v>0</v>
      </c>
      <c r="T154" s="161">
        <f>S154*H154</f>
        <v>0</v>
      </c>
      <c r="AR154" s="24" t="s">
        <v>149</v>
      </c>
      <c r="AT154" s="24" t="s">
        <v>144</v>
      </c>
      <c r="AU154" s="24" t="s">
        <v>75</v>
      </c>
      <c r="AY154" s="24" t="s">
        <v>142</v>
      </c>
      <c r="BE154" s="162">
        <f>IF(N154="základní",J154,0)</f>
        <v>0</v>
      </c>
      <c r="BF154" s="162">
        <f>IF(N154="snížená",J154,0)</f>
        <v>0</v>
      </c>
      <c r="BG154" s="162">
        <f>IF(N154="zákl. přenesená",J154,0)</f>
        <v>0</v>
      </c>
      <c r="BH154" s="162">
        <f>IF(N154="sníž. přenesená",J154,0)</f>
        <v>0</v>
      </c>
      <c r="BI154" s="162">
        <f>IF(N154="nulová",J154,0)</f>
        <v>0</v>
      </c>
      <c r="BJ154" s="24" t="s">
        <v>73</v>
      </c>
      <c r="BK154" s="162">
        <f>ROUND(I154*H154,2)</f>
        <v>0</v>
      </c>
      <c r="BL154" s="24" t="s">
        <v>149</v>
      </c>
      <c r="BM154" s="24" t="s">
        <v>754</v>
      </c>
    </row>
    <row r="155" spans="2:47" s="1" customFormat="1" ht="297">
      <c r="B155" s="38"/>
      <c r="D155" s="163" t="s">
        <v>151</v>
      </c>
      <c r="F155" s="164" t="s">
        <v>755</v>
      </c>
      <c r="L155" s="38"/>
      <c r="M155" s="165"/>
      <c r="N155" s="39"/>
      <c r="O155" s="39"/>
      <c r="P155" s="39"/>
      <c r="Q155" s="39"/>
      <c r="R155" s="39"/>
      <c r="S155" s="39"/>
      <c r="T155" s="67"/>
      <c r="AT155" s="24" t="s">
        <v>151</v>
      </c>
      <c r="AU155" s="24" t="s">
        <v>75</v>
      </c>
    </row>
    <row r="156" spans="2:51" s="11" customFormat="1" ht="13.5">
      <c r="B156" s="166"/>
      <c r="D156" s="163" t="s">
        <v>153</v>
      </c>
      <c r="E156" s="167" t="s">
        <v>5</v>
      </c>
      <c r="F156" s="168" t="s">
        <v>756</v>
      </c>
      <c r="H156" s="169">
        <v>36</v>
      </c>
      <c r="L156" s="166"/>
      <c r="M156" s="170"/>
      <c r="N156" s="171"/>
      <c r="O156" s="171"/>
      <c r="P156" s="171"/>
      <c r="Q156" s="171"/>
      <c r="R156" s="171"/>
      <c r="S156" s="171"/>
      <c r="T156" s="172"/>
      <c r="AT156" s="167" t="s">
        <v>153</v>
      </c>
      <c r="AU156" s="167" t="s">
        <v>75</v>
      </c>
      <c r="AV156" s="11" t="s">
        <v>75</v>
      </c>
      <c r="AW156" s="11" t="s">
        <v>28</v>
      </c>
      <c r="AX156" s="11" t="s">
        <v>65</v>
      </c>
      <c r="AY156" s="167" t="s">
        <v>142</v>
      </c>
    </row>
    <row r="157" spans="2:51" s="11" customFormat="1" ht="13.5">
      <c r="B157" s="166"/>
      <c r="D157" s="163" t="s">
        <v>153</v>
      </c>
      <c r="E157" s="167" t="s">
        <v>5</v>
      </c>
      <c r="F157" s="168" t="s">
        <v>757</v>
      </c>
      <c r="H157" s="169">
        <v>72</v>
      </c>
      <c r="L157" s="166"/>
      <c r="M157" s="170"/>
      <c r="N157" s="171"/>
      <c r="O157" s="171"/>
      <c r="P157" s="171"/>
      <c r="Q157" s="171"/>
      <c r="R157" s="171"/>
      <c r="S157" s="171"/>
      <c r="T157" s="172"/>
      <c r="AT157" s="167" t="s">
        <v>153</v>
      </c>
      <c r="AU157" s="167" t="s">
        <v>75</v>
      </c>
      <c r="AV157" s="11" t="s">
        <v>75</v>
      </c>
      <c r="AW157" s="11" t="s">
        <v>28</v>
      </c>
      <c r="AX157" s="11" t="s">
        <v>65</v>
      </c>
      <c r="AY157" s="167" t="s">
        <v>142</v>
      </c>
    </row>
    <row r="158" spans="2:51" s="12" customFormat="1" ht="13.5">
      <c r="B158" s="173"/>
      <c r="D158" s="163" t="s">
        <v>153</v>
      </c>
      <c r="E158" s="174" t="s">
        <v>5</v>
      </c>
      <c r="F158" s="175" t="s">
        <v>758</v>
      </c>
      <c r="H158" s="174" t="s">
        <v>5</v>
      </c>
      <c r="L158" s="173"/>
      <c r="M158" s="176"/>
      <c r="N158" s="177"/>
      <c r="O158" s="177"/>
      <c r="P158" s="177"/>
      <c r="Q158" s="177"/>
      <c r="R158" s="177"/>
      <c r="S158" s="177"/>
      <c r="T158" s="178"/>
      <c r="AT158" s="174" t="s">
        <v>153</v>
      </c>
      <c r="AU158" s="174" t="s">
        <v>75</v>
      </c>
      <c r="AV158" s="12" t="s">
        <v>73</v>
      </c>
      <c r="AW158" s="12" t="s">
        <v>28</v>
      </c>
      <c r="AX158" s="12" t="s">
        <v>65</v>
      </c>
      <c r="AY158" s="174" t="s">
        <v>142</v>
      </c>
    </row>
    <row r="159" spans="2:51" s="13" customFormat="1" ht="13.5">
      <c r="B159" s="179"/>
      <c r="D159" s="163" t="s">
        <v>153</v>
      </c>
      <c r="E159" s="180" t="s">
        <v>5</v>
      </c>
      <c r="F159" s="181" t="s">
        <v>156</v>
      </c>
      <c r="H159" s="182">
        <v>108</v>
      </c>
      <c r="L159" s="179"/>
      <c r="M159" s="183"/>
      <c r="N159" s="184"/>
      <c r="O159" s="184"/>
      <c r="P159" s="184"/>
      <c r="Q159" s="184"/>
      <c r="R159" s="184"/>
      <c r="S159" s="184"/>
      <c r="T159" s="185"/>
      <c r="AT159" s="180" t="s">
        <v>153</v>
      </c>
      <c r="AU159" s="180" t="s">
        <v>75</v>
      </c>
      <c r="AV159" s="13" t="s">
        <v>149</v>
      </c>
      <c r="AW159" s="13" t="s">
        <v>28</v>
      </c>
      <c r="AX159" s="13" t="s">
        <v>73</v>
      </c>
      <c r="AY159" s="180" t="s">
        <v>142</v>
      </c>
    </row>
    <row r="160" spans="2:65" s="1" customFormat="1" ht="16.5" customHeight="1">
      <c r="B160" s="152"/>
      <c r="C160" s="187" t="s">
        <v>241</v>
      </c>
      <c r="D160" s="187" t="s">
        <v>226</v>
      </c>
      <c r="E160" s="188" t="s">
        <v>759</v>
      </c>
      <c r="F160" s="189" t="s">
        <v>760</v>
      </c>
      <c r="G160" s="190" t="s">
        <v>220</v>
      </c>
      <c r="H160" s="191">
        <v>113.4</v>
      </c>
      <c r="I160" s="191"/>
      <c r="J160" s="191">
        <f>ROUND(I160*H160,2)</f>
        <v>0</v>
      </c>
      <c r="K160" s="189" t="s">
        <v>148</v>
      </c>
      <c r="L160" s="192"/>
      <c r="M160" s="193" t="s">
        <v>5</v>
      </c>
      <c r="N160" s="194" t="s">
        <v>36</v>
      </c>
      <c r="O160" s="160">
        <v>0</v>
      </c>
      <c r="P160" s="160">
        <f>O160*H160</f>
        <v>0</v>
      </c>
      <c r="Q160" s="160">
        <v>0.0003</v>
      </c>
      <c r="R160" s="160">
        <f>Q160*H160</f>
        <v>0.03402</v>
      </c>
      <c r="S160" s="160">
        <v>0</v>
      </c>
      <c r="T160" s="161">
        <f>S160*H160</f>
        <v>0</v>
      </c>
      <c r="AR160" s="24" t="s">
        <v>189</v>
      </c>
      <c r="AT160" s="24" t="s">
        <v>226</v>
      </c>
      <c r="AU160" s="24" t="s">
        <v>75</v>
      </c>
      <c r="AY160" s="24" t="s">
        <v>142</v>
      </c>
      <c r="BE160" s="162">
        <f>IF(N160="základní",J160,0)</f>
        <v>0</v>
      </c>
      <c r="BF160" s="162">
        <f>IF(N160="snížená",J160,0)</f>
        <v>0</v>
      </c>
      <c r="BG160" s="162">
        <f>IF(N160="zákl. přenesená",J160,0)</f>
        <v>0</v>
      </c>
      <c r="BH160" s="162">
        <f>IF(N160="sníž. přenesená",J160,0)</f>
        <v>0</v>
      </c>
      <c r="BI160" s="162">
        <f>IF(N160="nulová",J160,0)</f>
        <v>0</v>
      </c>
      <c r="BJ160" s="24" t="s">
        <v>73</v>
      </c>
      <c r="BK160" s="162">
        <f>ROUND(I160*H160,2)</f>
        <v>0</v>
      </c>
      <c r="BL160" s="24" t="s">
        <v>149</v>
      </c>
      <c r="BM160" s="24" t="s">
        <v>761</v>
      </c>
    </row>
    <row r="161" spans="2:51" s="11" customFormat="1" ht="13.5">
      <c r="B161" s="166"/>
      <c r="D161" s="163" t="s">
        <v>153</v>
      </c>
      <c r="F161" s="168" t="s">
        <v>762</v>
      </c>
      <c r="H161" s="169">
        <v>113.4</v>
      </c>
      <c r="L161" s="166"/>
      <c r="M161" s="170"/>
      <c r="N161" s="171"/>
      <c r="O161" s="171"/>
      <c r="P161" s="171"/>
      <c r="Q161" s="171"/>
      <c r="R161" s="171"/>
      <c r="S161" s="171"/>
      <c r="T161" s="172"/>
      <c r="AT161" s="167" t="s">
        <v>153</v>
      </c>
      <c r="AU161" s="167" t="s">
        <v>75</v>
      </c>
      <c r="AV161" s="11" t="s">
        <v>75</v>
      </c>
      <c r="AW161" s="11" t="s">
        <v>6</v>
      </c>
      <c r="AX161" s="11" t="s">
        <v>73</v>
      </c>
      <c r="AY161" s="167" t="s">
        <v>142</v>
      </c>
    </row>
    <row r="162" spans="2:65" s="1" customFormat="1" ht="38.25" customHeight="1">
      <c r="B162" s="152"/>
      <c r="C162" s="153" t="s">
        <v>246</v>
      </c>
      <c r="D162" s="153" t="s">
        <v>144</v>
      </c>
      <c r="E162" s="154" t="s">
        <v>763</v>
      </c>
      <c r="F162" s="155" t="s">
        <v>764</v>
      </c>
      <c r="G162" s="156" t="s">
        <v>324</v>
      </c>
      <c r="H162" s="157">
        <v>239.04</v>
      </c>
      <c r="I162" s="157"/>
      <c r="J162" s="157">
        <f>ROUND(I162*H162,2)</f>
        <v>0</v>
      </c>
      <c r="K162" s="155" t="s">
        <v>148</v>
      </c>
      <c r="L162" s="38"/>
      <c r="M162" s="158" t="s">
        <v>5</v>
      </c>
      <c r="N162" s="159" t="s">
        <v>36</v>
      </c>
      <c r="O162" s="160">
        <v>0.21</v>
      </c>
      <c r="P162" s="160">
        <f>O162*H162</f>
        <v>50.1984</v>
      </c>
      <c r="Q162" s="160">
        <v>0.22657</v>
      </c>
      <c r="R162" s="160">
        <f>Q162*H162</f>
        <v>54.159292799999996</v>
      </c>
      <c r="S162" s="160">
        <v>0</v>
      </c>
      <c r="T162" s="161">
        <f>S162*H162</f>
        <v>0</v>
      </c>
      <c r="AR162" s="24" t="s">
        <v>149</v>
      </c>
      <c r="AT162" s="24" t="s">
        <v>144</v>
      </c>
      <c r="AU162" s="24" t="s">
        <v>75</v>
      </c>
      <c r="AY162" s="24" t="s">
        <v>142</v>
      </c>
      <c r="BE162" s="162">
        <f>IF(N162="základní",J162,0)</f>
        <v>0</v>
      </c>
      <c r="BF162" s="162">
        <f>IF(N162="snížená",J162,0)</f>
        <v>0</v>
      </c>
      <c r="BG162" s="162">
        <f>IF(N162="zákl. přenesená",J162,0)</f>
        <v>0</v>
      </c>
      <c r="BH162" s="162">
        <f>IF(N162="sníž. přenesená",J162,0)</f>
        <v>0</v>
      </c>
      <c r="BI162" s="162">
        <f>IF(N162="nulová",J162,0)</f>
        <v>0</v>
      </c>
      <c r="BJ162" s="24" t="s">
        <v>73</v>
      </c>
      <c r="BK162" s="162">
        <f>ROUND(I162*H162,2)</f>
        <v>0</v>
      </c>
      <c r="BL162" s="24" t="s">
        <v>149</v>
      </c>
      <c r="BM162" s="24" t="s">
        <v>765</v>
      </c>
    </row>
    <row r="163" spans="2:51" s="11" customFormat="1" ht="13.5">
      <c r="B163" s="166"/>
      <c r="D163" s="163" t="s">
        <v>153</v>
      </c>
      <c r="E163" s="167" t="s">
        <v>5</v>
      </c>
      <c r="F163" s="168" t="s">
        <v>766</v>
      </c>
      <c r="H163" s="169">
        <v>239.04</v>
      </c>
      <c r="L163" s="166"/>
      <c r="M163" s="170"/>
      <c r="N163" s="171"/>
      <c r="O163" s="171"/>
      <c r="P163" s="171"/>
      <c r="Q163" s="171"/>
      <c r="R163" s="171"/>
      <c r="S163" s="171"/>
      <c r="T163" s="172"/>
      <c r="AT163" s="167" t="s">
        <v>153</v>
      </c>
      <c r="AU163" s="167" t="s">
        <v>75</v>
      </c>
      <c r="AV163" s="11" t="s">
        <v>75</v>
      </c>
      <c r="AW163" s="11" t="s">
        <v>28</v>
      </c>
      <c r="AX163" s="11" t="s">
        <v>65</v>
      </c>
      <c r="AY163" s="167" t="s">
        <v>142</v>
      </c>
    </row>
    <row r="164" spans="2:51" s="13" customFormat="1" ht="13.5">
      <c r="B164" s="179"/>
      <c r="D164" s="163" t="s">
        <v>153</v>
      </c>
      <c r="E164" s="180" t="s">
        <v>5</v>
      </c>
      <c r="F164" s="181" t="s">
        <v>156</v>
      </c>
      <c r="H164" s="182">
        <v>239.04</v>
      </c>
      <c r="L164" s="179"/>
      <c r="M164" s="183"/>
      <c r="N164" s="184"/>
      <c r="O164" s="184"/>
      <c r="P164" s="184"/>
      <c r="Q164" s="184"/>
      <c r="R164" s="184"/>
      <c r="S164" s="184"/>
      <c r="T164" s="185"/>
      <c r="AT164" s="180" t="s">
        <v>153</v>
      </c>
      <c r="AU164" s="180" t="s">
        <v>75</v>
      </c>
      <c r="AV164" s="13" t="s">
        <v>149</v>
      </c>
      <c r="AW164" s="13" t="s">
        <v>28</v>
      </c>
      <c r="AX164" s="13" t="s">
        <v>73</v>
      </c>
      <c r="AY164" s="180" t="s">
        <v>142</v>
      </c>
    </row>
    <row r="165" spans="2:65" s="1" customFormat="1" ht="38.25" customHeight="1">
      <c r="B165" s="152"/>
      <c r="C165" s="153" t="s">
        <v>249</v>
      </c>
      <c r="D165" s="153" t="s">
        <v>144</v>
      </c>
      <c r="E165" s="154" t="s">
        <v>767</v>
      </c>
      <c r="F165" s="155" t="s">
        <v>768</v>
      </c>
      <c r="G165" s="156" t="s">
        <v>324</v>
      </c>
      <c r="H165" s="157">
        <v>48</v>
      </c>
      <c r="I165" s="157"/>
      <c r="J165" s="157">
        <f>ROUND(I165*H165,2)</f>
        <v>0</v>
      </c>
      <c r="K165" s="155" t="s">
        <v>148</v>
      </c>
      <c r="L165" s="38"/>
      <c r="M165" s="158" t="s">
        <v>5</v>
      </c>
      <c r="N165" s="159" t="s">
        <v>36</v>
      </c>
      <c r="O165" s="160">
        <v>0.23</v>
      </c>
      <c r="P165" s="160">
        <f>O165*H165</f>
        <v>11.040000000000001</v>
      </c>
      <c r="Q165" s="160">
        <v>0.23058</v>
      </c>
      <c r="R165" s="160">
        <f>Q165*H165</f>
        <v>11.06784</v>
      </c>
      <c r="S165" s="160">
        <v>0</v>
      </c>
      <c r="T165" s="161">
        <f>S165*H165</f>
        <v>0</v>
      </c>
      <c r="AR165" s="24" t="s">
        <v>149</v>
      </c>
      <c r="AT165" s="24" t="s">
        <v>144</v>
      </c>
      <c r="AU165" s="24" t="s">
        <v>75</v>
      </c>
      <c r="AY165" s="24" t="s">
        <v>142</v>
      </c>
      <c r="BE165" s="162">
        <f>IF(N165="základní",J165,0)</f>
        <v>0</v>
      </c>
      <c r="BF165" s="162">
        <f>IF(N165="snížená",J165,0)</f>
        <v>0</v>
      </c>
      <c r="BG165" s="162">
        <f>IF(N165="zákl. přenesená",J165,0)</f>
        <v>0</v>
      </c>
      <c r="BH165" s="162">
        <f>IF(N165="sníž. přenesená",J165,0)</f>
        <v>0</v>
      </c>
      <c r="BI165" s="162">
        <f>IF(N165="nulová",J165,0)</f>
        <v>0</v>
      </c>
      <c r="BJ165" s="24" t="s">
        <v>73</v>
      </c>
      <c r="BK165" s="162">
        <f>ROUND(I165*H165,2)</f>
        <v>0</v>
      </c>
      <c r="BL165" s="24" t="s">
        <v>149</v>
      </c>
      <c r="BM165" s="24" t="s">
        <v>769</v>
      </c>
    </row>
    <row r="166" spans="2:51" s="11" customFormat="1" ht="13.5">
      <c r="B166" s="166"/>
      <c r="D166" s="163" t="s">
        <v>153</v>
      </c>
      <c r="E166" s="167" t="s">
        <v>5</v>
      </c>
      <c r="F166" s="168" t="s">
        <v>770</v>
      </c>
      <c r="H166" s="169">
        <v>48</v>
      </c>
      <c r="L166" s="166"/>
      <c r="M166" s="170"/>
      <c r="N166" s="171"/>
      <c r="O166" s="171"/>
      <c r="P166" s="171"/>
      <c r="Q166" s="171"/>
      <c r="R166" s="171"/>
      <c r="S166" s="171"/>
      <c r="T166" s="172"/>
      <c r="AT166" s="167" t="s">
        <v>153</v>
      </c>
      <c r="AU166" s="167" t="s">
        <v>75</v>
      </c>
      <c r="AV166" s="11" t="s">
        <v>75</v>
      </c>
      <c r="AW166" s="11" t="s">
        <v>28</v>
      </c>
      <c r="AX166" s="11" t="s">
        <v>65</v>
      </c>
      <c r="AY166" s="167" t="s">
        <v>142</v>
      </c>
    </row>
    <row r="167" spans="2:51" s="13" customFormat="1" ht="13.5">
      <c r="B167" s="179"/>
      <c r="D167" s="163" t="s">
        <v>153</v>
      </c>
      <c r="E167" s="180" t="s">
        <v>5</v>
      </c>
      <c r="F167" s="181" t="s">
        <v>156</v>
      </c>
      <c r="H167" s="182">
        <v>48</v>
      </c>
      <c r="L167" s="179"/>
      <c r="M167" s="183"/>
      <c r="N167" s="184"/>
      <c r="O167" s="184"/>
      <c r="P167" s="184"/>
      <c r="Q167" s="184"/>
      <c r="R167" s="184"/>
      <c r="S167" s="184"/>
      <c r="T167" s="185"/>
      <c r="AT167" s="180" t="s">
        <v>153</v>
      </c>
      <c r="AU167" s="180" t="s">
        <v>75</v>
      </c>
      <c r="AV167" s="13" t="s">
        <v>149</v>
      </c>
      <c r="AW167" s="13" t="s">
        <v>28</v>
      </c>
      <c r="AX167" s="13" t="s">
        <v>73</v>
      </c>
      <c r="AY167" s="180" t="s">
        <v>142</v>
      </c>
    </row>
    <row r="168" spans="2:65" s="1" customFormat="1" ht="16.5" customHeight="1">
      <c r="B168" s="152"/>
      <c r="C168" s="187" t="s">
        <v>254</v>
      </c>
      <c r="D168" s="187" t="s">
        <v>226</v>
      </c>
      <c r="E168" s="188" t="s">
        <v>771</v>
      </c>
      <c r="F168" s="189" t="s">
        <v>772</v>
      </c>
      <c r="G168" s="190" t="s">
        <v>389</v>
      </c>
      <c r="H168" s="191">
        <v>24</v>
      </c>
      <c r="I168" s="191"/>
      <c r="J168" s="191">
        <f>ROUND(I168*H168,2)</f>
        <v>0</v>
      </c>
      <c r="K168" s="189" t="s">
        <v>148</v>
      </c>
      <c r="L168" s="192"/>
      <c r="M168" s="193" t="s">
        <v>5</v>
      </c>
      <c r="N168" s="194" t="s">
        <v>36</v>
      </c>
      <c r="O168" s="160">
        <v>0</v>
      </c>
      <c r="P168" s="160">
        <f>O168*H168</f>
        <v>0</v>
      </c>
      <c r="Q168" s="160">
        <v>0.0003</v>
      </c>
      <c r="R168" s="160">
        <f>Q168*H168</f>
        <v>0.0072</v>
      </c>
      <c r="S168" s="160">
        <v>0</v>
      </c>
      <c r="T168" s="161">
        <f>S168*H168</f>
        <v>0</v>
      </c>
      <c r="AR168" s="24" t="s">
        <v>189</v>
      </c>
      <c r="AT168" s="24" t="s">
        <v>226</v>
      </c>
      <c r="AU168" s="24" t="s">
        <v>75</v>
      </c>
      <c r="AY168" s="24" t="s">
        <v>142</v>
      </c>
      <c r="BE168" s="162">
        <f>IF(N168="základní",J168,0)</f>
        <v>0</v>
      </c>
      <c r="BF168" s="162">
        <f>IF(N168="snížená",J168,0)</f>
        <v>0</v>
      </c>
      <c r="BG168" s="162">
        <f>IF(N168="zákl. přenesená",J168,0)</f>
        <v>0</v>
      </c>
      <c r="BH168" s="162">
        <f>IF(N168="sníž. přenesená",J168,0)</f>
        <v>0</v>
      </c>
      <c r="BI168" s="162">
        <f>IF(N168="nulová",J168,0)</f>
        <v>0</v>
      </c>
      <c r="BJ168" s="24" t="s">
        <v>73</v>
      </c>
      <c r="BK168" s="162">
        <f>ROUND(I168*H168,2)</f>
        <v>0</v>
      </c>
      <c r="BL168" s="24" t="s">
        <v>149</v>
      </c>
      <c r="BM168" s="24" t="s">
        <v>773</v>
      </c>
    </row>
    <row r="169" spans="2:51" s="11" customFormat="1" ht="13.5">
      <c r="B169" s="166"/>
      <c r="D169" s="163" t="s">
        <v>153</v>
      </c>
      <c r="E169" s="167" t="s">
        <v>5</v>
      </c>
      <c r="F169" s="168" t="s">
        <v>774</v>
      </c>
      <c r="H169" s="169">
        <v>24</v>
      </c>
      <c r="L169" s="166"/>
      <c r="M169" s="170"/>
      <c r="N169" s="171"/>
      <c r="O169" s="171"/>
      <c r="P169" s="171"/>
      <c r="Q169" s="171"/>
      <c r="R169" s="171"/>
      <c r="S169" s="171"/>
      <c r="T169" s="172"/>
      <c r="AT169" s="167" t="s">
        <v>153</v>
      </c>
      <c r="AU169" s="167" t="s">
        <v>75</v>
      </c>
      <c r="AV169" s="11" t="s">
        <v>75</v>
      </c>
      <c r="AW169" s="11" t="s">
        <v>28</v>
      </c>
      <c r="AX169" s="11" t="s">
        <v>65</v>
      </c>
      <c r="AY169" s="167" t="s">
        <v>142</v>
      </c>
    </row>
    <row r="170" spans="2:51" s="13" customFormat="1" ht="13.5">
      <c r="B170" s="179"/>
      <c r="D170" s="163" t="s">
        <v>153</v>
      </c>
      <c r="E170" s="180" t="s">
        <v>5</v>
      </c>
      <c r="F170" s="181" t="s">
        <v>156</v>
      </c>
      <c r="H170" s="182">
        <v>24</v>
      </c>
      <c r="L170" s="179"/>
      <c r="M170" s="183"/>
      <c r="N170" s="184"/>
      <c r="O170" s="184"/>
      <c r="P170" s="184"/>
      <c r="Q170" s="184"/>
      <c r="R170" s="184"/>
      <c r="S170" s="184"/>
      <c r="T170" s="185"/>
      <c r="AT170" s="180" t="s">
        <v>153</v>
      </c>
      <c r="AU170" s="180" t="s">
        <v>75</v>
      </c>
      <c r="AV170" s="13" t="s">
        <v>149</v>
      </c>
      <c r="AW170" s="13" t="s">
        <v>28</v>
      </c>
      <c r="AX170" s="13" t="s">
        <v>73</v>
      </c>
      <c r="AY170" s="180" t="s">
        <v>142</v>
      </c>
    </row>
    <row r="171" spans="2:65" s="1" customFormat="1" ht="16.5" customHeight="1">
      <c r="B171" s="152"/>
      <c r="C171" s="187" t="s">
        <v>10</v>
      </c>
      <c r="D171" s="187" t="s">
        <v>226</v>
      </c>
      <c r="E171" s="188" t="s">
        <v>775</v>
      </c>
      <c r="F171" s="189" t="s">
        <v>776</v>
      </c>
      <c r="G171" s="190" t="s">
        <v>389</v>
      </c>
      <c r="H171" s="191">
        <v>24</v>
      </c>
      <c r="I171" s="191"/>
      <c r="J171" s="191">
        <f>ROUND(I171*H171,2)</f>
        <v>0</v>
      </c>
      <c r="K171" s="189" t="s">
        <v>148</v>
      </c>
      <c r="L171" s="192"/>
      <c r="M171" s="193" t="s">
        <v>5</v>
      </c>
      <c r="N171" s="194" t="s">
        <v>36</v>
      </c>
      <c r="O171" s="160">
        <v>0</v>
      </c>
      <c r="P171" s="160">
        <f>O171*H171</f>
        <v>0</v>
      </c>
      <c r="Q171" s="160">
        <v>0.00088</v>
      </c>
      <c r="R171" s="160">
        <f>Q171*H171</f>
        <v>0.02112</v>
      </c>
      <c r="S171" s="160">
        <v>0</v>
      </c>
      <c r="T171" s="161">
        <f>S171*H171</f>
        <v>0</v>
      </c>
      <c r="AR171" s="24" t="s">
        <v>189</v>
      </c>
      <c r="AT171" s="24" t="s">
        <v>226</v>
      </c>
      <c r="AU171" s="24" t="s">
        <v>75</v>
      </c>
      <c r="AY171" s="24" t="s">
        <v>142</v>
      </c>
      <c r="BE171" s="162">
        <f>IF(N171="základní",J171,0)</f>
        <v>0</v>
      </c>
      <c r="BF171" s="162">
        <f>IF(N171="snížená",J171,0)</f>
        <v>0</v>
      </c>
      <c r="BG171" s="162">
        <f>IF(N171="zákl. přenesená",J171,0)</f>
        <v>0</v>
      </c>
      <c r="BH171" s="162">
        <f>IF(N171="sníž. přenesená",J171,0)</f>
        <v>0</v>
      </c>
      <c r="BI171" s="162">
        <f>IF(N171="nulová",J171,0)</f>
        <v>0</v>
      </c>
      <c r="BJ171" s="24" t="s">
        <v>73</v>
      </c>
      <c r="BK171" s="162">
        <f>ROUND(I171*H171,2)</f>
        <v>0</v>
      </c>
      <c r="BL171" s="24" t="s">
        <v>149</v>
      </c>
      <c r="BM171" s="24" t="s">
        <v>777</v>
      </c>
    </row>
    <row r="172" spans="2:65" s="1" customFormat="1" ht="38.25" customHeight="1">
      <c r="B172" s="152"/>
      <c r="C172" s="153" t="s">
        <v>276</v>
      </c>
      <c r="D172" s="153" t="s">
        <v>144</v>
      </c>
      <c r="E172" s="154" t="s">
        <v>778</v>
      </c>
      <c r="F172" s="155" t="s">
        <v>779</v>
      </c>
      <c r="G172" s="156" t="s">
        <v>324</v>
      </c>
      <c r="H172" s="157">
        <v>6</v>
      </c>
      <c r="I172" s="157"/>
      <c r="J172" s="157">
        <f>ROUND(I172*H172,2)</f>
        <v>0</v>
      </c>
      <c r="K172" s="155" t="s">
        <v>148</v>
      </c>
      <c r="L172" s="38"/>
      <c r="M172" s="158" t="s">
        <v>5</v>
      </c>
      <c r="N172" s="159" t="s">
        <v>36</v>
      </c>
      <c r="O172" s="160">
        <v>0.228</v>
      </c>
      <c r="P172" s="160">
        <f>O172*H172</f>
        <v>1.368</v>
      </c>
      <c r="Q172" s="160">
        <v>0.2585</v>
      </c>
      <c r="R172" s="160">
        <f>Q172*H172</f>
        <v>1.5510000000000002</v>
      </c>
      <c r="S172" s="160">
        <v>0</v>
      </c>
      <c r="T172" s="161">
        <f>S172*H172</f>
        <v>0</v>
      </c>
      <c r="AR172" s="24" t="s">
        <v>149</v>
      </c>
      <c r="AT172" s="24" t="s">
        <v>144</v>
      </c>
      <c r="AU172" s="24" t="s">
        <v>75</v>
      </c>
      <c r="AY172" s="24" t="s">
        <v>142</v>
      </c>
      <c r="BE172" s="162">
        <f>IF(N172="základní",J172,0)</f>
        <v>0</v>
      </c>
      <c r="BF172" s="162">
        <f>IF(N172="snížená",J172,0)</f>
        <v>0</v>
      </c>
      <c r="BG172" s="162">
        <f>IF(N172="zákl. přenesená",J172,0)</f>
        <v>0</v>
      </c>
      <c r="BH172" s="162">
        <f>IF(N172="sníž. přenesená",J172,0)</f>
        <v>0</v>
      </c>
      <c r="BI172" s="162">
        <f>IF(N172="nulová",J172,0)</f>
        <v>0</v>
      </c>
      <c r="BJ172" s="24" t="s">
        <v>73</v>
      </c>
      <c r="BK172" s="162">
        <f>ROUND(I172*H172,2)</f>
        <v>0</v>
      </c>
      <c r="BL172" s="24" t="s">
        <v>149</v>
      </c>
      <c r="BM172" s="24" t="s">
        <v>780</v>
      </c>
    </row>
    <row r="173" spans="2:51" s="11" customFormat="1" ht="13.5">
      <c r="B173" s="166"/>
      <c r="D173" s="163" t="s">
        <v>153</v>
      </c>
      <c r="E173" s="167" t="s">
        <v>5</v>
      </c>
      <c r="F173" s="168" t="s">
        <v>781</v>
      </c>
      <c r="H173" s="169">
        <v>6</v>
      </c>
      <c r="L173" s="166"/>
      <c r="M173" s="170"/>
      <c r="N173" s="171"/>
      <c r="O173" s="171"/>
      <c r="P173" s="171"/>
      <c r="Q173" s="171"/>
      <c r="R173" s="171"/>
      <c r="S173" s="171"/>
      <c r="T173" s="172"/>
      <c r="AT173" s="167" t="s">
        <v>153</v>
      </c>
      <c r="AU173" s="167" t="s">
        <v>75</v>
      </c>
      <c r="AV173" s="11" t="s">
        <v>75</v>
      </c>
      <c r="AW173" s="11" t="s">
        <v>28</v>
      </c>
      <c r="AX173" s="11" t="s">
        <v>65</v>
      </c>
      <c r="AY173" s="167" t="s">
        <v>142</v>
      </c>
    </row>
    <row r="174" spans="2:51" s="13" customFormat="1" ht="13.5">
      <c r="B174" s="179"/>
      <c r="D174" s="163" t="s">
        <v>153</v>
      </c>
      <c r="E174" s="180" t="s">
        <v>5</v>
      </c>
      <c r="F174" s="181" t="s">
        <v>156</v>
      </c>
      <c r="H174" s="182">
        <v>6</v>
      </c>
      <c r="L174" s="179"/>
      <c r="M174" s="183"/>
      <c r="N174" s="184"/>
      <c r="O174" s="184"/>
      <c r="P174" s="184"/>
      <c r="Q174" s="184"/>
      <c r="R174" s="184"/>
      <c r="S174" s="184"/>
      <c r="T174" s="185"/>
      <c r="AT174" s="180" t="s">
        <v>153</v>
      </c>
      <c r="AU174" s="180" t="s">
        <v>75</v>
      </c>
      <c r="AV174" s="13" t="s">
        <v>149</v>
      </c>
      <c r="AW174" s="13" t="s">
        <v>28</v>
      </c>
      <c r="AX174" s="13" t="s">
        <v>73</v>
      </c>
      <c r="AY174" s="180" t="s">
        <v>142</v>
      </c>
    </row>
    <row r="175" spans="2:63" s="10" customFormat="1" ht="29.85" customHeight="1">
      <c r="B175" s="140"/>
      <c r="D175" s="141" t="s">
        <v>64</v>
      </c>
      <c r="E175" s="150" t="s">
        <v>149</v>
      </c>
      <c r="F175" s="150" t="s">
        <v>782</v>
      </c>
      <c r="J175" s="151">
        <f>BK175</f>
        <v>0</v>
      </c>
      <c r="L175" s="140"/>
      <c r="M175" s="144"/>
      <c r="N175" s="145"/>
      <c r="O175" s="145"/>
      <c r="P175" s="146">
        <f>SUM(P176:P183)</f>
        <v>0.56</v>
      </c>
      <c r="Q175" s="145"/>
      <c r="R175" s="146">
        <f>SUM(R176:R183)</f>
        <v>0.0712</v>
      </c>
      <c r="S175" s="145"/>
      <c r="T175" s="147">
        <f>SUM(T176:T183)</f>
        <v>0</v>
      </c>
      <c r="AR175" s="141" t="s">
        <v>73</v>
      </c>
      <c r="AT175" s="148" t="s">
        <v>64</v>
      </c>
      <c r="AU175" s="148" t="s">
        <v>73</v>
      </c>
      <c r="AY175" s="141" t="s">
        <v>142</v>
      </c>
      <c r="BK175" s="149">
        <f>SUM(BK176:BK183)</f>
        <v>0</v>
      </c>
    </row>
    <row r="176" spans="2:65" s="1" customFormat="1" ht="25.5" customHeight="1">
      <c r="B176" s="152"/>
      <c r="C176" s="153" t="s">
        <v>281</v>
      </c>
      <c r="D176" s="153" t="s">
        <v>144</v>
      </c>
      <c r="E176" s="154" t="s">
        <v>783</v>
      </c>
      <c r="F176" s="155" t="s">
        <v>784</v>
      </c>
      <c r="G176" s="156" t="s">
        <v>389</v>
      </c>
      <c r="H176" s="157">
        <v>2</v>
      </c>
      <c r="I176" s="157"/>
      <c r="J176" s="157">
        <f>ROUND(I176*H176,2)</f>
        <v>0</v>
      </c>
      <c r="K176" s="155" t="s">
        <v>148</v>
      </c>
      <c r="L176" s="38"/>
      <c r="M176" s="158" t="s">
        <v>5</v>
      </c>
      <c r="N176" s="159" t="s">
        <v>36</v>
      </c>
      <c r="O176" s="160">
        <v>0.28</v>
      </c>
      <c r="P176" s="160">
        <f>O176*H176</f>
        <v>0.56</v>
      </c>
      <c r="Q176" s="160">
        <v>0.0066</v>
      </c>
      <c r="R176" s="160">
        <f>Q176*H176</f>
        <v>0.0132</v>
      </c>
      <c r="S176" s="160">
        <v>0</v>
      </c>
      <c r="T176" s="161">
        <f>S176*H176</f>
        <v>0</v>
      </c>
      <c r="AR176" s="24" t="s">
        <v>149</v>
      </c>
      <c r="AT176" s="24" t="s">
        <v>144</v>
      </c>
      <c r="AU176" s="24" t="s">
        <v>75</v>
      </c>
      <c r="AY176" s="24" t="s">
        <v>142</v>
      </c>
      <c r="BE176" s="162">
        <f>IF(N176="základní",J176,0)</f>
        <v>0</v>
      </c>
      <c r="BF176" s="162">
        <f>IF(N176="snížená",J176,0)</f>
        <v>0</v>
      </c>
      <c r="BG176" s="162">
        <f>IF(N176="zákl. přenesená",J176,0)</f>
        <v>0</v>
      </c>
      <c r="BH176" s="162">
        <f>IF(N176="sníž. přenesená",J176,0)</f>
        <v>0</v>
      </c>
      <c r="BI176" s="162">
        <f>IF(N176="nulová",J176,0)</f>
        <v>0</v>
      </c>
      <c r="BJ176" s="24" t="s">
        <v>73</v>
      </c>
      <c r="BK176" s="162">
        <f>ROUND(I176*H176,2)</f>
        <v>0</v>
      </c>
      <c r="BL176" s="24" t="s">
        <v>149</v>
      </c>
      <c r="BM176" s="24" t="s">
        <v>785</v>
      </c>
    </row>
    <row r="177" spans="2:47" s="1" customFormat="1" ht="54">
      <c r="B177" s="38"/>
      <c r="D177" s="163" t="s">
        <v>151</v>
      </c>
      <c r="F177" s="164" t="s">
        <v>786</v>
      </c>
      <c r="L177" s="38"/>
      <c r="M177" s="165"/>
      <c r="N177" s="39"/>
      <c r="O177" s="39"/>
      <c r="P177" s="39"/>
      <c r="Q177" s="39"/>
      <c r="R177" s="39"/>
      <c r="S177" s="39"/>
      <c r="T177" s="67"/>
      <c r="AT177" s="24" t="s">
        <v>151</v>
      </c>
      <c r="AU177" s="24" t="s">
        <v>75</v>
      </c>
    </row>
    <row r="178" spans="2:51" s="11" customFormat="1" ht="13.5">
      <c r="B178" s="166"/>
      <c r="D178" s="163" t="s">
        <v>153</v>
      </c>
      <c r="E178" s="167" t="s">
        <v>5</v>
      </c>
      <c r="F178" s="168" t="s">
        <v>75</v>
      </c>
      <c r="H178" s="169">
        <v>2</v>
      </c>
      <c r="L178" s="166"/>
      <c r="M178" s="170"/>
      <c r="N178" s="171"/>
      <c r="O178" s="171"/>
      <c r="P178" s="171"/>
      <c r="Q178" s="171"/>
      <c r="R178" s="171"/>
      <c r="S178" s="171"/>
      <c r="T178" s="172"/>
      <c r="AT178" s="167" t="s">
        <v>153</v>
      </c>
      <c r="AU178" s="167" t="s">
        <v>75</v>
      </c>
      <c r="AV178" s="11" t="s">
        <v>75</v>
      </c>
      <c r="AW178" s="11" t="s">
        <v>28</v>
      </c>
      <c r="AX178" s="11" t="s">
        <v>65</v>
      </c>
      <c r="AY178" s="167" t="s">
        <v>142</v>
      </c>
    </row>
    <row r="179" spans="2:51" s="13" customFormat="1" ht="13.5">
      <c r="B179" s="179"/>
      <c r="D179" s="163" t="s">
        <v>153</v>
      </c>
      <c r="E179" s="180" t="s">
        <v>5</v>
      </c>
      <c r="F179" s="181" t="s">
        <v>156</v>
      </c>
      <c r="H179" s="182">
        <v>2</v>
      </c>
      <c r="L179" s="179"/>
      <c r="M179" s="183"/>
      <c r="N179" s="184"/>
      <c r="O179" s="184"/>
      <c r="P179" s="184"/>
      <c r="Q179" s="184"/>
      <c r="R179" s="184"/>
      <c r="S179" s="184"/>
      <c r="T179" s="185"/>
      <c r="AT179" s="180" t="s">
        <v>153</v>
      </c>
      <c r="AU179" s="180" t="s">
        <v>75</v>
      </c>
      <c r="AV179" s="13" t="s">
        <v>149</v>
      </c>
      <c r="AW179" s="13" t="s">
        <v>28</v>
      </c>
      <c r="AX179" s="13" t="s">
        <v>73</v>
      </c>
      <c r="AY179" s="180" t="s">
        <v>142</v>
      </c>
    </row>
    <row r="180" spans="2:65" s="1" customFormat="1" ht="16.5" customHeight="1">
      <c r="B180" s="152"/>
      <c r="C180" s="187" t="s">
        <v>289</v>
      </c>
      <c r="D180" s="187" t="s">
        <v>226</v>
      </c>
      <c r="E180" s="188" t="s">
        <v>787</v>
      </c>
      <c r="F180" s="189" t="s">
        <v>788</v>
      </c>
      <c r="G180" s="190" t="s">
        <v>389</v>
      </c>
      <c r="H180" s="191">
        <v>2</v>
      </c>
      <c r="I180" s="191"/>
      <c r="J180" s="191">
        <f>ROUND(I180*H180,2)</f>
        <v>0</v>
      </c>
      <c r="K180" s="189" t="s">
        <v>148</v>
      </c>
      <c r="L180" s="192"/>
      <c r="M180" s="193" t="s">
        <v>5</v>
      </c>
      <c r="N180" s="194" t="s">
        <v>36</v>
      </c>
      <c r="O180" s="160">
        <v>0</v>
      </c>
      <c r="P180" s="160">
        <f>O180*H180</f>
        <v>0</v>
      </c>
      <c r="Q180" s="160">
        <v>0.021</v>
      </c>
      <c r="R180" s="160">
        <f>Q180*H180</f>
        <v>0.042</v>
      </c>
      <c r="S180" s="160">
        <v>0</v>
      </c>
      <c r="T180" s="161">
        <f>S180*H180</f>
        <v>0</v>
      </c>
      <c r="AR180" s="24" t="s">
        <v>189</v>
      </c>
      <c r="AT180" s="24" t="s">
        <v>226</v>
      </c>
      <c r="AU180" s="24" t="s">
        <v>75</v>
      </c>
      <c r="AY180" s="24" t="s">
        <v>142</v>
      </c>
      <c r="BE180" s="162">
        <f>IF(N180="základní",J180,0)</f>
        <v>0</v>
      </c>
      <c r="BF180" s="162">
        <f>IF(N180="snížená",J180,0)</f>
        <v>0</v>
      </c>
      <c r="BG180" s="162">
        <f>IF(N180="zákl. přenesená",J180,0)</f>
        <v>0</v>
      </c>
      <c r="BH180" s="162">
        <f>IF(N180="sníž. přenesená",J180,0)</f>
        <v>0</v>
      </c>
      <c r="BI180" s="162">
        <f>IF(N180="nulová",J180,0)</f>
        <v>0</v>
      </c>
      <c r="BJ180" s="24" t="s">
        <v>73</v>
      </c>
      <c r="BK180" s="162">
        <f>ROUND(I180*H180,2)</f>
        <v>0</v>
      </c>
      <c r="BL180" s="24" t="s">
        <v>149</v>
      </c>
      <c r="BM180" s="24" t="s">
        <v>789</v>
      </c>
    </row>
    <row r="181" spans="2:65" s="1" customFormat="1" ht="16.5" customHeight="1">
      <c r="B181" s="152"/>
      <c r="C181" s="187" t="s">
        <v>293</v>
      </c>
      <c r="D181" s="187" t="s">
        <v>226</v>
      </c>
      <c r="E181" s="188" t="s">
        <v>790</v>
      </c>
      <c r="F181" s="189" t="s">
        <v>791</v>
      </c>
      <c r="G181" s="190" t="s">
        <v>389</v>
      </c>
      <c r="H181" s="191">
        <v>8</v>
      </c>
      <c r="I181" s="191"/>
      <c r="J181" s="191">
        <f>ROUND(I181*H181,2)</f>
        <v>0</v>
      </c>
      <c r="K181" s="189" t="s">
        <v>148</v>
      </c>
      <c r="L181" s="192"/>
      <c r="M181" s="193" t="s">
        <v>5</v>
      </c>
      <c r="N181" s="194" t="s">
        <v>36</v>
      </c>
      <c r="O181" s="160">
        <v>0</v>
      </c>
      <c r="P181" s="160">
        <f>O181*H181</f>
        <v>0</v>
      </c>
      <c r="Q181" s="160">
        <v>0.002</v>
      </c>
      <c r="R181" s="160">
        <f>Q181*H181</f>
        <v>0.016</v>
      </c>
      <c r="S181" s="160">
        <v>0</v>
      </c>
      <c r="T181" s="161">
        <f>S181*H181</f>
        <v>0</v>
      </c>
      <c r="AR181" s="24" t="s">
        <v>189</v>
      </c>
      <c r="AT181" s="24" t="s">
        <v>226</v>
      </c>
      <c r="AU181" s="24" t="s">
        <v>75</v>
      </c>
      <c r="AY181" s="24" t="s">
        <v>142</v>
      </c>
      <c r="BE181" s="162">
        <f>IF(N181="základní",J181,0)</f>
        <v>0</v>
      </c>
      <c r="BF181" s="162">
        <f>IF(N181="snížená",J181,0)</f>
        <v>0</v>
      </c>
      <c r="BG181" s="162">
        <f>IF(N181="zákl. přenesená",J181,0)</f>
        <v>0</v>
      </c>
      <c r="BH181" s="162">
        <f>IF(N181="sníž. přenesená",J181,0)</f>
        <v>0</v>
      </c>
      <c r="BI181" s="162">
        <f>IF(N181="nulová",J181,0)</f>
        <v>0</v>
      </c>
      <c r="BJ181" s="24" t="s">
        <v>73</v>
      </c>
      <c r="BK181" s="162">
        <f>ROUND(I181*H181,2)</f>
        <v>0</v>
      </c>
      <c r="BL181" s="24" t="s">
        <v>149</v>
      </c>
      <c r="BM181" s="24" t="s">
        <v>792</v>
      </c>
    </row>
    <row r="182" spans="2:51" s="11" customFormat="1" ht="13.5">
      <c r="B182" s="166"/>
      <c r="D182" s="163" t="s">
        <v>153</v>
      </c>
      <c r="E182" s="167" t="s">
        <v>5</v>
      </c>
      <c r="F182" s="168" t="s">
        <v>793</v>
      </c>
      <c r="H182" s="169">
        <v>8</v>
      </c>
      <c r="L182" s="166"/>
      <c r="M182" s="170"/>
      <c r="N182" s="171"/>
      <c r="O182" s="171"/>
      <c r="P182" s="171"/>
      <c r="Q182" s="171"/>
      <c r="R182" s="171"/>
      <c r="S182" s="171"/>
      <c r="T182" s="172"/>
      <c r="AT182" s="167" t="s">
        <v>153</v>
      </c>
      <c r="AU182" s="167" t="s">
        <v>75</v>
      </c>
      <c r="AV182" s="11" t="s">
        <v>75</v>
      </c>
      <c r="AW182" s="11" t="s">
        <v>28</v>
      </c>
      <c r="AX182" s="11" t="s">
        <v>65</v>
      </c>
      <c r="AY182" s="167" t="s">
        <v>142</v>
      </c>
    </row>
    <row r="183" spans="2:51" s="13" customFormat="1" ht="13.5">
      <c r="B183" s="179"/>
      <c r="D183" s="163" t="s">
        <v>153</v>
      </c>
      <c r="E183" s="180" t="s">
        <v>5</v>
      </c>
      <c r="F183" s="181" t="s">
        <v>156</v>
      </c>
      <c r="H183" s="182">
        <v>8</v>
      </c>
      <c r="L183" s="179"/>
      <c r="M183" s="183"/>
      <c r="N183" s="184"/>
      <c r="O183" s="184"/>
      <c r="P183" s="184"/>
      <c r="Q183" s="184"/>
      <c r="R183" s="184"/>
      <c r="S183" s="184"/>
      <c r="T183" s="185"/>
      <c r="AT183" s="180" t="s">
        <v>153</v>
      </c>
      <c r="AU183" s="180" t="s">
        <v>75</v>
      </c>
      <c r="AV183" s="13" t="s">
        <v>149</v>
      </c>
      <c r="AW183" s="13" t="s">
        <v>28</v>
      </c>
      <c r="AX183" s="13" t="s">
        <v>73</v>
      </c>
      <c r="AY183" s="180" t="s">
        <v>142</v>
      </c>
    </row>
    <row r="184" spans="2:63" s="10" customFormat="1" ht="29.85" customHeight="1">
      <c r="B184" s="140"/>
      <c r="D184" s="141" t="s">
        <v>64</v>
      </c>
      <c r="E184" s="150" t="s">
        <v>189</v>
      </c>
      <c r="F184" s="150" t="s">
        <v>794</v>
      </c>
      <c r="J184" s="151">
        <f>BK184</f>
        <v>0</v>
      </c>
      <c r="L184" s="140"/>
      <c r="M184" s="144"/>
      <c r="N184" s="145"/>
      <c r="O184" s="145"/>
      <c r="P184" s="146">
        <f>SUM(P185:P209)</f>
        <v>41.739999999999995</v>
      </c>
      <c r="Q184" s="145"/>
      <c r="R184" s="146">
        <f>SUM(R185:R209)</f>
        <v>12.75188</v>
      </c>
      <c r="S184" s="145"/>
      <c r="T184" s="147">
        <f>SUM(T185:T209)</f>
        <v>0</v>
      </c>
      <c r="AR184" s="141" t="s">
        <v>73</v>
      </c>
      <c r="AT184" s="148" t="s">
        <v>64</v>
      </c>
      <c r="AU184" s="148" t="s">
        <v>73</v>
      </c>
      <c r="AY184" s="141" t="s">
        <v>142</v>
      </c>
      <c r="BK184" s="149">
        <f>SUM(BK185:BK209)</f>
        <v>0</v>
      </c>
    </row>
    <row r="185" spans="2:65" s="1" customFormat="1" ht="25.5" customHeight="1">
      <c r="B185" s="152"/>
      <c r="C185" s="153" t="s">
        <v>299</v>
      </c>
      <c r="D185" s="153" t="s">
        <v>144</v>
      </c>
      <c r="E185" s="154" t="s">
        <v>795</v>
      </c>
      <c r="F185" s="155" t="s">
        <v>796</v>
      </c>
      <c r="G185" s="156" t="s">
        <v>389</v>
      </c>
      <c r="H185" s="157">
        <v>24</v>
      </c>
      <c r="I185" s="157"/>
      <c r="J185" s="157">
        <f>ROUND(I185*H185,2)</f>
        <v>0</v>
      </c>
      <c r="K185" s="155" t="s">
        <v>148</v>
      </c>
      <c r="L185" s="38"/>
      <c r="M185" s="158" t="s">
        <v>5</v>
      </c>
      <c r="N185" s="159" t="s">
        <v>36</v>
      </c>
      <c r="O185" s="160">
        <v>0.572</v>
      </c>
      <c r="P185" s="160">
        <f>O185*H185</f>
        <v>13.727999999999998</v>
      </c>
      <c r="Q185" s="160">
        <v>0</v>
      </c>
      <c r="R185" s="160">
        <f>Q185*H185</f>
        <v>0</v>
      </c>
      <c r="S185" s="160">
        <v>0</v>
      </c>
      <c r="T185" s="161">
        <f>S185*H185</f>
        <v>0</v>
      </c>
      <c r="AR185" s="24" t="s">
        <v>149</v>
      </c>
      <c r="AT185" s="24" t="s">
        <v>144</v>
      </c>
      <c r="AU185" s="24" t="s">
        <v>75</v>
      </c>
      <c r="AY185" s="24" t="s">
        <v>142</v>
      </c>
      <c r="BE185" s="162">
        <f>IF(N185="základní",J185,0)</f>
        <v>0</v>
      </c>
      <c r="BF185" s="162">
        <f>IF(N185="snížená",J185,0)</f>
        <v>0</v>
      </c>
      <c r="BG185" s="162">
        <f>IF(N185="zákl. přenesená",J185,0)</f>
        <v>0</v>
      </c>
      <c r="BH185" s="162">
        <f>IF(N185="sníž. přenesená",J185,0)</f>
        <v>0</v>
      </c>
      <c r="BI185" s="162">
        <f>IF(N185="nulová",J185,0)</f>
        <v>0</v>
      </c>
      <c r="BJ185" s="24" t="s">
        <v>73</v>
      </c>
      <c r="BK185" s="162">
        <f>ROUND(I185*H185,2)</f>
        <v>0</v>
      </c>
      <c r="BL185" s="24" t="s">
        <v>149</v>
      </c>
      <c r="BM185" s="24" t="s">
        <v>797</v>
      </c>
    </row>
    <row r="186" spans="2:47" s="1" customFormat="1" ht="40.5">
      <c r="B186" s="38"/>
      <c r="D186" s="163" t="s">
        <v>151</v>
      </c>
      <c r="F186" s="164" t="s">
        <v>798</v>
      </c>
      <c r="L186" s="38"/>
      <c r="M186" s="165"/>
      <c r="N186" s="39"/>
      <c r="O186" s="39"/>
      <c r="P186" s="39"/>
      <c r="Q186" s="39"/>
      <c r="R186" s="39"/>
      <c r="S186" s="39"/>
      <c r="T186" s="67"/>
      <c r="AT186" s="24" t="s">
        <v>151</v>
      </c>
      <c r="AU186" s="24" t="s">
        <v>75</v>
      </c>
    </row>
    <row r="187" spans="2:51" s="11" customFormat="1" ht="13.5">
      <c r="B187" s="166"/>
      <c r="D187" s="163" t="s">
        <v>153</v>
      </c>
      <c r="E187" s="167" t="s">
        <v>5</v>
      </c>
      <c r="F187" s="168" t="s">
        <v>799</v>
      </c>
      <c r="H187" s="169">
        <v>24</v>
      </c>
      <c r="L187" s="166"/>
      <c r="M187" s="170"/>
      <c r="N187" s="171"/>
      <c r="O187" s="171"/>
      <c r="P187" s="171"/>
      <c r="Q187" s="171"/>
      <c r="R187" s="171"/>
      <c r="S187" s="171"/>
      <c r="T187" s="172"/>
      <c r="AT187" s="167" t="s">
        <v>153</v>
      </c>
      <c r="AU187" s="167" t="s">
        <v>75</v>
      </c>
      <c r="AV187" s="11" t="s">
        <v>75</v>
      </c>
      <c r="AW187" s="11" t="s">
        <v>28</v>
      </c>
      <c r="AX187" s="11" t="s">
        <v>65</v>
      </c>
      <c r="AY187" s="167" t="s">
        <v>142</v>
      </c>
    </row>
    <row r="188" spans="2:51" s="13" customFormat="1" ht="13.5">
      <c r="B188" s="179"/>
      <c r="D188" s="163" t="s">
        <v>153</v>
      </c>
      <c r="E188" s="180" t="s">
        <v>5</v>
      </c>
      <c r="F188" s="181" t="s">
        <v>156</v>
      </c>
      <c r="H188" s="182">
        <v>24</v>
      </c>
      <c r="L188" s="179"/>
      <c r="M188" s="183"/>
      <c r="N188" s="184"/>
      <c r="O188" s="184"/>
      <c r="P188" s="184"/>
      <c r="Q188" s="184"/>
      <c r="R188" s="184"/>
      <c r="S188" s="184"/>
      <c r="T188" s="185"/>
      <c r="AT188" s="180" t="s">
        <v>153</v>
      </c>
      <c r="AU188" s="180" t="s">
        <v>75</v>
      </c>
      <c r="AV188" s="13" t="s">
        <v>149</v>
      </c>
      <c r="AW188" s="13" t="s">
        <v>28</v>
      </c>
      <c r="AX188" s="13" t="s">
        <v>73</v>
      </c>
      <c r="AY188" s="180" t="s">
        <v>142</v>
      </c>
    </row>
    <row r="189" spans="2:65" s="1" customFormat="1" ht="16.5" customHeight="1">
      <c r="B189" s="152"/>
      <c r="C189" s="187" t="s">
        <v>303</v>
      </c>
      <c r="D189" s="187" t="s">
        <v>226</v>
      </c>
      <c r="E189" s="188" t="s">
        <v>800</v>
      </c>
      <c r="F189" s="189" t="s">
        <v>801</v>
      </c>
      <c r="G189" s="190" t="s">
        <v>389</v>
      </c>
      <c r="H189" s="191">
        <v>24</v>
      </c>
      <c r="I189" s="191"/>
      <c r="J189" s="191">
        <f>ROUND(I189*H189,2)</f>
        <v>0</v>
      </c>
      <c r="K189" s="189" t="s">
        <v>148</v>
      </c>
      <c r="L189" s="192"/>
      <c r="M189" s="193" t="s">
        <v>5</v>
      </c>
      <c r="N189" s="194" t="s">
        <v>36</v>
      </c>
      <c r="O189" s="160">
        <v>0</v>
      </c>
      <c r="P189" s="160">
        <f>O189*H189</f>
        <v>0</v>
      </c>
      <c r="Q189" s="160">
        <v>3E-05</v>
      </c>
      <c r="R189" s="160">
        <f>Q189*H189</f>
        <v>0.00072</v>
      </c>
      <c r="S189" s="160">
        <v>0</v>
      </c>
      <c r="T189" s="161">
        <f>S189*H189</f>
        <v>0</v>
      </c>
      <c r="AR189" s="24" t="s">
        <v>189</v>
      </c>
      <c r="AT189" s="24" t="s">
        <v>226</v>
      </c>
      <c r="AU189" s="24" t="s">
        <v>75</v>
      </c>
      <c r="AY189" s="24" t="s">
        <v>142</v>
      </c>
      <c r="BE189" s="162">
        <f>IF(N189="základní",J189,0)</f>
        <v>0</v>
      </c>
      <c r="BF189" s="162">
        <f>IF(N189="snížená",J189,0)</f>
        <v>0</v>
      </c>
      <c r="BG189" s="162">
        <f>IF(N189="zákl. přenesená",J189,0)</f>
        <v>0</v>
      </c>
      <c r="BH189" s="162">
        <f>IF(N189="sníž. přenesená",J189,0)</f>
        <v>0</v>
      </c>
      <c r="BI189" s="162">
        <f>IF(N189="nulová",J189,0)</f>
        <v>0</v>
      </c>
      <c r="BJ189" s="24" t="s">
        <v>73</v>
      </c>
      <c r="BK189" s="162">
        <f>ROUND(I189*H189,2)</f>
        <v>0</v>
      </c>
      <c r="BL189" s="24" t="s">
        <v>149</v>
      </c>
      <c r="BM189" s="24" t="s">
        <v>802</v>
      </c>
    </row>
    <row r="190" spans="2:65" s="1" customFormat="1" ht="16.5" customHeight="1">
      <c r="B190" s="152"/>
      <c r="C190" s="153" t="s">
        <v>308</v>
      </c>
      <c r="D190" s="153" t="s">
        <v>144</v>
      </c>
      <c r="E190" s="154" t="s">
        <v>803</v>
      </c>
      <c r="F190" s="155" t="s">
        <v>804</v>
      </c>
      <c r="G190" s="156" t="s">
        <v>389</v>
      </c>
      <c r="H190" s="157">
        <v>8</v>
      </c>
      <c r="I190" s="157"/>
      <c r="J190" s="157">
        <f>ROUND(I190*H190,2)</f>
        <v>0</v>
      </c>
      <c r="K190" s="155" t="s">
        <v>148</v>
      </c>
      <c r="L190" s="38"/>
      <c r="M190" s="158" t="s">
        <v>5</v>
      </c>
      <c r="N190" s="159" t="s">
        <v>36</v>
      </c>
      <c r="O190" s="160">
        <v>1.562</v>
      </c>
      <c r="P190" s="160">
        <f>O190*H190</f>
        <v>12.496</v>
      </c>
      <c r="Q190" s="160">
        <v>0.00918</v>
      </c>
      <c r="R190" s="160">
        <f>Q190*H190</f>
        <v>0.07344</v>
      </c>
      <c r="S190" s="160">
        <v>0</v>
      </c>
      <c r="T190" s="161">
        <f>S190*H190</f>
        <v>0</v>
      </c>
      <c r="AR190" s="24" t="s">
        <v>149</v>
      </c>
      <c r="AT190" s="24" t="s">
        <v>144</v>
      </c>
      <c r="AU190" s="24" t="s">
        <v>75</v>
      </c>
      <c r="AY190" s="24" t="s">
        <v>142</v>
      </c>
      <c r="BE190" s="162">
        <f>IF(N190="základní",J190,0)</f>
        <v>0</v>
      </c>
      <c r="BF190" s="162">
        <f>IF(N190="snížená",J190,0)</f>
        <v>0</v>
      </c>
      <c r="BG190" s="162">
        <f>IF(N190="zákl. přenesená",J190,0)</f>
        <v>0</v>
      </c>
      <c r="BH190" s="162">
        <f>IF(N190="sníž. přenesená",J190,0)</f>
        <v>0</v>
      </c>
      <c r="BI190" s="162">
        <f>IF(N190="nulová",J190,0)</f>
        <v>0</v>
      </c>
      <c r="BJ190" s="24" t="s">
        <v>73</v>
      </c>
      <c r="BK190" s="162">
        <f>ROUND(I190*H190,2)</f>
        <v>0</v>
      </c>
      <c r="BL190" s="24" t="s">
        <v>149</v>
      </c>
      <c r="BM190" s="24" t="s">
        <v>805</v>
      </c>
    </row>
    <row r="191" spans="2:47" s="1" customFormat="1" ht="54">
      <c r="B191" s="38"/>
      <c r="D191" s="163" t="s">
        <v>151</v>
      </c>
      <c r="F191" s="164" t="s">
        <v>806</v>
      </c>
      <c r="L191" s="38"/>
      <c r="M191" s="165"/>
      <c r="N191" s="39"/>
      <c r="O191" s="39"/>
      <c r="P191" s="39"/>
      <c r="Q191" s="39"/>
      <c r="R191" s="39"/>
      <c r="S191" s="39"/>
      <c r="T191" s="67"/>
      <c r="AT191" s="24" t="s">
        <v>151</v>
      </c>
      <c r="AU191" s="24" t="s">
        <v>75</v>
      </c>
    </row>
    <row r="192" spans="2:51" s="11" customFormat="1" ht="13.5">
      <c r="B192" s="166"/>
      <c r="D192" s="163" t="s">
        <v>153</v>
      </c>
      <c r="E192" s="167" t="s">
        <v>5</v>
      </c>
      <c r="F192" s="168" t="s">
        <v>781</v>
      </c>
      <c r="H192" s="169">
        <v>6</v>
      </c>
      <c r="L192" s="166"/>
      <c r="M192" s="170"/>
      <c r="N192" s="171"/>
      <c r="O192" s="171"/>
      <c r="P192" s="171"/>
      <c r="Q192" s="171"/>
      <c r="R192" s="171"/>
      <c r="S192" s="171"/>
      <c r="T192" s="172"/>
      <c r="AT192" s="167" t="s">
        <v>153</v>
      </c>
      <c r="AU192" s="167" t="s">
        <v>75</v>
      </c>
      <c r="AV192" s="11" t="s">
        <v>75</v>
      </c>
      <c r="AW192" s="11" t="s">
        <v>28</v>
      </c>
      <c r="AX192" s="11" t="s">
        <v>65</v>
      </c>
      <c r="AY192" s="167" t="s">
        <v>142</v>
      </c>
    </row>
    <row r="193" spans="2:51" s="12" customFormat="1" ht="13.5">
      <c r="B193" s="173"/>
      <c r="D193" s="163" t="s">
        <v>153</v>
      </c>
      <c r="E193" s="174" t="s">
        <v>5</v>
      </c>
      <c r="F193" s="175" t="s">
        <v>807</v>
      </c>
      <c r="H193" s="174" t="s">
        <v>5</v>
      </c>
      <c r="L193" s="173"/>
      <c r="M193" s="176"/>
      <c r="N193" s="177"/>
      <c r="O193" s="177"/>
      <c r="P193" s="177"/>
      <c r="Q193" s="177"/>
      <c r="R193" s="177"/>
      <c r="S193" s="177"/>
      <c r="T193" s="178"/>
      <c r="AT193" s="174" t="s">
        <v>153</v>
      </c>
      <c r="AU193" s="174" t="s">
        <v>75</v>
      </c>
      <c r="AV193" s="12" t="s">
        <v>73</v>
      </c>
      <c r="AW193" s="12" t="s">
        <v>28</v>
      </c>
      <c r="AX193" s="12" t="s">
        <v>65</v>
      </c>
      <c r="AY193" s="174" t="s">
        <v>142</v>
      </c>
    </row>
    <row r="194" spans="2:51" s="11" customFormat="1" ht="13.5">
      <c r="B194" s="166"/>
      <c r="D194" s="163" t="s">
        <v>153</v>
      </c>
      <c r="E194" s="167" t="s">
        <v>5</v>
      </c>
      <c r="F194" s="168" t="s">
        <v>808</v>
      </c>
      <c r="H194" s="169">
        <v>2</v>
      </c>
      <c r="L194" s="166"/>
      <c r="M194" s="170"/>
      <c r="N194" s="171"/>
      <c r="O194" s="171"/>
      <c r="P194" s="171"/>
      <c r="Q194" s="171"/>
      <c r="R194" s="171"/>
      <c r="S194" s="171"/>
      <c r="T194" s="172"/>
      <c r="AT194" s="167" t="s">
        <v>153</v>
      </c>
      <c r="AU194" s="167" t="s">
        <v>75</v>
      </c>
      <c r="AV194" s="11" t="s">
        <v>75</v>
      </c>
      <c r="AW194" s="11" t="s">
        <v>28</v>
      </c>
      <c r="AX194" s="11" t="s">
        <v>65</v>
      </c>
      <c r="AY194" s="167" t="s">
        <v>142</v>
      </c>
    </row>
    <row r="195" spans="2:51" s="12" customFormat="1" ht="13.5">
      <c r="B195" s="173"/>
      <c r="D195" s="163" t="s">
        <v>153</v>
      </c>
      <c r="E195" s="174" t="s">
        <v>5</v>
      </c>
      <c r="F195" s="175" t="s">
        <v>809</v>
      </c>
      <c r="H195" s="174" t="s">
        <v>5</v>
      </c>
      <c r="L195" s="173"/>
      <c r="M195" s="176"/>
      <c r="N195" s="177"/>
      <c r="O195" s="177"/>
      <c r="P195" s="177"/>
      <c r="Q195" s="177"/>
      <c r="R195" s="177"/>
      <c r="S195" s="177"/>
      <c r="T195" s="178"/>
      <c r="AT195" s="174" t="s">
        <v>153</v>
      </c>
      <c r="AU195" s="174" t="s">
        <v>75</v>
      </c>
      <c r="AV195" s="12" t="s">
        <v>73</v>
      </c>
      <c r="AW195" s="12" t="s">
        <v>28</v>
      </c>
      <c r="AX195" s="12" t="s">
        <v>65</v>
      </c>
      <c r="AY195" s="174" t="s">
        <v>142</v>
      </c>
    </row>
    <row r="196" spans="2:51" s="13" customFormat="1" ht="13.5">
      <c r="B196" s="179"/>
      <c r="D196" s="163" t="s">
        <v>153</v>
      </c>
      <c r="E196" s="180" t="s">
        <v>5</v>
      </c>
      <c r="F196" s="181" t="s">
        <v>156</v>
      </c>
      <c r="H196" s="182">
        <v>8</v>
      </c>
      <c r="L196" s="179"/>
      <c r="M196" s="183"/>
      <c r="N196" s="184"/>
      <c r="O196" s="184"/>
      <c r="P196" s="184"/>
      <c r="Q196" s="184"/>
      <c r="R196" s="184"/>
      <c r="S196" s="184"/>
      <c r="T196" s="185"/>
      <c r="AT196" s="180" t="s">
        <v>153</v>
      </c>
      <c r="AU196" s="180" t="s">
        <v>75</v>
      </c>
      <c r="AV196" s="13" t="s">
        <v>149</v>
      </c>
      <c r="AW196" s="13" t="s">
        <v>28</v>
      </c>
      <c r="AX196" s="13" t="s">
        <v>73</v>
      </c>
      <c r="AY196" s="180" t="s">
        <v>142</v>
      </c>
    </row>
    <row r="197" spans="2:65" s="1" customFormat="1" ht="16.5" customHeight="1">
      <c r="B197" s="152"/>
      <c r="C197" s="187" t="s">
        <v>312</v>
      </c>
      <c r="D197" s="187" t="s">
        <v>226</v>
      </c>
      <c r="E197" s="188" t="s">
        <v>810</v>
      </c>
      <c r="F197" s="189" t="s">
        <v>811</v>
      </c>
      <c r="G197" s="190" t="s">
        <v>389</v>
      </c>
      <c r="H197" s="191">
        <v>6</v>
      </c>
      <c r="I197" s="191"/>
      <c r="J197" s="191">
        <f>ROUND(I197*H197,2)</f>
        <v>0</v>
      </c>
      <c r="K197" s="189" t="s">
        <v>148</v>
      </c>
      <c r="L197" s="192"/>
      <c r="M197" s="193" t="s">
        <v>5</v>
      </c>
      <c r="N197" s="194" t="s">
        <v>36</v>
      </c>
      <c r="O197" s="160">
        <v>0</v>
      </c>
      <c r="P197" s="160">
        <f>O197*H197</f>
        <v>0</v>
      </c>
      <c r="Q197" s="160">
        <v>1.054</v>
      </c>
      <c r="R197" s="160">
        <f>Q197*H197</f>
        <v>6.324</v>
      </c>
      <c r="S197" s="160">
        <v>0</v>
      </c>
      <c r="T197" s="161">
        <f>S197*H197</f>
        <v>0</v>
      </c>
      <c r="AR197" s="24" t="s">
        <v>189</v>
      </c>
      <c r="AT197" s="24" t="s">
        <v>226</v>
      </c>
      <c r="AU197" s="24" t="s">
        <v>75</v>
      </c>
      <c r="AY197" s="24" t="s">
        <v>142</v>
      </c>
      <c r="BE197" s="162">
        <f>IF(N197="základní",J197,0)</f>
        <v>0</v>
      </c>
      <c r="BF197" s="162">
        <f>IF(N197="snížená",J197,0)</f>
        <v>0</v>
      </c>
      <c r="BG197" s="162">
        <f>IF(N197="zákl. přenesená",J197,0)</f>
        <v>0</v>
      </c>
      <c r="BH197" s="162">
        <f>IF(N197="sníž. přenesená",J197,0)</f>
        <v>0</v>
      </c>
      <c r="BI197" s="162">
        <f>IF(N197="nulová",J197,0)</f>
        <v>0</v>
      </c>
      <c r="BJ197" s="24" t="s">
        <v>73</v>
      </c>
      <c r="BK197" s="162">
        <f>ROUND(I197*H197,2)</f>
        <v>0</v>
      </c>
      <c r="BL197" s="24" t="s">
        <v>149</v>
      </c>
      <c r="BM197" s="24" t="s">
        <v>812</v>
      </c>
    </row>
    <row r="198" spans="2:65" s="1" customFormat="1" ht="16.5" customHeight="1">
      <c r="B198" s="152"/>
      <c r="C198" s="187" t="s">
        <v>316</v>
      </c>
      <c r="D198" s="187" t="s">
        <v>226</v>
      </c>
      <c r="E198" s="188" t="s">
        <v>813</v>
      </c>
      <c r="F198" s="189" t="s">
        <v>814</v>
      </c>
      <c r="G198" s="190" t="s">
        <v>389</v>
      </c>
      <c r="H198" s="191">
        <v>2</v>
      </c>
      <c r="I198" s="191"/>
      <c r="J198" s="191">
        <f>ROUND(I198*H198,2)</f>
        <v>0</v>
      </c>
      <c r="K198" s="189" t="s">
        <v>148</v>
      </c>
      <c r="L198" s="192"/>
      <c r="M198" s="193" t="s">
        <v>5</v>
      </c>
      <c r="N198" s="194" t="s">
        <v>36</v>
      </c>
      <c r="O198" s="160">
        <v>0</v>
      </c>
      <c r="P198" s="160">
        <f>O198*H198</f>
        <v>0</v>
      </c>
      <c r="Q198" s="160">
        <v>0.262</v>
      </c>
      <c r="R198" s="160">
        <f>Q198*H198</f>
        <v>0.524</v>
      </c>
      <c r="S198" s="160">
        <v>0</v>
      </c>
      <c r="T198" s="161">
        <f>S198*H198</f>
        <v>0</v>
      </c>
      <c r="AR198" s="24" t="s">
        <v>189</v>
      </c>
      <c r="AT198" s="24" t="s">
        <v>226</v>
      </c>
      <c r="AU198" s="24" t="s">
        <v>75</v>
      </c>
      <c r="AY198" s="24" t="s">
        <v>142</v>
      </c>
      <c r="BE198" s="162">
        <f>IF(N198="základní",J198,0)</f>
        <v>0</v>
      </c>
      <c r="BF198" s="162">
        <f>IF(N198="snížená",J198,0)</f>
        <v>0</v>
      </c>
      <c r="BG198" s="162">
        <f>IF(N198="zákl. přenesená",J198,0)</f>
        <v>0</v>
      </c>
      <c r="BH198" s="162">
        <f>IF(N198="sníž. přenesená",J198,0)</f>
        <v>0</v>
      </c>
      <c r="BI198" s="162">
        <f>IF(N198="nulová",J198,0)</f>
        <v>0</v>
      </c>
      <c r="BJ198" s="24" t="s">
        <v>73</v>
      </c>
      <c r="BK198" s="162">
        <f>ROUND(I198*H198,2)</f>
        <v>0</v>
      </c>
      <c r="BL198" s="24" t="s">
        <v>149</v>
      </c>
      <c r="BM198" s="24" t="s">
        <v>815</v>
      </c>
    </row>
    <row r="199" spans="2:65" s="1" customFormat="1" ht="16.5" customHeight="1">
      <c r="B199" s="152"/>
      <c r="C199" s="153" t="s">
        <v>321</v>
      </c>
      <c r="D199" s="153" t="s">
        <v>144</v>
      </c>
      <c r="E199" s="154" t="s">
        <v>816</v>
      </c>
      <c r="F199" s="155" t="s">
        <v>817</v>
      </c>
      <c r="G199" s="156" t="s">
        <v>389</v>
      </c>
      <c r="H199" s="157">
        <v>2</v>
      </c>
      <c r="I199" s="157"/>
      <c r="J199" s="157">
        <f>ROUND(I199*H199,2)</f>
        <v>0</v>
      </c>
      <c r="K199" s="155" t="s">
        <v>148</v>
      </c>
      <c r="L199" s="38"/>
      <c r="M199" s="158" t="s">
        <v>5</v>
      </c>
      <c r="N199" s="159" t="s">
        <v>36</v>
      </c>
      <c r="O199" s="160">
        <v>1.664</v>
      </c>
      <c r="P199" s="160">
        <f>O199*H199</f>
        <v>3.328</v>
      </c>
      <c r="Q199" s="160">
        <v>0.01147</v>
      </c>
      <c r="R199" s="160">
        <f>Q199*H199</f>
        <v>0.02294</v>
      </c>
      <c r="S199" s="160">
        <v>0</v>
      </c>
      <c r="T199" s="161">
        <f>S199*H199</f>
        <v>0</v>
      </c>
      <c r="AR199" s="24" t="s">
        <v>149</v>
      </c>
      <c r="AT199" s="24" t="s">
        <v>144</v>
      </c>
      <c r="AU199" s="24" t="s">
        <v>75</v>
      </c>
      <c r="AY199" s="24" t="s">
        <v>142</v>
      </c>
      <c r="BE199" s="162">
        <f>IF(N199="základní",J199,0)</f>
        <v>0</v>
      </c>
      <c r="BF199" s="162">
        <f>IF(N199="snížená",J199,0)</f>
        <v>0</v>
      </c>
      <c r="BG199" s="162">
        <f>IF(N199="zákl. přenesená",J199,0)</f>
        <v>0</v>
      </c>
      <c r="BH199" s="162">
        <f>IF(N199="sníž. přenesená",J199,0)</f>
        <v>0</v>
      </c>
      <c r="BI199" s="162">
        <f>IF(N199="nulová",J199,0)</f>
        <v>0</v>
      </c>
      <c r="BJ199" s="24" t="s">
        <v>73</v>
      </c>
      <c r="BK199" s="162">
        <f>ROUND(I199*H199,2)</f>
        <v>0</v>
      </c>
      <c r="BL199" s="24" t="s">
        <v>149</v>
      </c>
      <c r="BM199" s="24" t="s">
        <v>818</v>
      </c>
    </row>
    <row r="200" spans="2:47" s="1" customFormat="1" ht="54">
      <c r="B200" s="38"/>
      <c r="D200" s="163" t="s">
        <v>151</v>
      </c>
      <c r="F200" s="164" t="s">
        <v>806</v>
      </c>
      <c r="L200" s="38"/>
      <c r="M200" s="165"/>
      <c r="N200" s="39"/>
      <c r="O200" s="39"/>
      <c r="P200" s="39"/>
      <c r="Q200" s="39"/>
      <c r="R200" s="39"/>
      <c r="S200" s="39"/>
      <c r="T200" s="67"/>
      <c r="AT200" s="24" t="s">
        <v>151</v>
      </c>
      <c r="AU200" s="24" t="s">
        <v>75</v>
      </c>
    </row>
    <row r="201" spans="2:65" s="1" customFormat="1" ht="25.5" customHeight="1">
      <c r="B201" s="152"/>
      <c r="C201" s="187" t="s">
        <v>326</v>
      </c>
      <c r="D201" s="187" t="s">
        <v>226</v>
      </c>
      <c r="E201" s="188" t="s">
        <v>819</v>
      </c>
      <c r="F201" s="189" t="s">
        <v>820</v>
      </c>
      <c r="G201" s="190" t="s">
        <v>389</v>
      </c>
      <c r="H201" s="191">
        <v>2</v>
      </c>
      <c r="I201" s="191"/>
      <c r="J201" s="191">
        <f>ROUND(I201*H201,2)</f>
        <v>0</v>
      </c>
      <c r="K201" s="189" t="s">
        <v>148</v>
      </c>
      <c r="L201" s="192"/>
      <c r="M201" s="193" t="s">
        <v>5</v>
      </c>
      <c r="N201" s="194" t="s">
        <v>36</v>
      </c>
      <c r="O201" s="160">
        <v>0</v>
      </c>
      <c r="P201" s="160">
        <f>O201*H201</f>
        <v>0</v>
      </c>
      <c r="Q201" s="160">
        <v>0.548</v>
      </c>
      <c r="R201" s="160">
        <f>Q201*H201</f>
        <v>1.096</v>
      </c>
      <c r="S201" s="160">
        <v>0</v>
      </c>
      <c r="T201" s="161">
        <f>S201*H201</f>
        <v>0</v>
      </c>
      <c r="AR201" s="24" t="s">
        <v>189</v>
      </c>
      <c r="AT201" s="24" t="s">
        <v>226</v>
      </c>
      <c r="AU201" s="24" t="s">
        <v>75</v>
      </c>
      <c r="AY201" s="24" t="s">
        <v>142</v>
      </c>
      <c r="BE201" s="162">
        <f>IF(N201="základní",J201,0)</f>
        <v>0</v>
      </c>
      <c r="BF201" s="162">
        <f>IF(N201="snížená",J201,0)</f>
        <v>0</v>
      </c>
      <c r="BG201" s="162">
        <f>IF(N201="zákl. přenesená",J201,0)</f>
        <v>0</v>
      </c>
      <c r="BH201" s="162">
        <f>IF(N201="sníž. přenesená",J201,0)</f>
        <v>0</v>
      </c>
      <c r="BI201" s="162">
        <f>IF(N201="nulová",J201,0)</f>
        <v>0</v>
      </c>
      <c r="BJ201" s="24" t="s">
        <v>73</v>
      </c>
      <c r="BK201" s="162">
        <f>ROUND(I201*H201,2)</f>
        <v>0</v>
      </c>
      <c r="BL201" s="24" t="s">
        <v>149</v>
      </c>
      <c r="BM201" s="24" t="s">
        <v>821</v>
      </c>
    </row>
    <row r="202" spans="2:65" s="1" customFormat="1" ht="16.5" customHeight="1">
      <c r="B202" s="152"/>
      <c r="C202" s="153" t="s">
        <v>333</v>
      </c>
      <c r="D202" s="153" t="s">
        <v>144</v>
      </c>
      <c r="E202" s="154" t="s">
        <v>822</v>
      </c>
      <c r="F202" s="155" t="s">
        <v>823</v>
      </c>
      <c r="G202" s="156" t="s">
        <v>389</v>
      </c>
      <c r="H202" s="157">
        <v>2</v>
      </c>
      <c r="I202" s="157"/>
      <c r="J202" s="157">
        <f>ROUND(I202*H202,2)</f>
        <v>0</v>
      </c>
      <c r="K202" s="155" t="s">
        <v>148</v>
      </c>
      <c r="L202" s="38"/>
      <c r="M202" s="158" t="s">
        <v>5</v>
      </c>
      <c r="N202" s="159" t="s">
        <v>36</v>
      </c>
      <c r="O202" s="160">
        <v>3.693</v>
      </c>
      <c r="P202" s="160">
        <f>O202*H202</f>
        <v>7.386</v>
      </c>
      <c r="Q202" s="160">
        <v>1.53073</v>
      </c>
      <c r="R202" s="160">
        <f>Q202*H202</f>
        <v>3.06146</v>
      </c>
      <c r="S202" s="160">
        <v>0</v>
      </c>
      <c r="T202" s="161">
        <f>S202*H202</f>
        <v>0</v>
      </c>
      <c r="AR202" s="24" t="s">
        <v>149</v>
      </c>
      <c r="AT202" s="24" t="s">
        <v>144</v>
      </c>
      <c r="AU202" s="24" t="s">
        <v>75</v>
      </c>
      <c r="AY202" s="24" t="s">
        <v>142</v>
      </c>
      <c r="BE202" s="162">
        <f>IF(N202="základní",J202,0)</f>
        <v>0</v>
      </c>
      <c r="BF202" s="162">
        <f>IF(N202="snížená",J202,0)</f>
        <v>0</v>
      </c>
      <c r="BG202" s="162">
        <f>IF(N202="zákl. přenesená",J202,0)</f>
        <v>0</v>
      </c>
      <c r="BH202" s="162">
        <f>IF(N202="sníž. přenesená",J202,0)</f>
        <v>0</v>
      </c>
      <c r="BI202" s="162">
        <f>IF(N202="nulová",J202,0)</f>
        <v>0</v>
      </c>
      <c r="BJ202" s="24" t="s">
        <v>73</v>
      </c>
      <c r="BK202" s="162">
        <f>ROUND(I202*H202,2)</f>
        <v>0</v>
      </c>
      <c r="BL202" s="24" t="s">
        <v>149</v>
      </c>
      <c r="BM202" s="24" t="s">
        <v>824</v>
      </c>
    </row>
    <row r="203" spans="2:65" s="1" customFormat="1" ht="25.5" customHeight="1">
      <c r="B203" s="152"/>
      <c r="C203" s="153" t="s">
        <v>336</v>
      </c>
      <c r="D203" s="153" t="s">
        <v>144</v>
      </c>
      <c r="E203" s="154" t="s">
        <v>825</v>
      </c>
      <c r="F203" s="155" t="s">
        <v>826</v>
      </c>
      <c r="G203" s="156" t="s">
        <v>389</v>
      </c>
      <c r="H203" s="157">
        <v>2</v>
      </c>
      <c r="I203" s="157"/>
      <c r="J203" s="157">
        <f>ROUND(I203*H203,2)</f>
        <v>0</v>
      </c>
      <c r="K203" s="155" t="s">
        <v>148</v>
      </c>
      <c r="L203" s="38"/>
      <c r="M203" s="158" t="s">
        <v>5</v>
      </c>
      <c r="N203" s="159" t="s">
        <v>36</v>
      </c>
      <c r="O203" s="160">
        <v>0.707</v>
      </c>
      <c r="P203" s="160">
        <f>O203*H203</f>
        <v>1.414</v>
      </c>
      <c r="Q203" s="160">
        <v>0.41132</v>
      </c>
      <c r="R203" s="160">
        <f>Q203*H203</f>
        <v>0.82264</v>
      </c>
      <c r="S203" s="160">
        <v>0</v>
      </c>
      <c r="T203" s="161">
        <f>S203*H203</f>
        <v>0</v>
      </c>
      <c r="AR203" s="24" t="s">
        <v>149</v>
      </c>
      <c r="AT203" s="24" t="s">
        <v>144</v>
      </c>
      <c r="AU203" s="24" t="s">
        <v>75</v>
      </c>
      <c r="AY203" s="24" t="s">
        <v>142</v>
      </c>
      <c r="BE203" s="162">
        <f>IF(N203="základní",J203,0)</f>
        <v>0</v>
      </c>
      <c r="BF203" s="162">
        <f>IF(N203="snížená",J203,0)</f>
        <v>0</v>
      </c>
      <c r="BG203" s="162">
        <f>IF(N203="zákl. přenesená",J203,0)</f>
        <v>0</v>
      </c>
      <c r="BH203" s="162">
        <f>IF(N203="sníž. přenesená",J203,0)</f>
        <v>0</v>
      </c>
      <c r="BI203" s="162">
        <f>IF(N203="nulová",J203,0)</f>
        <v>0</v>
      </c>
      <c r="BJ203" s="24" t="s">
        <v>73</v>
      </c>
      <c r="BK203" s="162">
        <f>ROUND(I203*H203,2)</f>
        <v>0</v>
      </c>
      <c r="BL203" s="24" t="s">
        <v>149</v>
      </c>
      <c r="BM203" s="24" t="s">
        <v>827</v>
      </c>
    </row>
    <row r="204" spans="2:65" s="1" customFormat="1" ht="25.5" customHeight="1">
      <c r="B204" s="152"/>
      <c r="C204" s="153" t="s">
        <v>342</v>
      </c>
      <c r="D204" s="153" t="s">
        <v>144</v>
      </c>
      <c r="E204" s="154" t="s">
        <v>828</v>
      </c>
      <c r="F204" s="155" t="s">
        <v>829</v>
      </c>
      <c r="G204" s="156" t="s">
        <v>389</v>
      </c>
      <c r="H204" s="157">
        <v>2</v>
      </c>
      <c r="I204" s="157"/>
      <c r="J204" s="157">
        <f>ROUND(I204*H204,2)</f>
        <v>0</v>
      </c>
      <c r="K204" s="155" t="s">
        <v>148</v>
      </c>
      <c r="L204" s="38"/>
      <c r="M204" s="158" t="s">
        <v>5</v>
      </c>
      <c r="N204" s="159" t="s">
        <v>36</v>
      </c>
      <c r="O204" s="160">
        <v>1.694</v>
      </c>
      <c r="P204" s="160">
        <f>O204*H204</f>
        <v>3.388</v>
      </c>
      <c r="Q204" s="160">
        <v>0.21734</v>
      </c>
      <c r="R204" s="160">
        <f>Q204*H204</f>
        <v>0.43468</v>
      </c>
      <c r="S204" s="160">
        <v>0</v>
      </c>
      <c r="T204" s="161">
        <f>S204*H204</f>
        <v>0</v>
      </c>
      <c r="AR204" s="24" t="s">
        <v>149</v>
      </c>
      <c r="AT204" s="24" t="s">
        <v>144</v>
      </c>
      <c r="AU204" s="24" t="s">
        <v>75</v>
      </c>
      <c r="AY204" s="24" t="s">
        <v>142</v>
      </c>
      <c r="BE204" s="162">
        <f>IF(N204="základní",J204,0)</f>
        <v>0</v>
      </c>
      <c r="BF204" s="162">
        <f>IF(N204="snížená",J204,0)</f>
        <v>0</v>
      </c>
      <c r="BG204" s="162">
        <f>IF(N204="zákl. přenesená",J204,0)</f>
        <v>0</v>
      </c>
      <c r="BH204" s="162">
        <f>IF(N204="sníž. přenesená",J204,0)</f>
        <v>0</v>
      </c>
      <c r="BI204" s="162">
        <f>IF(N204="nulová",J204,0)</f>
        <v>0</v>
      </c>
      <c r="BJ204" s="24" t="s">
        <v>73</v>
      </c>
      <c r="BK204" s="162">
        <f>ROUND(I204*H204,2)</f>
        <v>0</v>
      </c>
      <c r="BL204" s="24" t="s">
        <v>149</v>
      </c>
      <c r="BM204" s="24" t="s">
        <v>830</v>
      </c>
    </row>
    <row r="205" spans="2:47" s="1" customFormat="1" ht="216">
      <c r="B205" s="38"/>
      <c r="D205" s="163" t="s">
        <v>151</v>
      </c>
      <c r="F205" s="164" t="s">
        <v>831</v>
      </c>
      <c r="L205" s="38"/>
      <c r="M205" s="165"/>
      <c r="N205" s="39"/>
      <c r="O205" s="39"/>
      <c r="P205" s="39"/>
      <c r="Q205" s="39"/>
      <c r="R205" s="39"/>
      <c r="S205" s="39"/>
      <c r="T205" s="67"/>
      <c r="AT205" s="24" t="s">
        <v>151</v>
      </c>
      <c r="AU205" s="24" t="s">
        <v>75</v>
      </c>
    </row>
    <row r="206" spans="2:51" s="11" customFormat="1" ht="13.5">
      <c r="B206" s="166"/>
      <c r="D206" s="163" t="s">
        <v>153</v>
      </c>
      <c r="E206" s="167" t="s">
        <v>5</v>
      </c>
      <c r="F206" s="168" t="s">
        <v>75</v>
      </c>
      <c r="H206" s="169">
        <v>2</v>
      </c>
      <c r="L206" s="166"/>
      <c r="M206" s="170"/>
      <c r="N206" s="171"/>
      <c r="O206" s="171"/>
      <c r="P206" s="171"/>
      <c r="Q206" s="171"/>
      <c r="R206" s="171"/>
      <c r="S206" s="171"/>
      <c r="T206" s="172"/>
      <c r="AT206" s="167" t="s">
        <v>153</v>
      </c>
      <c r="AU206" s="167" t="s">
        <v>75</v>
      </c>
      <c r="AV206" s="11" t="s">
        <v>75</v>
      </c>
      <c r="AW206" s="11" t="s">
        <v>28</v>
      </c>
      <c r="AX206" s="11" t="s">
        <v>65</v>
      </c>
      <c r="AY206" s="167" t="s">
        <v>142</v>
      </c>
    </row>
    <row r="207" spans="2:51" s="12" customFormat="1" ht="13.5">
      <c r="B207" s="173"/>
      <c r="D207" s="163" t="s">
        <v>153</v>
      </c>
      <c r="E207" s="174" t="s">
        <v>5</v>
      </c>
      <c r="F207" s="175" t="s">
        <v>832</v>
      </c>
      <c r="H207" s="174" t="s">
        <v>5</v>
      </c>
      <c r="L207" s="173"/>
      <c r="M207" s="176"/>
      <c r="N207" s="177"/>
      <c r="O207" s="177"/>
      <c r="P207" s="177"/>
      <c r="Q207" s="177"/>
      <c r="R207" s="177"/>
      <c r="S207" s="177"/>
      <c r="T207" s="178"/>
      <c r="AT207" s="174" t="s">
        <v>153</v>
      </c>
      <c r="AU207" s="174" t="s">
        <v>75</v>
      </c>
      <c r="AV207" s="12" t="s">
        <v>73</v>
      </c>
      <c r="AW207" s="12" t="s">
        <v>28</v>
      </c>
      <c r="AX207" s="12" t="s">
        <v>65</v>
      </c>
      <c r="AY207" s="174" t="s">
        <v>142</v>
      </c>
    </row>
    <row r="208" spans="2:51" s="13" customFormat="1" ht="13.5">
      <c r="B208" s="179"/>
      <c r="D208" s="163" t="s">
        <v>153</v>
      </c>
      <c r="E208" s="180" t="s">
        <v>5</v>
      </c>
      <c r="F208" s="181" t="s">
        <v>156</v>
      </c>
      <c r="H208" s="182">
        <v>2</v>
      </c>
      <c r="L208" s="179"/>
      <c r="M208" s="183"/>
      <c r="N208" s="184"/>
      <c r="O208" s="184"/>
      <c r="P208" s="184"/>
      <c r="Q208" s="184"/>
      <c r="R208" s="184"/>
      <c r="S208" s="184"/>
      <c r="T208" s="185"/>
      <c r="AT208" s="180" t="s">
        <v>153</v>
      </c>
      <c r="AU208" s="180" t="s">
        <v>75</v>
      </c>
      <c r="AV208" s="13" t="s">
        <v>149</v>
      </c>
      <c r="AW208" s="13" t="s">
        <v>28</v>
      </c>
      <c r="AX208" s="13" t="s">
        <v>73</v>
      </c>
      <c r="AY208" s="180" t="s">
        <v>142</v>
      </c>
    </row>
    <row r="209" spans="2:65" s="1" customFormat="1" ht="16.5" customHeight="1">
      <c r="B209" s="152"/>
      <c r="C209" s="187" t="s">
        <v>345</v>
      </c>
      <c r="D209" s="187" t="s">
        <v>226</v>
      </c>
      <c r="E209" s="188" t="s">
        <v>833</v>
      </c>
      <c r="F209" s="189" t="s">
        <v>834</v>
      </c>
      <c r="G209" s="190" t="s">
        <v>389</v>
      </c>
      <c r="H209" s="191">
        <v>2</v>
      </c>
      <c r="I209" s="191"/>
      <c r="J209" s="191">
        <f>ROUND(I209*H209,2)</f>
        <v>0</v>
      </c>
      <c r="K209" s="189" t="s">
        <v>148</v>
      </c>
      <c r="L209" s="192"/>
      <c r="M209" s="193" t="s">
        <v>5</v>
      </c>
      <c r="N209" s="194" t="s">
        <v>36</v>
      </c>
      <c r="O209" s="160">
        <v>0</v>
      </c>
      <c r="P209" s="160">
        <f>O209*H209</f>
        <v>0</v>
      </c>
      <c r="Q209" s="160">
        <v>0.196</v>
      </c>
      <c r="R209" s="160">
        <f>Q209*H209</f>
        <v>0.392</v>
      </c>
      <c r="S209" s="160">
        <v>0</v>
      </c>
      <c r="T209" s="161">
        <f>S209*H209</f>
        <v>0</v>
      </c>
      <c r="AR209" s="24" t="s">
        <v>189</v>
      </c>
      <c r="AT209" s="24" t="s">
        <v>226</v>
      </c>
      <c r="AU209" s="24" t="s">
        <v>75</v>
      </c>
      <c r="AY209" s="24" t="s">
        <v>142</v>
      </c>
      <c r="BE209" s="162">
        <f>IF(N209="základní",J209,0)</f>
        <v>0</v>
      </c>
      <c r="BF209" s="162">
        <f>IF(N209="snížená",J209,0)</f>
        <v>0</v>
      </c>
      <c r="BG209" s="162">
        <f>IF(N209="zákl. přenesená",J209,0)</f>
        <v>0</v>
      </c>
      <c r="BH209" s="162">
        <f>IF(N209="sníž. přenesená",J209,0)</f>
        <v>0</v>
      </c>
      <c r="BI209" s="162">
        <f>IF(N209="nulová",J209,0)</f>
        <v>0</v>
      </c>
      <c r="BJ209" s="24" t="s">
        <v>73</v>
      </c>
      <c r="BK209" s="162">
        <f>ROUND(I209*H209,2)</f>
        <v>0</v>
      </c>
      <c r="BL209" s="24" t="s">
        <v>149</v>
      </c>
      <c r="BM209" s="24" t="s">
        <v>835</v>
      </c>
    </row>
    <row r="210" spans="2:63" s="10" customFormat="1" ht="29.85" customHeight="1">
      <c r="B210" s="140"/>
      <c r="D210" s="141" t="s">
        <v>64</v>
      </c>
      <c r="E210" s="150" t="s">
        <v>370</v>
      </c>
      <c r="F210" s="150" t="s">
        <v>371</v>
      </c>
      <c r="J210" s="151">
        <f>BK210</f>
        <v>0</v>
      </c>
      <c r="L210" s="140"/>
      <c r="M210" s="144"/>
      <c r="N210" s="145"/>
      <c r="O210" s="145"/>
      <c r="P210" s="146">
        <f>SUM(P211:P212)</f>
        <v>257.7124</v>
      </c>
      <c r="Q210" s="145"/>
      <c r="R210" s="146">
        <f>SUM(R211:R212)</f>
        <v>0</v>
      </c>
      <c r="S210" s="145"/>
      <c r="T210" s="147">
        <f>SUM(T211:T212)</f>
        <v>0</v>
      </c>
      <c r="AR210" s="141" t="s">
        <v>73</v>
      </c>
      <c r="AT210" s="148" t="s">
        <v>64</v>
      </c>
      <c r="AU210" s="148" t="s">
        <v>73</v>
      </c>
      <c r="AY210" s="141" t="s">
        <v>142</v>
      </c>
      <c r="BK210" s="149">
        <f>SUM(BK211:BK212)</f>
        <v>0</v>
      </c>
    </row>
    <row r="211" spans="2:65" s="1" customFormat="1" ht="38.25" customHeight="1">
      <c r="B211" s="152"/>
      <c r="C211" s="153" t="s">
        <v>350</v>
      </c>
      <c r="D211" s="153" t="s">
        <v>144</v>
      </c>
      <c r="E211" s="154" t="s">
        <v>836</v>
      </c>
      <c r="F211" s="155" t="s">
        <v>837</v>
      </c>
      <c r="G211" s="156" t="s">
        <v>213</v>
      </c>
      <c r="H211" s="157">
        <v>174.13</v>
      </c>
      <c r="I211" s="157"/>
      <c r="J211" s="157">
        <f>ROUND(I211*H211,2)</f>
        <v>0</v>
      </c>
      <c r="K211" s="155" t="s">
        <v>148</v>
      </c>
      <c r="L211" s="38"/>
      <c r="M211" s="158" t="s">
        <v>5</v>
      </c>
      <c r="N211" s="159" t="s">
        <v>36</v>
      </c>
      <c r="O211" s="160">
        <v>1.48</v>
      </c>
      <c r="P211" s="160">
        <f>O211*H211</f>
        <v>257.7124</v>
      </c>
      <c r="Q211" s="160">
        <v>0</v>
      </c>
      <c r="R211" s="160">
        <f>Q211*H211</f>
        <v>0</v>
      </c>
      <c r="S211" s="160">
        <v>0</v>
      </c>
      <c r="T211" s="161">
        <f>S211*H211</f>
        <v>0</v>
      </c>
      <c r="AR211" s="24" t="s">
        <v>149</v>
      </c>
      <c r="AT211" s="24" t="s">
        <v>144</v>
      </c>
      <c r="AU211" s="24" t="s">
        <v>75</v>
      </c>
      <c r="AY211" s="24" t="s">
        <v>142</v>
      </c>
      <c r="BE211" s="162">
        <f>IF(N211="základní",J211,0)</f>
        <v>0</v>
      </c>
      <c r="BF211" s="162">
        <f>IF(N211="snížená",J211,0)</f>
        <v>0</v>
      </c>
      <c r="BG211" s="162">
        <f>IF(N211="zákl. přenesená",J211,0)</f>
        <v>0</v>
      </c>
      <c r="BH211" s="162">
        <f>IF(N211="sníž. přenesená",J211,0)</f>
        <v>0</v>
      </c>
      <c r="BI211" s="162">
        <f>IF(N211="nulová",J211,0)</f>
        <v>0</v>
      </c>
      <c r="BJ211" s="24" t="s">
        <v>73</v>
      </c>
      <c r="BK211" s="162">
        <f>ROUND(I211*H211,2)</f>
        <v>0</v>
      </c>
      <c r="BL211" s="24" t="s">
        <v>149</v>
      </c>
      <c r="BM211" s="24" t="s">
        <v>838</v>
      </c>
    </row>
    <row r="212" spans="2:47" s="1" customFormat="1" ht="67.5">
      <c r="B212" s="38"/>
      <c r="D212" s="163" t="s">
        <v>151</v>
      </c>
      <c r="F212" s="164" t="s">
        <v>839</v>
      </c>
      <c r="L212" s="38"/>
      <c r="M212" s="212"/>
      <c r="N212" s="213"/>
      <c r="O212" s="213"/>
      <c r="P212" s="213"/>
      <c r="Q212" s="213"/>
      <c r="R212" s="213"/>
      <c r="S212" s="213"/>
      <c r="T212" s="214"/>
      <c r="AT212" s="24" t="s">
        <v>151</v>
      </c>
      <c r="AU212" s="24" t="s">
        <v>75</v>
      </c>
    </row>
    <row r="213" spans="2:12" s="1" customFormat="1" ht="6.95" customHeight="1">
      <c r="B213" s="53"/>
      <c r="C213" s="54"/>
      <c r="D213" s="54"/>
      <c r="E213" s="54"/>
      <c r="F213" s="54"/>
      <c r="G213" s="54"/>
      <c r="H213" s="54"/>
      <c r="I213" s="54"/>
      <c r="J213" s="54"/>
      <c r="K213" s="54"/>
      <c r="L213" s="38"/>
    </row>
  </sheetData>
  <autoFilter ref="C81:K212"/>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177"/>
  <sheetViews>
    <sheetView showGridLines="0" workbookViewId="0" topLeftCell="A1">
      <pane ySplit="1" topLeftCell="A83" activePane="bottomLeft" state="frozen"/>
      <selection pane="bottomLeft" activeCell="I88" sqref="I8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106</v>
      </c>
      <c r="G1" s="444" t="s">
        <v>107</v>
      </c>
      <c r="H1" s="444"/>
      <c r="I1" s="17"/>
      <c r="J1" s="97" t="s">
        <v>108</v>
      </c>
      <c r="K1" s="18" t="s">
        <v>109</v>
      </c>
      <c r="L1" s="97" t="s">
        <v>110</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27" t="s">
        <v>8</v>
      </c>
      <c r="M2" s="428"/>
      <c r="N2" s="428"/>
      <c r="O2" s="428"/>
      <c r="P2" s="428"/>
      <c r="Q2" s="428"/>
      <c r="R2" s="428"/>
      <c r="S2" s="428"/>
      <c r="T2" s="428"/>
      <c r="U2" s="428"/>
      <c r="V2" s="428"/>
      <c r="AT2" s="24" t="s">
        <v>87</v>
      </c>
    </row>
    <row r="3" spans="2:46" ht="6.95" customHeight="1">
      <c r="B3" s="25"/>
      <c r="C3" s="26"/>
      <c r="D3" s="26"/>
      <c r="E3" s="26"/>
      <c r="F3" s="26"/>
      <c r="G3" s="26"/>
      <c r="H3" s="26"/>
      <c r="I3" s="26"/>
      <c r="J3" s="26"/>
      <c r="K3" s="27"/>
      <c r="AT3" s="24" t="s">
        <v>75</v>
      </c>
    </row>
    <row r="4" spans="2:46" ht="36.95" customHeight="1">
      <c r="B4" s="28"/>
      <c r="C4" s="29"/>
      <c r="D4" s="30" t="s">
        <v>111</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445" t="str">
        <f>'Rekapitulace stavby'!K6</f>
        <v>Využití plochy Borská, I.etapa</v>
      </c>
      <c r="F7" s="446"/>
      <c r="G7" s="446"/>
      <c r="H7" s="446"/>
      <c r="I7" s="29"/>
      <c r="J7" s="29"/>
      <c r="K7" s="31"/>
    </row>
    <row r="8" spans="2:11" s="1" customFormat="1" ht="15">
      <c r="B8" s="38"/>
      <c r="C8" s="39"/>
      <c r="D8" s="36" t="s">
        <v>112</v>
      </c>
      <c r="E8" s="39"/>
      <c r="F8" s="39"/>
      <c r="G8" s="39"/>
      <c r="H8" s="39"/>
      <c r="I8" s="39"/>
      <c r="J8" s="39"/>
      <c r="K8" s="42"/>
    </row>
    <row r="9" spans="2:11" s="1" customFormat="1" ht="36.95" customHeight="1">
      <c r="B9" s="38"/>
      <c r="C9" s="39"/>
      <c r="D9" s="39"/>
      <c r="E9" s="447" t="s">
        <v>840</v>
      </c>
      <c r="F9" s="448"/>
      <c r="G9" s="448"/>
      <c r="H9" s="44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t="s">
        <v>1645</v>
      </c>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429" t="s">
        <v>5</v>
      </c>
      <c r="F24" s="429"/>
      <c r="G24" s="429"/>
      <c r="H24" s="429"/>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ROUND(J85,2)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ROUND(SUM(BE85:BE176),2)</f>
        <v>0</v>
      </c>
      <c r="G30" s="39"/>
      <c r="H30" s="39"/>
      <c r="I30" s="107">
        <v>0.21</v>
      </c>
      <c r="J30" s="106">
        <f>ROUND(ROUND((SUM(BE85:BE176)),2)*I30,2)</f>
        <v>0</v>
      </c>
      <c r="K30" s="42"/>
    </row>
    <row r="31" spans="2:11" s="1" customFormat="1" ht="14.45" customHeight="1">
      <c r="B31" s="38"/>
      <c r="C31" s="39"/>
      <c r="D31" s="39"/>
      <c r="E31" s="46" t="s">
        <v>37</v>
      </c>
      <c r="F31" s="106">
        <f>ROUND(SUM(BF85:BF176),2)</f>
        <v>0</v>
      </c>
      <c r="G31" s="39"/>
      <c r="H31" s="39"/>
      <c r="I31" s="107">
        <v>0.15</v>
      </c>
      <c r="J31" s="106">
        <f>ROUND(ROUND((SUM(BF85:BF176)),2)*I31,2)</f>
        <v>0</v>
      </c>
      <c r="K31" s="42"/>
    </row>
    <row r="32" spans="2:11" s="1" customFormat="1" ht="14.45" customHeight="1" hidden="1">
      <c r="B32" s="38"/>
      <c r="C32" s="39"/>
      <c r="D32" s="39"/>
      <c r="E32" s="46" t="s">
        <v>38</v>
      </c>
      <c r="F32" s="106">
        <f>ROUND(SUM(BG85:BG176),2)</f>
        <v>0</v>
      </c>
      <c r="G32" s="39"/>
      <c r="H32" s="39"/>
      <c r="I32" s="107">
        <v>0.21</v>
      </c>
      <c r="J32" s="106">
        <v>0</v>
      </c>
      <c r="K32" s="42"/>
    </row>
    <row r="33" spans="2:11" s="1" customFormat="1" ht="14.45" customHeight="1" hidden="1">
      <c r="B33" s="38"/>
      <c r="C33" s="39"/>
      <c r="D33" s="39"/>
      <c r="E33" s="46" t="s">
        <v>39</v>
      </c>
      <c r="F33" s="106">
        <f>ROUND(SUM(BH85:BH176),2)</f>
        <v>0</v>
      </c>
      <c r="G33" s="39"/>
      <c r="H33" s="39"/>
      <c r="I33" s="107">
        <v>0.15</v>
      </c>
      <c r="J33" s="106">
        <v>0</v>
      </c>
      <c r="K33" s="42"/>
    </row>
    <row r="34" spans="2:11" s="1" customFormat="1" ht="14.45" customHeight="1" hidden="1">
      <c r="B34" s="38"/>
      <c r="C34" s="39"/>
      <c r="D34" s="39"/>
      <c r="E34" s="46" t="s">
        <v>40</v>
      </c>
      <c r="F34" s="106">
        <f>ROUND(SUM(BI85:BI176),2)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114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445" t="str">
        <f>E7</f>
        <v>Využití plochy Borská, I.etapa</v>
      </c>
      <c r="F45" s="446"/>
      <c r="G45" s="446"/>
      <c r="H45" s="446"/>
      <c r="I45" s="39"/>
      <c r="J45" s="39"/>
      <c r="K45" s="42"/>
    </row>
    <row r="46" spans="2:11" s="1" customFormat="1" ht="14.45" customHeight="1">
      <c r="B46" s="38"/>
      <c r="C46" s="36" t="s">
        <v>112</v>
      </c>
      <c r="D46" s="39"/>
      <c r="E46" s="39"/>
      <c r="F46" s="39"/>
      <c r="G46" s="39"/>
      <c r="H46" s="39"/>
      <c r="I46" s="39"/>
      <c r="J46" s="39"/>
      <c r="K46" s="42"/>
    </row>
    <row r="47" spans="2:11" s="1" customFormat="1" ht="17.25" customHeight="1">
      <c r="B47" s="38"/>
      <c r="C47" s="39"/>
      <c r="D47" s="39"/>
      <c r="E47" s="447" t="str">
        <f>E9</f>
        <v>N3605 - Oplocení hřiště</v>
      </c>
      <c r="F47" s="448"/>
      <c r="G47" s="448"/>
      <c r="H47" s="44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Západočeská univerzita v Plzni</v>
      </c>
      <c r="G51" s="39"/>
      <c r="H51" s="39"/>
      <c r="I51" s="36" t="s">
        <v>27</v>
      </c>
      <c r="J51" s="429" t="str">
        <f>E21</f>
        <v>AS Projekt, spol. s r.o.</v>
      </c>
      <c r="K51" s="42"/>
    </row>
    <row r="52" spans="2:11" s="1" customFormat="1" ht="14.45" customHeight="1">
      <c r="B52" s="38"/>
      <c r="C52" s="36" t="s">
        <v>26</v>
      </c>
      <c r="D52" s="39"/>
      <c r="E52" s="39"/>
      <c r="F52" s="34" t="str">
        <f>IF(E18="","",E18)</f>
        <v xml:space="preserve"> </v>
      </c>
      <c r="G52" s="39"/>
      <c r="H52" s="39"/>
      <c r="I52" s="39"/>
      <c r="J52" s="440"/>
      <c r="K52" s="42"/>
    </row>
    <row r="53" spans="2:11" s="1" customFormat="1" ht="10.35" customHeight="1">
      <c r="B53" s="38"/>
      <c r="C53" s="39"/>
      <c r="D53" s="39"/>
      <c r="E53" s="39"/>
      <c r="F53" s="39"/>
      <c r="G53" s="39"/>
      <c r="H53" s="39"/>
      <c r="I53" s="39"/>
      <c r="J53" s="39"/>
      <c r="K53" s="42"/>
    </row>
    <row r="54" spans="2:11" s="1" customFormat="1" ht="29.25" customHeight="1">
      <c r="B54" s="38"/>
      <c r="C54" s="115" t="s">
        <v>115</v>
      </c>
      <c r="D54" s="108"/>
      <c r="E54" s="108"/>
      <c r="F54" s="108"/>
      <c r="G54" s="108"/>
      <c r="H54" s="108"/>
      <c r="I54" s="108"/>
      <c r="J54" s="116" t="s">
        <v>116</v>
      </c>
      <c r="K54" s="117"/>
    </row>
    <row r="55" spans="2:11" s="1" customFormat="1" ht="10.35" customHeight="1">
      <c r="B55" s="38"/>
      <c r="C55" s="39"/>
      <c r="D55" s="39"/>
      <c r="E55" s="39"/>
      <c r="F55" s="39"/>
      <c r="G55" s="39"/>
      <c r="H55" s="39"/>
      <c r="I55" s="39"/>
      <c r="J55" s="39"/>
      <c r="K55" s="42"/>
    </row>
    <row r="56" spans="2:47" s="1" customFormat="1" ht="29.25" customHeight="1">
      <c r="B56" s="38"/>
      <c r="C56" s="118" t="s">
        <v>117</v>
      </c>
      <c r="D56" s="39"/>
      <c r="E56" s="39"/>
      <c r="F56" s="39"/>
      <c r="G56" s="39"/>
      <c r="H56" s="39"/>
      <c r="I56" s="39"/>
      <c r="J56" s="105">
        <f>J85</f>
        <v>0</v>
      </c>
      <c r="K56" s="42"/>
      <c r="AU56" s="24" t="s">
        <v>118</v>
      </c>
    </row>
    <row r="57" spans="2:11" s="7" customFormat="1" ht="24.95" customHeight="1">
      <c r="B57" s="119"/>
      <c r="C57" s="120"/>
      <c r="D57" s="121" t="s">
        <v>119</v>
      </c>
      <c r="E57" s="122"/>
      <c r="F57" s="122"/>
      <c r="G57" s="122"/>
      <c r="H57" s="122"/>
      <c r="I57" s="122"/>
      <c r="J57" s="123">
        <f>J86</f>
        <v>0</v>
      </c>
      <c r="K57" s="124"/>
    </row>
    <row r="58" spans="2:11" s="8" customFormat="1" ht="19.9" customHeight="1">
      <c r="B58" s="125"/>
      <c r="C58" s="126"/>
      <c r="D58" s="127" t="s">
        <v>120</v>
      </c>
      <c r="E58" s="128"/>
      <c r="F58" s="128"/>
      <c r="G58" s="128"/>
      <c r="H58" s="128"/>
      <c r="I58" s="128"/>
      <c r="J58" s="129">
        <f>J87</f>
        <v>0</v>
      </c>
      <c r="K58" s="130"/>
    </row>
    <row r="59" spans="2:11" s="8" customFormat="1" ht="19.9" customHeight="1">
      <c r="B59" s="125"/>
      <c r="C59" s="126"/>
      <c r="D59" s="127" t="s">
        <v>121</v>
      </c>
      <c r="E59" s="128"/>
      <c r="F59" s="128"/>
      <c r="G59" s="128"/>
      <c r="H59" s="128"/>
      <c r="I59" s="128"/>
      <c r="J59" s="129">
        <f>J97</f>
        <v>0</v>
      </c>
      <c r="K59" s="130"/>
    </row>
    <row r="60" spans="2:11" s="8" customFormat="1" ht="19.9" customHeight="1">
      <c r="B60" s="125"/>
      <c r="C60" s="126"/>
      <c r="D60" s="127" t="s">
        <v>380</v>
      </c>
      <c r="E60" s="128"/>
      <c r="F60" s="128"/>
      <c r="G60" s="128"/>
      <c r="H60" s="128"/>
      <c r="I60" s="128"/>
      <c r="J60" s="129">
        <f>J102</f>
        <v>0</v>
      </c>
      <c r="K60" s="130"/>
    </row>
    <row r="61" spans="2:11" s="8" customFormat="1" ht="19.9" customHeight="1">
      <c r="B61" s="125"/>
      <c r="C61" s="126"/>
      <c r="D61" s="127" t="s">
        <v>123</v>
      </c>
      <c r="E61" s="128"/>
      <c r="F61" s="128"/>
      <c r="G61" s="128"/>
      <c r="H61" s="128"/>
      <c r="I61" s="128"/>
      <c r="J61" s="129">
        <f>J152</f>
        <v>0</v>
      </c>
      <c r="K61" s="130"/>
    </row>
    <row r="62" spans="2:11" s="8" customFormat="1" ht="19.9" customHeight="1">
      <c r="B62" s="125"/>
      <c r="C62" s="126"/>
      <c r="D62" s="127" t="s">
        <v>124</v>
      </c>
      <c r="E62" s="128"/>
      <c r="F62" s="128"/>
      <c r="G62" s="128"/>
      <c r="H62" s="128"/>
      <c r="I62" s="128"/>
      <c r="J62" s="129">
        <f>J162</f>
        <v>0</v>
      </c>
      <c r="K62" s="130"/>
    </row>
    <row r="63" spans="2:11" s="7" customFormat="1" ht="24.95" customHeight="1">
      <c r="B63" s="119"/>
      <c r="C63" s="120"/>
      <c r="D63" s="121" t="s">
        <v>125</v>
      </c>
      <c r="E63" s="122"/>
      <c r="F63" s="122"/>
      <c r="G63" s="122"/>
      <c r="H63" s="122"/>
      <c r="I63" s="122"/>
      <c r="J63" s="123">
        <f>J165</f>
        <v>0</v>
      </c>
      <c r="K63" s="124"/>
    </row>
    <row r="64" spans="2:11" s="8" customFormat="1" ht="19.9" customHeight="1">
      <c r="B64" s="125"/>
      <c r="C64" s="126"/>
      <c r="D64" s="127" t="s">
        <v>841</v>
      </c>
      <c r="E64" s="128"/>
      <c r="F64" s="128"/>
      <c r="G64" s="128"/>
      <c r="H64" s="128"/>
      <c r="I64" s="128"/>
      <c r="J64" s="129">
        <f>J166</f>
        <v>0</v>
      </c>
      <c r="K64" s="130"/>
    </row>
    <row r="65" spans="2:11" s="8" customFormat="1" ht="19.9" customHeight="1">
      <c r="B65" s="125"/>
      <c r="C65" s="126"/>
      <c r="D65" s="127" t="s">
        <v>581</v>
      </c>
      <c r="E65" s="128"/>
      <c r="F65" s="128"/>
      <c r="G65" s="128"/>
      <c r="H65" s="128"/>
      <c r="I65" s="128"/>
      <c r="J65" s="129">
        <f>J173</f>
        <v>0</v>
      </c>
      <c r="K65" s="130"/>
    </row>
    <row r="66" spans="2:11" s="1" customFormat="1" ht="21.75" customHeight="1">
      <c r="B66" s="38"/>
      <c r="C66" s="39"/>
      <c r="D66" s="39"/>
      <c r="E66" s="39"/>
      <c r="F66" s="39"/>
      <c r="G66" s="39"/>
      <c r="H66" s="39"/>
      <c r="I66" s="39"/>
      <c r="J66" s="39"/>
      <c r="K66" s="42"/>
    </row>
    <row r="67" spans="2:11" s="1" customFormat="1" ht="6.95" customHeight="1">
      <c r="B67" s="53"/>
      <c r="C67" s="54"/>
      <c r="D67" s="54"/>
      <c r="E67" s="54"/>
      <c r="F67" s="54"/>
      <c r="G67" s="54"/>
      <c r="H67" s="54"/>
      <c r="I67" s="54"/>
      <c r="J67" s="54"/>
      <c r="K67" s="55"/>
    </row>
    <row r="71" spans="2:12" s="1" customFormat="1" ht="6.95" customHeight="1">
      <c r="B71" s="56"/>
      <c r="C71" s="57"/>
      <c r="D71" s="57"/>
      <c r="E71" s="57"/>
      <c r="F71" s="57"/>
      <c r="G71" s="57"/>
      <c r="H71" s="57"/>
      <c r="I71" s="57"/>
      <c r="J71" s="57"/>
      <c r="K71" s="57"/>
      <c r="L71" s="38"/>
    </row>
    <row r="72" spans="2:12" s="1" customFormat="1" ht="36.95" customHeight="1">
      <c r="B72" s="38"/>
      <c r="C72" s="58" t="s">
        <v>126</v>
      </c>
      <c r="L72" s="38"/>
    </row>
    <row r="73" spans="2:12" s="1" customFormat="1" ht="6.95" customHeight="1">
      <c r="B73" s="38"/>
      <c r="L73" s="38"/>
    </row>
    <row r="74" spans="2:12" s="1" customFormat="1" ht="14.45" customHeight="1">
      <c r="B74" s="38"/>
      <c r="C74" s="60" t="s">
        <v>16</v>
      </c>
      <c r="L74" s="38"/>
    </row>
    <row r="75" spans="2:12" s="1" customFormat="1" ht="16.5" customHeight="1">
      <c r="B75" s="38"/>
      <c r="E75" s="441" t="str">
        <f>E7</f>
        <v>Využití plochy Borská, I.etapa</v>
      </c>
      <c r="F75" s="442"/>
      <c r="G75" s="442"/>
      <c r="H75" s="442"/>
      <c r="L75" s="38"/>
    </row>
    <row r="76" spans="2:12" s="1" customFormat="1" ht="14.45" customHeight="1">
      <c r="B76" s="38"/>
      <c r="C76" s="60" t="s">
        <v>112</v>
      </c>
      <c r="L76" s="38"/>
    </row>
    <row r="77" spans="2:12" s="1" customFormat="1" ht="17.25" customHeight="1">
      <c r="B77" s="38"/>
      <c r="E77" s="422" t="str">
        <f>E9</f>
        <v>N3605 - Oplocení hřiště</v>
      </c>
      <c r="F77" s="443"/>
      <c r="G77" s="443"/>
      <c r="H77" s="443"/>
      <c r="L77" s="38"/>
    </row>
    <row r="78" spans="2:12" s="1" customFormat="1" ht="6.95" customHeight="1">
      <c r="B78" s="38"/>
      <c r="L78" s="38"/>
    </row>
    <row r="79" spans="2:12" s="1" customFormat="1" ht="18" customHeight="1">
      <c r="B79" s="38"/>
      <c r="C79" s="60" t="s">
        <v>19</v>
      </c>
      <c r="F79" s="131" t="str">
        <f>F12</f>
        <v xml:space="preserve"> </v>
      </c>
      <c r="I79" s="60" t="s">
        <v>21</v>
      </c>
      <c r="J79" s="64" t="str">
        <f>IF(J12="","",J12)</f>
        <v/>
      </c>
      <c r="L79" s="38"/>
    </row>
    <row r="80" spans="2:12" s="1" customFormat="1" ht="6.95" customHeight="1">
      <c r="B80" s="38"/>
      <c r="L80" s="38"/>
    </row>
    <row r="81" spans="2:12" s="1" customFormat="1" ht="15">
      <c r="B81" s="38"/>
      <c r="C81" s="60" t="s">
        <v>22</v>
      </c>
      <c r="F81" s="131" t="str">
        <f>E15</f>
        <v>Západočeská univerzita v Plzni</v>
      </c>
      <c r="I81" s="60" t="s">
        <v>27</v>
      </c>
      <c r="J81" s="131" t="str">
        <f>E21</f>
        <v>AS Projekt, spol. s r.o.</v>
      </c>
      <c r="L81" s="38"/>
    </row>
    <row r="82" spans="2:12" s="1" customFormat="1" ht="14.45" customHeight="1">
      <c r="B82" s="38"/>
      <c r="C82" s="60" t="s">
        <v>26</v>
      </c>
      <c r="F82" s="131" t="str">
        <f>IF(E18="","",E18)</f>
        <v xml:space="preserve"> </v>
      </c>
      <c r="L82" s="38"/>
    </row>
    <row r="83" spans="2:12" s="1" customFormat="1" ht="10.35" customHeight="1">
      <c r="B83" s="38"/>
      <c r="L83" s="38"/>
    </row>
    <row r="84" spans="2:20" s="9" customFormat="1" ht="29.25" customHeight="1">
      <c r="B84" s="132"/>
      <c r="C84" s="133" t="s">
        <v>127</v>
      </c>
      <c r="D84" s="134" t="s">
        <v>50</v>
      </c>
      <c r="E84" s="134" t="s">
        <v>46</v>
      </c>
      <c r="F84" s="134" t="s">
        <v>128</v>
      </c>
      <c r="G84" s="134" t="s">
        <v>129</v>
      </c>
      <c r="H84" s="134" t="s">
        <v>130</v>
      </c>
      <c r="I84" s="134" t="s">
        <v>131</v>
      </c>
      <c r="J84" s="134" t="s">
        <v>116</v>
      </c>
      <c r="K84" s="135" t="s">
        <v>132</v>
      </c>
      <c r="L84" s="132"/>
      <c r="M84" s="70" t="s">
        <v>133</v>
      </c>
      <c r="N84" s="71" t="s">
        <v>35</v>
      </c>
      <c r="O84" s="71" t="s">
        <v>134</v>
      </c>
      <c r="P84" s="71" t="s">
        <v>135</v>
      </c>
      <c r="Q84" s="71" t="s">
        <v>136</v>
      </c>
      <c r="R84" s="71" t="s">
        <v>137</v>
      </c>
      <c r="S84" s="71" t="s">
        <v>138</v>
      </c>
      <c r="T84" s="72" t="s">
        <v>139</v>
      </c>
    </row>
    <row r="85" spans="2:63" s="1" customFormat="1" ht="29.25" customHeight="1">
      <c r="B85" s="38"/>
      <c r="C85" s="74" t="s">
        <v>117</v>
      </c>
      <c r="J85" s="136">
        <f>BK85</f>
        <v>0</v>
      </c>
      <c r="L85" s="38"/>
      <c r="M85" s="73"/>
      <c r="N85" s="65"/>
      <c r="O85" s="65"/>
      <c r="P85" s="137">
        <f>P86+P165</f>
        <v>623.9804399999999</v>
      </c>
      <c r="Q85" s="65"/>
      <c r="R85" s="137">
        <f>R86+R165</f>
        <v>20.9493251</v>
      </c>
      <c r="S85" s="65"/>
      <c r="T85" s="138">
        <f>T86+T165</f>
        <v>0</v>
      </c>
      <c r="AT85" s="24" t="s">
        <v>64</v>
      </c>
      <c r="AU85" s="24" t="s">
        <v>118</v>
      </c>
      <c r="BK85" s="139">
        <f>BK86+BK165</f>
        <v>0</v>
      </c>
    </row>
    <row r="86" spans="2:63" s="10" customFormat="1" ht="37.35" customHeight="1">
      <c r="B86" s="140"/>
      <c r="D86" s="141" t="s">
        <v>64</v>
      </c>
      <c r="E86" s="142" t="s">
        <v>140</v>
      </c>
      <c r="F86" s="142" t="s">
        <v>141</v>
      </c>
      <c r="J86" s="143">
        <f>BK86</f>
        <v>0</v>
      </c>
      <c r="L86" s="140"/>
      <c r="M86" s="144"/>
      <c r="N86" s="145"/>
      <c r="O86" s="145"/>
      <c r="P86" s="146">
        <f>P87+P97+P102+P152+P162</f>
        <v>525.1416399999999</v>
      </c>
      <c r="Q86" s="145"/>
      <c r="R86" s="146">
        <f>R87+R97+R102+R152+R162</f>
        <v>20.8538376</v>
      </c>
      <c r="S86" s="145"/>
      <c r="T86" s="147">
        <f>T87+T97+T102+T152+T162</f>
        <v>0</v>
      </c>
      <c r="AR86" s="141" t="s">
        <v>73</v>
      </c>
      <c r="AT86" s="148" t="s">
        <v>64</v>
      </c>
      <c r="AU86" s="148" t="s">
        <v>65</v>
      </c>
      <c r="AY86" s="141" t="s">
        <v>142</v>
      </c>
      <c r="BK86" s="149">
        <f>BK87+BK97+BK102+BK152+BK162</f>
        <v>0</v>
      </c>
    </row>
    <row r="87" spans="2:63" s="10" customFormat="1" ht="19.9" customHeight="1">
      <c r="B87" s="140"/>
      <c r="D87" s="141" t="s">
        <v>64</v>
      </c>
      <c r="E87" s="150" t="s">
        <v>73</v>
      </c>
      <c r="F87" s="150" t="s">
        <v>143</v>
      </c>
      <c r="J87" s="151">
        <f>BK87</f>
        <v>0</v>
      </c>
      <c r="L87" s="140"/>
      <c r="M87" s="144"/>
      <c r="N87" s="145"/>
      <c r="O87" s="145"/>
      <c r="P87" s="146">
        <f>SUM(P88:P96)</f>
        <v>20.329539999999998</v>
      </c>
      <c r="Q87" s="145"/>
      <c r="R87" s="146">
        <f>SUM(R88:R96)</f>
        <v>0</v>
      </c>
      <c r="S87" s="145"/>
      <c r="T87" s="147">
        <f>SUM(T88:T96)</f>
        <v>0</v>
      </c>
      <c r="AR87" s="141" t="s">
        <v>73</v>
      </c>
      <c r="AT87" s="148" t="s">
        <v>64</v>
      </c>
      <c r="AU87" s="148" t="s">
        <v>73</v>
      </c>
      <c r="AY87" s="141" t="s">
        <v>142</v>
      </c>
      <c r="BK87" s="149">
        <f>SUM(BK88:BK96)</f>
        <v>0</v>
      </c>
    </row>
    <row r="88" spans="2:65" s="1" customFormat="1" ht="25.5" customHeight="1">
      <c r="B88" s="152"/>
      <c r="C88" s="153" t="s">
        <v>73</v>
      </c>
      <c r="D88" s="153" t="s">
        <v>144</v>
      </c>
      <c r="E88" s="154" t="s">
        <v>703</v>
      </c>
      <c r="F88" s="155" t="s">
        <v>704</v>
      </c>
      <c r="G88" s="156" t="s">
        <v>147</v>
      </c>
      <c r="H88" s="157">
        <v>6.02</v>
      </c>
      <c r="I88" s="157"/>
      <c r="J88" s="157">
        <f>ROUND(I88*H88,2)</f>
        <v>0</v>
      </c>
      <c r="K88" s="155" t="s">
        <v>148</v>
      </c>
      <c r="L88" s="38"/>
      <c r="M88" s="158" t="s">
        <v>5</v>
      </c>
      <c r="N88" s="159" t="s">
        <v>36</v>
      </c>
      <c r="O88" s="160">
        <v>3.14</v>
      </c>
      <c r="P88" s="160">
        <f>O88*H88</f>
        <v>18.9028</v>
      </c>
      <c r="Q88" s="160">
        <v>0</v>
      </c>
      <c r="R88" s="160">
        <f>Q88*H88</f>
        <v>0</v>
      </c>
      <c r="S88" s="160">
        <v>0</v>
      </c>
      <c r="T88" s="161">
        <f>S88*H88</f>
        <v>0</v>
      </c>
      <c r="AR88" s="24" t="s">
        <v>149</v>
      </c>
      <c r="AT88" s="24" t="s">
        <v>144</v>
      </c>
      <c r="AU88" s="24" t="s">
        <v>75</v>
      </c>
      <c r="AY88" s="24" t="s">
        <v>142</v>
      </c>
      <c r="BE88" s="162">
        <f>IF(N88="základní",J88,0)</f>
        <v>0</v>
      </c>
      <c r="BF88" s="162">
        <f>IF(N88="snížená",J88,0)</f>
        <v>0</v>
      </c>
      <c r="BG88" s="162">
        <f>IF(N88="zákl. přenesená",J88,0)</f>
        <v>0</v>
      </c>
      <c r="BH88" s="162">
        <f>IF(N88="sníž. přenesená",J88,0)</f>
        <v>0</v>
      </c>
      <c r="BI88" s="162">
        <f>IF(N88="nulová",J88,0)</f>
        <v>0</v>
      </c>
      <c r="BJ88" s="24" t="s">
        <v>73</v>
      </c>
      <c r="BK88" s="162">
        <f>ROUND(I88*H88,2)</f>
        <v>0</v>
      </c>
      <c r="BL88" s="24" t="s">
        <v>149</v>
      </c>
      <c r="BM88" s="24" t="s">
        <v>842</v>
      </c>
    </row>
    <row r="89" spans="2:47" s="1" customFormat="1" ht="270">
      <c r="B89" s="38"/>
      <c r="D89" s="163" t="s">
        <v>151</v>
      </c>
      <c r="F89" s="164" t="s">
        <v>706</v>
      </c>
      <c r="L89" s="38"/>
      <c r="M89" s="165"/>
      <c r="N89" s="39"/>
      <c r="O89" s="39"/>
      <c r="P89" s="39"/>
      <c r="Q89" s="39"/>
      <c r="R89" s="39"/>
      <c r="S89" s="39"/>
      <c r="T89" s="67"/>
      <c r="AT89" s="24" t="s">
        <v>151</v>
      </c>
      <c r="AU89" s="24" t="s">
        <v>75</v>
      </c>
    </row>
    <row r="90" spans="2:51" s="11" customFormat="1" ht="13.5">
      <c r="B90" s="166"/>
      <c r="D90" s="163" t="s">
        <v>153</v>
      </c>
      <c r="E90" s="167" t="s">
        <v>5</v>
      </c>
      <c r="F90" s="168" t="s">
        <v>843</v>
      </c>
      <c r="H90" s="169">
        <v>6.02</v>
      </c>
      <c r="L90" s="166"/>
      <c r="M90" s="170"/>
      <c r="N90" s="171"/>
      <c r="O90" s="171"/>
      <c r="P90" s="171"/>
      <c r="Q90" s="171"/>
      <c r="R90" s="171"/>
      <c r="S90" s="171"/>
      <c r="T90" s="172"/>
      <c r="AT90" s="167" t="s">
        <v>153</v>
      </c>
      <c r="AU90" s="167" t="s">
        <v>75</v>
      </c>
      <c r="AV90" s="11" t="s">
        <v>75</v>
      </c>
      <c r="AW90" s="11" t="s">
        <v>28</v>
      </c>
      <c r="AX90" s="11" t="s">
        <v>65</v>
      </c>
      <c r="AY90" s="167" t="s">
        <v>142</v>
      </c>
    </row>
    <row r="91" spans="2:51" s="13" customFormat="1" ht="13.5">
      <c r="B91" s="179"/>
      <c r="D91" s="163" t="s">
        <v>153</v>
      </c>
      <c r="E91" s="180" t="s">
        <v>5</v>
      </c>
      <c r="F91" s="181" t="s">
        <v>156</v>
      </c>
      <c r="H91" s="182">
        <v>6.02</v>
      </c>
      <c r="L91" s="179"/>
      <c r="M91" s="183"/>
      <c r="N91" s="184"/>
      <c r="O91" s="184"/>
      <c r="P91" s="184"/>
      <c r="Q91" s="184"/>
      <c r="R91" s="184"/>
      <c r="S91" s="184"/>
      <c r="T91" s="185"/>
      <c r="AT91" s="180" t="s">
        <v>153</v>
      </c>
      <c r="AU91" s="180" t="s">
        <v>75</v>
      </c>
      <c r="AV91" s="13" t="s">
        <v>149</v>
      </c>
      <c r="AW91" s="13" t="s">
        <v>28</v>
      </c>
      <c r="AX91" s="13" t="s">
        <v>73</v>
      </c>
      <c r="AY91" s="180" t="s">
        <v>142</v>
      </c>
    </row>
    <row r="92" spans="2:65" s="1" customFormat="1" ht="38.25" customHeight="1">
      <c r="B92" s="152"/>
      <c r="C92" s="153" t="s">
        <v>75</v>
      </c>
      <c r="D92" s="153" t="s">
        <v>144</v>
      </c>
      <c r="E92" s="154" t="s">
        <v>709</v>
      </c>
      <c r="F92" s="155" t="s">
        <v>710</v>
      </c>
      <c r="G92" s="156" t="s">
        <v>147</v>
      </c>
      <c r="H92" s="157">
        <v>3.01</v>
      </c>
      <c r="I92" s="157"/>
      <c r="J92" s="157">
        <f>ROUND(I92*H92,2)</f>
        <v>0</v>
      </c>
      <c r="K92" s="155" t="s">
        <v>148</v>
      </c>
      <c r="L92" s="38"/>
      <c r="M92" s="158" t="s">
        <v>5</v>
      </c>
      <c r="N92" s="159" t="s">
        <v>36</v>
      </c>
      <c r="O92" s="160">
        <v>0.474</v>
      </c>
      <c r="P92" s="160">
        <f>O92*H92</f>
        <v>1.42674</v>
      </c>
      <c r="Q92" s="160">
        <v>0</v>
      </c>
      <c r="R92" s="160">
        <f>Q92*H92</f>
        <v>0</v>
      </c>
      <c r="S92" s="160">
        <v>0</v>
      </c>
      <c r="T92" s="161">
        <f>S92*H92</f>
        <v>0</v>
      </c>
      <c r="AR92" s="24" t="s">
        <v>149</v>
      </c>
      <c r="AT92" s="24" t="s">
        <v>144</v>
      </c>
      <c r="AU92" s="24" t="s">
        <v>75</v>
      </c>
      <c r="AY92" s="24" t="s">
        <v>142</v>
      </c>
      <c r="BE92" s="162">
        <f>IF(N92="základní",J92,0)</f>
        <v>0</v>
      </c>
      <c r="BF92" s="162">
        <f>IF(N92="snížená",J92,0)</f>
        <v>0</v>
      </c>
      <c r="BG92" s="162">
        <f>IF(N92="zákl. přenesená",J92,0)</f>
        <v>0</v>
      </c>
      <c r="BH92" s="162">
        <f>IF(N92="sníž. přenesená",J92,0)</f>
        <v>0</v>
      </c>
      <c r="BI92" s="162">
        <f>IF(N92="nulová",J92,0)</f>
        <v>0</v>
      </c>
      <c r="BJ92" s="24" t="s">
        <v>73</v>
      </c>
      <c r="BK92" s="162">
        <f>ROUND(I92*H92,2)</f>
        <v>0</v>
      </c>
      <c r="BL92" s="24" t="s">
        <v>149</v>
      </c>
      <c r="BM92" s="24" t="s">
        <v>844</v>
      </c>
    </row>
    <row r="93" spans="2:47" s="1" customFormat="1" ht="270">
      <c r="B93" s="38"/>
      <c r="D93" s="163" t="s">
        <v>151</v>
      </c>
      <c r="F93" s="164" t="s">
        <v>706</v>
      </c>
      <c r="L93" s="38"/>
      <c r="M93" s="165"/>
      <c r="N93" s="39"/>
      <c r="O93" s="39"/>
      <c r="P93" s="39"/>
      <c r="Q93" s="39"/>
      <c r="R93" s="39"/>
      <c r="S93" s="39"/>
      <c r="T93" s="67"/>
      <c r="AT93" s="24" t="s">
        <v>151</v>
      </c>
      <c r="AU93" s="24" t="s">
        <v>75</v>
      </c>
    </row>
    <row r="94" spans="2:51" s="11" customFormat="1" ht="13.5">
      <c r="B94" s="166"/>
      <c r="D94" s="163" t="s">
        <v>153</v>
      </c>
      <c r="E94" s="167" t="s">
        <v>5</v>
      </c>
      <c r="F94" s="168" t="s">
        <v>845</v>
      </c>
      <c r="H94" s="169">
        <v>3.01</v>
      </c>
      <c r="L94" s="166"/>
      <c r="M94" s="170"/>
      <c r="N94" s="171"/>
      <c r="O94" s="171"/>
      <c r="P94" s="171"/>
      <c r="Q94" s="171"/>
      <c r="R94" s="171"/>
      <c r="S94" s="171"/>
      <c r="T94" s="172"/>
      <c r="AT94" s="167" t="s">
        <v>153</v>
      </c>
      <c r="AU94" s="167" t="s">
        <v>75</v>
      </c>
      <c r="AV94" s="11" t="s">
        <v>75</v>
      </c>
      <c r="AW94" s="11" t="s">
        <v>28</v>
      </c>
      <c r="AX94" s="11" t="s">
        <v>65</v>
      </c>
      <c r="AY94" s="167" t="s">
        <v>142</v>
      </c>
    </row>
    <row r="95" spans="2:51" s="12" customFormat="1" ht="13.5">
      <c r="B95" s="173"/>
      <c r="D95" s="163" t="s">
        <v>153</v>
      </c>
      <c r="E95" s="174" t="s">
        <v>5</v>
      </c>
      <c r="F95" s="175" t="s">
        <v>846</v>
      </c>
      <c r="H95" s="174" t="s">
        <v>5</v>
      </c>
      <c r="L95" s="173"/>
      <c r="M95" s="176"/>
      <c r="N95" s="177"/>
      <c r="O95" s="177"/>
      <c r="P95" s="177"/>
      <c r="Q95" s="177"/>
      <c r="R95" s="177"/>
      <c r="S95" s="177"/>
      <c r="T95" s="178"/>
      <c r="AT95" s="174" t="s">
        <v>153</v>
      </c>
      <c r="AU95" s="174" t="s">
        <v>75</v>
      </c>
      <c r="AV95" s="12" t="s">
        <v>73</v>
      </c>
      <c r="AW95" s="12" t="s">
        <v>28</v>
      </c>
      <c r="AX95" s="12" t="s">
        <v>65</v>
      </c>
      <c r="AY95" s="174" t="s">
        <v>142</v>
      </c>
    </row>
    <row r="96" spans="2:51" s="13" customFormat="1" ht="13.5">
      <c r="B96" s="179"/>
      <c r="D96" s="163" t="s">
        <v>153</v>
      </c>
      <c r="E96" s="180" t="s">
        <v>5</v>
      </c>
      <c r="F96" s="181" t="s">
        <v>156</v>
      </c>
      <c r="H96" s="182">
        <v>3.01</v>
      </c>
      <c r="L96" s="179"/>
      <c r="M96" s="183"/>
      <c r="N96" s="184"/>
      <c r="O96" s="184"/>
      <c r="P96" s="184"/>
      <c r="Q96" s="184"/>
      <c r="R96" s="184"/>
      <c r="S96" s="184"/>
      <c r="T96" s="185"/>
      <c r="AT96" s="180" t="s">
        <v>153</v>
      </c>
      <c r="AU96" s="180" t="s">
        <v>75</v>
      </c>
      <c r="AV96" s="13" t="s">
        <v>149</v>
      </c>
      <c r="AW96" s="13" t="s">
        <v>28</v>
      </c>
      <c r="AX96" s="13" t="s">
        <v>73</v>
      </c>
      <c r="AY96" s="180" t="s">
        <v>142</v>
      </c>
    </row>
    <row r="97" spans="2:63" s="10" customFormat="1" ht="29.85" customHeight="1">
      <c r="B97" s="140"/>
      <c r="D97" s="141" t="s">
        <v>64</v>
      </c>
      <c r="E97" s="150" t="s">
        <v>75</v>
      </c>
      <c r="F97" s="150" t="s">
        <v>263</v>
      </c>
      <c r="J97" s="151">
        <f>BK97</f>
        <v>0</v>
      </c>
      <c r="L97" s="140"/>
      <c r="M97" s="144"/>
      <c r="N97" s="145"/>
      <c r="O97" s="145"/>
      <c r="P97" s="146">
        <f>SUM(P98:P101)</f>
        <v>3.5156799999999997</v>
      </c>
      <c r="Q97" s="145"/>
      <c r="R97" s="146">
        <f>SUM(R98:R101)</f>
        <v>14.768805799999999</v>
      </c>
      <c r="S97" s="145"/>
      <c r="T97" s="147">
        <f>SUM(T98:T101)</f>
        <v>0</v>
      </c>
      <c r="AR97" s="141" t="s">
        <v>73</v>
      </c>
      <c r="AT97" s="148" t="s">
        <v>64</v>
      </c>
      <c r="AU97" s="148" t="s">
        <v>73</v>
      </c>
      <c r="AY97" s="141" t="s">
        <v>142</v>
      </c>
      <c r="BK97" s="149">
        <f>SUM(BK98:BK101)</f>
        <v>0</v>
      </c>
    </row>
    <row r="98" spans="2:65" s="1" customFormat="1" ht="25.5" customHeight="1">
      <c r="B98" s="152"/>
      <c r="C98" s="153" t="s">
        <v>162</v>
      </c>
      <c r="D98" s="153" t="s">
        <v>144</v>
      </c>
      <c r="E98" s="154" t="s">
        <v>847</v>
      </c>
      <c r="F98" s="155" t="s">
        <v>848</v>
      </c>
      <c r="G98" s="156" t="s">
        <v>147</v>
      </c>
      <c r="H98" s="157">
        <v>6.02</v>
      </c>
      <c r="I98" s="157"/>
      <c r="J98" s="157">
        <f>ROUND(I98*H98,2)</f>
        <v>0</v>
      </c>
      <c r="K98" s="155" t="s">
        <v>148</v>
      </c>
      <c r="L98" s="38"/>
      <c r="M98" s="158" t="s">
        <v>5</v>
      </c>
      <c r="N98" s="159" t="s">
        <v>36</v>
      </c>
      <c r="O98" s="160">
        <v>0.584</v>
      </c>
      <c r="P98" s="160">
        <f>O98*H98</f>
        <v>3.5156799999999997</v>
      </c>
      <c r="Q98" s="160">
        <v>2.45329</v>
      </c>
      <c r="R98" s="160">
        <f>Q98*H98</f>
        <v>14.768805799999999</v>
      </c>
      <c r="S98" s="160">
        <v>0</v>
      </c>
      <c r="T98" s="161">
        <f>S98*H98</f>
        <v>0</v>
      </c>
      <c r="AR98" s="24" t="s">
        <v>149</v>
      </c>
      <c r="AT98" s="24" t="s">
        <v>144</v>
      </c>
      <c r="AU98" s="24" t="s">
        <v>75</v>
      </c>
      <c r="AY98" s="24" t="s">
        <v>142</v>
      </c>
      <c r="BE98" s="162">
        <f>IF(N98="základní",J98,0)</f>
        <v>0</v>
      </c>
      <c r="BF98" s="162">
        <f>IF(N98="snížená",J98,0)</f>
        <v>0</v>
      </c>
      <c r="BG98" s="162">
        <f>IF(N98="zákl. přenesená",J98,0)</f>
        <v>0</v>
      </c>
      <c r="BH98" s="162">
        <f>IF(N98="sníž. přenesená",J98,0)</f>
        <v>0</v>
      </c>
      <c r="BI98" s="162">
        <f>IF(N98="nulová",J98,0)</f>
        <v>0</v>
      </c>
      <c r="BJ98" s="24" t="s">
        <v>73</v>
      </c>
      <c r="BK98" s="162">
        <f>ROUND(I98*H98,2)</f>
        <v>0</v>
      </c>
      <c r="BL98" s="24" t="s">
        <v>149</v>
      </c>
      <c r="BM98" s="24" t="s">
        <v>849</v>
      </c>
    </row>
    <row r="99" spans="2:47" s="1" customFormat="1" ht="108">
      <c r="B99" s="38"/>
      <c r="D99" s="163" t="s">
        <v>151</v>
      </c>
      <c r="F99" s="164" t="s">
        <v>630</v>
      </c>
      <c r="L99" s="38"/>
      <c r="M99" s="165"/>
      <c r="N99" s="39"/>
      <c r="O99" s="39"/>
      <c r="P99" s="39"/>
      <c r="Q99" s="39"/>
      <c r="R99" s="39"/>
      <c r="S99" s="39"/>
      <c r="T99" s="67"/>
      <c r="AT99" s="24" t="s">
        <v>151</v>
      </c>
      <c r="AU99" s="24" t="s">
        <v>75</v>
      </c>
    </row>
    <row r="100" spans="2:51" s="11" customFormat="1" ht="13.5">
      <c r="B100" s="166"/>
      <c r="D100" s="163" t="s">
        <v>153</v>
      </c>
      <c r="E100" s="167" t="s">
        <v>5</v>
      </c>
      <c r="F100" s="168" t="s">
        <v>843</v>
      </c>
      <c r="H100" s="169">
        <v>6.02</v>
      </c>
      <c r="L100" s="166"/>
      <c r="M100" s="170"/>
      <c r="N100" s="171"/>
      <c r="O100" s="171"/>
      <c r="P100" s="171"/>
      <c r="Q100" s="171"/>
      <c r="R100" s="171"/>
      <c r="S100" s="171"/>
      <c r="T100" s="172"/>
      <c r="AT100" s="167" t="s">
        <v>153</v>
      </c>
      <c r="AU100" s="167" t="s">
        <v>75</v>
      </c>
      <c r="AV100" s="11" t="s">
        <v>75</v>
      </c>
      <c r="AW100" s="11" t="s">
        <v>28</v>
      </c>
      <c r="AX100" s="11" t="s">
        <v>65</v>
      </c>
      <c r="AY100" s="167" t="s">
        <v>142</v>
      </c>
    </row>
    <row r="101" spans="2:51" s="13" customFormat="1" ht="13.5">
      <c r="B101" s="179"/>
      <c r="D101" s="163" t="s">
        <v>153</v>
      </c>
      <c r="E101" s="180" t="s">
        <v>5</v>
      </c>
      <c r="F101" s="181" t="s">
        <v>156</v>
      </c>
      <c r="H101" s="182">
        <v>6.02</v>
      </c>
      <c r="L101" s="179"/>
      <c r="M101" s="183"/>
      <c r="N101" s="184"/>
      <c r="O101" s="184"/>
      <c r="P101" s="184"/>
      <c r="Q101" s="184"/>
      <c r="R101" s="184"/>
      <c r="S101" s="184"/>
      <c r="T101" s="185"/>
      <c r="AT101" s="180" t="s">
        <v>153</v>
      </c>
      <c r="AU101" s="180" t="s">
        <v>75</v>
      </c>
      <c r="AV101" s="13" t="s">
        <v>149</v>
      </c>
      <c r="AW101" s="13" t="s">
        <v>28</v>
      </c>
      <c r="AX101" s="13" t="s">
        <v>73</v>
      </c>
      <c r="AY101" s="180" t="s">
        <v>142</v>
      </c>
    </row>
    <row r="102" spans="2:63" s="10" customFormat="1" ht="29.85" customHeight="1">
      <c r="B102" s="140"/>
      <c r="D102" s="141" t="s">
        <v>64</v>
      </c>
      <c r="E102" s="150" t="s">
        <v>162</v>
      </c>
      <c r="F102" s="150" t="s">
        <v>465</v>
      </c>
      <c r="J102" s="151">
        <f>BK102</f>
        <v>0</v>
      </c>
      <c r="L102" s="140"/>
      <c r="M102" s="144"/>
      <c r="N102" s="145"/>
      <c r="O102" s="145"/>
      <c r="P102" s="146">
        <f>SUM(P103:P151)</f>
        <v>413.94059999999996</v>
      </c>
      <c r="Q102" s="145"/>
      <c r="R102" s="146">
        <f>SUM(R103:R151)</f>
        <v>5.8652266</v>
      </c>
      <c r="S102" s="145"/>
      <c r="T102" s="147">
        <f>SUM(T103:T151)</f>
        <v>0</v>
      </c>
      <c r="AR102" s="141" t="s">
        <v>73</v>
      </c>
      <c r="AT102" s="148" t="s">
        <v>64</v>
      </c>
      <c r="AU102" s="148" t="s">
        <v>73</v>
      </c>
      <c r="AY102" s="141" t="s">
        <v>142</v>
      </c>
      <c r="BK102" s="149">
        <f>SUM(BK103:BK151)</f>
        <v>0</v>
      </c>
    </row>
    <row r="103" spans="2:65" s="1" customFormat="1" ht="38.25" customHeight="1">
      <c r="B103" s="152"/>
      <c r="C103" s="153" t="s">
        <v>149</v>
      </c>
      <c r="D103" s="153" t="s">
        <v>144</v>
      </c>
      <c r="E103" s="154" t="s">
        <v>850</v>
      </c>
      <c r="F103" s="155" t="s">
        <v>851</v>
      </c>
      <c r="G103" s="156" t="s">
        <v>389</v>
      </c>
      <c r="H103" s="157">
        <v>47</v>
      </c>
      <c r="I103" s="157"/>
      <c r="J103" s="157">
        <f>ROUND(I103*H103,2)</f>
        <v>0</v>
      </c>
      <c r="K103" s="155" t="s">
        <v>5</v>
      </c>
      <c r="L103" s="38"/>
      <c r="M103" s="158" t="s">
        <v>5</v>
      </c>
      <c r="N103" s="159" t="s">
        <v>36</v>
      </c>
      <c r="O103" s="160">
        <v>0.36</v>
      </c>
      <c r="P103" s="160">
        <f>O103*H103</f>
        <v>16.919999999999998</v>
      </c>
      <c r="Q103" s="160">
        <v>0.00702</v>
      </c>
      <c r="R103" s="160">
        <f>Q103*H103</f>
        <v>0.32994</v>
      </c>
      <c r="S103" s="160">
        <v>0</v>
      </c>
      <c r="T103" s="161">
        <f>S103*H103</f>
        <v>0</v>
      </c>
      <c r="AR103" s="24" t="s">
        <v>149</v>
      </c>
      <c r="AT103" s="24" t="s">
        <v>144</v>
      </c>
      <c r="AU103" s="24" t="s">
        <v>75</v>
      </c>
      <c r="AY103" s="24" t="s">
        <v>142</v>
      </c>
      <c r="BE103" s="162">
        <f>IF(N103="základní",J103,0)</f>
        <v>0</v>
      </c>
      <c r="BF103" s="162">
        <f>IF(N103="snížená",J103,0)</f>
        <v>0</v>
      </c>
      <c r="BG103" s="162">
        <f>IF(N103="zákl. přenesená",J103,0)</f>
        <v>0</v>
      </c>
      <c r="BH103" s="162">
        <f>IF(N103="sníž. přenesená",J103,0)</f>
        <v>0</v>
      </c>
      <c r="BI103" s="162">
        <f>IF(N103="nulová",J103,0)</f>
        <v>0</v>
      </c>
      <c r="BJ103" s="24" t="s">
        <v>73</v>
      </c>
      <c r="BK103" s="162">
        <f>ROUND(I103*H103,2)</f>
        <v>0</v>
      </c>
      <c r="BL103" s="24" t="s">
        <v>149</v>
      </c>
      <c r="BM103" s="24" t="s">
        <v>852</v>
      </c>
    </row>
    <row r="104" spans="2:47" s="1" customFormat="1" ht="135">
      <c r="B104" s="38"/>
      <c r="D104" s="163" t="s">
        <v>151</v>
      </c>
      <c r="F104" s="164" t="s">
        <v>853</v>
      </c>
      <c r="L104" s="38"/>
      <c r="M104" s="165"/>
      <c r="N104" s="39"/>
      <c r="O104" s="39"/>
      <c r="P104" s="39"/>
      <c r="Q104" s="39"/>
      <c r="R104" s="39"/>
      <c r="S104" s="39"/>
      <c r="T104" s="67"/>
      <c r="AT104" s="24" t="s">
        <v>151</v>
      </c>
      <c r="AU104" s="24" t="s">
        <v>75</v>
      </c>
    </row>
    <row r="105" spans="2:51" s="11" customFormat="1" ht="13.5">
      <c r="B105" s="166"/>
      <c r="D105" s="163" t="s">
        <v>153</v>
      </c>
      <c r="E105" s="167" t="s">
        <v>5</v>
      </c>
      <c r="F105" s="168" t="s">
        <v>854</v>
      </c>
      <c r="H105" s="169">
        <v>47</v>
      </c>
      <c r="L105" s="166"/>
      <c r="M105" s="170"/>
      <c r="N105" s="171"/>
      <c r="O105" s="171"/>
      <c r="P105" s="171"/>
      <c r="Q105" s="171"/>
      <c r="R105" s="171"/>
      <c r="S105" s="171"/>
      <c r="T105" s="172"/>
      <c r="AT105" s="167" t="s">
        <v>153</v>
      </c>
      <c r="AU105" s="167" t="s">
        <v>75</v>
      </c>
      <c r="AV105" s="11" t="s">
        <v>75</v>
      </c>
      <c r="AW105" s="11" t="s">
        <v>28</v>
      </c>
      <c r="AX105" s="11" t="s">
        <v>65</v>
      </c>
      <c r="AY105" s="167" t="s">
        <v>142</v>
      </c>
    </row>
    <row r="106" spans="2:51" s="13" customFormat="1" ht="13.5">
      <c r="B106" s="179"/>
      <c r="D106" s="163" t="s">
        <v>153</v>
      </c>
      <c r="E106" s="180" t="s">
        <v>5</v>
      </c>
      <c r="F106" s="181" t="s">
        <v>156</v>
      </c>
      <c r="H106" s="182">
        <v>47</v>
      </c>
      <c r="L106" s="179"/>
      <c r="M106" s="183"/>
      <c r="N106" s="184"/>
      <c r="O106" s="184"/>
      <c r="P106" s="184"/>
      <c r="Q106" s="184"/>
      <c r="R106" s="184"/>
      <c r="S106" s="184"/>
      <c r="T106" s="185"/>
      <c r="AT106" s="180" t="s">
        <v>153</v>
      </c>
      <c r="AU106" s="180" t="s">
        <v>75</v>
      </c>
      <c r="AV106" s="13" t="s">
        <v>149</v>
      </c>
      <c r="AW106" s="13" t="s">
        <v>28</v>
      </c>
      <c r="AX106" s="13" t="s">
        <v>73</v>
      </c>
      <c r="AY106" s="180" t="s">
        <v>142</v>
      </c>
    </row>
    <row r="107" spans="2:65" s="1" customFormat="1" ht="16.5" customHeight="1">
      <c r="B107" s="152"/>
      <c r="C107" s="187" t="s">
        <v>173</v>
      </c>
      <c r="D107" s="187" t="s">
        <v>226</v>
      </c>
      <c r="E107" s="188" t="s">
        <v>855</v>
      </c>
      <c r="F107" s="189" t="s">
        <v>856</v>
      </c>
      <c r="G107" s="190" t="s">
        <v>213</v>
      </c>
      <c r="H107" s="191">
        <v>1.53</v>
      </c>
      <c r="I107" s="191"/>
      <c r="J107" s="191">
        <f>ROUND(I107*H107,2)</f>
        <v>0</v>
      </c>
      <c r="K107" s="189" t="s">
        <v>148</v>
      </c>
      <c r="L107" s="192"/>
      <c r="M107" s="193" t="s">
        <v>5</v>
      </c>
      <c r="N107" s="194" t="s">
        <v>36</v>
      </c>
      <c r="O107" s="160">
        <v>0</v>
      </c>
      <c r="P107" s="160">
        <f>O107*H107</f>
        <v>0</v>
      </c>
      <c r="Q107" s="160">
        <v>1</v>
      </c>
      <c r="R107" s="160">
        <f>Q107*H107</f>
        <v>1.53</v>
      </c>
      <c r="S107" s="160">
        <v>0</v>
      </c>
      <c r="T107" s="161">
        <f>S107*H107</f>
        <v>0</v>
      </c>
      <c r="AR107" s="24" t="s">
        <v>189</v>
      </c>
      <c r="AT107" s="24" t="s">
        <v>226</v>
      </c>
      <c r="AU107" s="24" t="s">
        <v>75</v>
      </c>
      <c r="AY107" s="24" t="s">
        <v>142</v>
      </c>
      <c r="BE107" s="162">
        <f>IF(N107="základní",J107,0)</f>
        <v>0</v>
      </c>
      <c r="BF107" s="162">
        <f>IF(N107="snížená",J107,0)</f>
        <v>0</v>
      </c>
      <c r="BG107" s="162">
        <f>IF(N107="zákl. přenesená",J107,0)</f>
        <v>0</v>
      </c>
      <c r="BH107" s="162">
        <f>IF(N107="sníž. přenesená",J107,0)</f>
        <v>0</v>
      </c>
      <c r="BI107" s="162">
        <f>IF(N107="nulová",J107,0)</f>
        <v>0</v>
      </c>
      <c r="BJ107" s="24" t="s">
        <v>73</v>
      </c>
      <c r="BK107" s="162">
        <f>ROUND(I107*H107,2)</f>
        <v>0</v>
      </c>
      <c r="BL107" s="24" t="s">
        <v>149</v>
      </c>
      <c r="BM107" s="24" t="s">
        <v>857</v>
      </c>
    </row>
    <row r="108" spans="2:51" s="11" customFormat="1" ht="13.5">
      <c r="B108" s="166"/>
      <c r="D108" s="163" t="s">
        <v>153</v>
      </c>
      <c r="E108" s="167" t="s">
        <v>5</v>
      </c>
      <c r="F108" s="168" t="s">
        <v>858</v>
      </c>
      <c r="H108" s="169">
        <v>1.53</v>
      </c>
      <c r="L108" s="166"/>
      <c r="M108" s="170"/>
      <c r="N108" s="171"/>
      <c r="O108" s="171"/>
      <c r="P108" s="171"/>
      <c r="Q108" s="171"/>
      <c r="R108" s="171"/>
      <c r="S108" s="171"/>
      <c r="T108" s="172"/>
      <c r="AT108" s="167" t="s">
        <v>153</v>
      </c>
      <c r="AU108" s="167" t="s">
        <v>75</v>
      </c>
      <c r="AV108" s="11" t="s">
        <v>75</v>
      </c>
      <c r="AW108" s="11" t="s">
        <v>28</v>
      </c>
      <c r="AX108" s="11" t="s">
        <v>65</v>
      </c>
      <c r="AY108" s="167" t="s">
        <v>142</v>
      </c>
    </row>
    <row r="109" spans="2:51" s="13" customFormat="1" ht="13.5">
      <c r="B109" s="179"/>
      <c r="D109" s="163" t="s">
        <v>153</v>
      </c>
      <c r="E109" s="180" t="s">
        <v>5</v>
      </c>
      <c r="F109" s="181" t="s">
        <v>156</v>
      </c>
      <c r="H109" s="182">
        <v>1.53</v>
      </c>
      <c r="L109" s="179"/>
      <c r="M109" s="183"/>
      <c r="N109" s="184"/>
      <c r="O109" s="184"/>
      <c r="P109" s="184"/>
      <c r="Q109" s="184"/>
      <c r="R109" s="184"/>
      <c r="S109" s="184"/>
      <c r="T109" s="185"/>
      <c r="AT109" s="180" t="s">
        <v>153</v>
      </c>
      <c r="AU109" s="180" t="s">
        <v>75</v>
      </c>
      <c r="AV109" s="13" t="s">
        <v>149</v>
      </c>
      <c r="AW109" s="13" t="s">
        <v>28</v>
      </c>
      <c r="AX109" s="13" t="s">
        <v>73</v>
      </c>
      <c r="AY109" s="180" t="s">
        <v>142</v>
      </c>
    </row>
    <row r="110" spans="2:65" s="1" customFormat="1" ht="25.5" customHeight="1">
      <c r="B110" s="152"/>
      <c r="C110" s="153" t="s">
        <v>179</v>
      </c>
      <c r="D110" s="153" t="s">
        <v>144</v>
      </c>
      <c r="E110" s="154" t="s">
        <v>859</v>
      </c>
      <c r="F110" s="155" t="s">
        <v>860</v>
      </c>
      <c r="G110" s="156" t="s">
        <v>389</v>
      </c>
      <c r="H110" s="157">
        <v>24</v>
      </c>
      <c r="I110" s="157"/>
      <c r="J110" s="157">
        <f>ROUND(I110*H110,2)</f>
        <v>0</v>
      </c>
      <c r="K110" s="155" t="s">
        <v>5</v>
      </c>
      <c r="L110" s="38"/>
      <c r="M110" s="158" t="s">
        <v>5</v>
      </c>
      <c r="N110" s="159" t="s">
        <v>36</v>
      </c>
      <c r="O110" s="160">
        <v>0</v>
      </c>
      <c r="P110" s="160">
        <f>O110*H110</f>
        <v>0</v>
      </c>
      <c r="Q110" s="160">
        <v>0</v>
      </c>
      <c r="R110" s="160">
        <f>Q110*H110</f>
        <v>0</v>
      </c>
      <c r="S110" s="160">
        <v>0</v>
      </c>
      <c r="T110" s="161">
        <f>S110*H110</f>
        <v>0</v>
      </c>
      <c r="AR110" s="24" t="s">
        <v>149</v>
      </c>
      <c r="AT110" s="24" t="s">
        <v>144</v>
      </c>
      <c r="AU110" s="24" t="s">
        <v>75</v>
      </c>
      <c r="AY110" s="24" t="s">
        <v>142</v>
      </c>
      <c r="BE110" s="162">
        <f>IF(N110="základní",J110,0)</f>
        <v>0</v>
      </c>
      <c r="BF110" s="162">
        <f>IF(N110="snížená",J110,0)</f>
        <v>0</v>
      </c>
      <c r="BG110" s="162">
        <f>IF(N110="zákl. přenesená",J110,0)</f>
        <v>0</v>
      </c>
      <c r="BH110" s="162">
        <f>IF(N110="sníž. přenesená",J110,0)</f>
        <v>0</v>
      </c>
      <c r="BI110" s="162">
        <f>IF(N110="nulová",J110,0)</f>
        <v>0</v>
      </c>
      <c r="BJ110" s="24" t="s">
        <v>73</v>
      </c>
      <c r="BK110" s="162">
        <f>ROUND(I110*H110,2)</f>
        <v>0</v>
      </c>
      <c r="BL110" s="24" t="s">
        <v>149</v>
      </c>
      <c r="BM110" s="24" t="s">
        <v>861</v>
      </c>
    </row>
    <row r="111" spans="2:47" s="1" customFormat="1" ht="135">
      <c r="B111" s="38"/>
      <c r="D111" s="163" t="s">
        <v>151</v>
      </c>
      <c r="F111" s="164" t="s">
        <v>853</v>
      </c>
      <c r="L111" s="38"/>
      <c r="M111" s="165"/>
      <c r="N111" s="39"/>
      <c r="O111" s="39"/>
      <c r="P111" s="39"/>
      <c r="Q111" s="39"/>
      <c r="R111" s="39"/>
      <c r="S111" s="39"/>
      <c r="T111" s="67"/>
      <c r="AT111" s="24" t="s">
        <v>151</v>
      </c>
      <c r="AU111" s="24" t="s">
        <v>75</v>
      </c>
    </row>
    <row r="112" spans="2:65" s="1" customFormat="1" ht="16.5" customHeight="1">
      <c r="B112" s="152"/>
      <c r="C112" s="187" t="s">
        <v>184</v>
      </c>
      <c r="D112" s="187" t="s">
        <v>226</v>
      </c>
      <c r="E112" s="188" t="s">
        <v>862</v>
      </c>
      <c r="F112" s="189" t="s">
        <v>863</v>
      </c>
      <c r="G112" s="190" t="s">
        <v>213</v>
      </c>
      <c r="H112" s="191">
        <v>0.63</v>
      </c>
      <c r="I112" s="191"/>
      <c r="J112" s="191">
        <f>ROUND(I112*H112,2)</f>
        <v>0</v>
      </c>
      <c r="K112" s="189" t="s">
        <v>148</v>
      </c>
      <c r="L112" s="192"/>
      <c r="M112" s="193" t="s">
        <v>5</v>
      </c>
      <c r="N112" s="194" t="s">
        <v>36</v>
      </c>
      <c r="O112" s="160">
        <v>0</v>
      </c>
      <c r="P112" s="160">
        <f>O112*H112</f>
        <v>0</v>
      </c>
      <c r="Q112" s="160">
        <v>1</v>
      </c>
      <c r="R112" s="160">
        <f>Q112*H112</f>
        <v>0.63</v>
      </c>
      <c r="S112" s="160">
        <v>0</v>
      </c>
      <c r="T112" s="161">
        <f>S112*H112</f>
        <v>0</v>
      </c>
      <c r="AR112" s="24" t="s">
        <v>189</v>
      </c>
      <c r="AT112" s="24" t="s">
        <v>226</v>
      </c>
      <c r="AU112" s="24" t="s">
        <v>75</v>
      </c>
      <c r="AY112" s="24" t="s">
        <v>142</v>
      </c>
      <c r="BE112" s="162">
        <f>IF(N112="základní",J112,0)</f>
        <v>0</v>
      </c>
      <c r="BF112" s="162">
        <f>IF(N112="snížená",J112,0)</f>
        <v>0</v>
      </c>
      <c r="BG112" s="162">
        <f>IF(N112="zákl. přenesená",J112,0)</f>
        <v>0</v>
      </c>
      <c r="BH112" s="162">
        <f>IF(N112="sníž. přenesená",J112,0)</f>
        <v>0</v>
      </c>
      <c r="BI112" s="162">
        <f>IF(N112="nulová",J112,0)</f>
        <v>0</v>
      </c>
      <c r="BJ112" s="24" t="s">
        <v>73</v>
      </c>
      <c r="BK112" s="162">
        <f>ROUND(I112*H112,2)</f>
        <v>0</v>
      </c>
      <c r="BL112" s="24" t="s">
        <v>149</v>
      </c>
      <c r="BM112" s="24" t="s">
        <v>864</v>
      </c>
    </row>
    <row r="113" spans="2:65" s="1" customFormat="1" ht="25.5" customHeight="1">
      <c r="B113" s="152"/>
      <c r="C113" s="153" t="s">
        <v>189</v>
      </c>
      <c r="D113" s="153" t="s">
        <v>144</v>
      </c>
      <c r="E113" s="154" t="s">
        <v>865</v>
      </c>
      <c r="F113" s="155" t="s">
        <v>866</v>
      </c>
      <c r="G113" s="156" t="s">
        <v>389</v>
      </c>
      <c r="H113" s="157">
        <v>1</v>
      </c>
      <c r="I113" s="157"/>
      <c r="J113" s="157">
        <f>ROUND(I113*H113,2)</f>
        <v>0</v>
      </c>
      <c r="K113" s="155" t="s">
        <v>148</v>
      </c>
      <c r="L113" s="38"/>
      <c r="M113" s="158" t="s">
        <v>5</v>
      </c>
      <c r="N113" s="159" t="s">
        <v>36</v>
      </c>
      <c r="O113" s="160">
        <v>1.02</v>
      </c>
      <c r="P113" s="160">
        <f>O113*H113</f>
        <v>1.02</v>
      </c>
      <c r="Q113" s="160">
        <v>0</v>
      </c>
      <c r="R113" s="160">
        <f>Q113*H113</f>
        <v>0</v>
      </c>
      <c r="S113" s="160">
        <v>0</v>
      </c>
      <c r="T113" s="161">
        <f>S113*H113</f>
        <v>0</v>
      </c>
      <c r="AR113" s="24" t="s">
        <v>149</v>
      </c>
      <c r="AT113" s="24" t="s">
        <v>144</v>
      </c>
      <c r="AU113" s="24" t="s">
        <v>75</v>
      </c>
      <c r="AY113" s="24" t="s">
        <v>142</v>
      </c>
      <c r="BE113" s="162">
        <f>IF(N113="základní",J113,0)</f>
        <v>0</v>
      </c>
      <c r="BF113" s="162">
        <f>IF(N113="snížená",J113,0)</f>
        <v>0</v>
      </c>
      <c r="BG113" s="162">
        <f>IF(N113="zákl. přenesená",J113,0)</f>
        <v>0</v>
      </c>
      <c r="BH113" s="162">
        <f>IF(N113="sníž. přenesená",J113,0)</f>
        <v>0</v>
      </c>
      <c r="BI113" s="162">
        <f>IF(N113="nulová",J113,0)</f>
        <v>0</v>
      </c>
      <c r="BJ113" s="24" t="s">
        <v>73</v>
      </c>
      <c r="BK113" s="162">
        <f>ROUND(I113*H113,2)</f>
        <v>0</v>
      </c>
      <c r="BL113" s="24" t="s">
        <v>149</v>
      </c>
      <c r="BM113" s="24" t="s">
        <v>867</v>
      </c>
    </row>
    <row r="114" spans="2:47" s="1" customFormat="1" ht="67.5">
      <c r="B114" s="38"/>
      <c r="D114" s="163" t="s">
        <v>151</v>
      </c>
      <c r="F114" s="164" t="s">
        <v>868</v>
      </c>
      <c r="L114" s="38"/>
      <c r="M114" s="165"/>
      <c r="N114" s="39"/>
      <c r="O114" s="39"/>
      <c r="P114" s="39"/>
      <c r="Q114" s="39"/>
      <c r="R114" s="39"/>
      <c r="S114" s="39"/>
      <c r="T114" s="67"/>
      <c r="AT114" s="24" t="s">
        <v>151</v>
      </c>
      <c r="AU114" s="24" t="s">
        <v>75</v>
      </c>
    </row>
    <row r="115" spans="2:51" s="11" customFormat="1" ht="13.5">
      <c r="B115" s="166"/>
      <c r="D115" s="163" t="s">
        <v>153</v>
      </c>
      <c r="E115" s="167" t="s">
        <v>5</v>
      </c>
      <c r="F115" s="168" t="s">
        <v>73</v>
      </c>
      <c r="H115" s="169">
        <v>1</v>
      </c>
      <c r="L115" s="166"/>
      <c r="M115" s="170"/>
      <c r="N115" s="171"/>
      <c r="O115" s="171"/>
      <c r="P115" s="171"/>
      <c r="Q115" s="171"/>
      <c r="R115" s="171"/>
      <c r="S115" s="171"/>
      <c r="T115" s="172"/>
      <c r="AT115" s="167" t="s">
        <v>153</v>
      </c>
      <c r="AU115" s="167" t="s">
        <v>75</v>
      </c>
      <c r="AV115" s="11" t="s">
        <v>75</v>
      </c>
      <c r="AW115" s="11" t="s">
        <v>28</v>
      </c>
      <c r="AX115" s="11" t="s">
        <v>65</v>
      </c>
      <c r="AY115" s="167" t="s">
        <v>142</v>
      </c>
    </row>
    <row r="116" spans="2:51" s="12" customFormat="1" ht="13.5">
      <c r="B116" s="173"/>
      <c r="D116" s="163" t="s">
        <v>153</v>
      </c>
      <c r="E116" s="174" t="s">
        <v>5</v>
      </c>
      <c r="F116" s="175" t="s">
        <v>869</v>
      </c>
      <c r="H116" s="174" t="s">
        <v>5</v>
      </c>
      <c r="L116" s="173"/>
      <c r="M116" s="176"/>
      <c r="N116" s="177"/>
      <c r="O116" s="177"/>
      <c r="P116" s="177"/>
      <c r="Q116" s="177"/>
      <c r="R116" s="177"/>
      <c r="S116" s="177"/>
      <c r="T116" s="178"/>
      <c r="AT116" s="174" t="s">
        <v>153</v>
      </c>
      <c r="AU116" s="174" t="s">
        <v>75</v>
      </c>
      <c r="AV116" s="12" t="s">
        <v>73</v>
      </c>
      <c r="AW116" s="12" t="s">
        <v>28</v>
      </c>
      <c r="AX116" s="12" t="s">
        <v>65</v>
      </c>
      <c r="AY116" s="174" t="s">
        <v>142</v>
      </c>
    </row>
    <row r="117" spans="2:51" s="13" customFormat="1" ht="13.5">
      <c r="B117" s="179"/>
      <c r="D117" s="163" t="s">
        <v>153</v>
      </c>
      <c r="E117" s="180" t="s">
        <v>5</v>
      </c>
      <c r="F117" s="181" t="s">
        <v>156</v>
      </c>
      <c r="H117" s="182">
        <v>1</v>
      </c>
      <c r="L117" s="179"/>
      <c r="M117" s="183"/>
      <c r="N117" s="184"/>
      <c r="O117" s="184"/>
      <c r="P117" s="184"/>
      <c r="Q117" s="184"/>
      <c r="R117" s="184"/>
      <c r="S117" s="184"/>
      <c r="T117" s="185"/>
      <c r="AT117" s="180" t="s">
        <v>153</v>
      </c>
      <c r="AU117" s="180" t="s">
        <v>75</v>
      </c>
      <c r="AV117" s="13" t="s">
        <v>149</v>
      </c>
      <c r="AW117" s="13" t="s">
        <v>28</v>
      </c>
      <c r="AX117" s="13" t="s">
        <v>73</v>
      </c>
      <c r="AY117" s="180" t="s">
        <v>142</v>
      </c>
    </row>
    <row r="118" spans="2:65" s="1" customFormat="1" ht="16.5" customHeight="1">
      <c r="B118" s="152"/>
      <c r="C118" s="187" t="s">
        <v>194</v>
      </c>
      <c r="D118" s="187" t="s">
        <v>226</v>
      </c>
      <c r="E118" s="188" t="s">
        <v>870</v>
      </c>
      <c r="F118" s="189" t="s">
        <v>871</v>
      </c>
      <c r="G118" s="190" t="s">
        <v>389</v>
      </c>
      <c r="H118" s="191">
        <v>1</v>
      </c>
      <c r="I118" s="191"/>
      <c r="J118" s="191">
        <f>ROUND(I118*H118,2)</f>
        <v>0</v>
      </c>
      <c r="K118" s="189" t="s">
        <v>148</v>
      </c>
      <c r="L118" s="192"/>
      <c r="M118" s="193" t="s">
        <v>5</v>
      </c>
      <c r="N118" s="194" t="s">
        <v>36</v>
      </c>
      <c r="O118" s="160">
        <v>0</v>
      </c>
      <c r="P118" s="160">
        <f>O118*H118</f>
        <v>0</v>
      </c>
      <c r="Q118" s="160">
        <v>0.0985</v>
      </c>
      <c r="R118" s="160">
        <f>Q118*H118</f>
        <v>0.0985</v>
      </c>
      <c r="S118" s="160">
        <v>0</v>
      </c>
      <c r="T118" s="161">
        <f>S118*H118</f>
        <v>0</v>
      </c>
      <c r="AR118" s="24" t="s">
        <v>189</v>
      </c>
      <c r="AT118" s="24" t="s">
        <v>226</v>
      </c>
      <c r="AU118" s="24" t="s">
        <v>75</v>
      </c>
      <c r="AY118" s="24" t="s">
        <v>142</v>
      </c>
      <c r="BE118" s="162">
        <f>IF(N118="základní",J118,0)</f>
        <v>0</v>
      </c>
      <c r="BF118" s="162">
        <f>IF(N118="snížená",J118,0)</f>
        <v>0</v>
      </c>
      <c r="BG118" s="162">
        <f>IF(N118="zákl. přenesená",J118,0)</f>
        <v>0</v>
      </c>
      <c r="BH118" s="162">
        <f>IF(N118="sníž. přenesená",J118,0)</f>
        <v>0</v>
      </c>
      <c r="BI118" s="162">
        <f>IF(N118="nulová",J118,0)</f>
        <v>0</v>
      </c>
      <c r="BJ118" s="24" t="s">
        <v>73</v>
      </c>
      <c r="BK118" s="162">
        <f>ROUND(I118*H118,2)</f>
        <v>0</v>
      </c>
      <c r="BL118" s="24" t="s">
        <v>149</v>
      </c>
      <c r="BM118" s="24" t="s">
        <v>872</v>
      </c>
    </row>
    <row r="119" spans="2:65" s="1" customFormat="1" ht="25.5" customHeight="1">
      <c r="B119" s="152"/>
      <c r="C119" s="153" t="s">
        <v>200</v>
      </c>
      <c r="D119" s="153" t="s">
        <v>144</v>
      </c>
      <c r="E119" s="154" t="s">
        <v>873</v>
      </c>
      <c r="F119" s="155" t="s">
        <v>874</v>
      </c>
      <c r="G119" s="156" t="s">
        <v>389</v>
      </c>
      <c r="H119" s="157">
        <v>2</v>
      </c>
      <c r="I119" s="157"/>
      <c r="J119" s="157">
        <f>ROUND(I119*H119,2)</f>
        <v>0</v>
      </c>
      <c r="K119" s="155" t="s">
        <v>148</v>
      </c>
      <c r="L119" s="38"/>
      <c r="M119" s="158" t="s">
        <v>5</v>
      </c>
      <c r="N119" s="159" t="s">
        <v>36</v>
      </c>
      <c r="O119" s="160">
        <v>3.3</v>
      </c>
      <c r="P119" s="160">
        <f>O119*H119</f>
        <v>6.6</v>
      </c>
      <c r="Q119" s="160">
        <v>0</v>
      </c>
      <c r="R119" s="160">
        <f>Q119*H119</f>
        <v>0</v>
      </c>
      <c r="S119" s="160">
        <v>0</v>
      </c>
      <c r="T119" s="161">
        <f>S119*H119</f>
        <v>0</v>
      </c>
      <c r="AR119" s="24" t="s">
        <v>149</v>
      </c>
      <c r="AT119" s="24" t="s">
        <v>144</v>
      </c>
      <c r="AU119" s="24" t="s">
        <v>75</v>
      </c>
      <c r="AY119" s="24" t="s">
        <v>142</v>
      </c>
      <c r="BE119" s="162">
        <f>IF(N119="základní",J119,0)</f>
        <v>0</v>
      </c>
      <c r="BF119" s="162">
        <f>IF(N119="snížená",J119,0)</f>
        <v>0</v>
      </c>
      <c r="BG119" s="162">
        <f>IF(N119="zákl. přenesená",J119,0)</f>
        <v>0</v>
      </c>
      <c r="BH119" s="162">
        <f>IF(N119="sníž. přenesená",J119,0)</f>
        <v>0</v>
      </c>
      <c r="BI119" s="162">
        <f>IF(N119="nulová",J119,0)</f>
        <v>0</v>
      </c>
      <c r="BJ119" s="24" t="s">
        <v>73</v>
      </c>
      <c r="BK119" s="162">
        <f>ROUND(I119*H119,2)</f>
        <v>0</v>
      </c>
      <c r="BL119" s="24" t="s">
        <v>149</v>
      </c>
      <c r="BM119" s="24" t="s">
        <v>875</v>
      </c>
    </row>
    <row r="120" spans="2:47" s="1" customFormat="1" ht="67.5">
      <c r="B120" s="38"/>
      <c r="D120" s="163" t="s">
        <v>151</v>
      </c>
      <c r="F120" s="164" t="s">
        <v>868</v>
      </c>
      <c r="L120" s="38"/>
      <c r="M120" s="165"/>
      <c r="N120" s="39"/>
      <c r="O120" s="39"/>
      <c r="P120" s="39"/>
      <c r="Q120" s="39"/>
      <c r="R120" s="39"/>
      <c r="S120" s="39"/>
      <c r="T120" s="67"/>
      <c r="AT120" s="24" t="s">
        <v>151</v>
      </c>
      <c r="AU120" s="24" t="s">
        <v>75</v>
      </c>
    </row>
    <row r="121" spans="2:51" s="11" customFormat="1" ht="13.5">
      <c r="B121" s="166"/>
      <c r="D121" s="163" t="s">
        <v>153</v>
      </c>
      <c r="E121" s="167" t="s">
        <v>5</v>
      </c>
      <c r="F121" s="168" t="s">
        <v>75</v>
      </c>
      <c r="H121" s="169">
        <v>2</v>
      </c>
      <c r="L121" s="166"/>
      <c r="M121" s="170"/>
      <c r="N121" s="171"/>
      <c r="O121" s="171"/>
      <c r="P121" s="171"/>
      <c r="Q121" s="171"/>
      <c r="R121" s="171"/>
      <c r="S121" s="171"/>
      <c r="T121" s="172"/>
      <c r="AT121" s="167" t="s">
        <v>153</v>
      </c>
      <c r="AU121" s="167" t="s">
        <v>75</v>
      </c>
      <c r="AV121" s="11" t="s">
        <v>75</v>
      </c>
      <c r="AW121" s="11" t="s">
        <v>28</v>
      </c>
      <c r="AX121" s="11" t="s">
        <v>65</v>
      </c>
      <c r="AY121" s="167" t="s">
        <v>142</v>
      </c>
    </row>
    <row r="122" spans="2:51" s="12" customFormat="1" ht="13.5">
      <c r="B122" s="173"/>
      <c r="D122" s="163" t="s">
        <v>153</v>
      </c>
      <c r="E122" s="174" t="s">
        <v>5</v>
      </c>
      <c r="F122" s="175" t="s">
        <v>876</v>
      </c>
      <c r="H122" s="174" t="s">
        <v>5</v>
      </c>
      <c r="L122" s="173"/>
      <c r="M122" s="176"/>
      <c r="N122" s="177"/>
      <c r="O122" s="177"/>
      <c r="P122" s="177"/>
      <c r="Q122" s="177"/>
      <c r="R122" s="177"/>
      <c r="S122" s="177"/>
      <c r="T122" s="178"/>
      <c r="AT122" s="174" t="s">
        <v>153</v>
      </c>
      <c r="AU122" s="174" t="s">
        <v>75</v>
      </c>
      <c r="AV122" s="12" t="s">
        <v>73</v>
      </c>
      <c r="AW122" s="12" t="s">
        <v>28</v>
      </c>
      <c r="AX122" s="12" t="s">
        <v>65</v>
      </c>
      <c r="AY122" s="174" t="s">
        <v>142</v>
      </c>
    </row>
    <row r="123" spans="2:51" s="13" customFormat="1" ht="13.5">
      <c r="B123" s="179"/>
      <c r="D123" s="163" t="s">
        <v>153</v>
      </c>
      <c r="E123" s="180" t="s">
        <v>5</v>
      </c>
      <c r="F123" s="181" t="s">
        <v>156</v>
      </c>
      <c r="H123" s="182">
        <v>2</v>
      </c>
      <c r="L123" s="179"/>
      <c r="M123" s="183"/>
      <c r="N123" s="184"/>
      <c r="O123" s="184"/>
      <c r="P123" s="184"/>
      <c r="Q123" s="184"/>
      <c r="R123" s="184"/>
      <c r="S123" s="184"/>
      <c r="T123" s="185"/>
      <c r="AT123" s="180" t="s">
        <v>153</v>
      </c>
      <c r="AU123" s="180" t="s">
        <v>75</v>
      </c>
      <c r="AV123" s="13" t="s">
        <v>149</v>
      </c>
      <c r="AW123" s="13" t="s">
        <v>28</v>
      </c>
      <c r="AX123" s="13" t="s">
        <v>73</v>
      </c>
      <c r="AY123" s="180" t="s">
        <v>142</v>
      </c>
    </row>
    <row r="124" spans="2:65" s="1" customFormat="1" ht="16.5" customHeight="1">
      <c r="B124" s="152"/>
      <c r="C124" s="187" t="s">
        <v>205</v>
      </c>
      <c r="D124" s="187" t="s">
        <v>226</v>
      </c>
      <c r="E124" s="188" t="s">
        <v>877</v>
      </c>
      <c r="F124" s="189" t="s">
        <v>878</v>
      </c>
      <c r="G124" s="190" t="s">
        <v>389</v>
      </c>
      <c r="H124" s="191">
        <v>2</v>
      </c>
      <c r="I124" s="191"/>
      <c r="J124" s="191">
        <f>ROUND(I124*H124,2)</f>
        <v>0</v>
      </c>
      <c r="K124" s="189" t="s">
        <v>5</v>
      </c>
      <c r="L124" s="192"/>
      <c r="M124" s="193" t="s">
        <v>5</v>
      </c>
      <c r="N124" s="194" t="s">
        <v>36</v>
      </c>
      <c r="O124" s="160">
        <v>0</v>
      </c>
      <c r="P124" s="160">
        <f>O124*H124</f>
        <v>0</v>
      </c>
      <c r="Q124" s="160">
        <v>0.0985</v>
      </c>
      <c r="R124" s="160">
        <f>Q124*H124</f>
        <v>0.197</v>
      </c>
      <c r="S124" s="160">
        <v>0</v>
      </c>
      <c r="T124" s="161">
        <f>S124*H124</f>
        <v>0</v>
      </c>
      <c r="AR124" s="24" t="s">
        <v>189</v>
      </c>
      <c r="AT124" s="24" t="s">
        <v>226</v>
      </c>
      <c r="AU124" s="24" t="s">
        <v>75</v>
      </c>
      <c r="AY124" s="24" t="s">
        <v>142</v>
      </c>
      <c r="BE124" s="162">
        <f>IF(N124="základní",J124,0)</f>
        <v>0</v>
      </c>
      <c r="BF124" s="162">
        <f>IF(N124="snížená",J124,0)</f>
        <v>0</v>
      </c>
      <c r="BG124" s="162">
        <f>IF(N124="zákl. přenesená",J124,0)</f>
        <v>0</v>
      </c>
      <c r="BH124" s="162">
        <f>IF(N124="sníž. přenesená",J124,0)</f>
        <v>0</v>
      </c>
      <c r="BI124" s="162">
        <f>IF(N124="nulová",J124,0)</f>
        <v>0</v>
      </c>
      <c r="BJ124" s="24" t="s">
        <v>73</v>
      </c>
      <c r="BK124" s="162">
        <f>ROUND(I124*H124,2)</f>
        <v>0</v>
      </c>
      <c r="BL124" s="24" t="s">
        <v>149</v>
      </c>
      <c r="BM124" s="24" t="s">
        <v>879</v>
      </c>
    </row>
    <row r="125" spans="2:65" s="1" customFormat="1" ht="16.5" customHeight="1">
      <c r="B125" s="152"/>
      <c r="C125" s="153" t="s">
        <v>210</v>
      </c>
      <c r="D125" s="153" t="s">
        <v>144</v>
      </c>
      <c r="E125" s="154" t="s">
        <v>880</v>
      </c>
      <c r="F125" s="155" t="s">
        <v>881</v>
      </c>
      <c r="G125" s="156" t="s">
        <v>324</v>
      </c>
      <c r="H125" s="157">
        <v>253.66</v>
      </c>
      <c r="I125" s="157"/>
      <c r="J125" s="157">
        <f>ROUND(I125*H125,2)</f>
        <v>0</v>
      </c>
      <c r="K125" s="155" t="s">
        <v>148</v>
      </c>
      <c r="L125" s="38"/>
      <c r="M125" s="158" t="s">
        <v>5</v>
      </c>
      <c r="N125" s="159" t="s">
        <v>36</v>
      </c>
      <c r="O125" s="160">
        <v>0.33</v>
      </c>
      <c r="P125" s="160">
        <f>O125*H125</f>
        <v>83.7078</v>
      </c>
      <c r="Q125" s="160">
        <v>0</v>
      </c>
      <c r="R125" s="160">
        <f>Q125*H125</f>
        <v>0</v>
      </c>
      <c r="S125" s="160">
        <v>0</v>
      </c>
      <c r="T125" s="161">
        <f>S125*H125</f>
        <v>0</v>
      </c>
      <c r="AR125" s="24" t="s">
        <v>149</v>
      </c>
      <c r="AT125" s="24" t="s">
        <v>144</v>
      </c>
      <c r="AU125" s="24" t="s">
        <v>75</v>
      </c>
      <c r="AY125" s="24" t="s">
        <v>142</v>
      </c>
      <c r="BE125" s="162">
        <f>IF(N125="základní",J125,0)</f>
        <v>0</v>
      </c>
      <c r="BF125" s="162">
        <f>IF(N125="snížená",J125,0)</f>
        <v>0</v>
      </c>
      <c r="BG125" s="162">
        <f>IF(N125="zákl. přenesená",J125,0)</f>
        <v>0</v>
      </c>
      <c r="BH125" s="162">
        <f>IF(N125="sníž. přenesená",J125,0)</f>
        <v>0</v>
      </c>
      <c r="BI125" s="162">
        <f>IF(N125="nulová",J125,0)</f>
        <v>0</v>
      </c>
      <c r="BJ125" s="24" t="s">
        <v>73</v>
      </c>
      <c r="BK125" s="162">
        <f>ROUND(I125*H125,2)</f>
        <v>0</v>
      </c>
      <c r="BL125" s="24" t="s">
        <v>149</v>
      </c>
      <c r="BM125" s="24" t="s">
        <v>882</v>
      </c>
    </row>
    <row r="126" spans="2:47" s="1" customFormat="1" ht="40.5">
      <c r="B126" s="38"/>
      <c r="D126" s="163" t="s">
        <v>151</v>
      </c>
      <c r="F126" s="164" t="s">
        <v>883</v>
      </c>
      <c r="L126" s="38"/>
      <c r="M126" s="165"/>
      <c r="N126" s="39"/>
      <c r="O126" s="39"/>
      <c r="P126" s="39"/>
      <c r="Q126" s="39"/>
      <c r="R126" s="39"/>
      <c r="S126" s="39"/>
      <c r="T126" s="67"/>
      <c r="AT126" s="24" t="s">
        <v>151</v>
      </c>
      <c r="AU126" s="24" t="s">
        <v>75</v>
      </c>
    </row>
    <row r="127" spans="2:51" s="11" customFormat="1" ht="13.5">
      <c r="B127" s="166"/>
      <c r="D127" s="163" t="s">
        <v>153</v>
      </c>
      <c r="E127" s="167" t="s">
        <v>5</v>
      </c>
      <c r="F127" s="168" t="s">
        <v>884</v>
      </c>
      <c r="H127" s="169">
        <v>126.83</v>
      </c>
      <c r="L127" s="166"/>
      <c r="M127" s="170"/>
      <c r="N127" s="171"/>
      <c r="O127" s="171"/>
      <c r="P127" s="171"/>
      <c r="Q127" s="171"/>
      <c r="R127" s="171"/>
      <c r="S127" s="171"/>
      <c r="T127" s="172"/>
      <c r="AT127" s="167" t="s">
        <v>153</v>
      </c>
      <c r="AU127" s="167" t="s">
        <v>75</v>
      </c>
      <c r="AV127" s="11" t="s">
        <v>75</v>
      </c>
      <c r="AW127" s="11" t="s">
        <v>28</v>
      </c>
      <c r="AX127" s="11" t="s">
        <v>65</v>
      </c>
      <c r="AY127" s="167" t="s">
        <v>142</v>
      </c>
    </row>
    <row r="128" spans="2:51" s="11" customFormat="1" ht="13.5">
      <c r="B128" s="166"/>
      <c r="D128" s="163" t="s">
        <v>153</v>
      </c>
      <c r="E128" s="167" t="s">
        <v>5</v>
      </c>
      <c r="F128" s="168" t="s">
        <v>884</v>
      </c>
      <c r="H128" s="169">
        <v>126.83</v>
      </c>
      <c r="L128" s="166"/>
      <c r="M128" s="170"/>
      <c r="N128" s="171"/>
      <c r="O128" s="171"/>
      <c r="P128" s="171"/>
      <c r="Q128" s="171"/>
      <c r="R128" s="171"/>
      <c r="S128" s="171"/>
      <c r="T128" s="172"/>
      <c r="AT128" s="167" t="s">
        <v>153</v>
      </c>
      <c r="AU128" s="167" t="s">
        <v>75</v>
      </c>
      <c r="AV128" s="11" t="s">
        <v>75</v>
      </c>
      <c r="AW128" s="11" t="s">
        <v>28</v>
      </c>
      <c r="AX128" s="11" t="s">
        <v>65</v>
      </c>
      <c r="AY128" s="167" t="s">
        <v>142</v>
      </c>
    </row>
    <row r="129" spans="2:51" s="13" customFormat="1" ht="13.5">
      <c r="B129" s="179"/>
      <c r="D129" s="163" t="s">
        <v>153</v>
      </c>
      <c r="E129" s="180" t="s">
        <v>5</v>
      </c>
      <c r="F129" s="181" t="s">
        <v>156</v>
      </c>
      <c r="H129" s="182">
        <v>253.66</v>
      </c>
      <c r="L129" s="179"/>
      <c r="M129" s="183"/>
      <c r="N129" s="184"/>
      <c r="O129" s="184"/>
      <c r="P129" s="184"/>
      <c r="Q129" s="184"/>
      <c r="R129" s="184"/>
      <c r="S129" s="184"/>
      <c r="T129" s="185"/>
      <c r="AT129" s="180" t="s">
        <v>153</v>
      </c>
      <c r="AU129" s="180" t="s">
        <v>75</v>
      </c>
      <c r="AV129" s="13" t="s">
        <v>149</v>
      </c>
      <c r="AW129" s="13" t="s">
        <v>28</v>
      </c>
      <c r="AX129" s="13" t="s">
        <v>73</v>
      </c>
      <c r="AY129" s="180" t="s">
        <v>142</v>
      </c>
    </row>
    <row r="130" spans="2:65" s="1" customFormat="1" ht="16.5" customHeight="1">
      <c r="B130" s="152"/>
      <c r="C130" s="187" t="s">
        <v>217</v>
      </c>
      <c r="D130" s="187" t="s">
        <v>226</v>
      </c>
      <c r="E130" s="188" t="s">
        <v>885</v>
      </c>
      <c r="F130" s="189" t="s">
        <v>886</v>
      </c>
      <c r="G130" s="190" t="s">
        <v>324</v>
      </c>
      <c r="H130" s="191">
        <v>266.34</v>
      </c>
      <c r="I130" s="191"/>
      <c r="J130" s="191">
        <f>ROUND(I130*H130,2)</f>
        <v>0</v>
      </c>
      <c r="K130" s="189" t="s">
        <v>148</v>
      </c>
      <c r="L130" s="192"/>
      <c r="M130" s="193" t="s">
        <v>5</v>
      </c>
      <c r="N130" s="194" t="s">
        <v>36</v>
      </c>
      <c r="O130" s="160">
        <v>0</v>
      </c>
      <c r="P130" s="160">
        <f>O130*H130</f>
        <v>0</v>
      </c>
      <c r="Q130" s="160">
        <v>0.00274</v>
      </c>
      <c r="R130" s="160">
        <f>Q130*H130</f>
        <v>0.7297715999999999</v>
      </c>
      <c r="S130" s="160">
        <v>0</v>
      </c>
      <c r="T130" s="161">
        <f>S130*H130</f>
        <v>0</v>
      </c>
      <c r="AR130" s="24" t="s">
        <v>189</v>
      </c>
      <c r="AT130" s="24" t="s">
        <v>226</v>
      </c>
      <c r="AU130" s="24" t="s">
        <v>75</v>
      </c>
      <c r="AY130" s="24" t="s">
        <v>142</v>
      </c>
      <c r="BE130" s="162">
        <f>IF(N130="základní",J130,0)</f>
        <v>0</v>
      </c>
      <c r="BF130" s="162">
        <f>IF(N130="snížená",J130,0)</f>
        <v>0</v>
      </c>
      <c r="BG130" s="162">
        <f>IF(N130="zákl. přenesená",J130,0)</f>
        <v>0</v>
      </c>
      <c r="BH130" s="162">
        <f>IF(N130="sníž. přenesená",J130,0)</f>
        <v>0</v>
      </c>
      <c r="BI130" s="162">
        <f>IF(N130="nulová",J130,0)</f>
        <v>0</v>
      </c>
      <c r="BJ130" s="24" t="s">
        <v>73</v>
      </c>
      <c r="BK130" s="162">
        <f>ROUND(I130*H130,2)</f>
        <v>0</v>
      </c>
      <c r="BL130" s="24" t="s">
        <v>149</v>
      </c>
      <c r="BM130" s="24" t="s">
        <v>887</v>
      </c>
    </row>
    <row r="131" spans="2:51" s="11" customFormat="1" ht="13.5">
      <c r="B131" s="166"/>
      <c r="D131" s="163" t="s">
        <v>153</v>
      </c>
      <c r="F131" s="168" t="s">
        <v>888</v>
      </c>
      <c r="H131" s="169">
        <v>266.34</v>
      </c>
      <c r="L131" s="166"/>
      <c r="M131" s="170"/>
      <c r="N131" s="171"/>
      <c r="O131" s="171"/>
      <c r="P131" s="171"/>
      <c r="Q131" s="171"/>
      <c r="R131" s="171"/>
      <c r="S131" s="171"/>
      <c r="T131" s="172"/>
      <c r="AT131" s="167" t="s">
        <v>153</v>
      </c>
      <c r="AU131" s="167" t="s">
        <v>75</v>
      </c>
      <c r="AV131" s="11" t="s">
        <v>75</v>
      </c>
      <c r="AW131" s="11" t="s">
        <v>6</v>
      </c>
      <c r="AX131" s="11" t="s">
        <v>73</v>
      </c>
      <c r="AY131" s="167" t="s">
        <v>142</v>
      </c>
    </row>
    <row r="132" spans="2:65" s="1" customFormat="1" ht="25.5" customHeight="1">
      <c r="B132" s="152"/>
      <c r="C132" s="153" t="s">
        <v>225</v>
      </c>
      <c r="D132" s="153" t="s">
        <v>144</v>
      </c>
      <c r="E132" s="154" t="s">
        <v>889</v>
      </c>
      <c r="F132" s="155" t="s">
        <v>890</v>
      </c>
      <c r="G132" s="156" t="s">
        <v>324</v>
      </c>
      <c r="H132" s="157">
        <v>490.96</v>
      </c>
      <c r="I132" s="157"/>
      <c r="J132" s="157">
        <f>ROUND(I132*H132,2)</f>
        <v>0</v>
      </c>
      <c r="K132" s="155" t="s">
        <v>148</v>
      </c>
      <c r="L132" s="38"/>
      <c r="M132" s="158" t="s">
        <v>5</v>
      </c>
      <c r="N132" s="159" t="s">
        <v>36</v>
      </c>
      <c r="O132" s="160">
        <v>0.33</v>
      </c>
      <c r="P132" s="160">
        <f>O132*H132</f>
        <v>162.0168</v>
      </c>
      <c r="Q132" s="160">
        <v>0</v>
      </c>
      <c r="R132" s="160">
        <f>Q132*H132</f>
        <v>0</v>
      </c>
      <c r="S132" s="160">
        <v>0</v>
      </c>
      <c r="T132" s="161">
        <f>S132*H132</f>
        <v>0</v>
      </c>
      <c r="AR132" s="24" t="s">
        <v>149</v>
      </c>
      <c r="AT132" s="24" t="s">
        <v>144</v>
      </c>
      <c r="AU132" s="24" t="s">
        <v>75</v>
      </c>
      <c r="AY132" s="24" t="s">
        <v>142</v>
      </c>
      <c r="BE132" s="162">
        <f>IF(N132="základní",J132,0)</f>
        <v>0</v>
      </c>
      <c r="BF132" s="162">
        <f>IF(N132="snížená",J132,0)</f>
        <v>0</v>
      </c>
      <c r="BG132" s="162">
        <f>IF(N132="zákl. přenesená",J132,0)</f>
        <v>0</v>
      </c>
      <c r="BH132" s="162">
        <f>IF(N132="sníž. přenesená",J132,0)</f>
        <v>0</v>
      </c>
      <c r="BI132" s="162">
        <f>IF(N132="nulová",J132,0)</f>
        <v>0</v>
      </c>
      <c r="BJ132" s="24" t="s">
        <v>73</v>
      </c>
      <c r="BK132" s="162">
        <f>ROUND(I132*H132,2)</f>
        <v>0</v>
      </c>
      <c r="BL132" s="24" t="s">
        <v>149</v>
      </c>
      <c r="BM132" s="24" t="s">
        <v>891</v>
      </c>
    </row>
    <row r="133" spans="2:47" s="1" customFormat="1" ht="40.5">
      <c r="B133" s="38"/>
      <c r="D133" s="163" t="s">
        <v>151</v>
      </c>
      <c r="F133" s="164" t="s">
        <v>892</v>
      </c>
      <c r="L133" s="38"/>
      <c r="M133" s="165"/>
      <c r="N133" s="39"/>
      <c r="O133" s="39"/>
      <c r="P133" s="39"/>
      <c r="Q133" s="39"/>
      <c r="R133" s="39"/>
      <c r="S133" s="39"/>
      <c r="T133" s="67"/>
      <c r="AT133" s="24" t="s">
        <v>151</v>
      </c>
      <c r="AU133" s="24" t="s">
        <v>75</v>
      </c>
    </row>
    <row r="134" spans="2:51" s="11" customFormat="1" ht="13.5">
      <c r="B134" s="166"/>
      <c r="D134" s="163" t="s">
        <v>153</v>
      </c>
      <c r="E134" s="167" t="s">
        <v>5</v>
      </c>
      <c r="F134" s="168" t="s">
        <v>893</v>
      </c>
      <c r="H134" s="169">
        <v>498.44</v>
      </c>
      <c r="L134" s="166"/>
      <c r="M134" s="170"/>
      <c r="N134" s="171"/>
      <c r="O134" s="171"/>
      <c r="P134" s="171"/>
      <c r="Q134" s="171"/>
      <c r="R134" s="171"/>
      <c r="S134" s="171"/>
      <c r="T134" s="172"/>
      <c r="AT134" s="167" t="s">
        <v>153</v>
      </c>
      <c r="AU134" s="167" t="s">
        <v>75</v>
      </c>
      <c r="AV134" s="11" t="s">
        <v>75</v>
      </c>
      <c r="AW134" s="11" t="s">
        <v>28</v>
      </c>
      <c r="AX134" s="11" t="s">
        <v>65</v>
      </c>
      <c r="AY134" s="167" t="s">
        <v>142</v>
      </c>
    </row>
    <row r="135" spans="2:51" s="11" customFormat="1" ht="13.5">
      <c r="B135" s="166"/>
      <c r="D135" s="163" t="s">
        <v>153</v>
      </c>
      <c r="E135" s="167" t="s">
        <v>5</v>
      </c>
      <c r="F135" s="168" t="s">
        <v>894</v>
      </c>
      <c r="H135" s="169">
        <v>-6.35</v>
      </c>
      <c r="L135" s="166"/>
      <c r="M135" s="170"/>
      <c r="N135" s="171"/>
      <c r="O135" s="171"/>
      <c r="P135" s="171"/>
      <c r="Q135" s="171"/>
      <c r="R135" s="171"/>
      <c r="S135" s="171"/>
      <c r="T135" s="172"/>
      <c r="AT135" s="167" t="s">
        <v>153</v>
      </c>
      <c r="AU135" s="167" t="s">
        <v>75</v>
      </c>
      <c r="AV135" s="11" t="s">
        <v>75</v>
      </c>
      <c r="AW135" s="11" t="s">
        <v>28</v>
      </c>
      <c r="AX135" s="11" t="s">
        <v>65</v>
      </c>
      <c r="AY135" s="167" t="s">
        <v>142</v>
      </c>
    </row>
    <row r="136" spans="2:51" s="11" customFormat="1" ht="13.5">
      <c r="B136" s="166"/>
      <c r="D136" s="163" t="s">
        <v>153</v>
      </c>
      <c r="E136" s="167" t="s">
        <v>5</v>
      </c>
      <c r="F136" s="168" t="s">
        <v>895</v>
      </c>
      <c r="H136" s="169">
        <v>-1.13</v>
      </c>
      <c r="L136" s="166"/>
      <c r="M136" s="170"/>
      <c r="N136" s="171"/>
      <c r="O136" s="171"/>
      <c r="P136" s="171"/>
      <c r="Q136" s="171"/>
      <c r="R136" s="171"/>
      <c r="S136" s="171"/>
      <c r="T136" s="172"/>
      <c r="AT136" s="167" t="s">
        <v>153</v>
      </c>
      <c r="AU136" s="167" t="s">
        <v>75</v>
      </c>
      <c r="AV136" s="11" t="s">
        <v>75</v>
      </c>
      <c r="AW136" s="11" t="s">
        <v>28</v>
      </c>
      <c r="AX136" s="11" t="s">
        <v>65</v>
      </c>
      <c r="AY136" s="167" t="s">
        <v>142</v>
      </c>
    </row>
    <row r="137" spans="2:51" s="13" customFormat="1" ht="13.5">
      <c r="B137" s="179"/>
      <c r="D137" s="163" t="s">
        <v>153</v>
      </c>
      <c r="E137" s="180" t="s">
        <v>5</v>
      </c>
      <c r="F137" s="181" t="s">
        <v>156</v>
      </c>
      <c r="H137" s="182">
        <v>490.96</v>
      </c>
      <c r="L137" s="179"/>
      <c r="M137" s="183"/>
      <c r="N137" s="184"/>
      <c r="O137" s="184"/>
      <c r="P137" s="184"/>
      <c r="Q137" s="184"/>
      <c r="R137" s="184"/>
      <c r="S137" s="184"/>
      <c r="T137" s="185"/>
      <c r="AT137" s="180" t="s">
        <v>153</v>
      </c>
      <c r="AU137" s="180" t="s">
        <v>75</v>
      </c>
      <c r="AV137" s="13" t="s">
        <v>149</v>
      </c>
      <c r="AW137" s="13" t="s">
        <v>28</v>
      </c>
      <c r="AX137" s="13" t="s">
        <v>73</v>
      </c>
      <c r="AY137" s="180" t="s">
        <v>142</v>
      </c>
    </row>
    <row r="138" spans="2:65" s="1" customFormat="1" ht="16.5" customHeight="1">
      <c r="B138" s="152"/>
      <c r="C138" s="187" t="s">
        <v>11</v>
      </c>
      <c r="D138" s="187" t="s">
        <v>226</v>
      </c>
      <c r="E138" s="188" t="s">
        <v>896</v>
      </c>
      <c r="F138" s="189" t="s">
        <v>897</v>
      </c>
      <c r="G138" s="190" t="s">
        <v>220</v>
      </c>
      <c r="H138" s="191">
        <v>540.06</v>
      </c>
      <c r="I138" s="191"/>
      <c r="J138" s="191">
        <f>ROUND(I138*H138,2)</f>
        <v>0</v>
      </c>
      <c r="K138" s="189" t="s">
        <v>5</v>
      </c>
      <c r="L138" s="192"/>
      <c r="M138" s="193" t="s">
        <v>5</v>
      </c>
      <c r="N138" s="194" t="s">
        <v>36</v>
      </c>
      <c r="O138" s="160">
        <v>0</v>
      </c>
      <c r="P138" s="160">
        <f>O138*H138</f>
        <v>0</v>
      </c>
      <c r="Q138" s="160">
        <v>0.00025</v>
      </c>
      <c r="R138" s="160">
        <f>Q138*H138</f>
        <v>0.135015</v>
      </c>
      <c r="S138" s="160">
        <v>0</v>
      </c>
      <c r="T138" s="161">
        <f>S138*H138</f>
        <v>0</v>
      </c>
      <c r="AR138" s="24" t="s">
        <v>189</v>
      </c>
      <c r="AT138" s="24" t="s">
        <v>226</v>
      </c>
      <c r="AU138" s="24" t="s">
        <v>75</v>
      </c>
      <c r="AY138" s="24" t="s">
        <v>142</v>
      </c>
      <c r="BE138" s="162">
        <f>IF(N138="základní",J138,0)</f>
        <v>0</v>
      </c>
      <c r="BF138" s="162">
        <f>IF(N138="snížená",J138,0)</f>
        <v>0</v>
      </c>
      <c r="BG138" s="162">
        <f>IF(N138="zákl. přenesená",J138,0)</f>
        <v>0</v>
      </c>
      <c r="BH138" s="162">
        <f>IF(N138="sníž. přenesená",J138,0)</f>
        <v>0</v>
      </c>
      <c r="BI138" s="162">
        <f>IF(N138="nulová",J138,0)</f>
        <v>0</v>
      </c>
      <c r="BJ138" s="24" t="s">
        <v>73</v>
      </c>
      <c r="BK138" s="162">
        <f>ROUND(I138*H138,2)</f>
        <v>0</v>
      </c>
      <c r="BL138" s="24" t="s">
        <v>149</v>
      </c>
      <c r="BM138" s="24" t="s">
        <v>898</v>
      </c>
    </row>
    <row r="139" spans="2:51" s="11" customFormat="1" ht="13.5">
      <c r="B139" s="166"/>
      <c r="D139" s="163" t="s">
        <v>153</v>
      </c>
      <c r="F139" s="168" t="s">
        <v>899</v>
      </c>
      <c r="H139" s="169">
        <v>540.06</v>
      </c>
      <c r="L139" s="166"/>
      <c r="M139" s="170"/>
      <c r="N139" s="171"/>
      <c r="O139" s="171"/>
      <c r="P139" s="171"/>
      <c r="Q139" s="171"/>
      <c r="R139" s="171"/>
      <c r="S139" s="171"/>
      <c r="T139" s="172"/>
      <c r="AT139" s="167" t="s">
        <v>153</v>
      </c>
      <c r="AU139" s="167" t="s">
        <v>75</v>
      </c>
      <c r="AV139" s="11" t="s">
        <v>75</v>
      </c>
      <c r="AW139" s="11" t="s">
        <v>6</v>
      </c>
      <c r="AX139" s="11" t="s">
        <v>73</v>
      </c>
      <c r="AY139" s="167" t="s">
        <v>142</v>
      </c>
    </row>
    <row r="140" spans="2:65" s="1" customFormat="1" ht="25.5" customHeight="1">
      <c r="B140" s="152"/>
      <c r="C140" s="153" t="s">
        <v>235</v>
      </c>
      <c r="D140" s="153" t="s">
        <v>144</v>
      </c>
      <c r="E140" s="154" t="s">
        <v>900</v>
      </c>
      <c r="F140" s="155" t="s">
        <v>901</v>
      </c>
      <c r="G140" s="156" t="s">
        <v>324</v>
      </c>
      <c r="H140" s="157">
        <v>119.73</v>
      </c>
      <c r="I140" s="157"/>
      <c r="J140" s="157">
        <f>ROUND(I140*H140,2)</f>
        <v>0</v>
      </c>
      <c r="K140" s="155" t="s">
        <v>148</v>
      </c>
      <c r="L140" s="38"/>
      <c r="M140" s="158" t="s">
        <v>5</v>
      </c>
      <c r="N140" s="159" t="s">
        <v>36</v>
      </c>
      <c r="O140" s="160">
        <v>1.2</v>
      </c>
      <c r="P140" s="160">
        <f>O140*H140</f>
        <v>143.676</v>
      </c>
      <c r="Q140" s="160">
        <v>0</v>
      </c>
      <c r="R140" s="160">
        <f>Q140*H140</f>
        <v>0</v>
      </c>
      <c r="S140" s="160">
        <v>0</v>
      </c>
      <c r="T140" s="161">
        <f>S140*H140</f>
        <v>0</v>
      </c>
      <c r="AR140" s="24" t="s">
        <v>149</v>
      </c>
      <c r="AT140" s="24" t="s">
        <v>144</v>
      </c>
      <c r="AU140" s="24" t="s">
        <v>75</v>
      </c>
      <c r="AY140" s="24" t="s">
        <v>142</v>
      </c>
      <c r="BE140" s="162">
        <f>IF(N140="základní",J140,0)</f>
        <v>0</v>
      </c>
      <c r="BF140" s="162">
        <f>IF(N140="snížená",J140,0)</f>
        <v>0</v>
      </c>
      <c r="BG140" s="162">
        <f>IF(N140="zákl. přenesená",J140,0)</f>
        <v>0</v>
      </c>
      <c r="BH140" s="162">
        <f>IF(N140="sníž. přenesená",J140,0)</f>
        <v>0</v>
      </c>
      <c r="BI140" s="162">
        <f>IF(N140="nulová",J140,0)</f>
        <v>0</v>
      </c>
      <c r="BJ140" s="24" t="s">
        <v>73</v>
      </c>
      <c r="BK140" s="162">
        <f>ROUND(I140*H140,2)</f>
        <v>0</v>
      </c>
      <c r="BL140" s="24" t="s">
        <v>149</v>
      </c>
      <c r="BM140" s="24" t="s">
        <v>902</v>
      </c>
    </row>
    <row r="141" spans="2:47" s="1" customFormat="1" ht="81">
      <c r="B141" s="38"/>
      <c r="D141" s="163" t="s">
        <v>151</v>
      </c>
      <c r="F141" s="164" t="s">
        <v>903</v>
      </c>
      <c r="L141" s="38"/>
      <c r="M141" s="165"/>
      <c r="N141" s="39"/>
      <c r="O141" s="39"/>
      <c r="P141" s="39"/>
      <c r="Q141" s="39"/>
      <c r="R141" s="39"/>
      <c r="S141" s="39"/>
      <c r="T141" s="67"/>
      <c r="AT141" s="24" t="s">
        <v>151</v>
      </c>
      <c r="AU141" s="24" t="s">
        <v>75</v>
      </c>
    </row>
    <row r="142" spans="2:51" s="11" customFormat="1" ht="13.5">
      <c r="B142" s="166"/>
      <c r="D142" s="163" t="s">
        <v>153</v>
      </c>
      <c r="E142" s="167" t="s">
        <v>5</v>
      </c>
      <c r="F142" s="168" t="s">
        <v>904</v>
      </c>
      <c r="H142" s="169">
        <v>8.32</v>
      </c>
      <c r="L142" s="166"/>
      <c r="M142" s="170"/>
      <c r="N142" s="171"/>
      <c r="O142" s="171"/>
      <c r="P142" s="171"/>
      <c r="Q142" s="171"/>
      <c r="R142" s="171"/>
      <c r="S142" s="171"/>
      <c r="T142" s="172"/>
      <c r="AT142" s="167" t="s">
        <v>153</v>
      </c>
      <c r="AU142" s="167" t="s">
        <v>75</v>
      </c>
      <c r="AV142" s="11" t="s">
        <v>75</v>
      </c>
      <c r="AW142" s="11" t="s">
        <v>28</v>
      </c>
      <c r="AX142" s="11" t="s">
        <v>65</v>
      </c>
      <c r="AY142" s="167" t="s">
        <v>142</v>
      </c>
    </row>
    <row r="143" spans="2:51" s="11" customFormat="1" ht="13.5">
      <c r="B143" s="166"/>
      <c r="D143" s="163" t="s">
        <v>153</v>
      </c>
      <c r="E143" s="167" t="s">
        <v>5</v>
      </c>
      <c r="F143" s="168" t="s">
        <v>905</v>
      </c>
      <c r="H143" s="169">
        <v>36</v>
      </c>
      <c r="L143" s="166"/>
      <c r="M143" s="170"/>
      <c r="N143" s="171"/>
      <c r="O143" s="171"/>
      <c r="P143" s="171"/>
      <c r="Q143" s="171"/>
      <c r="R143" s="171"/>
      <c r="S143" s="171"/>
      <c r="T143" s="172"/>
      <c r="AT143" s="167" t="s">
        <v>153</v>
      </c>
      <c r="AU143" s="167" t="s">
        <v>75</v>
      </c>
      <c r="AV143" s="11" t="s">
        <v>75</v>
      </c>
      <c r="AW143" s="11" t="s">
        <v>28</v>
      </c>
      <c r="AX143" s="11" t="s">
        <v>65</v>
      </c>
      <c r="AY143" s="167" t="s">
        <v>142</v>
      </c>
    </row>
    <row r="144" spans="2:51" s="11" customFormat="1" ht="13.5">
      <c r="B144" s="166"/>
      <c r="D144" s="163" t="s">
        <v>153</v>
      </c>
      <c r="E144" s="167" t="s">
        <v>5</v>
      </c>
      <c r="F144" s="168" t="s">
        <v>904</v>
      </c>
      <c r="H144" s="169">
        <v>8.32</v>
      </c>
      <c r="L144" s="166"/>
      <c r="M144" s="170"/>
      <c r="N144" s="171"/>
      <c r="O144" s="171"/>
      <c r="P144" s="171"/>
      <c r="Q144" s="171"/>
      <c r="R144" s="171"/>
      <c r="S144" s="171"/>
      <c r="T144" s="172"/>
      <c r="AT144" s="167" t="s">
        <v>153</v>
      </c>
      <c r="AU144" s="167" t="s">
        <v>75</v>
      </c>
      <c r="AV144" s="11" t="s">
        <v>75</v>
      </c>
      <c r="AW144" s="11" t="s">
        <v>28</v>
      </c>
      <c r="AX144" s="11" t="s">
        <v>65</v>
      </c>
      <c r="AY144" s="167" t="s">
        <v>142</v>
      </c>
    </row>
    <row r="145" spans="2:51" s="11" customFormat="1" ht="13.5">
      <c r="B145" s="166"/>
      <c r="D145" s="163" t="s">
        <v>153</v>
      </c>
      <c r="E145" s="167" t="s">
        <v>5</v>
      </c>
      <c r="F145" s="168" t="s">
        <v>906</v>
      </c>
      <c r="H145" s="169">
        <v>36</v>
      </c>
      <c r="L145" s="166"/>
      <c r="M145" s="170"/>
      <c r="N145" s="171"/>
      <c r="O145" s="171"/>
      <c r="P145" s="171"/>
      <c r="Q145" s="171"/>
      <c r="R145" s="171"/>
      <c r="S145" s="171"/>
      <c r="T145" s="172"/>
      <c r="AT145" s="167" t="s">
        <v>153</v>
      </c>
      <c r="AU145" s="167" t="s">
        <v>75</v>
      </c>
      <c r="AV145" s="11" t="s">
        <v>75</v>
      </c>
      <c r="AW145" s="11" t="s">
        <v>28</v>
      </c>
      <c r="AX145" s="11" t="s">
        <v>65</v>
      </c>
      <c r="AY145" s="167" t="s">
        <v>142</v>
      </c>
    </row>
    <row r="146" spans="2:51" s="11" customFormat="1" ht="13.5">
      <c r="B146" s="166"/>
      <c r="D146" s="163" t="s">
        <v>153</v>
      </c>
      <c r="E146" s="167" t="s">
        <v>5</v>
      </c>
      <c r="F146" s="168" t="s">
        <v>907</v>
      </c>
      <c r="H146" s="169">
        <v>1.09</v>
      </c>
      <c r="L146" s="166"/>
      <c r="M146" s="170"/>
      <c r="N146" s="171"/>
      <c r="O146" s="171"/>
      <c r="P146" s="171"/>
      <c r="Q146" s="171"/>
      <c r="R146" s="171"/>
      <c r="S146" s="171"/>
      <c r="T146" s="172"/>
      <c r="AT146" s="167" t="s">
        <v>153</v>
      </c>
      <c r="AU146" s="167" t="s">
        <v>75</v>
      </c>
      <c r="AV146" s="11" t="s">
        <v>75</v>
      </c>
      <c r="AW146" s="11" t="s">
        <v>28</v>
      </c>
      <c r="AX146" s="11" t="s">
        <v>65</v>
      </c>
      <c r="AY146" s="167" t="s">
        <v>142</v>
      </c>
    </row>
    <row r="147" spans="2:51" s="11" customFormat="1" ht="13.5">
      <c r="B147" s="166"/>
      <c r="D147" s="163" t="s">
        <v>153</v>
      </c>
      <c r="E147" s="167" t="s">
        <v>5</v>
      </c>
      <c r="F147" s="168" t="s">
        <v>908</v>
      </c>
      <c r="H147" s="169">
        <v>30</v>
      </c>
      <c r="L147" s="166"/>
      <c r="M147" s="170"/>
      <c r="N147" s="171"/>
      <c r="O147" s="171"/>
      <c r="P147" s="171"/>
      <c r="Q147" s="171"/>
      <c r="R147" s="171"/>
      <c r="S147" s="171"/>
      <c r="T147" s="172"/>
      <c r="AT147" s="167" t="s">
        <v>153</v>
      </c>
      <c r="AU147" s="167" t="s">
        <v>75</v>
      </c>
      <c r="AV147" s="11" t="s">
        <v>75</v>
      </c>
      <c r="AW147" s="11" t="s">
        <v>28</v>
      </c>
      <c r="AX147" s="11" t="s">
        <v>65</v>
      </c>
      <c r="AY147" s="167" t="s">
        <v>142</v>
      </c>
    </row>
    <row r="148" spans="2:51" s="13" customFormat="1" ht="13.5">
      <c r="B148" s="179"/>
      <c r="D148" s="163" t="s">
        <v>153</v>
      </c>
      <c r="E148" s="180" t="s">
        <v>5</v>
      </c>
      <c r="F148" s="181" t="s">
        <v>156</v>
      </c>
      <c r="H148" s="182">
        <v>119.73</v>
      </c>
      <c r="L148" s="179"/>
      <c r="M148" s="183"/>
      <c r="N148" s="184"/>
      <c r="O148" s="184"/>
      <c r="P148" s="184"/>
      <c r="Q148" s="184"/>
      <c r="R148" s="184"/>
      <c r="S148" s="184"/>
      <c r="T148" s="185"/>
      <c r="AT148" s="180" t="s">
        <v>153</v>
      </c>
      <c r="AU148" s="180" t="s">
        <v>75</v>
      </c>
      <c r="AV148" s="13" t="s">
        <v>149</v>
      </c>
      <c r="AW148" s="13" t="s">
        <v>28</v>
      </c>
      <c r="AX148" s="13" t="s">
        <v>73</v>
      </c>
      <c r="AY148" s="180" t="s">
        <v>142</v>
      </c>
    </row>
    <row r="149" spans="2:65" s="1" customFormat="1" ht="16.5" customHeight="1">
      <c r="B149" s="152"/>
      <c r="C149" s="187" t="s">
        <v>241</v>
      </c>
      <c r="D149" s="187" t="s">
        <v>226</v>
      </c>
      <c r="E149" s="188" t="s">
        <v>909</v>
      </c>
      <c r="F149" s="189" t="s">
        <v>910</v>
      </c>
      <c r="G149" s="190" t="s">
        <v>147</v>
      </c>
      <c r="H149" s="191">
        <v>4.43</v>
      </c>
      <c r="I149" s="191"/>
      <c r="J149" s="191">
        <f>ROUND(I149*H149,2)</f>
        <v>0</v>
      </c>
      <c r="K149" s="189" t="s">
        <v>148</v>
      </c>
      <c r="L149" s="192"/>
      <c r="M149" s="193" t="s">
        <v>5</v>
      </c>
      <c r="N149" s="194" t="s">
        <v>36</v>
      </c>
      <c r="O149" s="160">
        <v>0</v>
      </c>
      <c r="P149" s="160">
        <f>O149*H149</f>
        <v>0</v>
      </c>
      <c r="Q149" s="160">
        <v>0.5</v>
      </c>
      <c r="R149" s="160">
        <f>Q149*H149</f>
        <v>2.215</v>
      </c>
      <c r="S149" s="160">
        <v>0</v>
      </c>
      <c r="T149" s="161">
        <f>S149*H149</f>
        <v>0</v>
      </c>
      <c r="AR149" s="24" t="s">
        <v>189</v>
      </c>
      <c r="AT149" s="24" t="s">
        <v>226</v>
      </c>
      <c r="AU149" s="24" t="s">
        <v>75</v>
      </c>
      <c r="AY149" s="24" t="s">
        <v>142</v>
      </c>
      <c r="BE149" s="162">
        <f>IF(N149="základní",J149,0)</f>
        <v>0</v>
      </c>
      <c r="BF149" s="162">
        <f>IF(N149="snížená",J149,0)</f>
        <v>0</v>
      </c>
      <c r="BG149" s="162">
        <f>IF(N149="zákl. přenesená",J149,0)</f>
        <v>0</v>
      </c>
      <c r="BH149" s="162">
        <f>IF(N149="sníž. přenesená",J149,0)</f>
        <v>0</v>
      </c>
      <c r="BI149" s="162">
        <f>IF(N149="nulová",J149,0)</f>
        <v>0</v>
      </c>
      <c r="BJ149" s="24" t="s">
        <v>73</v>
      </c>
      <c r="BK149" s="162">
        <f>ROUND(I149*H149,2)</f>
        <v>0</v>
      </c>
      <c r="BL149" s="24" t="s">
        <v>149</v>
      </c>
      <c r="BM149" s="24" t="s">
        <v>911</v>
      </c>
    </row>
    <row r="150" spans="2:51" s="11" customFormat="1" ht="13.5">
      <c r="B150" s="166"/>
      <c r="D150" s="163" t="s">
        <v>153</v>
      </c>
      <c r="E150" s="167" t="s">
        <v>5</v>
      </c>
      <c r="F150" s="168" t="s">
        <v>912</v>
      </c>
      <c r="H150" s="169">
        <v>4.43</v>
      </c>
      <c r="L150" s="166"/>
      <c r="M150" s="170"/>
      <c r="N150" s="171"/>
      <c r="O150" s="171"/>
      <c r="P150" s="171"/>
      <c r="Q150" s="171"/>
      <c r="R150" s="171"/>
      <c r="S150" s="171"/>
      <c r="T150" s="172"/>
      <c r="AT150" s="167" t="s">
        <v>153</v>
      </c>
      <c r="AU150" s="167" t="s">
        <v>75</v>
      </c>
      <c r="AV150" s="11" t="s">
        <v>75</v>
      </c>
      <c r="AW150" s="11" t="s">
        <v>28</v>
      </c>
      <c r="AX150" s="11" t="s">
        <v>65</v>
      </c>
      <c r="AY150" s="167" t="s">
        <v>142</v>
      </c>
    </row>
    <row r="151" spans="2:51" s="13" customFormat="1" ht="13.5">
      <c r="B151" s="179"/>
      <c r="D151" s="163" t="s">
        <v>153</v>
      </c>
      <c r="E151" s="180" t="s">
        <v>5</v>
      </c>
      <c r="F151" s="181" t="s">
        <v>156</v>
      </c>
      <c r="H151" s="182">
        <v>4.43</v>
      </c>
      <c r="L151" s="179"/>
      <c r="M151" s="183"/>
      <c r="N151" s="184"/>
      <c r="O151" s="184"/>
      <c r="P151" s="184"/>
      <c r="Q151" s="184"/>
      <c r="R151" s="184"/>
      <c r="S151" s="184"/>
      <c r="T151" s="185"/>
      <c r="AT151" s="180" t="s">
        <v>153</v>
      </c>
      <c r="AU151" s="180" t="s">
        <v>75</v>
      </c>
      <c r="AV151" s="13" t="s">
        <v>149</v>
      </c>
      <c r="AW151" s="13" t="s">
        <v>28</v>
      </c>
      <c r="AX151" s="13" t="s">
        <v>73</v>
      </c>
      <c r="AY151" s="180" t="s">
        <v>142</v>
      </c>
    </row>
    <row r="152" spans="2:63" s="10" customFormat="1" ht="29.85" customHeight="1">
      <c r="B152" s="140"/>
      <c r="D152" s="141" t="s">
        <v>64</v>
      </c>
      <c r="E152" s="150" t="s">
        <v>194</v>
      </c>
      <c r="F152" s="150" t="s">
        <v>355</v>
      </c>
      <c r="J152" s="151">
        <f>BK152</f>
        <v>0</v>
      </c>
      <c r="L152" s="140"/>
      <c r="M152" s="144"/>
      <c r="N152" s="145"/>
      <c r="O152" s="145"/>
      <c r="P152" s="146">
        <f>SUM(P153:P161)</f>
        <v>63.54512</v>
      </c>
      <c r="Q152" s="145"/>
      <c r="R152" s="146">
        <f>SUM(R153:R161)</f>
        <v>0.2198052</v>
      </c>
      <c r="S152" s="145"/>
      <c r="T152" s="147">
        <f>SUM(T153:T161)</f>
        <v>0</v>
      </c>
      <c r="AR152" s="141" t="s">
        <v>73</v>
      </c>
      <c r="AT152" s="148" t="s">
        <v>64</v>
      </c>
      <c r="AU152" s="148" t="s">
        <v>73</v>
      </c>
      <c r="AY152" s="141" t="s">
        <v>142</v>
      </c>
      <c r="BK152" s="149">
        <f>SUM(BK153:BK161)</f>
        <v>0</v>
      </c>
    </row>
    <row r="153" spans="2:65" s="1" customFormat="1" ht="25.5" customHeight="1">
      <c r="B153" s="152"/>
      <c r="C153" s="153" t="s">
        <v>246</v>
      </c>
      <c r="D153" s="153" t="s">
        <v>144</v>
      </c>
      <c r="E153" s="154" t="s">
        <v>913</v>
      </c>
      <c r="F153" s="155" t="s">
        <v>914</v>
      </c>
      <c r="G153" s="156" t="s">
        <v>220</v>
      </c>
      <c r="H153" s="157">
        <v>355.12</v>
      </c>
      <c r="I153" s="157"/>
      <c r="J153" s="157">
        <f>ROUND(I153*H153,2)</f>
        <v>0</v>
      </c>
      <c r="K153" s="155" t="s">
        <v>148</v>
      </c>
      <c r="L153" s="38"/>
      <c r="M153" s="158" t="s">
        <v>5</v>
      </c>
      <c r="N153" s="159" t="s">
        <v>36</v>
      </c>
      <c r="O153" s="160">
        <v>0.126</v>
      </c>
      <c r="P153" s="160">
        <f>O153*H153</f>
        <v>44.74512</v>
      </c>
      <c r="Q153" s="160">
        <v>0.00021</v>
      </c>
      <c r="R153" s="160">
        <f>Q153*H153</f>
        <v>0.07457520000000001</v>
      </c>
      <c r="S153" s="160">
        <v>0</v>
      </c>
      <c r="T153" s="161">
        <f>S153*H153</f>
        <v>0</v>
      </c>
      <c r="AR153" s="24" t="s">
        <v>149</v>
      </c>
      <c r="AT153" s="24" t="s">
        <v>144</v>
      </c>
      <c r="AU153" s="24" t="s">
        <v>75</v>
      </c>
      <c r="AY153" s="24" t="s">
        <v>142</v>
      </c>
      <c r="BE153" s="162">
        <f>IF(N153="základní",J153,0)</f>
        <v>0</v>
      </c>
      <c r="BF153" s="162">
        <f>IF(N153="snížená",J153,0)</f>
        <v>0</v>
      </c>
      <c r="BG153" s="162">
        <f>IF(N153="zákl. přenesená",J153,0)</f>
        <v>0</v>
      </c>
      <c r="BH153" s="162">
        <f>IF(N153="sníž. přenesená",J153,0)</f>
        <v>0</v>
      </c>
      <c r="BI153" s="162">
        <f>IF(N153="nulová",J153,0)</f>
        <v>0</v>
      </c>
      <c r="BJ153" s="24" t="s">
        <v>73</v>
      </c>
      <c r="BK153" s="162">
        <f>ROUND(I153*H153,2)</f>
        <v>0</v>
      </c>
      <c r="BL153" s="24" t="s">
        <v>149</v>
      </c>
      <c r="BM153" s="24" t="s">
        <v>915</v>
      </c>
    </row>
    <row r="154" spans="2:47" s="1" customFormat="1" ht="81">
      <c r="B154" s="38"/>
      <c r="D154" s="163" t="s">
        <v>151</v>
      </c>
      <c r="F154" s="164" t="s">
        <v>916</v>
      </c>
      <c r="L154" s="38"/>
      <c r="M154" s="165"/>
      <c r="N154" s="39"/>
      <c r="O154" s="39"/>
      <c r="P154" s="39"/>
      <c r="Q154" s="39"/>
      <c r="R154" s="39"/>
      <c r="S154" s="39"/>
      <c r="T154" s="67"/>
      <c r="AT154" s="24" t="s">
        <v>151</v>
      </c>
      <c r="AU154" s="24" t="s">
        <v>75</v>
      </c>
    </row>
    <row r="155" spans="2:51" s="11" customFormat="1" ht="13.5">
      <c r="B155" s="166"/>
      <c r="D155" s="163" t="s">
        <v>153</v>
      </c>
      <c r="E155" s="167" t="s">
        <v>5</v>
      </c>
      <c r="F155" s="168" t="s">
        <v>917</v>
      </c>
      <c r="H155" s="169">
        <v>355.12</v>
      </c>
      <c r="L155" s="166"/>
      <c r="M155" s="170"/>
      <c r="N155" s="171"/>
      <c r="O155" s="171"/>
      <c r="P155" s="171"/>
      <c r="Q155" s="171"/>
      <c r="R155" s="171"/>
      <c r="S155" s="171"/>
      <c r="T155" s="172"/>
      <c r="AT155" s="167" t="s">
        <v>153</v>
      </c>
      <c r="AU155" s="167" t="s">
        <v>75</v>
      </c>
      <c r="AV155" s="11" t="s">
        <v>75</v>
      </c>
      <c r="AW155" s="11" t="s">
        <v>28</v>
      </c>
      <c r="AX155" s="11" t="s">
        <v>65</v>
      </c>
      <c r="AY155" s="167" t="s">
        <v>142</v>
      </c>
    </row>
    <row r="156" spans="2:51" s="13" customFormat="1" ht="13.5">
      <c r="B156" s="179"/>
      <c r="D156" s="163" t="s">
        <v>153</v>
      </c>
      <c r="E156" s="180" t="s">
        <v>5</v>
      </c>
      <c r="F156" s="181" t="s">
        <v>156</v>
      </c>
      <c r="H156" s="182">
        <v>355.12</v>
      </c>
      <c r="L156" s="179"/>
      <c r="M156" s="183"/>
      <c r="N156" s="184"/>
      <c r="O156" s="184"/>
      <c r="P156" s="184"/>
      <c r="Q156" s="184"/>
      <c r="R156" s="184"/>
      <c r="S156" s="184"/>
      <c r="T156" s="185"/>
      <c r="AT156" s="180" t="s">
        <v>153</v>
      </c>
      <c r="AU156" s="180" t="s">
        <v>75</v>
      </c>
      <c r="AV156" s="13" t="s">
        <v>149</v>
      </c>
      <c r="AW156" s="13" t="s">
        <v>28</v>
      </c>
      <c r="AX156" s="13" t="s">
        <v>73</v>
      </c>
      <c r="AY156" s="180" t="s">
        <v>142</v>
      </c>
    </row>
    <row r="157" spans="2:65" s="1" customFormat="1" ht="38.25" customHeight="1">
      <c r="B157" s="152"/>
      <c r="C157" s="153" t="s">
        <v>249</v>
      </c>
      <c r="D157" s="153" t="s">
        <v>144</v>
      </c>
      <c r="E157" s="154" t="s">
        <v>918</v>
      </c>
      <c r="F157" s="155" t="s">
        <v>919</v>
      </c>
      <c r="G157" s="156" t="s">
        <v>389</v>
      </c>
      <c r="H157" s="157">
        <v>47</v>
      </c>
      <c r="I157" s="157"/>
      <c r="J157" s="157">
        <f>ROUND(I157*H157,2)</f>
        <v>0</v>
      </c>
      <c r="K157" s="155" t="s">
        <v>148</v>
      </c>
      <c r="L157" s="38"/>
      <c r="M157" s="158" t="s">
        <v>5</v>
      </c>
      <c r="N157" s="159" t="s">
        <v>36</v>
      </c>
      <c r="O157" s="160">
        <v>0.4</v>
      </c>
      <c r="P157" s="160">
        <f>O157*H157</f>
        <v>18.8</v>
      </c>
      <c r="Q157" s="160">
        <v>0.00015</v>
      </c>
      <c r="R157" s="160">
        <f>Q157*H157</f>
        <v>0.007049999999999999</v>
      </c>
      <c r="S157" s="160">
        <v>0</v>
      </c>
      <c r="T157" s="161">
        <f>S157*H157</f>
        <v>0</v>
      </c>
      <c r="AR157" s="24" t="s">
        <v>149</v>
      </c>
      <c r="AT157" s="24" t="s">
        <v>144</v>
      </c>
      <c r="AU157" s="24" t="s">
        <v>75</v>
      </c>
      <c r="AY157" s="24" t="s">
        <v>142</v>
      </c>
      <c r="BE157" s="162">
        <f>IF(N157="základní",J157,0)</f>
        <v>0</v>
      </c>
      <c r="BF157" s="162">
        <f>IF(N157="snížená",J157,0)</f>
        <v>0</v>
      </c>
      <c r="BG157" s="162">
        <f>IF(N157="zákl. přenesená",J157,0)</f>
        <v>0</v>
      </c>
      <c r="BH157" s="162">
        <f>IF(N157="sníž. přenesená",J157,0)</f>
        <v>0</v>
      </c>
      <c r="BI157" s="162">
        <f>IF(N157="nulová",J157,0)</f>
        <v>0</v>
      </c>
      <c r="BJ157" s="24" t="s">
        <v>73</v>
      </c>
      <c r="BK157" s="162">
        <f>ROUND(I157*H157,2)</f>
        <v>0</v>
      </c>
      <c r="BL157" s="24" t="s">
        <v>149</v>
      </c>
      <c r="BM157" s="24" t="s">
        <v>920</v>
      </c>
    </row>
    <row r="158" spans="2:47" s="1" customFormat="1" ht="121.5">
      <c r="B158" s="38"/>
      <c r="D158" s="163" t="s">
        <v>151</v>
      </c>
      <c r="F158" s="164" t="s">
        <v>921</v>
      </c>
      <c r="L158" s="38"/>
      <c r="M158" s="165"/>
      <c r="N158" s="39"/>
      <c r="O158" s="39"/>
      <c r="P158" s="39"/>
      <c r="Q158" s="39"/>
      <c r="R158" s="39"/>
      <c r="S158" s="39"/>
      <c r="T158" s="67"/>
      <c r="AT158" s="24" t="s">
        <v>151</v>
      </c>
      <c r="AU158" s="24" t="s">
        <v>75</v>
      </c>
    </row>
    <row r="159" spans="2:51" s="11" customFormat="1" ht="13.5">
      <c r="B159" s="166"/>
      <c r="D159" s="163" t="s">
        <v>153</v>
      </c>
      <c r="E159" s="167" t="s">
        <v>5</v>
      </c>
      <c r="F159" s="168" t="s">
        <v>854</v>
      </c>
      <c r="H159" s="169">
        <v>47</v>
      </c>
      <c r="L159" s="166"/>
      <c r="M159" s="170"/>
      <c r="N159" s="171"/>
      <c r="O159" s="171"/>
      <c r="P159" s="171"/>
      <c r="Q159" s="171"/>
      <c r="R159" s="171"/>
      <c r="S159" s="171"/>
      <c r="T159" s="172"/>
      <c r="AT159" s="167" t="s">
        <v>153</v>
      </c>
      <c r="AU159" s="167" t="s">
        <v>75</v>
      </c>
      <c r="AV159" s="11" t="s">
        <v>75</v>
      </c>
      <c r="AW159" s="11" t="s">
        <v>28</v>
      </c>
      <c r="AX159" s="11" t="s">
        <v>65</v>
      </c>
      <c r="AY159" s="167" t="s">
        <v>142</v>
      </c>
    </row>
    <row r="160" spans="2:51" s="13" customFormat="1" ht="13.5">
      <c r="B160" s="179"/>
      <c r="D160" s="163" t="s">
        <v>153</v>
      </c>
      <c r="E160" s="180" t="s">
        <v>5</v>
      </c>
      <c r="F160" s="181" t="s">
        <v>156</v>
      </c>
      <c r="H160" s="182">
        <v>47</v>
      </c>
      <c r="L160" s="179"/>
      <c r="M160" s="183"/>
      <c r="N160" s="184"/>
      <c r="O160" s="184"/>
      <c r="P160" s="184"/>
      <c r="Q160" s="184"/>
      <c r="R160" s="184"/>
      <c r="S160" s="184"/>
      <c r="T160" s="185"/>
      <c r="AT160" s="180" t="s">
        <v>153</v>
      </c>
      <c r="AU160" s="180" t="s">
        <v>75</v>
      </c>
      <c r="AV160" s="13" t="s">
        <v>149</v>
      </c>
      <c r="AW160" s="13" t="s">
        <v>28</v>
      </c>
      <c r="AX160" s="13" t="s">
        <v>73</v>
      </c>
      <c r="AY160" s="180" t="s">
        <v>142</v>
      </c>
    </row>
    <row r="161" spans="2:65" s="1" customFormat="1" ht="16.5" customHeight="1">
      <c r="B161" s="152"/>
      <c r="C161" s="187" t="s">
        <v>254</v>
      </c>
      <c r="D161" s="187" t="s">
        <v>226</v>
      </c>
      <c r="E161" s="188" t="s">
        <v>922</v>
      </c>
      <c r="F161" s="189" t="s">
        <v>923</v>
      </c>
      <c r="G161" s="190" t="s">
        <v>324</v>
      </c>
      <c r="H161" s="191">
        <v>47</v>
      </c>
      <c r="I161" s="191"/>
      <c r="J161" s="191">
        <f>ROUND(I161*H161,2)</f>
        <v>0</v>
      </c>
      <c r="K161" s="189" t="s">
        <v>148</v>
      </c>
      <c r="L161" s="192"/>
      <c r="M161" s="193" t="s">
        <v>5</v>
      </c>
      <c r="N161" s="194" t="s">
        <v>36</v>
      </c>
      <c r="O161" s="160">
        <v>0</v>
      </c>
      <c r="P161" s="160">
        <f>O161*H161</f>
        <v>0</v>
      </c>
      <c r="Q161" s="160">
        <v>0.00294</v>
      </c>
      <c r="R161" s="160">
        <f>Q161*H161</f>
        <v>0.13818</v>
      </c>
      <c r="S161" s="160">
        <v>0</v>
      </c>
      <c r="T161" s="161">
        <f>S161*H161</f>
        <v>0</v>
      </c>
      <c r="AR161" s="24" t="s">
        <v>189</v>
      </c>
      <c r="AT161" s="24" t="s">
        <v>226</v>
      </c>
      <c r="AU161" s="24" t="s">
        <v>75</v>
      </c>
      <c r="AY161" s="24" t="s">
        <v>142</v>
      </c>
      <c r="BE161" s="162">
        <f>IF(N161="základní",J161,0)</f>
        <v>0</v>
      </c>
      <c r="BF161" s="162">
        <f>IF(N161="snížená",J161,0)</f>
        <v>0</v>
      </c>
      <c r="BG161" s="162">
        <f>IF(N161="zákl. přenesená",J161,0)</f>
        <v>0</v>
      </c>
      <c r="BH161" s="162">
        <f>IF(N161="sníž. přenesená",J161,0)</f>
        <v>0</v>
      </c>
      <c r="BI161" s="162">
        <f>IF(N161="nulová",J161,0)</f>
        <v>0</v>
      </c>
      <c r="BJ161" s="24" t="s">
        <v>73</v>
      </c>
      <c r="BK161" s="162">
        <f>ROUND(I161*H161,2)</f>
        <v>0</v>
      </c>
      <c r="BL161" s="24" t="s">
        <v>149</v>
      </c>
      <c r="BM161" s="24" t="s">
        <v>924</v>
      </c>
    </row>
    <row r="162" spans="2:63" s="10" customFormat="1" ht="29.85" customHeight="1">
      <c r="B162" s="140"/>
      <c r="D162" s="141" t="s">
        <v>64</v>
      </c>
      <c r="E162" s="150" t="s">
        <v>370</v>
      </c>
      <c r="F162" s="150" t="s">
        <v>371</v>
      </c>
      <c r="J162" s="151">
        <f>BK162</f>
        <v>0</v>
      </c>
      <c r="L162" s="140"/>
      <c r="M162" s="144"/>
      <c r="N162" s="145"/>
      <c r="O162" s="145"/>
      <c r="P162" s="146">
        <f>SUM(P163:P164)</f>
        <v>23.8107</v>
      </c>
      <c r="Q162" s="145"/>
      <c r="R162" s="146">
        <f>SUM(R163:R164)</f>
        <v>0</v>
      </c>
      <c r="S162" s="145"/>
      <c r="T162" s="147">
        <f>SUM(T163:T164)</f>
        <v>0</v>
      </c>
      <c r="AR162" s="141" t="s">
        <v>73</v>
      </c>
      <c r="AT162" s="148" t="s">
        <v>64</v>
      </c>
      <c r="AU162" s="148" t="s">
        <v>73</v>
      </c>
      <c r="AY162" s="141" t="s">
        <v>142</v>
      </c>
      <c r="BK162" s="149">
        <f>SUM(BK163:BK164)</f>
        <v>0</v>
      </c>
    </row>
    <row r="163" spans="2:65" s="1" customFormat="1" ht="38.25" customHeight="1">
      <c r="B163" s="152"/>
      <c r="C163" s="153" t="s">
        <v>10</v>
      </c>
      <c r="D163" s="153" t="s">
        <v>144</v>
      </c>
      <c r="E163" s="154" t="s">
        <v>925</v>
      </c>
      <c r="F163" s="155" t="s">
        <v>926</v>
      </c>
      <c r="G163" s="156" t="s">
        <v>213</v>
      </c>
      <c r="H163" s="157">
        <v>20.85</v>
      </c>
      <c r="I163" s="157"/>
      <c r="J163" s="157">
        <f>ROUND(I163*H163,2)</f>
        <v>0</v>
      </c>
      <c r="K163" s="155" t="s">
        <v>148</v>
      </c>
      <c r="L163" s="38"/>
      <c r="M163" s="158" t="s">
        <v>5</v>
      </c>
      <c r="N163" s="159" t="s">
        <v>36</v>
      </c>
      <c r="O163" s="160">
        <v>1.142</v>
      </c>
      <c r="P163" s="160">
        <f>O163*H163</f>
        <v>23.8107</v>
      </c>
      <c r="Q163" s="160">
        <v>0</v>
      </c>
      <c r="R163" s="160">
        <f>Q163*H163</f>
        <v>0</v>
      </c>
      <c r="S163" s="160">
        <v>0</v>
      </c>
      <c r="T163" s="161">
        <f>S163*H163</f>
        <v>0</v>
      </c>
      <c r="AR163" s="24" t="s">
        <v>149</v>
      </c>
      <c r="AT163" s="24" t="s">
        <v>144</v>
      </c>
      <c r="AU163" s="24" t="s">
        <v>75</v>
      </c>
      <c r="AY163" s="24" t="s">
        <v>142</v>
      </c>
      <c r="BE163" s="162">
        <f>IF(N163="základní",J163,0)</f>
        <v>0</v>
      </c>
      <c r="BF163" s="162">
        <f>IF(N163="snížená",J163,0)</f>
        <v>0</v>
      </c>
      <c r="BG163" s="162">
        <f>IF(N163="zákl. přenesená",J163,0)</f>
        <v>0</v>
      </c>
      <c r="BH163" s="162">
        <f>IF(N163="sníž. přenesená",J163,0)</f>
        <v>0</v>
      </c>
      <c r="BI163" s="162">
        <f>IF(N163="nulová",J163,0)</f>
        <v>0</v>
      </c>
      <c r="BJ163" s="24" t="s">
        <v>73</v>
      </c>
      <c r="BK163" s="162">
        <f>ROUND(I163*H163,2)</f>
        <v>0</v>
      </c>
      <c r="BL163" s="24" t="s">
        <v>149</v>
      </c>
      <c r="BM163" s="24" t="s">
        <v>927</v>
      </c>
    </row>
    <row r="164" spans="2:47" s="1" customFormat="1" ht="54">
      <c r="B164" s="38"/>
      <c r="D164" s="163" t="s">
        <v>151</v>
      </c>
      <c r="F164" s="164" t="s">
        <v>928</v>
      </c>
      <c r="L164" s="38"/>
      <c r="M164" s="165"/>
      <c r="N164" s="39"/>
      <c r="O164" s="39"/>
      <c r="P164" s="39"/>
      <c r="Q164" s="39"/>
      <c r="R164" s="39"/>
      <c r="S164" s="39"/>
      <c r="T164" s="67"/>
      <c r="AT164" s="24" t="s">
        <v>151</v>
      </c>
      <c r="AU164" s="24" t="s">
        <v>75</v>
      </c>
    </row>
    <row r="165" spans="2:63" s="10" customFormat="1" ht="37.35" customHeight="1">
      <c r="B165" s="140"/>
      <c r="D165" s="141" t="s">
        <v>64</v>
      </c>
      <c r="E165" s="142" t="s">
        <v>377</v>
      </c>
      <c r="F165" s="142" t="s">
        <v>378</v>
      </c>
      <c r="J165" s="143">
        <f>BK165</f>
        <v>0</v>
      </c>
      <c r="L165" s="140"/>
      <c r="M165" s="144"/>
      <c r="N165" s="145"/>
      <c r="O165" s="145"/>
      <c r="P165" s="146">
        <f>P166+P173</f>
        <v>98.83879999999999</v>
      </c>
      <c r="Q165" s="145"/>
      <c r="R165" s="146">
        <f>R166+R173</f>
        <v>0.09548750000000002</v>
      </c>
      <c r="S165" s="145"/>
      <c r="T165" s="147">
        <f>T166+T173</f>
        <v>0</v>
      </c>
      <c r="AR165" s="141" t="s">
        <v>75</v>
      </c>
      <c r="AT165" s="148" t="s">
        <v>64</v>
      </c>
      <c r="AU165" s="148" t="s">
        <v>65</v>
      </c>
      <c r="AY165" s="141" t="s">
        <v>142</v>
      </c>
      <c r="BK165" s="149">
        <f>BK166+BK173</f>
        <v>0</v>
      </c>
    </row>
    <row r="166" spans="2:63" s="10" customFormat="1" ht="19.9" customHeight="1">
      <c r="B166" s="140"/>
      <c r="D166" s="141" t="s">
        <v>64</v>
      </c>
      <c r="E166" s="150" t="s">
        <v>929</v>
      </c>
      <c r="F166" s="150" t="s">
        <v>930</v>
      </c>
      <c r="J166" s="151">
        <f>BK166</f>
        <v>0</v>
      </c>
      <c r="L166" s="140"/>
      <c r="M166" s="144"/>
      <c r="N166" s="145"/>
      <c r="O166" s="145"/>
      <c r="P166" s="146">
        <f>SUM(P167:P172)</f>
        <v>21.9728</v>
      </c>
      <c r="Q166" s="145"/>
      <c r="R166" s="146">
        <f>SUM(R167:R172)</f>
        <v>0.008372699999999999</v>
      </c>
      <c r="S166" s="145"/>
      <c r="T166" s="147">
        <f>SUM(T167:T172)</f>
        <v>0</v>
      </c>
      <c r="AR166" s="141" t="s">
        <v>75</v>
      </c>
      <c r="AT166" s="148" t="s">
        <v>64</v>
      </c>
      <c r="AU166" s="148" t="s">
        <v>73</v>
      </c>
      <c r="AY166" s="141" t="s">
        <v>142</v>
      </c>
      <c r="BK166" s="149">
        <f>SUM(BK167:BK172)</f>
        <v>0</v>
      </c>
    </row>
    <row r="167" spans="2:65" s="1" customFormat="1" ht="25.5" customHeight="1">
      <c r="B167" s="152"/>
      <c r="C167" s="153" t="s">
        <v>276</v>
      </c>
      <c r="D167" s="153" t="s">
        <v>144</v>
      </c>
      <c r="E167" s="154" t="s">
        <v>931</v>
      </c>
      <c r="F167" s="155" t="s">
        <v>932</v>
      </c>
      <c r="G167" s="156" t="s">
        <v>147</v>
      </c>
      <c r="H167" s="157">
        <v>4.43</v>
      </c>
      <c r="I167" s="157"/>
      <c r="J167" s="157">
        <f>ROUND(I167*H167,2)</f>
        <v>0</v>
      </c>
      <c r="K167" s="155" t="s">
        <v>148</v>
      </c>
      <c r="L167" s="38"/>
      <c r="M167" s="158" t="s">
        <v>5</v>
      </c>
      <c r="N167" s="159" t="s">
        <v>36</v>
      </c>
      <c r="O167" s="160">
        <v>3.4</v>
      </c>
      <c r="P167" s="160">
        <f>O167*H167</f>
        <v>15.062</v>
      </c>
      <c r="Q167" s="160">
        <v>0</v>
      </c>
      <c r="R167" s="160">
        <f>Q167*H167</f>
        <v>0</v>
      </c>
      <c r="S167" s="160">
        <v>0</v>
      </c>
      <c r="T167" s="161">
        <f>S167*H167</f>
        <v>0</v>
      </c>
      <c r="AR167" s="24" t="s">
        <v>235</v>
      </c>
      <c r="AT167" s="24" t="s">
        <v>144</v>
      </c>
      <c r="AU167" s="24" t="s">
        <v>75</v>
      </c>
      <c r="AY167" s="24" t="s">
        <v>142</v>
      </c>
      <c r="BE167" s="162">
        <f>IF(N167="základní",J167,0)</f>
        <v>0</v>
      </c>
      <c r="BF167" s="162">
        <f>IF(N167="snížená",J167,0)</f>
        <v>0</v>
      </c>
      <c r="BG167" s="162">
        <f>IF(N167="zákl. přenesená",J167,0)</f>
        <v>0</v>
      </c>
      <c r="BH167" s="162">
        <f>IF(N167="sníž. přenesená",J167,0)</f>
        <v>0</v>
      </c>
      <c r="BI167" s="162">
        <f>IF(N167="nulová",J167,0)</f>
        <v>0</v>
      </c>
      <c r="BJ167" s="24" t="s">
        <v>73</v>
      </c>
      <c r="BK167" s="162">
        <f>ROUND(I167*H167,2)</f>
        <v>0</v>
      </c>
      <c r="BL167" s="24" t="s">
        <v>235</v>
      </c>
      <c r="BM167" s="24" t="s">
        <v>933</v>
      </c>
    </row>
    <row r="168" spans="2:47" s="1" customFormat="1" ht="162">
      <c r="B168" s="38"/>
      <c r="D168" s="163" t="s">
        <v>151</v>
      </c>
      <c r="F168" s="164" t="s">
        <v>934</v>
      </c>
      <c r="L168" s="38"/>
      <c r="M168" s="165"/>
      <c r="N168" s="39"/>
      <c r="O168" s="39"/>
      <c r="P168" s="39"/>
      <c r="Q168" s="39"/>
      <c r="R168" s="39"/>
      <c r="S168" s="39"/>
      <c r="T168" s="67"/>
      <c r="AT168" s="24" t="s">
        <v>151</v>
      </c>
      <c r="AU168" s="24" t="s">
        <v>75</v>
      </c>
    </row>
    <row r="169" spans="2:51" s="11" customFormat="1" ht="13.5">
      <c r="B169" s="166"/>
      <c r="D169" s="163" t="s">
        <v>153</v>
      </c>
      <c r="E169" s="167" t="s">
        <v>5</v>
      </c>
      <c r="F169" s="168" t="s">
        <v>935</v>
      </c>
      <c r="H169" s="169">
        <v>4.43</v>
      </c>
      <c r="L169" s="166"/>
      <c r="M169" s="170"/>
      <c r="N169" s="171"/>
      <c r="O169" s="171"/>
      <c r="P169" s="171"/>
      <c r="Q169" s="171"/>
      <c r="R169" s="171"/>
      <c r="S169" s="171"/>
      <c r="T169" s="172"/>
      <c r="AT169" s="167" t="s">
        <v>153</v>
      </c>
      <c r="AU169" s="167" t="s">
        <v>75</v>
      </c>
      <c r="AV169" s="11" t="s">
        <v>75</v>
      </c>
      <c r="AW169" s="11" t="s">
        <v>28</v>
      </c>
      <c r="AX169" s="11" t="s">
        <v>65</v>
      </c>
      <c r="AY169" s="167" t="s">
        <v>142</v>
      </c>
    </row>
    <row r="170" spans="2:51" s="13" customFormat="1" ht="13.5">
      <c r="B170" s="179"/>
      <c r="D170" s="163" t="s">
        <v>153</v>
      </c>
      <c r="E170" s="180" t="s">
        <v>5</v>
      </c>
      <c r="F170" s="181" t="s">
        <v>156</v>
      </c>
      <c r="H170" s="182">
        <v>4.43</v>
      </c>
      <c r="L170" s="179"/>
      <c r="M170" s="183"/>
      <c r="N170" s="184"/>
      <c r="O170" s="184"/>
      <c r="P170" s="184"/>
      <c r="Q170" s="184"/>
      <c r="R170" s="184"/>
      <c r="S170" s="184"/>
      <c r="T170" s="185"/>
      <c r="AT170" s="180" t="s">
        <v>153</v>
      </c>
      <c r="AU170" s="180" t="s">
        <v>75</v>
      </c>
      <c r="AV170" s="13" t="s">
        <v>149</v>
      </c>
      <c r="AW170" s="13" t="s">
        <v>28</v>
      </c>
      <c r="AX170" s="13" t="s">
        <v>73</v>
      </c>
      <c r="AY170" s="180" t="s">
        <v>142</v>
      </c>
    </row>
    <row r="171" spans="2:65" s="1" customFormat="1" ht="38.25" customHeight="1">
      <c r="B171" s="152"/>
      <c r="C171" s="153" t="s">
        <v>281</v>
      </c>
      <c r="D171" s="153" t="s">
        <v>144</v>
      </c>
      <c r="E171" s="154" t="s">
        <v>936</v>
      </c>
      <c r="F171" s="155" t="s">
        <v>937</v>
      </c>
      <c r="G171" s="156" t="s">
        <v>147</v>
      </c>
      <c r="H171" s="157">
        <v>4.43</v>
      </c>
      <c r="I171" s="157"/>
      <c r="J171" s="157">
        <f>ROUND(I171*H171,2)</f>
        <v>0</v>
      </c>
      <c r="K171" s="155" t="s">
        <v>148</v>
      </c>
      <c r="L171" s="38"/>
      <c r="M171" s="158" t="s">
        <v>5</v>
      </c>
      <c r="N171" s="159" t="s">
        <v>36</v>
      </c>
      <c r="O171" s="160">
        <v>1.56</v>
      </c>
      <c r="P171" s="160">
        <f>O171*H171</f>
        <v>6.9108</v>
      </c>
      <c r="Q171" s="160">
        <v>0.00189</v>
      </c>
      <c r="R171" s="160">
        <f>Q171*H171</f>
        <v>0.008372699999999999</v>
      </c>
      <c r="S171" s="160">
        <v>0</v>
      </c>
      <c r="T171" s="161">
        <f>S171*H171</f>
        <v>0</v>
      </c>
      <c r="AR171" s="24" t="s">
        <v>235</v>
      </c>
      <c r="AT171" s="24" t="s">
        <v>144</v>
      </c>
      <c r="AU171" s="24" t="s">
        <v>75</v>
      </c>
      <c r="AY171" s="24" t="s">
        <v>142</v>
      </c>
      <c r="BE171" s="162">
        <f>IF(N171="základní",J171,0)</f>
        <v>0</v>
      </c>
      <c r="BF171" s="162">
        <f>IF(N171="snížená",J171,0)</f>
        <v>0</v>
      </c>
      <c r="BG171" s="162">
        <f>IF(N171="zákl. přenesená",J171,0)</f>
        <v>0</v>
      </c>
      <c r="BH171" s="162">
        <f>IF(N171="sníž. přenesená",J171,0)</f>
        <v>0</v>
      </c>
      <c r="BI171" s="162">
        <f>IF(N171="nulová",J171,0)</f>
        <v>0</v>
      </c>
      <c r="BJ171" s="24" t="s">
        <v>73</v>
      </c>
      <c r="BK171" s="162">
        <f>ROUND(I171*H171,2)</f>
        <v>0</v>
      </c>
      <c r="BL171" s="24" t="s">
        <v>235</v>
      </c>
      <c r="BM171" s="24" t="s">
        <v>938</v>
      </c>
    </row>
    <row r="172" spans="2:47" s="1" customFormat="1" ht="162">
      <c r="B172" s="38"/>
      <c r="D172" s="163" t="s">
        <v>151</v>
      </c>
      <c r="F172" s="164" t="s">
        <v>934</v>
      </c>
      <c r="L172" s="38"/>
      <c r="M172" s="165"/>
      <c r="N172" s="39"/>
      <c r="O172" s="39"/>
      <c r="P172" s="39"/>
      <c r="Q172" s="39"/>
      <c r="R172" s="39"/>
      <c r="S172" s="39"/>
      <c r="T172" s="67"/>
      <c r="AT172" s="24" t="s">
        <v>151</v>
      </c>
      <c r="AU172" s="24" t="s">
        <v>75</v>
      </c>
    </row>
    <row r="173" spans="2:63" s="10" customFormat="1" ht="29.85" customHeight="1">
      <c r="B173" s="140"/>
      <c r="D173" s="141" t="s">
        <v>64</v>
      </c>
      <c r="E173" s="150" t="s">
        <v>681</v>
      </c>
      <c r="F173" s="150" t="s">
        <v>682</v>
      </c>
      <c r="J173" s="151">
        <f>BK173</f>
        <v>0</v>
      </c>
      <c r="L173" s="140"/>
      <c r="M173" s="144"/>
      <c r="N173" s="145"/>
      <c r="O173" s="145"/>
      <c r="P173" s="146">
        <f>SUM(P174:P176)</f>
        <v>76.866</v>
      </c>
      <c r="Q173" s="145"/>
      <c r="R173" s="146">
        <f>SUM(R174:R176)</f>
        <v>0.08711480000000002</v>
      </c>
      <c r="S173" s="145"/>
      <c r="T173" s="147">
        <f>SUM(T174:T176)</f>
        <v>0</v>
      </c>
      <c r="AR173" s="141" t="s">
        <v>75</v>
      </c>
      <c r="AT173" s="148" t="s">
        <v>64</v>
      </c>
      <c r="AU173" s="148" t="s">
        <v>73</v>
      </c>
      <c r="AY173" s="141" t="s">
        <v>142</v>
      </c>
      <c r="BK173" s="149">
        <f>SUM(BK174:BK176)</f>
        <v>0</v>
      </c>
    </row>
    <row r="174" spans="2:65" s="1" customFormat="1" ht="16.5" customHeight="1">
      <c r="B174" s="152"/>
      <c r="C174" s="153" t="s">
        <v>289</v>
      </c>
      <c r="D174" s="153" t="s">
        <v>144</v>
      </c>
      <c r="E174" s="154" t="s">
        <v>939</v>
      </c>
      <c r="F174" s="155" t="s">
        <v>940</v>
      </c>
      <c r="G174" s="156" t="s">
        <v>220</v>
      </c>
      <c r="H174" s="157">
        <v>256.22</v>
      </c>
      <c r="I174" s="157"/>
      <c r="J174" s="157">
        <f>ROUND(I174*H174,2)</f>
        <v>0</v>
      </c>
      <c r="K174" s="155" t="s">
        <v>148</v>
      </c>
      <c r="L174" s="38"/>
      <c r="M174" s="158" t="s">
        <v>5</v>
      </c>
      <c r="N174" s="159" t="s">
        <v>36</v>
      </c>
      <c r="O174" s="160">
        <v>0.3</v>
      </c>
      <c r="P174" s="160">
        <f>O174*H174</f>
        <v>76.866</v>
      </c>
      <c r="Q174" s="160">
        <v>0.00034</v>
      </c>
      <c r="R174" s="160">
        <f>Q174*H174</f>
        <v>0.08711480000000002</v>
      </c>
      <c r="S174" s="160">
        <v>0</v>
      </c>
      <c r="T174" s="161">
        <f>S174*H174</f>
        <v>0</v>
      </c>
      <c r="AR174" s="24" t="s">
        <v>235</v>
      </c>
      <c r="AT174" s="24" t="s">
        <v>144</v>
      </c>
      <c r="AU174" s="24" t="s">
        <v>75</v>
      </c>
      <c r="AY174" s="24" t="s">
        <v>142</v>
      </c>
      <c r="BE174" s="162">
        <f>IF(N174="základní",J174,0)</f>
        <v>0</v>
      </c>
      <c r="BF174" s="162">
        <f>IF(N174="snížená",J174,0)</f>
        <v>0</v>
      </c>
      <c r="BG174" s="162">
        <f>IF(N174="zákl. přenesená",J174,0)</f>
        <v>0</v>
      </c>
      <c r="BH174" s="162">
        <f>IF(N174="sníž. přenesená",J174,0)</f>
        <v>0</v>
      </c>
      <c r="BI174" s="162">
        <f>IF(N174="nulová",J174,0)</f>
        <v>0</v>
      </c>
      <c r="BJ174" s="24" t="s">
        <v>73</v>
      </c>
      <c r="BK174" s="162">
        <f>ROUND(I174*H174,2)</f>
        <v>0</v>
      </c>
      <c r="BL174" s="24" t="s">
        <v>235</v>
      </c>
      <c r="BM174" s="24" t="s">
        <v>941</v>
      </c>
    </row>
    <row r="175" spans="2:51" s="11" customFormat="1" ht="13.5">
      <c r="B175" s="166"/>
      <c r="D175" s="163" t="s">
        <v>153</v>
      </c>
      <c r="E175" s="167" t="s">
        <v>5</v>
      </c>
      <c r="F175" s="168" t="s">
        <v>942</v>
      </c>
      <c r="H175" s="169">
        <v>256.22</v>
      </c>
      <c r="L175" s="166"/>
      <c r="M175" s="170"/>
      <c r="N175" s="171"/>
      <c r="O175" s="171"/>
      <c r="P175" s="171"/>
      <c r="Q175" s="171"/>
      <c r="R175" s="171"/>
      <c r="S175" s="171"/>
      <c r="T175" s="172"/>
      <c r="AT175" s="167" t="s">
        <v>153</v>
      </c>
      <c r="AU175" s="167" t="s">
        <v>75</v>
      </c>
      <c r="AV175" s="11" t="s">
        <v>75</v>
      </c>
      <c r="AW175" s="11" t="s">
        <v>28</v>
      </c>
      <c r="AX175" s="11" t="s">
        <v>65</v>
      </c>
      <c r="AY175" s="167" t="s">
        <v>142</v>
      </c>
    </row>
    <row r="176" spans="2:51" s="13" customFormat="1" ht="13.5">
      <c r="B176" s="179"/>
      <c r="D176" s="163" t="s">
        <v>153</v>
      </c>
      <c r="E176" s="180" t="s">
        <v>5</v>
      </c>
      <c r="F176" s="181" t="s">
        <v>156</v>
      </c>
      <c r="H176" s="182">
        <v>256.22</v>
      </c>
      <c r="L176" s="179"/>
      <c r="M176" s="209"/>
      <c r="N176" s="210"/>
      <c r="O176" s="210"/>
      <c r="P176" s="210"/>
      <c r="Q176" s="210"/>
      <c r="R176" s="210"/>
      <c r="S176" s="210"/>
      <c r="T176" s="211"/>
      <c r="AT176" s="180" t="s">
        <v>153</v>
      </c>
      <c r="AU176" s="180" t="s">
        <v>75</v>
      </c>
      <c r="AV176" s="13" t="s">
        <v>149</v>
      </c>
      <c r="AW176" s="13" t="s">
        <v>28</v>
      </c>
      <c r="AX176" s="13" t="s">
        <v>73</v>
      </c>
      <c r="AY176" s="180" t="s">
        <v>142</v>
      </c>
    </row>
    <row r="177" spans="2:12" s="1" customFormat="1" ht="6.95" customHeight="1">
      <c r="B177" s="53"/>
      <c r="C177" s="54"/>
      <c r="D177" s="54"/>
      <c r="E177" s="54"/>
      <c r="F177" s="54"/>
      <c r="G177" s="54"/>
      <c r="H177" s="54"/>
      <c r="I177" s="54"/>
      <c r="J177" s="54"/>
      <c r="K177" s="54"/>
      <c r="L177" s="38"/>
    </row>
  </sheetData>
  <autoFilter ref="C84:K176"/>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137"/>
  <sheetViews>
    <sheetView showGridLines="0" workbookViewId="0" topLeftCell="A1">
      <pane ySplit="1" topLeftCell="A78" activePane="bottomLeft" state="frozen"/>
      <selection pane="bottomLeft" activeCell="I83" sqref="I8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106</v>
      </c>
      <c r="G1" s="444" t="s">
        <v>107</v>
      </c>
      <c r="H1" s="444"/>
      <c r="I1" s="17"/>
      <c r="J1" s="97" t="s">
        <v>108</v>
      </c>
      <c r="K1" s="18" t="s">
        <v>109</v>
      </c>
      <c r="L1" s="97" t="s">
        <v>110</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27" t="s">
        <v>8</v>
      </c>
      <c r="M2" s="428"/>
      <c r="N2" s="428"/>
      <c r="O2" s="428"/>
      <c r="P2" s="428"/>
      <c r="Q2" s="428"/>
      <c r="R2" s="428"/>
      <c r="S2" s="428"/>
      <c r="T2" s="428"/>
      <c r="U2" s="428"/>
      <c r="V2" s="428"/>
      <c r="AT2" s="24" t="s">
        <v>90</v>
      </c>
    </row>
    <row r="3" spans="2:46" ht="6.95" customHeight="1">
      <c r="B3" s="25"/>
      <c r="C3" s="26"/>
      <c r="D3" s="26"/>
      <c r="E3" s="26"/>
      <c r="F3" s="26"/>
      <c r="G3" s="26"/>
      <c r="H3" s="26"/>
      <c r="I3" s="26"/>
      <c r="J3" s="26"/>
      <c r="K3" s="27"/>
      <c r="AT3" s="24" t="s">
        <v>75</v>
      </c>
    </row>
    <row r="4" spans="2:46" ht="36.95" customHeight="1">
      <c r="B4" s="28"/>
      <c r="C4" s="29"/>
      <c r="D4" s="30" t="s">
        <v>111</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445" t="str">
        <f>'Rekapitulace stavby'!K6</f>
        <v>Využití plochy Borská, I.etapa</v>
      </c>
      <c r="F7" s="446"/>
      <c r="G7" s="446"/>
      <c r="H7" s="446"/>
      <c r="I7" s="29"/>
      <c r="J7" s="29"/>
      <c r="K7" s="31"/>
    </row>
    <row r="8" spans="2:11" s="1" customFormat="1" ht="15">
      <c r="B8" s="38"/>
      <c r="C8" s="39"/>
      <c r="D8" s="36" t="s">
        <v>112</v>
      </c>
      <c r="E8" s="39"/>
      <c r="F8" s="39"/>
      <c r="G8" s="39"/>
      <c r="H8" s="39"/>
      <c r="I8" s="39"/>
      <c r="J8" s="39"/>
      <c r="K8" s="42"/>
    </row>
    <row r="9" spans="2:11" s="1" customFormat="1" ht="36.95" customHeight="1">
      <c r="B9" s="38"/>
      <c r="C9" s="39"/>
      <c r="D9" s="39"/>
      <c r="E9" s="447" t="s">
        <v>943</v>
      </c>
      <c r="F9" s="448"/>
      <c r="G9" s="448"/>
      <c r="H9" s="44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t="s">
        <v>1645</v>
      </c>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429" t="s">
        <v>5</v>
      </c>
      <c r="F24" s="429"/>
      <c r="G24" s="429"/>
      <c r="H24" s="429"/>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ROUND(J80,2)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ROUND(SUM(BE80:BE136),2)</f>
        <v>0</v>
      </c>
      <c r="G30" s="39"/>
      <c r="H30" s="39"/>
      <c r="I30" s="107">
        <v>0.21</v>
      </c>
      <c r="J30" s="106">
        <f>ROUND(ROUND((SUM(BE80:BE136)),2)*I30,2)</f>
        <v>0</v>
      </c>
      <c r="K30" s="42"/>
    </row>
    <row r="31" spans="2:11" s="1" customFormat="1" ht="14.45" customHeight="1">
      <c r="B31" s="38"/>
      <c r="C31" s="39"/>
      <c r="D31" s="39"/>
      <c r="E31" s="46" t="s">
        <v>37</v>
      </c>
      <c r="F31" s="106">
        <f>ROUND(SUM(BF80:BF136),2)</f>
        <v>0</v>
      </c>
      <c r="G31" s="39"/>
      <c r="H31" s="39"/>
      <c r="I31" s="107">
        <v>0.15</v>
      </c>
      <c r="J31" s="106">
        <f>ROUND(ROUND((SUM(BF80:BF136)),2)*I31,2)</f>
        <v>0</v>
      </c>
      <c r="K31" s="42"/>
    </row>
    <row r="32" spans="2:11" s="1" customFormat="1" ht="14.45" customHeight="1" hidden="1">
      <c r="B32" s="38"/>
      <c r="C32" s="39"/>
      <c r="D32" s="39"/>
      <c r="E32" s="46" t="s">
        <v>38</v>
      </c>
      <c r="F32" s="106">
        <f>ROUND(SUM(BG80:BG136),2)</f>
        <v>0</v>
      </c>
      <c r="G32" s="39"/>
      <c r="H32" s="39"/>
      <c r="I32" s="107">
        <v>0.21</v>
      </c>
      <c r="J32" s="106">
        <v>0</v>
      </c>
      <c r="K32" s="42"/>
    </row>
    <row r="33" spans="2:11" s="1" customFormat="1" ht="14.45" customHeight="1" hidden="1">
      <c r="B33" s="38"/>
      <c r="C33" s="39"/>
      <c r="D33" s="39"/>
      <c r="E33" s="46" t="s">
        <v>39</v>
      </c>
      <c r="F33" s="106">
        <f>ROUND(SUM(BH80:BH136),2)</f>
        <v>0</v>
      </c>
      <c r="G33" s="39"/>
      <c r="H33" s="39"/>
      <c r="I33" s="107">
        <v>0.15</v>
      </c>
      <c r="J33" s="106">
        <v>0</v>
      </c>
      <c r="K33" s="42"/>
    </row>
    <row r="34" spans="2:11" s="1" customFormat="1" ht="14.45" customHeight="1" hidden="1">
      <c r="B34" s="38"/>
      <c r="C34" s="39"/>
      <c r="D34" s="39"/>
      <c r="E34" s="46" t="s">
        <v>40</v>
      </c>
      <c r="F34" s="106">
        <f>ROUND(SUM(BI80:BI136),2)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114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445" t="str">
        <f>E7</f>
        <v>Využití plochy Borská, I.etapa</v>
      </c>
      <c r="F45" s="446"/>
      <c r="G45" s="446"/>
      <c r="H45" s="446"/>
      <c r="I45" s="39"/>
      <c r="J45" s="39"/>
      <c r="K45" s="42"/>
    </row>
    <row r="46" spans="2:11" s="1" customFormat="1" ht="14.45" customHeight="1">
      <c r="B46" s="38"/>
      <c r="C46" s="36" t="s">
        <v>112</v>
      </c>
      <c r="D46" s="39"/>
      <c r="E46" s="39"/>
      <c r="F46" s="39"/>
      <c r="G46" s="39"/>
      <c r="H46" s="39"/>
      <c r="I46" s="39"/>
      <c r="J46" s="39"/>
      <c r="K46" s="42"/>
    </row>
    <row r="47" spans="2:11" s="1" customFormat="1" ht="17.25" customHeight="1">
      <c r="B47" s="38"/>
      <c r="C47" s="39"/>
      <c r="D47" s="39"/>
      <c r="E47" s="447" t="str">
        <f>E9</f>
        <v>N3606 - Ochrana optických kabelů</v>
      </c>
      <c r="F47" s="448"/>
      <c r="G47" s="448"/>
      <c r="H47" s="44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Západočeská univerzita v Plzni</v>
      </c>
      <c r="G51" s="39"/>
      <c r="H51" s="39"/>
      <c r="I51" s="36" t="s">
        <v>27</v>
      </c>
      <c r="J51" s="429" t="str">
        <f>E21</f>
        <v>AS Projekt, spol. s r.o.</v>
      </c>
      <c r="K51" s="42"/>
    </row>
    <row r="52" spans="2:11" s="1" customFormat="1" ht="14.45" customHeight="1">
      <c r="B52" s="38"/>
      <c r="C52" s="36" t="s">
        <v>26</v>
      </c>
      <c r="D52" s="39"/>
      <c r="E52" s="39"/>
      <c r="F52" s="34" t="str">
        <f>IF(E18="","",E18)</f>
        <v xml:space="preserve"> </v>
      </c>
      <c r="G52" s="39"/>
      <c r="H52" s="39"/>
      <c r="I52" s="39"/>
      <c r="J52" s="440"/>
      <c r="K52" s="42"/>
    </row>
    <row r="53" spans="2:11" s="1" customFormat="1" ht="10.35" customHeight="1">
      <c r="B53" s="38"/>
      <c r="C53" s="39"/>
      <c r="D53" s="39"/>
      <c r="E53" s="39"/>
      <c r="F53" s="39"/>
      <c r="G53" s="39"/>
      <c r="H53" s="39"/>
      <c r="I53" s="39"/>
      <c r="J53" s="39"/>
      <c r="K53" s="42"/>
    </row>
    <row r="54" spans="2:11" s="1" customFormat="1" ht="29.25" customHeight="1">
      <c r="B54" s="38"/>
      <c r="C54" s="115" t="s">
        <v>115</v>
      </c>
      <c r="D54" s="108"/>
      <c r="E54" s="108"/>
      <c r="F54" s="108"/>
      <c r="G54" s="108"/>
      <c r="H54" s="108"/>
      <c r="I54" s="108"/>
      <c r="J54" s="116" t="s">
        <v>116</v>
      </c>
      <c r="K54" s="117"/>
    </row>
    <row r="55" spans="2:11" s="1" customFormat="1" ht="10.35" customHeight="1">
      <c r="B55" s="38"/>
      <c r="C55" s="39"/>
      <c r="D55" s="39"/>
      <c r="E55" s="39"/>
      <c r="F55" s="39"/>
      <c r="G55" s="39"/>
      <c r="H55" s="39"/>
      <c r="I55" s="39"/>
      <c r="J55" s="39"/>
      <c r="K55" s="42"/>
    </row>
    <row r="56" spans="2:47" s="1" customFormat="1" ht="29.25" customHeight="1">
      <c r="B56" s="38"/>
      <c r="C56" s="118" t="s">
        <v>117</v>
      </c>
      <c r="D56" s="39"/>
      <c r="E56" s="39"/>
      <c r="F56" s="39"/>
      <c r="G56" s="39"/>
      <c r="H56" s="39"/>
      <c r="I56" s="39"/>
      <c r="J56" s="105">
        <f>J80</f>
        <v>0</v>
      </c>
      <c r="K56" s="42"/>
      <c r="AU56" s="24" t="s">
        <v>118</v>
      </c>
    </row>
    <row r="57" spans="2:11" s="7" customFormat="1" ht="24.95" customHeight="1">
      <c r="B57" s="119"/>
      <c r="C57" s="120"/>
      <c r="D57" s="121" t="s">
        <v>119</v>
      </c>
      <c r="E57" s="122"/>
      <c r="F57" s="122"/>
      <c r="G57" s="122"/>
      <c r="H57" s="122"/>
      <c r="I57" s="122"/>
      <c r="J57" s="123">
        <f>J81</f>
        <v>0</v>
      </c>
      <c r="K57" s="124"/>
    </row>
    <row r="58" spans="2:11" s="8" customFormat="1" ht="19.9" customHeight="1">
      <c r="B58" s="125"/>
      <c r="C58" s="126"/>
      <c r="D58" s="127" t="s">
        <v>120</v>
      </c>
      <c r="E58" s="128"/>
      <c r="F58" s="128"/>
      <c r="G58" s="128"/>
      <c r="H58" s="128"/>
      <c r="I58" s="128"/>
      <c r="J58" s="129">
        <f>J82</f>
        <v>0</v>
      </c>
      <c r="K58" s="130"/>
    </row>
    <row r="59" spans="2:11" s="8" customFormat="1" ht="19.9" customHeight="1">
      <c r="B59" s="125"/>
      <c r="C59" s="126"/>
      <c r="D59" s="127" t="s">
        <v>693</v>
      </c>
      <c r="E59" s="128"/>
      <c r="F59" s="128"/>
      <c r="G59" s="128"/>
      <c r="H59" s="128"/>
      <c r="I59" s="128"/>
      <c r="J59" s="129">
        <f>J118</f>
        <v>0</v>
      </c>
      <c r="K59" s="130"/>
    </row>
    <row r="60" spans="2:11" s="8" customFormat="1" ht="19.9" customHeight="1">
      <c r="B60" s="125"/>
      <c r="C60" s="126"/>
      <c r="D60" s="127" t="s">
        <v>124</v>
      </c>
      <c r="E60" s="128"/>
      <c r="F60" s="128"/>
      <c r="G60" s="128"/>
      <c r="H60" s="128"/>
      <c r="I60" s="128"/>
      <c r="J60" s="129">
        <f>J134</f>
        <v>0</v>
      </c>
      <c r="K60" s="130"/>
    </row>
    <row r="61" spans="2:11" s="1" customFormat="1" ht="21.75" customHeight="1">
      <c r="B61" s="38"/>
      <c r="C61" s="39"/>
      <c r="D61" s="39"/>
      <c r="E61" s="39"/>
      <c r="F61" s="39"/>
      <c r="G61" s="39"/>
      <c r="H61" s="39"/>
      <c r="I61" s="39"/>
      <c r="J61" s="39"/>
      <c r="K61" s="42"/>
    </row>
    <row r="62" spans="2:11" s="1" customFormat="1" ht="6.95" customHeight="1">
      <c r="B62" s="53"/>
      <c r="C62" s="54"/>
      <c r="D62" s="54"/>
      <c r="E62" s="54"/>
      <c r="F62" s="54"/>
      <c r="G62" s="54"/>
      <c r="H62" s="54"/>
      <c r="I62" s="54"/>
      <c r="J62" s="54"/>
      <c r="K62" s="55"/>
    </row>
    <row r="66" spans="2:12" s="1" customFormat="1" ht="6.95" customHeight="1">
      <c r="B66" s="56"/>
      <c r="C66" s="57"/>
      <c r="D66" s="57"/>
      <c r="E66" s="57"/>
      <c r="F66" s="57"/>
      <c r="G66" s="57"/>
      <c r="H66" s="57"/>
      <c r="I66" s="57"/>
      <c r="J66" s="57"/>
      <c r="K66" s="57"/>
      <c r="L66" s="38"/>
    </row>
    <row r="67" spans="2:12" s="1" customFormat="1" ht="36.95" customHeight="1">
      <c r="B67" s="38"/>
      <c r="C67" s="58" t="s">
        <v>126</v>
      </c>
      <c r="L67" s="38"/>
    </row>
    <row r="68" spans="2:12" s="1" customFormat="1" ht="6.95" customHeight="1">
      <c r="B68" s="38"/>
      <c r="L68" s="38"/>
    </row>
    <row r="69" spans="2:12" s="1" customFormat="1" ht="14.45" customHeight="1">
      <c r="B69" s="38"/>
      <c r="C69" s="60" t="s">
        <v>16</v>
      </c>
      <c r="L69" s="38"/>
    </row>
    <row r="70" spans="2:12" s="1" customFormat="1" ht="16.5" customHeight="1">
      <c r="B70" s="38"/>
      <c r="E70" s="441" t="str">
        <f>E7</f>
        <v>Využití plochy Borská, I.etapa</v>
      </c>
      <c r="F70" s="442"/>
      <c r="G70" s="442"/>
      <c r="H70" s="442"/>
      <c r="L70" s="38"/>
    </row>
    <row r="71" spans="2:12" s="1" customFormat="1" ht="14.45" customHeight="1">
      <c r="B71" s="38"/>
      <c r="C71" s="60" t="s">
        <v>112</v>
      </c>
      <c r="L71" s="38"/>
    </row>
    <row r="72" spans="2:12" s="1" customFormat="1" ht="17.25" customHeight="1">
      <c r="B72" s="38"/>
      <c r="E72" s="422" t="str">
        <f>E9</f>
        <v>N3606 - Ochrana optických kabelů</v>
      </c>
      <c r="F72" s="443"/>
      <c r="G72" s="443"/>
      <c r="H72" s="443"/>
      <c r="L72" s="38"/>
    </row>
    <row r="73" spans="2:12" s="1" customFormat="1" ht="6.95" customHeight="1">
      <c r="B73" s="38"/>
      <c r="L73" s="38"/>
    </row>
    <row r="74" spans="2:12" s="1" customFormat="1" ht="18" customHeight="1">
      <c r="B74" s="38"/>
      <c r="C74" s="60" t="s">
        <v>19</v>
      </c>
      <c r="F74" s="131" t="str">
        <f>F12</f>
        <v xml:space="preserve"> </v>
      </c>
      <c r="I74" s="60" t="s">
        <v>21</v>
      </c>
      <c r="J74" s="64" t="str">
        <f>IF(J12="","",J12)</f>
        <v/>
      </c>
      <c r="L74" s="38"/>
    </row>
    <row r="75" spans="2:12" s="1" customFormat="1" ht="6.95" customHeight="1">
      <c r="B75" s="38"/>
      <c r="L75" s="38"/>
    </row>
    <row r="76" spans="2:12" s="1" customFormat="1" ht="15">
      <c r="B76" s="38"/>
      <c r="C76" s="60" t="s">
        <v>22</v>
      </c>
      <c r="F76" s="131" t="str">
        <f>E15</f>
        <v>Západočeská univerzita v Plzni</v>
      </c>
      <c r="I76" s="60" t="s">
        <v>27</v>
      </c>
      <c r="J76" s="131" t="str">
        <f>E21</f>
        <v>AS Projekt, spol. s r.o.</v>
      </c>
      <c r="L76" s="38"/>
    </row>
    <row r="77" spans="2:12" s="1" customFormat="1" ht="14.45" customHeight="1">
      <c r="B77" s="38"/>
      <c r="C77" s="60" t="s">
        <v>26</v>
      </c>
      <c r="F77" s="131" t="str">
        <f>IF(E18="","",E18)</f>
        <v xml:space="preserve"> </v>
      </c>
      <c r="L77" s="38"/>
    </row>
    <row r="78" spans="2:12" s="1" customFormat="1" ht="10.35" customHeight="1">
      <c r="B78" s="38"/>
      <c r="L78" s="38"/>
    </row>
    <row r="79" spans="2:20" s="9" customFormat="1" ht="29.25" customHeight="1">
      <c r="B79" s="132"/>
      <c r="C79" s="133" t="s">
        <v>127</v>
      </c>
      <c r="D79" s="134" t="s">
        <v>50</v>
      </c>
      <c r="E79" s="134" t="s">
        <v>46</v>
      </c>
      <c r="F79" s="134" t="s">
        <v>128</v>
      </c>
      <c r="G79" s="134" t="s">
        <v>129</v>
      </c>
      <c r="H79" s="134" t="s">
        <v>130</v>
      </c>
      <c r="I79" s="134" t="s">
        <v>131</v>
      </c>
      <c r="J79" s="134" t="s">
        <v>116</v>
      </c>
      <c r="K79" s="135" t="s">
        <v>132</v>
      </c>
      <c r="L79" s="132"/>
      <c r="M79" s="70" t="s">
        <v>133</v>
      </c>
      <c r="N79" s="71" t="s">
        <v>35</v>
      </c>
      <c r="O79" s="71" t="s">
        <v>134</v>
      </c>
      <c r="P79" s="71" t="s">
        <v>135</v>
      </c>
      <c r="Q79" s="71" t="s">
        <v>136</v>
      </c>
      <c r="R79" s="71" t="s">
        <v>137</v>
      </c>
      <c r="S79" s="71" t="s">
        <v>138</v>
      </c>
      <c r="T79" s="72" t="s">
        <v>139</v>
      </c>
    </row>
    <row r="80" spans="2:63" s="1" customFormat="1" ht="29.25" customHeight="1">
      <c r="B80" s="38"/>
      <c r="C80" s="74" t="s">
        <v>117</v>
      </c>
      <c r="J80" s="136">
        <f>BK80</f>
        <v>0</v>
      </c>
      <c r="L80" s="38"/>
      <c r="M80" s="73"/>
      <c r="N80" s="65"/>
      <c r="O80" s="65"/>
      <c r="P80" s="137">
        <f>P81</f>
        <v>217.67513999999997</v>
      </c>
      <c r="Q80" s="65"/>
      <c r="R80" s="137">
        <f>R81</f>
        <v>29.0816443</v>
      </c>
      <c r="S80" s="65"/>
      <c r="T80" s="138">
        <f>T81</f>
        <v>0</v>
      </c>
      <c r="AT80" s="24" t="s">
        <v>64</v>
      </c>
      <c r="AU80" s="24" t="s">
        <v>118</v>
      </c>
      <c r="BK80" s="139">
        <f>BK81</f>
        <v>0</v>
      </c>
    </row>
    <row r="81" spans="2:63" s="10" customFormat="1" ht="37.35" customHeight="1">
      <c r="B81" s="140"/>
      <c r="D81" s="141" t="s">
        <v>64</v>
      </c>
      <c r="E81" s="142" t="s">
        <v>140</v>
      </c>
      <c r="F81" s="142" t="s">
        <v>141</v>
      </c>
      <c r="J81" s="143">
        <f>BK81</f>
        <v>0</v>
      </c>
      <c r="L81" s="140"/>
      <c r="M81" s="144"/>
      <c r="N81" s="145"/>
      <c r="O81" s="145"/>
      <c r="P81" s="146">
        <f>P82+P118+P134</f>
        <v>217.67513999999997</v>
      </c>
      <c r="Q81" s="145"/>
      <c r="R81" s="146">
        <f>R82+R118+R134</f>
        <v>29.0816443</v>
      </c>
      <c r="S81" s="145"/>
      <c r="T81" s="147">
        <f>T82+T118+T134</f>
        <v>0</v>
      </c>
      <c r="AR81" s="141" t="s">
        <v>73</v>
      </c>
      <c r="AT81" s="148" t="s">
        <v>64</v>
      </c>
      <c r="AU81" s="148" t="s">
        <v>65</v>
      </c>
      <c r="AY81" s="141" t="s">
        <v>142</v>
      </c>
      <c r="BK81" s="149">
        <f>BK82+BK118+BK134</f>
        <v>0</v>
      </c>
    </row>
    <row r="82" spans="2:63" s="10" customFormat="1" ht="19.9" customHeight="1">
      <c r="B82" s="140"/>
      <c r="D82" s="141" t="s">
        <v>64</v>
      </c>
      <c r="E82" s="150" t="s">
        <v>73</v>
      </c>
      <c r="F82" s="150" t="s">
        <v>143</v>
      </c>
      <c r="J82" s="151">
        <f>BK82</f>
        <v>0</v>
      </c>
      <c r="L82" s="140"/>
      <c r="M82" s="144"/>
      <c r="N82" s="145"/>
      <c r="O82" s="145"/>
      <c r="P82" s="146">
        <f>SUM(P83:P117)</f>
        <v>103.56884999999998</v>
      </c>
      <c r="Q82" s="145"/>
      <c r="R82" s="146">
        <f>SUM(R83:R117)</f>
        <v>28.962495</v>
      </c>
      <c r="S82" s="145"/>
      <c r="T82" s="147">
        <f>SUM(T83:T117)</f>
        <v>0</v>
      </c>
      <c r="AR82" s="141" t="s">
        <v>73</v>
      </c>
      <c r="AT82" s="148" t="s">
        <v>64</v>
      </c>
      <c r="AU82" s="148" t="s">
        <v>73</v>
      </c>
      <c r="AY82" s="141" t="s">
        <v>142</v>
      </c>
      <c r="BK82" s="149">
        <f>SUM(BK83:BK117)</f>
        <v>0</v>
      </c>
    </row>
    <row r="83" spans="2:65" s="1" customFormat="1" ht="63.75" customHeight="1">
      <c r="B83" s="152"/>
      <c r="C83" s="153" t="s">
        <v>225</v>
      </c>
      <c r="D83" s="153" t="s">
        <v>144</v>
      </c>
      <c r="E83" s="154" t="s">
        <v>944</v>
      </c>
      <c r="F83" s="155" t="s">
        <v>945</v>
      </c>
      <c r="G83" s="156" t="s">
        <v>324</v>
      </c>
      <c r="H83" s="157">
        <v>38.55</v>
      </c>
      <c r="I83" s="157"/>
      <c r="J83" s="157">
        <f>ROUND(I83*H83,2)</f>
        <v>0</v>
      </c>
      <c r="K83" s="155" t="s">
        <v>148</v>
      </c>
      <c r="L83" s="38"/>
      <c r="M83" s="158" t="s">
        <v>5</v>
      </c>
      <c r="N83" s="159" t="s">
        <v>36</v>
      </c>
      <c r="O83" s="160">
        <v>0.547</v>
      </c>
      <c r="P83" s="160">
        <f>O83*H83</f>
        <v>21.08685</v>
      </c>
      <c r="Q83" s="160">
        <v>0.0369</v>
      </c>
      <c r="R83" s="160">
        <f>Q83*H83</f>
        <v>1.422495</v>
      </c>
      <c r="S83" s="160">
        <v>0</v>
      </c>
      <c r="T83" s="161">
        <f>S83*H83</f>
        <v>0</v>
      </c>
      <c r="AR83" s="24" t="s">
        <v>149</v>
      </c>
      <c r="AT83" s="24" t="s">
        <v>144</v>
      </c>
      <c r="AU83" s="24" t="s">
        <v>75</v>
      </c>
      <c r="AY83" s="24" t="s">
        <v>142</v>
      </c>
      <c r="BE83" s="162">
        <f>IF(N83="základní",J83,0)</f>
        <v>0</v>
      </c>
      <c r="BF83" s="162">
        <f>IF(N83="snížená",J83,0)</f>
        <v>0</v>
      </c>
      <c r="BG83" s="162">
        <f>IF(N83="zákl. přenesená",J83,0)</f>
        <v>0</v>
      </c>
      <c r="BH83" s="162">
        <f>IF(N83="sníž. přenesená",J83,0)</f>
        <v>0</v>
      </c>
      <c r="BI83" s="162">
        <f>IF(N83="nulová",J83,0)</f>
        <v>0</v>
      </c>
      <c r="BJ83" s="24" t="s">
        <v>73</v>
      </c>
      <c r="BK83" s="162">
        <f>ROUND(I83*H83,2)</f>
        <v>0</v>
      </c>
      <c r="BL83" s="24" t="s">
        <v>149</v>
      </c>
      <c r="BM83" s="24" t="s">
        <v>946</v>
      </c>
    </row>
    <row r="84" spans="2:47" s="1" customFormat="1" ht="94.5">
      <c r="B84" s="38"/>
      <c r="D84" s="163" t="s">
        <v>151</v>
      </c>
      <c r="F84" s="164" t="s">
        <v>947</v>
      </c>
      <c r="L84" s="38"/>
      <c r="M84" s="165"/>
      <c r="N84" s="39"/>
      <c r="O84" s="39"/>
      <c r="P84" s="39"/>
      <c r="Q84" s="39"/>
      <c r="R84" s="39"/>
      <c r="S84" s="39"/>
      <c r="T84" s="67"/>
      <c r="AT84" s="24" t="s">
        <v>151</v>
      </c>
      <c r="AU84" s="24" t="s">
        <v>75</v>
      </c>
    </row>
    <row r="85" spans="2:51" s="11" customFormat="1" ht="13.5">
      <c r="B85" s="166"/>
      <c r="D85" s="163" t="s">
        <v>153</v>
      </c>
      <c r="E85" s="167" t="s">
        <v>5</v>
      </c>
      <c r="F85" s="168" t="s">
        <v>948</v>
      </c>
      <c r="H85" s="169">
        <v>38.55</v>
      </c>
      <c r="L85" s="166"/>
      <c r="M85" s="170"/>
      <c r="N85" s="171"/>
      <c r="O85" s="171"/>
      <c r="P85" s="171"/>
      <c r="Q85" s="171"/>
      <c r="R85" s="171"/>
      <c r="S85" s="171"/>
      <c r="T85" s="172"/>
      <c r="AT85" s="167" t="s">
        <v>153</v>
      </c>
      <c r="AU85" s="167" t="s">
        <v>75</v>
      </c>
      <c r="AV85" s="11" t="s">
        <v>75</v>
      </c>
      <c r="AW85" s="11" t="s">
        <v>28</v>
      </c>
      <c r="AX85" s="11" t="s">
        <v>65</v>
      </c>
      <c r="AY85" s="167" t="s">
        <v>142</v>
      </c>
    </row>
    <row r="86" spans="2:51" s="13" customFormat="1" ht="13.5">
      <c r="B86" s="179"/>
      <c r="D86" s="163" t="s">
        <v>153</v>
      </c>
      <c r="E86" s="180" t="s">
        <v>5</v>
      </c>
      <c r="F86" s="181" t="s">
        <v>156</v>
      </c>
      <c r="H86" s="182">
        <v>38.55</v>
      </c>
      <c r="L86" s="179"/>
      <c r="M86" s="183"/>
      <c r="N86" s="184"/>
      <c r="O86" s="184"/>
      <c r="P86" s="184"/>
      <c r="Q86" s="184"/>
      <c r="R86" s="184"/>
      <c r="S86" s="184"/>
      <c r="T86" s="185"/>
      <c r="AT86" s="180" t="s">
        <v>153</v>
      </c>
      <c r="AU86" s="180" t="s">
        <v>75</v>
      </c>
      <c r="AV86" s="13" t="s">
        <v>149</v>
      </c>
      <c r="AW86" s="13" t="s">
        <v>28</v>
      </c>
      <c r="AX86" s="13" t="s">
        <v>73</v>
      </c>
      <c r="AY86" s="180" t="s">
        <v>142</v>
      </c>
    </row>
    <row r="87" spans="2:65" s="1" customFormat="1" ht="38.25" customHeight="1">
      <c r="B87" s="152"/>
      <c r="C87" s="153" t="s">
        <v>73</v>
      </c>
      <c r="D87" s="153" t="s">
        <v>144</v>
      </c>
      <c r="E87" s="154" t="s">
        <v>949</v>
      </c>
      <c r="F87" s="155" t="s">
        <v>950</v>
      </c>
      <c r="G87" s="156" t="s">
        <v>147</v>
      </c>
      <c r="H87" s="157">
        <v>18.5</v>
      </c>
      <c r="I87" s="157"/>
      <c r="J87" s="157">
        <f>ROUND(I87*H87,2)</f>
        <v>0</v>
      </c>
      <c r="K87" s="155" t="s">
        <v>148</v>
      </c>
      <c r="L87" s="38"/>
      <c r="M87" s="158" t="s">
        <v>5</v>
      </c>
      <c r="N87" s="159" t="s">
        <v>36</v>
      </c>
      <c r="O87" s="160">
        <v>3.07</v>
      </c>
      <c r="P87" s="160">
        <f>O87*H87</f>
        <v>56.794999999999995</v>
      </c>
      <c r="Q87" s="160">
        <v>0</v>
      </c>
      <c r="R87" s="160">
        <f>Q87*H87</f>
        <v>0</v>
      </c>
      <c r="S87" s="160">
        <v>0</v>
      </c>
      <c r="T87" s="161">
        <f>S87*H87</f>
        <v>0</v>
      </c>
      <c r="AR87" s="24" t="s">
        <v>149</v>
      </c>
      <c r="AT87" s="24" t="s">
        <v>144</v>
      </c>
      <c r="AU87" s="24" t="s">
        <v>75</v>
      </c>
      <c r="AY87" s="24" t="s">
        <v>142</v>
      </c>
      <c r="BE87" s="162">
        <f>IF(N87="základní",J87,0)</f>
        <v>0</v>
      </c>
      <c r="BF87" s="162">
        <f>IF(N87="snížená",J87,0)</f>
        <v>0</v>
      </c>
      <c r="BG87" s="162">
        <f>IF(N87="zákl. přenesená",J87,0)</f>
        <v>0</v>
      </c>
      <c r="BH87" s="162">
        <f>IF(N87="sníž. přenesená",J87,0)</f>
        <v>0</v>
      </c>
      <c r="BI87" s="162">
        <f>IF(N87="nulová",J87,0)</f>
        <v>0</v>
      </c>
      <c r="BJ87" s="24" t="s">
        <v>73</v>
      </c>
      <c r="BK87" s="162">
        <f>ROUND(I87*H87,2)</f>
        <v>0</v>
      </c>
      <c r="BL87" s="24" t="s">
        <v>149</v>
      </c>
      <c r="BM87" s="24" t="s">
        <v>951</v>
      </c>
    </row>
    <row r="88" spans="2:47" s="1" customFormat="1" ht="81">
      <c r="B88" s="38"/>
      <c r="D88" s="163" t="s">
        <v>151</v>
      </c>
      <c r="F88" s="164" t="s">
        <v>952</v>
      </c>
      <c r="L88" s="38"/>
      <c r="M88" s="165"/>
      <c r="N88" s="39"/>
      <c r="O88" s="39"/>
      <c r="P88" s="39"/>
      <c r="Q88" s="39"/>
      <c r="R88" s="39"/>
      <c r="S88" s="39"/>
      <c r="T88" s="67"/>
      <c r="AT88" s="24" t="s">
        <v>151</v>
      </c>
      <c r="AU88" s="24" t="s">
        <v>75</v>
      </c>
    </row>
    <row r="89" spans="2:51" s="11" customFormat="1" ht="13.5">
      <c r="B89" s="166"/>
      <c r="D89" s="163" t="s">
        <v>153</v>
      </c>
      <c r="E89" s="167" t="s">
        <v>5</v>
      </c>
      <c r="F89" s="168" t="s">
        <v>953</v>
      </c>
      <c r="H89" s="169">
        <v>18.5</v>
      </c>
      <c r="L89" s="166"/>
      <c r="M89" s="170"/>
      <c r="N89" s="171"/>
      <c r="O89" s="171"/>
      <c r="P89" s="171"/>
      <c r="Q89" s="171"/>
      <c r="R89" s="171"/>
      <c r="S89" s="171"/>
      <c r="T89" s="172"/>
      <c r="AT89" s="167" t="s">
        <v>153</v>
      </c>
      <c r="AU89" s="167" t="s">
        <v>75</v>
      </c>
      <c r="AV89" s="11" t="s">
        <v>75</v>
      </c>
      <c r="AW89" s="11" t="s">
        <v>28</v>
      </c>
      <c r="AX89" s="11" t="s">
        <v>73</v>
      </c>
      <c r="AY89" s="167" t="s">
        <v>142</v>
      </c>
    </row>
    <row r="90" spans="2:65" s="1" customFormat="1" ht="38.25" customHeight="1">
      <c r="B90" s="152"/>
      <c r="C90" s="153" t="s">
        <v>75</v>
      </c>
      <c r="D90" s="153" t="s">
        <v>144</v>
      </c>
      <c r="E90" s="154" t="s">
        <v>954</v>
      </c>
      <c r="F90" s="155" t="s">
        <v>955</v>
      </c>
      <c r="G90" s="156" t="s">
        <v>147</v>
      </c>
      <c r="H90" s="157">
        <v>3.7</v>
      </c>
      <c r="I90" s="157"/>
      <c r="J90" s="157">
        <f>ROUND(I90*H90,2)</f>
        <v>0</v>
      </c>
      <c r="K90" s="155" t="s">
        <v>148</v>
      </c>
      <c r="L90" s="38"/>
      <c r="M90" s="158" t="s">
        <v>5</v>
      </c>
      <c r="N90" s="159" t="s">
        <v>36</v>
      </c>
      <c r="O90" s="160">
        <v>0.8</v>
      </c>
      <c r="P90" s="160">
        <f>O90*H90</f>
        <v>2.9600000000000004</v>
      </c>
      <c r="Q90" s="160">
        <v>0</v>
      </c>
      <c r="R90" s="160">
        <f>Q90*H90</f>
        <v>0</v>
      </c>
      <c r="S90" s="160">
        <v>0</v>
      </c>
      <c r="T90" s="161">
        <f>S90*H90</f>
        <v>0</v>
      </c>
      <c r="AR90" s="24" t="s">
        <v>149</v>
      </c>
      <c r="AT90" s="24" t="s">
        <v>144</v>
      </c>
      <c r="AU90" s="24" t="s">
        <v>75</v>
      </c>
      <c r="AY90" s="24" t="s">
        <v>142</v>
      </c>
      <c r="BE90" s="162">
        <f>IF(N90="základní",J90,0)</f>
        <v>0</v>
      </c>
      <c r="BF90" s="162">
        <f>IF(N90="snížená",J90,0)</f>
        <v>0</v>
      </c>
      <c r="BG90" s="162">
        <f>IF(N90="zákl. přenesená",J90,0)</f>
        <v>0</v>
      </c>
      <c r="BH90" s="162">
        <f>IF(N90="sníž. přenesená",J90,0)</f>
        <v>0</v>
      </c>
      <c r="BI90" s="162">
        <f>IF(N90="nulová",J90,0)</f>
        <v>0</v>
      </c>
      <c r="BJ90" s="24" t="s">
        <v>73</v>
      </c>
      <c r="BK90" s="162">
        <f>ROUND(I90*H90,2)</f>
        <v>0</v>
      </c>
      <c r="BL90" s="24" t="s">
        <v>149</v>
      </c>
      <c r="BM90" s="24" t="s">
        <v>956</v>
      </c>
    </row>
    <row r="91" spans="2:47" s="1" customFormat="1" ht="81">
      <c r="B91" s="38"/>
      <c r="D91" s="163" t="s">
        <v>151</v>
      </c>
      <c r="F91" s="164" t="s">
        <v>952</v>
      </c>
      <c r="L91" s="38"/>
      <c r="M91" s="165"/>
      <c r="N91" s="39"/>
      <c r="O91" s="39"/>
      <c r="P91" s="39"/>
      <c r="Q91" s="39"/>
      <c r="R91" s="39"/>
      <c r="S91" s="39"/>
      <c r="T91" s="67"/>
      <c r="AT91" s="24" t="s">
        <v>151</v>
      </c>
      <c r="AU91" s="24" t="s">
        <v>75</v>
      </c>
    </row>
    <row r="92" spans="2:51" s="11" customFormat="1" ht="13.5">
      <c r="B92" s="166"/>
      <c r="D92" s="163" t="s">
        <v>153</v>
      </c>
      <c r="E92" s="167" t="s">
        <v>5</v>
      </c>
      <c r="F92" s="168" t="s">
        <v>957</v>
      </c>
      <c r="H92" s="169">
        <v>3.7</v>
      </c>
      <c r="L92" s="166"/>
      <c r="M92" s="170"/>
      <c r="N92" s="171"/>
      <c r="O92" s="171"/>
      <c r="P92" s="171"/>
      <c r="Q92" s="171"/>
      <c r="R92" s="171"/>
      <c r="S92" s="171"/>
      <c r="T92" s="172"/>
      <c r="AT92" s="167" t="s">
        <v>153</v>
      </c>
      <c r="AU92" s="167" t="s">
        <v>75</v>
      </c>
      <c r="AV92" s="11" t="s">
        <v>75</v>
      </c>
      <c r="AW92" s="11" t="s">
        <v>28</v>
      </c>
      <c r="AX92" s="11" t="s">
        <v>65</v>
      </c>
      <c r="AY92" s="167" t="s">
        <v>142</v>
      </c>
    </row>
    <row r="93" spans="2:51" s="12" customFormat="1" ht="13.5">
      <c r="B93" s="173"/>
      <c r="D93" s="163" t="s">
        <v>153</v>
      </c>
      <c r="E93" s="174" t="s">
        <v>5</v>
      </c>
      <c r="F93" s="175" t="s">
        <v>178</v>
      </c>
      <c r="H93" s="174" t="s">
        <v>5</v>
      </c>
      <c r="L93" s="173"/>
      <c r="M93" s="176"/>
      <c r="N93" s="177"/>
      <c r="O93" s="177"/>
      <c r="P93" s="177"/>
      <c r="Q93" s="177"/>
      <c r="R93" s="177"/>
      <c r="S93" s="177"/>
      <c r="T93" s="178"/>
      <c r="AT93" s="174" t="s">
        <v>153</v>
      </c>
      <c r="AU93" s="174" t="s">
        <v>75</v>
      </c>
      <c r="AV93" s="12" t="s">
        <v>73</v>
      </c>
      <c r="AW93" s="12" t="s">
        <v>28</v>
      </c>
      <c r="AX93" s="12" t="s">
        <v>65</v>
      </c>
      <c r="AY93" s="174" t="s">
        <v>142</v>
      </c>
    </row>
    <row r="94" spans="2:51" s="13" customFormat="1" ht="13.5">
      <c r="B94" s="179"/>
      <c r="D94" s="163" t="s">
        <v>153</v>
      </c>
      <c r="E94" s="180" t="s">
        <v>5</v>
      </c>
      <c r="F94" s="181" t="s">
        <v>156</v>
      </c>
      <c r="H94" s="182">
        <v>3.7</v>
      </c>
      <c r="L94" s="179"/>
      <c r="M94" s="183"/>
      <c r="N94" s="184"/>
      <c r="O94" s="184"/>
      <c r="P94" s="184"/>
      <c r="Q94" s="184"/>
      <c r="R94" s="184"/>
      <c r="S94" s="184"/>
      <c r="T94" s="185"/>
      <c r="AT94" s="180" t="s">
        <v>153</v>
      </c>
      <c r="AU94" s="180" t="s">
        <v>75</v>
      </c>
      <c r="AV94" s="13" t="s">
        <v>149</v>
      </c>
      <c r="AW94" s="13" t="s">
        <v>28</v>
      </c>
      <c r="AX94" s="13" t="s">
        <v>73</v>
      </c>
      <c r="AY94" s="180" t="s">
        <v>142</v>
      </c>
    </row>
    <row r="95" spans="2:65" s="1" customFormat="1" ht="38.25" customHeight="1">
      <c r="B95" s="152"/>
      <c r="C95" s="153" t="s">
        <v>162</v>
      </c>
      <c r="D95" s="153" t="s">
        <v>144</v>
      </c>
      <c r="E95" s="154" t="s">
        <v>185</v>
      </c>
      <c r="F95" s="155" t="s">
        <v>186</v>
      </c>
      <c r="G95" s="156" t="s">
        <v>147</v>
      </c>
      <c r="H95" s="157">
        <v>18.5</v>
      </c>
      <c r="I95" s="157"/>
      <c r="J95" s="157">
        <f>ROUND(I95*H95,2)</f>
        <v>0</v>
      </c>
      <c r="K95" s="155" t="s">
        <v>148</v>
      </c>
      <c r="L95" s="38"/>
      <c r="M95" s="158" t="s">
        <v>5</v>
      </c>
      <c r="N95" s="159" t="s">
        <v>36</v>
      </c>
      <c r="O95" s="160">
        <v>0.083</v>
      </c>
      <c r="P95" s="160">
        <f>O95*H95</f>
        <v>1.5355</v>
      </c>
      <c r="Q95" s="160">
        <v>0</v>
      </c>
      <c r="R95" s="160">
        <f>Q95*H95</f>
        <v>0</v>
      </c>
      <c r="S95" s="160">
        <v>0</v>
      </c>
      <c r="T95" s="161">
        <f>S95*H95</f>
        <v>0</v>
      </c>
      <c r="AR95" s="24" t="s">
        <v>149</v>
      </c>
      <c r="AT95" s="24" t="s">
        <v>144</v>
      </c>
      <c r="AU95" s="24" t="s">
        <v>75</v>
      </c>
      <c r="AY95" s="24" t="s">
        <v>142</v>
      </c>
      <c r="BE95" s="162">
        <f>IF(N95="základní",J95,0)</f>
        <v>0</v>
      </c>
      <c r="BF95" s="162">
        <f>IF(N95="snížená",J95,0)</f>
        <v>0</v>
      </c>
      <c r="BG95" s="162">
        <f>IF(N95="zákl. přenesená",J95,0)</f>
        <v>0</v>
      </c>
      <c r="BH95" s="162">
        <f>IF(N95="sníž. přenesená",J95,0)</f>
        <v>0</v>
      </c>
      <c r="BI95" s="162">
        <f>IF(N95="nulová",J95,0)</f>
        <v>0</v>
      </c>
      <c r="BJ95" s="24" t="s">
        <v>73</v>
      </c>
      <c r="BK95" s="162">
        <f>ROUND(I95*H95,2)</f>
        <v>0</v>
      </c>
      <c r="BL95" s="24" t="s">
        <v>149</v>
      </c>
      <c r="BM95" s="24" t="s">
        <v>958</v>
      </c>
    </row>
    <row r="96" spans="2:47" s="1" customFormat="1" ht="243">
      <c r="B96" s="38"/>
      <c r="D96" s="163" t="s">
        <v>151</v>
      </c>
      <c r="F96" s="164" t="s">
        <v>183</v>
      </c>
      <c r="L96" s="38"/>
      <c r="M96" s="165"/>
      <c r="N96" s="39"/>
      <c r="O96" s="39"/>
      <c r="P96" s="39"/>
      <c r="Q96" s="39"/>
      <c r="R96" s="39"/>
      <c r="S96" s="39"/>
      <c r="T96" s="67"/>
      <c r="AT96" s="24" t="s">
        <v>151</v>
      </c>
      <c r="AU96" s="24" t="s">
        <v>75</v>
      </c>
    </row>
    <row r="97" spans="2:51" s="11" customFormat="1" ht="13.5">
      <c r="B97" s="166"/>
      <c r="D97" s="163" t="s">
        <v>153</v>
      </c>
      <c r="E97" s="167" t="s">
        <v>5</v>
      </c>
      <c r="F97" s="168" t="s">
        <v>959</v>
      </c>
      <c r="H97" s="169">
        <v>18.5</v>
      </c>
      <c r="L97" s="166"/>
      <c r="M97" s="170"/>
      <c r="N97" s="171"/>
      <c r="O97" s="171"/>
      <c r="P97" s="171"/>
      <c r="Q97" s="171"/>
      <c r="R97" s="171"/>
      <c r="S97" s="171"/>
      <c r="T97" s="172"/>
      <c r="AT97" s="167" t="s">
        <v>153</v>
      </c>
      <c r="AU97" s="167" t="s">
        <v>75</v>
      </c>
      <c r="AV97" s="11" t="s">
        <v>75</v>
      </c>
      <c r="AW97" s="11" t="s">
        <v>28</v>
      </c>
      <c r="AX97" s="11" t="s">
        <v>65</v>
      </c>
      <c r="AY97" s="167" t="s">
        <v>142</v>
      </c>
    </row>
    <row r="98" spans="2:51" s="13" customFormat="1" ht="13.5">
      <c r="B98" s="179"/>
      <c r="D98" s="163" t="s">
        <v>153</v>
      </c>
      <c r="E98" s="180" t="s">
        <v>5</v>
      </c>
      <c r="F98" s="181" t="s">
        <v>156</v>
      </c>
      <c r="H98" s="182">
        <v>18.5</v>
      </c>
      <c r="L98" s="179"/>
      <c r="M98" s="183"/>
      <c r="N98" s="184"/>
      <c r="O98" s="184"/>
      <c r="P98" s="184"/>
      <c r="Q98" s="184"/>
      <c r="R98" s="184"/>
      <c r="S98" s="184"/>
      <c r="T98" s="185"/>
      <c r="AT98" s="180" t="s">
        <v>153</v>
      </c>
      <c r="AU98" s="180" t="s">
        <v>75</v>
      </c>
      <c r="AV98" s="13" t="s">
        <v>149</v>
      </c>
      <c r="AW98" s="13" t="s">
        <v>28</v>
      </c>
      <c r="AX98" s="13" t="s">
        <v>73</v>
      </c>
      <c r="AY98" s="180" t="s">
        <v>142</v>
      </c>
    </row>
    <row r="99" spans="2:65" s="1" customFormat="1" ht="51" customHeight="1">
      <c r="B99" s="152"/>
      <c r="C99" s="153" t="s">
        <v>149</v>
      </c>
      <c r="D99" s="153" t="s">
        <v>144</v>
      </c>
      <c r="E99" s="154" t="s">
        <v>190</v>
      </c>
      <c r="F99" s="155" t="s">
        <v>191</v>
      </c>
      <c r="G99" s="156" t="s">
        <v>147</v>
      </c>
      <c r="H99" s="157">
        <v>92.5</v>
      </c>
      <c r="I99" s="157"/>
      <c r="J99" s="157">
        <f>ROUND(I99*H99,2)</f>
        <v>0</v>
      </c>
      <c r="K99" s="155" t="s">
        <v>148</v>
      </c>
      <c r="L99" s="38"/>
      <c r="M99" s="158" t="s">
        <v>5</v>
      </c>
      <c r="N99" s="159" t="s">
        <v>36</v>
      </c>
      <c r="O99" s="160">
        <v>0.004</v>
      </c>
      <c r="P99" s="160">
        <f>O99*H99</f>
        <v>0.37</v>
      </c>
      <c r="Q99" s="160">
        <v>0</v>
      </c>
      <c r="R99" s="160">
        <f>Q99*H99</f>
        <v>0</v>
      </c>
      <c r="S99" s="160">
        <v>0</v>
      </c>
      <c r="T99" s="161">
        <f>S99*H99</f>
        <v>0</v>
      </c>
      <c r="AR99" s="24" t="s">
        <v>149</v>
      </c>
      <c r="AT99" s="24" t="s">
        <v>144</v>
      </c>
      <c r="AU99" s="24" t="s">
        <v>75</v>
      </c>
      <c r="AY99" s="24" t="s">
        <v>142</v>
      </c>
      <c r="BE99" s="162">
        <f>IF(N99="základní",J99,0)</f>
        <v>0</v>
      </c>
      <c r="BF99" s="162">
        <f>IF(N99="snížená",J99,0)</f>
        <v>0</v>
      </c>
      <c r="BG99" s="162">
        <f>IF(N99="zákl. přenesená",J99,0)</f>
        <v>0</v>
      </c>
      <c r="BH99" s="162">
        <f>IF(N99="sníž. přenesená",J99,0)</f>
        <v>0</v>
      </c>
      <c r="BI99" s="162">
        <f>IF(N99="nulová",J99,0)</f>
        <v>0</v>
      </c>
      <c r="BJ99" s="24" t="s">
        <v>73</v>
      </c>
      <c r="BK99" s="162">
        <f>ROUND(I99*H99,2)</f>
        <v>0</v>
      </c>
      <c r="BL99" s="24" t="s">
        <v>149</v>
      </c>
      <c r="BM99" s="24" t="s">
        <v>960</v>
      </c>
    </row>
    <row r="100" spans="2:47" s="1" customFormat="1" ht="243">
      <c r="B100" s="38"/>
      <c r="D100" s="163" t="s">
        <v>151</v>
      </c>
      <c r="F100" s="164" t="s">
        <v>183</v>
      </c>
      <c r="L100" s="38"/>
      <c r="M100" s="165"/>
      <c r="N100" s="39"/>
      <c r="O100" s="39"/>
      <c r="P100" s="39"/>
      <c r="Q100" s="39"/>
      <c r="R100" s="39"/>
      <c r="S100" s="39"/>
      <c r="T100" s="67"/>
      <c r="AT100" s="24" t="s">
        <v>151</v>
      </c>
      <c r="AU100" s="24" t="s">
        <v>75</v>
      </c>
    </row>
    <row r="101" spans="2:51" s="11" customFormat="1" ht="13.5">
      <c r="B101" s="166"/>
      <c r="D101" s="163" t="s">
        <v>153</v>
      </c>
      <c r="E101" s="167" t="s">
        <v>5</v>
      </c>
      <c r="F101" s="168" t="s">
        <v>961</v>
      </c>
      <c r="H101" s="169">
        <v>92.5</v>
      </c>
      <c r="L101" s="166"/>
      <c r="M101" s="170"/>
      <c r="N101" s="171"/>
      <c r="O101" s="171"/>
      <c r="P101" s="171"/>
      <c r="Q101" s="171"/>
      <c r="R101" s="171"/>
      <c r="S101" s="171"/>
      <c r="T101" s="172"/>
      <c r="AT101" s="167" t="s">
        <v>153</v>
      </c>
      <c r="AU101" s="167" t="s">
        <v>75</v>
      </c>
      <c r="AV101" s="11" t="s">
        <v>75</v>
      </c>
      <c r="AW101" s="11" t="s">
        <v>28</v>
      </c>
      <c r="AX101" s="11" t="s">
        <v>65</v>
      </c>
      <c r="AY101" s="167" t="s">
        <v>142</v>
      </c>
    </row>
    <row r="102" spans="2:51" s="13" customFormat="1" ht="13.5">
      <c r="B102" s="179"/>
      <c r="D102" s="163" t="s">
        <v>153</v>
      </c>
      <c r="E102" s="180" t="s">
        <v>5</v>
      </c>
      <c r="F102" s="181" t="s">
        <v>156</v>
      </c>
      <c r="H102" s="182">
        <v>92.5</v>
      </c>
      <c r="L102" s="179"/>
      <c r="M102" s="183"/>
      <c r="N102" s="184"/>
      <c r="O102" s="184"/>
      <c r="P102" s="184"/>
      <c r="Q102" s="184"/>
      <c r="R102" s="184"/>
      <c r="S102" s="184"/>
      <c r="T102" s="185"/>
      <c r="AT102" s="180" t="s">
        <v>153</v>
      </c>
      <c r="AU102" s="180" t="s">
        <v>75</v>
      </c>
      <c r="AV102" s="13" t="s">
        <v>149</v>
      </c>
      <c r="AW102" s="13" t="s">
        <v>28</v>
      </c>
      <c r="AX102" s="13" t="s">
        <v>73</v>
      </c>
      <c r="AY102" s="180" t="s">
        <v>142</v>
      </c>
    </row>
    <row r="103" spans="2:65" s="1" customFormat="1" ht="16.5" customHeight="1">
      <c r="B103" s="152"/>
      <c r="C103" s="153" t="s">
        <v>173</v>
      </c>
      <c r="D103" s="153" t="s">
        <v>144</v>
      </c>
      <c r="E103" s="154" t="s">
        <v>206</v>
      </c>
      <c r="F103" s="155" t="s">
        <v>207</v>
      </c>
      <c r="G103" s="156" t="s">
        <v>147</v>
      </c>
      <c r="H103" s="157">
        <v>18.5</v>
      </c>
      <c r="I103" s="157"/>
      <c r="J103" s="157">
        <f>ROUND(I103*H103,2)</f>
        <v>0</v>
      </c>
      <c r="K103" s="155" t="s">
        <v>148</v>
      </c>
      <c r="L103" s="38"/>
      <c r="M103" s="158" t="s">
        <v>5</v>
      </c>
      <c r="N103" s="159" t="s">
        <v>36</v>
      </c>
      <c r="O103" s="160">
        <v>0.009</v>
      </c>
      <c r="P103" s="160">
        <f>O103*H103</f>
        <v>0.16649999999999998</v>
      </c>
      <c r="Q103" s="160">
        <v>0</v>
      </c>
      <c r="R103" s="160">
        <f>Q103*H103</f>
        <v>0</v>
      </c>
      <c r="S103" s="160">
        <v>0</v>
      </c>
      <c r="T103" s="161">
        <f>S103*H103</f>
        <v>0</v>
      </c>
      <c r="AR103" s="24" t="s">
        <v>149</v>
      </c>
      <c r="AT103" s="24" t="s">
        <v>144</v>
      </c>
      <c r="AU103" s="24" t="s">
        <v>75</v>
      </c>
      <c r="AY103" s="24" t="s">
        <v>142</v>
      </c>
      <c r="BE103" s="162">
        <f>IF(N103="základní",J103,0)</f>
        <v>0</v>
      </c>
      <c r="BF103" s="162">
        <f>IF(N103="snížená",J103,0)</f>
        <v>0</v>
      </c>
      <c r="BG103" s="162">
        <f>IF(N103="zákl. přenesená",J103,0)</f>
        <v>0</v>
      </c>
      <c r="BH103" s="162">
        <f>IF(N103="sníž. přenesená",J103,0)</f>
        <v>0</v>
      </c>
      <c r="BI103" s="162">
        <f>IF(N103="nulová",J103,0)</f>
        <v>0</v>
      </c>
      <c r="BJ103" s="24" t="s">
        <v>73</v>
      </c>
      <c r="BK103" s="162">
        <f>ROUND(I103*H103,2)</f>
        <v>0</v>
      </c>
      <c r="BL103" s="24" t="s">
        <v>149</v>
      </c>
      <c r="BM103" s="24" t="s">
        <v>962</v>
      </c>
    </row>
    <row r="104" spans="2:47" s="1" customFormat="1" ht="378">
      <c r="B104" s="38"/>
      <c r="D104" s="163" t="s">
        <v>151</v>
      </c>
      <c r="F104" s="164" t="s">
        <v>209</v>
      </c>
      <c r="L104" s="38"/>
      <c r="M104" s="165"/>
      <c r="N104" s="39"/>
      <c r="O104" s="39"/>
      <c r="P104" s="39"/>
      <c r="Q104" s="39"/>
      <c r="R104" s="39"/>
      <c r="S104" s="39"/>
      <c r="T104" s="67"/>
      <c r="AT104" s="24" t="s">
        <v>151</v>
      </c>
      <c r="AU104" s="24" t="s">
        <v>75</v>
      </c>
    </row>
    <row r="105" spans="2:51" s="11" customFormat="1" ht="13.5">
      <c r="B105" s="166"/>
      <c r="D105" s="163" t="s">
        <v>153</v>
      </c>
      <c r="E105" s="167" t="s">
        <v>5</v>
      </c>
      <c r="F105" s="168" t="s">
        <v>959</v>
      </c>
      <c r="H105" s="169">
        <v>18.5</v>
      </c>
      <c r="L105" s="166"/>
      <c r="M105" s="170"/>
      <c r="N105" s="171"/>
      <c r="O105" s="171"/>
      <c r="P105" s="171"/>
      <c r="Q105" s="171"/>
      <c r="R105" s="171"/>
      <c r="S105" s="171"/>
      <c r="T105" s="172"/>
      <c r="AT105" s="167" t="s">
        <v>153</v>
      </c>
      <c r="AU105" s="167" t="s">
        <v>75</v>
      </c>
      <c r="AV105" s="11" t="s">
        <v>75</v>
      </c>
      <c r="AW105" s="11" t="s">
        <v>28</v>
      </c>
      <c r="AX105" s="11" t="s">
        <v>65</v>
      </c>
      <c r="AY105" s="167" t="s">
        <v>142</v>
      </c>
    </row>
    <row r="106" spans="2:51" s="13" customFormat="1" ht="13.5">
      <c r="B106" s="179"/>
      <c r="D106" s="163" t="s">
        <v>153</v>
      </c>
      <c r="E106" s="180" t="s">
        <v>5</v>
      </c>
      <c r="F106" s="181" t="s">
        <v>156</v>
      </c>
      <c r="H106" s="182">
        <v>18.5</v>
      </c>
      <c r="L106" s="179"/>
      <c r="M106" s="183"/>
      <c r="N106" s="184"/>
      <c r="O106" s="184"/>
      <c r="P106" s="184"/>
      <c r="Q106" s="184"/>
      <c r="R106" s="184"/>
      <c r="S106" s="184"/>
      <c r="T106" s="185"/>
      <c r="AT106" s="180" t="s">
        <v>153</v>
      </c>
      <c r="AU106" s="180" t="s">
        <v>75</v>
      </c>
      <c r="AV106" s="13" t="s">
        <v>149</v>
      </c>
      <c r="AW106" s="13" t="s">
        <v>28</v>
      </c>
      <c r="AX106" s="13" t="s">
        <v>73</v>
      </c>
      <c r="AY106" s="180" t="s">
        <v>142</v>
      </c>
    </row>
    <row r="107" spans="2:65" s="1" customFormat="1" ht="25.5" customHeight="1">
      <c r="B107" s="152"/>
      <c r="C107" s="153" t="s">
        <v>179</v>
      </c>
      <c r="D107" s="153" t="s">
        <v>144</v>
      </c>
      <c r="E107" s="154" t="s">
        <v>211</v>
      </c>
      <c r="F107" s="155" t="s">
        <v>212</v>
      </c>
      <c r="G107" s="156" t="s">
        <v>213</v>
      </c>
      <c r="H107" s="157">
        <v>33.3</v>
      </c>
      <c r="I107" s="157"/>
      <c r="J107" s="157">
        <f>ROUND(I107*H107,2)</f>
        <v>0</v>
      </c>
      <c r="K107" s="155" t="s">
        <v>148</v>
      </c>
      <c r="L107" s="38"/>
      <c r="M107" s="158" t="s">
        <v>5</v>
      </c>
      <c r="N107" s="159" t="s">
        <v>36</v>
      </c>
      <c r="O107" s="160">
        <v>0</v>
      </c>
      <c r="P107" s="160">
        <f>O107*H107</f>
        <v>0</v>
      </c>
      <c r="Q107" s="160">
        <v>0</v>
      </c>
      <c r="R107" s="160">
        <f>Q107*H107</f>
        <v>0</v>
      </c>
      <c r="S107" s="160">
        <v>0</v>
      </c>
      <c r="T107" s="161">
        <f>S107*H107</f>
        <v>0</v>
      </c>
      <c r="AR107" s="24" t="s">
        <v>149</v>
      </c>
      <c r="AT107" s="24" t="s">
        <v>144</v>
      </c>
      <c r="AU107" s="24" t="s">
        <v>75</v>
      </c>
      <c r="AY107" s="24" t="s">
        <v>142</v>
      </c>
      <c r="BE107" s="162">
        <f>IF(N107="základní",J107,0)</f>
        <v>0</v>
      </c>
      <c r="BF107" s="162">
        <f>IF(N107="snížená",J107,0)</f>
        <v>0</v>
      </c>
      <c r="BG107" s="162">
        <f>IF(N107="zákl. přenesená",J107,0)</f>
        <v>0</v>
      </c>
      <c r="BH107" s="162">
        <f>IF(N107="sníž. přenesená",J107,0)</f>
        <v>0</v>
      </c>
      <c r="BI107" s="162">
        <f>IF(N107="nulová",J107,0)</f>
        <v>0</v>
      </c>
      <c r="BJ107" s="24" t="s">
        <v>73</v>
      </c>
      <c r="BK107" s="162">
        <f>ROUND(I107*H107,2)</f>
        <v>0</v>
      </c>
      <c r="BL107" s="24" t="s">
        <v>149</v>
      </c>
      <c r="BM107" s="24" t="s">
        <v>963</v>
      </c>
    </row>
    <row r="108" spans="2:47" s="1" customFormat="1" ht="40.5">
      <c r="B108" s="38"/>
      <c r="D108" s="163" t="s">
        <v>151</v>
      </c>
      <c r="F108" s="164" t="s">
        <v>215</v>
      </c>
      <c r="L108" s="38"/>
      <c r="M108" s="165"/>
      <c r="N108" s="39"/>
      <c r="O108" s="39"/>
      <c r="P108" s="39"/>
      <c r="Q108" s="39"/>
      <c r="R108" s="39"/>
      <c r="S108" s="39"/>
      <c r="T108" s="67"/>
      <c r="AT108" s="24" t="s">
        <v>151</v>
      </c>
      <c r="AU108" s="24" t="s">
        <v>75</v>
      </c>
    </row>
    <row r="109" spans="2:51" s="11" customFormat="1" ht="13.5">
      <c r="B109" s="166"/>
      <c r="D109" s="163" t="s">
        <v>153</v>
      </c>
      <c r="E109" s="167" t="s">
        <v>5</v>
      </c>
      <c r="F109" s="168" t="s">
        <v>964</v>
      </c>
      <c r="H109" s="169">
        <v>33.3</v>
      </c>
      <c r="L109" s="166"/>
      <c r="M109" s="170"/>
      <c r="N109" s="171"/>
      <c r="O109" s="171"/>
      <c r="P109" s="171"/>
      <c r="Q109" s="171"/>
      <c r="R109" s="171"/>
      <c r="S109" s="171"/>
      <c r="T109" s="172"/>
      <c r="AT109" s="167" t="s">
        <v>153</v>
      </c>
      <c r="AU109" s="167" t="s">
        <v>75</v>
      </c>
      <c r="AV109" s="11" t="s">
        <v>75</v>
      </c>
      <c r="AW109" s="11" t="s">
        <v>28</v>
      </c>
      <c r="AX109" s="11" t="s">
        <v>65</v>
      </c>
      <c r="AY109" s="167" t="s">
        <v>142</v>
      </c>
    </row>
    <row r="110" spans="2:51" s="13" customFormat="1" ht="13.5">
      <c r="B110" s="179"/>
      <c r="D110" s="163" t="s">
        <v>153</v>
      </c>
      <c r="E110" s="180" t="s">
        <v>5</v>
      </c>
      <c r="F110" s="181" t="s">
        <v>156</v>
      </c>
      <c r="H110" s="182">
        <v>33.3</v>
      </c>
      <c r="L110" s="179"/>
      <c r="M110" s="183"/>
      <c r="N110" s="184"/>
      <c r="O110" s="184"/>
      <c r="P110" s="184"/>
      <c r="Q110" s="184"/>
      <c r="R110" s="184"/>
      <c r="S110" s="184"/>
      <c r="T110" s="185"/>
      <c r="AT110" s="180" t="s">
        <v>153</v>
      </c>
      <c r="AU110" s="180" t="s">
        <v>75</v>
      </c>
      <c r="AV110" s="13" t="s">
        <v>149</v>
      </c>
      <c r="AW110" s="13" t="s">
        <v>28</v>
      </c>
      <c r="AX110" s="13" t="s">
        <v>73</v>
      </c>
      <c r="AY110" s="180" t="s">
        <v>142</v>
      </c>
    </row>
    <row r="111" spans="2:65" s="1" customFormat="1" ht="38.25" customHeight="1">
      <c r="B111" s="152"/>
      <c r="C111" s="153" t="s">
        <v>184</v>
      </c>
      <c r="D111" s="153" t="s">
        <v>144</v>
      </c>
      <c r="E111" s="154" t="s">
        <v>965</v>
      </c>
      <c r="F111" s="155" t="s">
        <v>966</v>
      </c>
      <c r="G111" s="156" t="s">
        <v>147</v>
      </c>
      <c r="H111" s="157">
        <v>13.77</v>
      </c>
      <c r="I111" s="157"/>
      <c r="J111" s="157">
        <f>ROUND(I111*H111,2)</f>
        <v>0</v>
      </c>
      <c r="K111" s="155" t="s">
        <v>148</v>
      </c>
      <c r="L111" s="38"/>
      <c r="M111" s="158" t="s">
        <v>5</v>
      </c>
      <c r="N111" s="159" t="s">
        <v>36</v>
      </c>
      <c r="O111" s="160">
        <v>1.5</v>
      </c>
      <c r="P111" s="160">
        <f>O111*H111</f>
        <v>20.655</v>
      </c>
      <c r="Q111" s="160">
        <v>0</v>
      </c>
      <c r="R111" s="160">
        <f>Q111*H111</f>
        <v>0</v>
      </c>
      <c r="S111" s="160">
        <v>0</v>
      </c>
      <c r="T111" s="161">
        <f>S111*H111</f>
        <v>0</v>
      </c>
      <c r="AR111" s="24" t="s">
        <v>149</v>
      </c>
      <c r="AT111" s="24" t="s">
        <v>144</v>
      </c>
      <c r="AU111" s="24" t="s">
        <v>75</v>
      </c>
      <c r="AY111" s="24" t="s">
        <v>142</v>
      </c>
      <c r="BE111" s="162">
        <f>IF(N111="základní",J111,0)</f>
        <v>0</v>
      </c>
      <c r="BF111" s="162">
        <f>IF(N111="snížená",J111,0)</f>
        <v>0</v>
      </c>
      <c r="BG111" s="162">
        <f>IF(N111="zákl. přenesená",J111,0)</f>
        <v>0</v>
      </c>
      <c r="BH111" s="162">
        <f>IF(N111="sníž. přenesená",J111,0)</f>
        <v>0</v>
      </c>
      <c r="BI111" s="162">
        <f>IF(N111="nulová",J111,0)</f>
        <v>0</v>
      </c>
      <c r="BJ111" s="24" t="s">
        <v>73</v>
      </c>
      <c r="BK111" s="162">
        <f>ROUND(I111*H111,2)</f>
        <v>0</v>
      </c>
      <c r="BL111" s="24" t="s">
        <v>149</v>
      </c>
      <c r="BM111" s="24" t="s">
        <v>967</v>
      </c>
    </row>
    <row r="112" spans="2:47" s="1" customFormat="1" ht="108">
      <c r="B112" s="38"/>
      <c r="D112" s="163" t="s">
        <v>151</v>
      </c>
      <c r="F112" s="164" t="s">
        <v>968</v>
      </c>
      <c r="L112" s="38"/>
      <c r="M112" s="165"/>
      <c r="N112" s="39"/>
      <c r="O112" s="39"/>
      <c r="P112" s="39"/>
      <c r="Q112" s="39"/>
      <c r="R112" s="39"/>
      <c r="S112" s="39"/>
      <c r="T112" s="67"/>
      <c r="AT112" s="24" t="s">
        <v>151</v>
      </c>
      <c r="AU112" s="24" t="s">
        <v>75</v>
      </c>
    </row>
    <row r="113" spans="2:51" s="11" customFormat="1" ht="13.5">
      <c r="B113" s="166"/>
      <c r="D113" s="163" t="s">
        <v>153</v>
      </c>
      <c r="E113" s="167" t="s">
        <v>5</v>
      </c>
      <c r="F113" s="168" t="s">
        <v>959</v>
      </c>
      <c r="H113" s="169">
        <v>18.5</v>
      </c>
      <c r="L113" s="166"/>
      <c r="M113" s="170"/>
      <c r="N113" s="171"/>
      <c r="O113" s="171"/>
      <c r="P113" s="171"/>
      <c r="Q113" s="171"/>
      <c r="R113" s="171"/>
      <c r="S113" s="171"/>
      <c r="T113" s="172"/>
      <c r="AT113" s="167" t="s">
        <v>153</v>
      </c>
      <c r="AU113" s="167" t="s">
        <v>75</v>
      </c>
      <c r="AV113" s="11" t="s">
        <v>75</v>
      </c>
      <c r="AW113" s="11" t="s">
        <v>28</v>
      </c>
      <c r="AX113" s="11" t="s">
        <v>65</v>
      </c>
      <c r="AY113" s="167" t="s">
        <v>142</v>
      </c>
    </row>
    <row r="114" spans="2:51" s="11" customFormat="1" ht="13.5">
      <c r="B114" s="166"/>
      <c r="D114" s="163" t="s">
        <v>153</v>
      </c>
      <c r="E114" s="167" t="s">
        <v>5</v>
      </c>
      <c r="F114" s="168" t="s">
        <v>969</v>
      </c>
      <c r="H114" s="169">
        <v>-4.73</v>
      </c>
      <c r="L114" s="166"/>
      <c r="M114" s="170"/>
      <c r="N114" s="171"/>
      <c r="O114" s="171"/>
      <c r="P114" s="171"/>
      <c r="Q114" s="171"/>
      <c r="R114" s="171"/>
      <c r="S114" s="171"/>
      <c r="T114" s="172"/>
      <c r="AT114" s="167" t="s">
        <v>153</v>
      </c>
      <c r="AU114" s="167" t="s">
        <v>75</v>
      </c>
      <c r="AV114" s="11" t="s">
        <v>75</v>
      </c>
      <c r="AW114" s="11" t="s">
        <v>28</v>
      </c>
      <c r="AX114" s="11" t="s">
        <v>65</v>
      </c>
      <c r="AY114" s="167" t="s">
        <v>142</v>
      </c>
    </row>
    <row r="115" spans="2:51" s="13" customFormat="1" ht="13.5">
      <c r="B115" s="179"/>
      <c r="D115" s="163" t="s">
        <v>153</v>
      </c>
      <c r="E115" s="180" t="s">
        <v>5</v>
      </c>
      <c r="F115" s="181" t="s">
        <v>156</v>
      </c>
      <c r="H115" s="182">
        <v>13.77</v>
      </c>
      <c r="L115" s="179"/>
      <c r="M115" s="183"/>
      <c r="N115" s="184"/>
      <c r="O115" s="184"/>
      <c r="P115" s="184"/>
      <c r="Q115" s="184"/>
      <c r="R115" s="184"/>
      <c r="S115" s="184"/>
      <c r="T115" s="185"/>
      <c r="AT115" s="180" t="s">
        <v>153</v>
      </c>
      <c r="AU115" s="180" t="s">
        <v>75</v>
      </c>
      <c r="AV115" s="13" t="s">
        <v>149</v>
      </c>
      <c r="AW115" s="13" t="s">
        <v>28</v>
      </c>
      <c r="AX115" s="13" t="s">
        <v>73</v>
      </c>
      <c r="AY115" s="180" t="s">
        <v>142</v>
      </c>
    </row>
    <row r="116" spans="2:65" s="1" customFormat="1" ht="16.5" customHeight="1">
      <c r="B116" s="152"/>
      <c r="C116" s="187" t="s">
        <v>189</v>
      </c>
      <c r="D116" s="187" t="s">
        <v>226</v>
      </c>
      <c r="E116" s="188" t="s">
        <v>970</v>
      </c>
      <c r="F116" s="189" t="s">
        <v>971</v>
      </c>
      <c r="G116" s="190" t="s">
        <v>213</v>
      </c>
      <c r="H116" s="191">
        <v>27.54</v>
      </c>
      <c r="I116" s="191"/>
      <c r="J116" s="191">
        <f>ROUND(I116*H116,2)</f>
        <v>0</v>
      </c>
      <c r="K116" s="189" t="s">
        <v>148</v>
      </c>
      <c r="L116" s="192"/>
      <c r="M116" s="193" t="s">
        <v>5</v>
      </c>
      <c r="N116" s="194" t="s">
        <v>36</v>
      </c>
      <c r="O116" s="160">
        <v>0</v>
      </c>
      <c r="P116" s="160">
        <f>O116*H116</f>
        <v>0</v>
      </c>
      <c r="Q116" s="160">
        <v>1</v>
      </c>
      <c r="R116" s="160">
        <f>Q116*H116</f>
        <v>27.54</v>
      </c>
      <c r="S116" s="160">
        <v>0</v>
      </c>
      <c r="T116" s="161">
        <f>S116*H116</f>
        <v>0</v>
      </c>
      <c r="AR116" s="24" t="s">
        <v>189</v>
      </c>
      <c r="AT116" s="24" t="s">
        <v>226</v>
      </c>
      <c r="AU116" s="24" t="s">
        <v>75</v>
      </c>
      <c r="AY116" s="24" t="s">
        <v>142</v>
      </c>
      <c r="BE116" s="162">
        <f>IF(N116="základní",J116,0)</f>
        <v>0</v>
      </c>
      <c r="BF116" s="162">
        <f>IF(N116="snížená",J116,0)</f>
        <v>0</v>
      </c>
      <c r="BG116" s="162">
        <f>IF(N116="zákl. přenesená",J116,0)</f>
        <v>0</v>
      </c>
      <c r="BH116" s="162">
        <f>IF(N116="sníž. přenesená",J116,0)</f>
        <v>0</v>
      </c>
      <c r="BI116" s="162">
        <f>IF(N116="nulová",J116,0)</f>
        <v>0</v>
      </c>
      <c r="BJ116" s="24" t="s">
        <v>73</v>
      </c>
      <c r="BK116" s="162">
        <f>ROUND(I116*H116,2)</f>
        <v>0</v>
      </c>
      <c r="BL116" s="24" t="s">
        <v>149</v>
      </c>
      <c r="BM116" s="24" t="s">
        <v>972</v>
      </c>
    </row>
    <row r="117" spans="2:51" s="11" customFormat="1" ht="13.5">
      <c r="B117" s="166"/>
      <c r="D117" s="163" t="s">
        <v>153</v>
      </c>
      <c r="F117" s="168" t="s">
        <v>973</v>
      </c>
      <c r="H117" s="169">
        <v>27.54</v>
      </c>
      <c r="L117" s="166"/>
      <c r="M117" s="170"/>
      <c r="N117" s="171"/>
      <c r="O117" s="171"/>
      <c r="P117" s="171"/>
      <c r="Q117" s="171"/>
      <c r="R117" s="171"/>
      <c r="S117" s="171"/>
      <c r="T117" s="172"/>
      <c r="AT117" s="167" t="s">
        <v>153</v>
      </c>
      <c r="AU117" s="167" t="s">
        <v>75</v>
      </c>
      <c r="AV117" s="11" t="s">
        <v>75</v>
      </c>
      <c r="AW117" s="11" t="s">
        <v>6</v>
      </c>
      <c r="AX117" s="11" t="s">
        <v>73</v>
      </c>
      <c r="AY117" s="167" t="s">
        <v>142</v>
      </c>
    </row>
    <row r="118" spans="2:63" s="10" customFormat="1" ht="29.85" customHeight="1">
      <c r="B118" s="140"/>
      <c r="D118" s="141" t="s">
        <v>64</v>
      </c>
      <c r="E118" s="150" t="s">
        <v>189</v>
      </c>
      <c r="F118" s="150" t="s">
        <v>794</v>
      </c>
      <c r="J118" s="151">
        <f>BK118</f>
        <v>0</v>
      </c>
      <c r="L118" s="140"/>
      <c r="M118" s="144"/>
      <c r="N118" s="145"/>
      <c r="O118" s="145"/>
      <c r="P118" s="146">
        <f>SUM(P119:P133)</f>
        <v>71.06788999999999</v>
      </c>
      <c r="Q118" s="145"/>
      <c r="R118" s="146">
        <f>SUM(R119:R133)</f>
        <v>0.11914929999999999</v>
      </c>
      <c r="S118" s="145"/>
      <c r="T118" s="147">
        <f>SUM(T119:T133)</f>
        <v>0</v>
      </c>
      <c r="AR118" s="141" t="s">
        <v>73</v>
      </c>
      <c r="AT118" s="148" t="s">
        <v>64</v>
      </c>
      <c r="AU118" s="148" t="s">
        <v>73</v>
      </c>
      <c r="AY118" s="141" t="s">
        <v>142</v>
      </c>
      <c r="BK118" s="149">
        <f>SUM(BK119:BK133)</f>
        <v>0</v>
      </c>
    </row>
    <row r="119" spans="2:65" s="1" customFormat="1" ht="25.5" customHeight="1">
      <c r="B119" s="152"/>
      <c r="C119" s="153" t="s">
        <v>194</v>
      </c>
      <c r="D119" s="153" t="s">
        <v>144</v>
      </c>
      <c r="E119" s="154" t="s">
        <v>974</v>
      </c>
      <c r="F119" s="155" t="s">
        <v>975</v>
      </c>
      <c r="G119" s="156" t="s">
        <v>147</v>
      </c>
      <c r="H119" s="157">
        <v>3.96</v>
      </c>
      <c r="I119" s="157"/>
      <c r="J119" s="157">
        <f>ROUND(I119*H119,2)</f>
        <v>0</v>
      </c>
      <c r="K119" s="155" t="s">
        <v>148</v>
      </c>
      <c r="L119" s="38"/>
      <c r="M119" s="158" t="s">
        <v>5</v>
      </c>
      <c r="N119" s="159" t="s">
        <v>36</v>
      </c>
      <c r="O119" s="160">
        <v>1.319</v>
      </c>
      <c r="P119" s="160">
        <f>O119*H119</f>
        <v>5.22324</v>
      </c>
      <c r="Q119" s="160">
        <v>0</v>
      </c>
      <c r="R119" s="160">
        <f>Q119*H119</f>
        <v>0</v>
      </c>
      <c r="S119" s="160">
        <v>0</v>
      </c>
      <c r="T119" s="161">
        <f>S119*H119</f>
        <v>0</v>
      </c>
      <c r="AR119" s="24" t="s">
        <v>149</v>
      </c>
      <c r="AT119" s="24" t="s">
        <v>144</v>
      </c>
      <c r="AU119" s="24" t="s">
        <v>75</v>
      </c>
      <c r="AY119" s="24" t="s">
        <v>142</v>
      </c>
      <c r="BE119" s="162">
        <f>IF(N119="základní",J119,0)</f>
        <v>0</v>
      </c>
      <c r="BF119" s="162">
        <f>IF(N119="snížená",J119,0)</f>
        <v>0</v>
      </c>
      <c r="BG119" s="162">
        <f>IF(N119="zákl. přenesená",J119,0)</f>
        <v>0</v>
      </c>
      <c r="BH119" s="162">
        <f>IF(N119="sníž. přenesená",J119,0)</f>
        <v>0</v>
      </c>
      <c r="BI119" s="162">
        <f>IF(N119="nulová",J119,0)</f>
        <v>0</v>
      </c>
      <c r="BJ119" s="24" t="s">
        <v>73</v>
      </c>
      <c r="BK119" s="162">
        <f>ROUND(I119*H119,2)</f>
        <v>0</v>
      </c>
      <c r="BL119" s="24" t="s">
        <v>149</v>
      </c>
      <c r="BM119" s="24" t="s">
        <v>976</v>
      </c>
    </row>
    <row r="120" spans="2:47" s="1" customFormat="1" ht="54">
      <c r="B120" s="38"/>
      <c r="D120" s="163" t="s">
        <v>151</v>
      </c>
      <c r="F120" s="164" t="s">
        <v>977</v>
      </c>
      <c r="L120" s="38"/>
      <c r="M120" s="165"/>
      <c r="N120" s="39"/>
      <c r="O120" s="39"/>
      <c r="P120" s="39"/>
      <c r="Q120" s="39"/>
      <c r="R120" s="39"/>
      <c r="S120" s="39"/>
      <c r="T120" s="67"/>
      <c r="AT120" s="24" t="s">
        <v>151</v>
      </c>
      <c r="AU120" s="24" t="s">
        <v>75</v>
      </c>
    </row>
    <row r="121" spans="2:51" s="11" customFormat="1" ht="13.5">
      <c r="B121" s="166"/>
      <c r="D121" s="163" t="s">
        <v>153</v>
      </c>
      <c r="E121" s="167" t="s">
        <v>5</v>
      </c>
      <c r="F121" s="168" t="s">
        <v>978</v>
      </c>
      <c r="H121" s="169">
        <v>2.31</v>
      </c>
      <c r="L121" s="166"/>
      <c r="M121" s="170"/>
      <c r="N121" s="171"/>
      <c r="O121" s="171"/>
      <c r="P121" s="171"/>
      <c r="Q121" s="171"/>
      <c r="R121" s="171"/>
      <c r="S121" s="171"/>
      <c r="T121" s="172"/>
      <c r="AT121" s="167" t="s">
        <v>153</v>
      </c>
      <c r="AU121" s="167" t="s">
        <v>75</v>
      </c>
      <c r="AV121" s="11" t="s">
        <v>75</v>
      </c>
      <c r="AW121" s="11" t="s">
        <v>28</v>
      </c>
      <c r="AX121" s="11" t="s">
        <v>65</v>
      </c>
      <c r="AY121" s="167" t="s">
        <v>142</v>
      </c>
    </row>
    <row r="122" spans="2:51" s="11" customFormat="1" ht="13.5">
      <c r="B122" s="166"/>
      <c r="D122" s="163" t="s">
        <v>153</v>
      </c>
      <c r="E122" s="167" t="s">
        <v>5</v>
      </c>
      <c r="F122" s="168" t="s">
        <v>979</v>
      </c>
      <c r="H122" s="169">
        <v>2.42</v>
      </c>
      <c r="L122" s="166"/>
      <c r="M122" s="170"/>
      <c r="N122" s="171"/>
      <c r="O122" s="171"/>
      <c r="P122" s="171"/>
      <c r="Q122" s="171"/>
      <c r="R122" s="171"/>
      <c r="S122" s="171"/>
      <c r="T122" s="172"/>
      <c r="AT122" s="167" t="s">
        <v>153</v>
      </c>
      <c r="AU122" s="167" t="s">
        <v>75</v>
      </c>
      <c r="AV122" s="11" t="s">
        <v>75</v>
      </c>
      <c r="AW122" s="11" t="s">
        <v>28</v>
      </c>
      <c r="AX122" s="11" t="s">
        <v>65</v>
      </c>
      <c r="AY122" s="167" t="s">
        <v>142</v>
      </c>
    </row>
    <row r="123" spans="2:51" s="11" customFormat="1" ht="13.5">
      <c r="B123" s="166"/>
      <c r="D123" s="163" t="s">
        <v>153</v>
      </c>
      <c r="E123" s="167" t="s">
        <v>5</v>
      </c>
      <c r="F123" s="168" t="s">
        <v>980</v>
      </c>
      <c r="H123" s="169">
        <v>-0.77</v>
      </c>
      <c r="L123" s="166"/>
      <c r="M123" s="170"/>
      <c r="N123" s="171"/>
      <c r="O123" s="171"/>
      <c r="P123" s="171"/>
      <c r="Q123" s="171"/>
      <c r="R123" s="171"/>
      <c r="S123" s="171"/>
      <c r="T123" s="172"/>
      <c r="AT123" s="167" t="s">
        <v>153</v>
      </c>
      <c r="AU123" s="167" t="s">
        <v>75</v>
      </c>
      <c r="AV123" s="11" t="s">
        <v>75</v>
      </c>
      <c r="AW123" s="11" t="s">
        <v>28</v>
      </c>
      <c r="AX123" s="11" t="s">
        <v>65</v>
      </c>
      <c r="AY123" s="167" t="s">
        <v>142</v>
      </c>
    </row>
    <row r="124" spans="2:51" s="11" customFormat="1" ht="13.5">
      <c r="B124" s="166"/>
      <c r="D124" s="163" t="s">
        <v>153</v>
      </c>
      <c r="E124" s="167" t="s">
        <v>5</v>
      </c>
      <c r="F124" s="168" t="s">
        <v>5</v>
      </c>
      <c r="H124" s="169">
        <v>0</v>
      </c>
      <c r="L124" s="166"/>
      <c r="M124" s="170"/>
      <c r="N124" s="171"/>
      <c r="O124" s="171"/>
      <c r="P124" s="171"/>
      <c r="Q124" s="171"/>
      <c r="R124" s="171"/>
      <c r="S124" s="171"/>
      <c r="T124" s="172"/>
      <c r="AT124" s="167" t="s">
        <v>153</v>
      </c>
      <c r="AU124" s="167" t="s">
        <v>75</v>
      </c>
      <c r="AV124" s="11" t="s">
        <v>75</v>
      </c>
      <c r="AW124" s="11" t="s">
        <v>28</v>
      </c>
      <c r="AX124" s="11" t="s">
        <v>65</v>
      </c>
      <c r="AY124" s="167" t="s">
        <v>142</v>
      </c>
    </row>
    <row r="125" spans="2:51" s="13" customFormat="1" ht="13.5">
      <c r="B125" s="179"/>
      <c r="D125" s="163" t="s">
        <v>153</v>
      </c>
      <c r="E125" s="180" t="s">
        <v>5</v>
      </c>
      <c r="F125" s="181" t="s">
        <v>156</v>
      </c>
      <c r="H125" s="182">
        <v>3.96</v>
      </c>
      <c r="L125" s="179"/>
      <c r="M125" s="183"/>
      <c r="N125" s="184"/>
      <c r="O125" s="184"/>
      <c r="P125" s="184"/>
      <c r="Q125" s="184"/>
      <c r="R125" s="184"/>
      <c r="S125" s="184"/>
      <c r="T125" s="185"/>
      <c r="AT125" s="180" t="s">
        <v>153</v>
      </c>
      <c r="AU125" s="180" t="s">
        <v>75</v>
      </c>
      <c r="AV125" s="13" t="s">
        <v>149</v>
      </c>
      <c r="AW125" s="13" t="s">
        <v>28</v>
      </c>
      <c r="AX125" s="13" t="s">
        <v>73</v>
      </c>
      <c r="AY125" s="180" t="s">
        <v>142</v>
      </c>
    </row>
    <row r="126" spans="2:65" s="1" customFormat="1" ht="16.5" customHeight="1">
      <c r="B126" s="152"/>
      <c r="C126" s="153" t="s">
        <v>200</v>
      </c>
      <c r="D126" s="153" t="s">
        <v>144</v>
      </c>
      <c r="E126" s="154" t="s">
        <v>981</v>
      </c>
      <c r="F126" s="155" t="s">
        <v>982</v>
      </c>
      <c r="G126" s="156" t="s">
        <v>324</v>
      </c>
      <c r="H126" s="157">
        <v>38.6</v>
      </c>
      <c r="I126" s="157"/>
      <c r="J126" s="157">
        <f>ROUND(I126*H126,2)</f>
        <v>0</v>
      </c>
      <c r="K126" s="155" t="s">
        <v>148</v>
      </c>
      <c r="L126" s="38"/>
      <c r="M126" s="158" t="s">
        <v>5</v>
      </c>
      <c r="N126" s="159" t="s">
        <v>36</v>
      </c>
      <c r="O126" s="160">
        <v>0.025</v>
      </c>
      <c r="P126" s="160">
        <f>O126*H126</f>
        <v>0.9650000000000001</v>
      </c>
      <c r="Q126" s="160">
        <v>9E-05</v>
      </c>
      <c r="R126" s="160">
        <f>Q126*H126</f>
        <v>0.0034740000000000005</v>
      </c>
      <c r="S126" s="160">
        <v>0</v>
      </c>
      <c r="T126" s="161">
        <f>S126*H126</f>
        <v>0</v>
      </c>
      <c r="AR126" s="24" t="s">
        <v>149</v>
      </c>
      <c r="AT126" s="24" t="s">
        <v>144</v>
      </c>
      <c r="AU126" s="24" t="s">
        <v>75</v>
      </c>
      <c r="AY126" s="24" t="s">
        <v>142</v>
      </c>
      <c r="BE126" s="162">
        <f>IF(N126="základní",J126,0)</f>
        <v>0</v>
      </c>
      <c r="BF126" s="162">
        <f>IF(N126="snížená",J126,0)</f>
        <v>0</v>
      </c>
      <c r="BG126" s="162">
        <f>IF(N126="zákl. přenesená",J126,0)</f>
        <v>0</v>
      </c>
      <c r="BH126" s="162">
        <f>IF(N126="sníž. přenesená",J126,0)</f>
        <v>0</v>
      </c>
      <c r="BI126" s="162">
        <f>IF(N126="nulová",J126,0)</f>
        <v>0</v>
      </c>
      <c r="BJ126" s="24" t="s">
        <v>73</v>
      </c>
      <c r="BK126" s="162">
        <f>ROUND(I126*H126,2)</f>
        <v>0</v>
      </c>
      <c r="BL126" s="24" t="s">
        <v>149</v>
      </c>
      <c r="BM126" s="24" t="s">
        <v>983</v>
      </c>
    </row>
    <row r="127" spans="2:51" s="11" customFormat="1" ht="13.5">
      <c r="B127" s="166"/>
      <c r="D127" s="163" t="s">
        <v>153</v>
      </c>
      <c r="E127" s="167" t="s">
        <v>5</v>
      </c>
      <c r="F127" s="168" t="s">
        <v>984</v>
      </c>
      <c r="H127" s="169">
        <v>38.6</v>
      </c>
      <c r="L127" s="166"/>
      <c r="M127" s="170"/>
      <c r="N127" s="171"/>
      <c r="O127" s="171"/>
      <c r="P127" s="171"/>
      <c r="Q127" s="171"/>
      <c r="R127" s="171"/>
      <c r="S127" s="171"/>
      <c r="T127" s="172"/>
      <c r="AT127" s="167" t="s">
        <v>153</v>
      </c>
      <c r="AU127" s="167" t="s">
        <v>75</v>
      </c>
      <c r="AV127" s="11" t="s">
        <v>75</v>
      </c>
      <c r="AW127" s="11" t="s">
        <v>28</v>
      </c>
      <c r="AX127" s="11" t="s">
        <v>65</v>
      </c>
      <c r="AY127" s="167" t="s">
        <v>142</v>
      </c>
    </row>
    <row r="128" spans="2:51" s="13" customFormat="1" ht="13.5">
      <c r="B128" s="179"/>
      <c r="D128" s="163" t="s">
        <v>153</v>
      </c>
      <c r="E128" s="180" t="s">
        <v>5</v>
      </c>
      <c r="F128" s="181" t="s">
        <v>156</v>
      </c>
      <c r="H128" s="182">
        <v>38.6</v>
      </c>
      <c r="L128" s="179"/>
      <c r="M128" s="183"/>
      <c r="N128" s="184"/>
      <c r="O128" s="184"/>
      <c r="P128" s="184"/>
      <c r="Q128" s="184"/>
      <c r="R128" s="184"/>
      <c r="S128" s="184"/>
      <c r="T128" s="185"/>
      <c r="AT128" s="180" t="s">
        <v>153</v>
      </c>
      <c r="AU128" s="180" t="s">
        <v>75</v>
      </c>
      <c r="AV128" s="13" t="s">
        <v>149</v>
      </c>
      <c r="AW128" s="13" t="s">
        <v>28</v>
      </c>
      <c r="AX128" s="13" t="s">
        <v>73</v>
      </c>
      <c r="AY128" s="180" t="s">
        <v>142</v>
      </c>
    </row>
    <row r="129" spans="2:65" s="1" customFormat="1" ht="25.5" customHeight="1">
      <c r="B129" s="152"/>
      <c r="C129" s="153" t="s">
        <v>205</v>
      </c>
      <c r="D129" s="153" t="s">
        <v>144</v>
      </c>
      <c r="E129" s="154" t="s">
        <v>985</v>
      </c>
      <c r="F129" s="155" t="s">
        <v>986</v>
      </c>
      <c r="G129" s="156" t="s">
        <v>324</v>
      </c>
      <c r="H129" s="157">
        <v>38.55</v>
      </c>
      <c r="I129" s="157"/>
      <c r="J129" s="157">
        <f>ROUND(I129*H129,2)</f>
        <v>0</v>
      </c>
      <c r="K129" s="155" t="s">
        <v>5</v>
      </c>
      <c r="L129" s="38"/>
      <c r="M129" s="158" t="s">
        <v>5</v>
      </c>
      <c r="N129" s="159" t="s">
        <v>36</v>
      </c>
      <c r="O129" s="160">
        <v>1.683</v>
      </c>
      <c r="P129" s="160">
        <f>O129*H129</f>
        <v>64.87965</v>
      </c>
      <c r="Q129" s="160">
        <v>0.00047</v>
      </c>
      <c r="R129" s="160">
        <f>Q129*H129</f>
        <v>0.0181185</v>
      </c>
      <c r="S129" s="160">
        <v>0</v>
      </c>
      <c r="T129" s="161">
        <f>S129*H129</f>
        <v>0</v>
      </c>
      <c r="AR129" s="24" t="s">
        <v>149</v>
      </c>
      <c r="AT129" s="24" t="s">
        <v>144</v>
      </c>
      <c r="AU129" s="24" t="s">
        <v>75</v>
      </c>
      <c r="AY129" s="24" t="s">
        <v>142</v>
      </c>
      <c r="BE129" s="162">
        <f>IF(N129="základní",J129,0)</f>
        <v>0</v>
      </c>
      <c r="BF129" s="162">
        <f>IF(N129="snížená",J129,0)</f>
        <v>0</v>
      </c>
      <c r="BG129" s="162">
        <f>IF(N129="zákl. přenesená",J129,0)</f>
        <v>0</v>
      </c>
      <c r="BH129" s="162">
        <f>IF(N129="sníž. přenesená",J129,0)</f>
        <v>0</v>
      </c>
      <c r="BI129" s="162">
        <f>IF(N129="nulová",J129,0)</f>
        <v>0</v>
      </c>
      <c r="BJ129" s="24" t="s">
        <v>73</v>
      </c>
      <c r="BK129" s="162">
        <f>ROUND(I129*H129,2)</f>
        <v>0</v>
      </c>
      <c r="BL129" s="24" t="s">
        <v>149</v>
      </c>
      <c r="BM129" s="24" t="s">
        <v>987</v>
      </c>
    </row>
    <row r="130" spans="2:51" s="11" customFormat="1" ht="13.5">
      <c r="B130" s="166"/>
      <c r="D130" s="163" t="s">
        <v>153</v>
      </c>
      <c r="E130" s="167" t="s">
        <v>5</v>
      </c>
      <c r="F130" s="168" t="s">
        <v>948</v>
      </c>
      <c r="H130" s="169">
        <v>38.55</v>
      </c>
      <c r="L130" s="166"/>
      <c r="M130" s="170"/>
      <c r="N130" s="171"/>
      <c r="O130" s="171"/>
      <c r="P130" s="171"/>
      <c r="Q130" s="171"/>
      <c r="R130" s="171"/>
      <c r="S130" s="171"/>
      <c r="T130" s="172"/>
      <c r="AT130" s="167" t="s">
        <v>153</v>
      </c>
      <c r="AU130" s="167" t="s">
        <v>75</v>
      </c>
      <c r="AV130" s="11" t="s">
        <v>75</v>
      </c>
      <c r="AW130" s="11" t="s">
        <v>28</v>
      </c>
      <c r="AX130" s="11" t="s">
        <v>65</v>
      </c>
      <c r="AY130" s="167" t="s">
        <v>142</v>
      </c>
    </row>
    <row r="131" spans="2:51" s="13" customFormat="1" ht="13.5">
      <c r="B131" s="179"/>
      <c r="D131" s="163" t="s">
        <v>153</v>
      </c>
      <c r="E131" s="180" t="s">
        <v>5</v>
      </c>
      <c r="F131" s="181" t="s">
        <v>156</v>
      </c>
      <c r="H131" s="182">
        <v>38.55</v>
      </c>
      <c r="L131" s="179"/>
      <c r="M131" s="183"/>
      <c r="N131" s="184"/>
      <c r="O131" s="184"/>
      <c r="P131" s="184"/>
      <c r="Q131" s="184"/>
      <c r="R131" s="184"/>
      <c r="S131" s="184"/>
      <c r="T131" s="185"/>
      <c r="AT131" s="180" t="s">
        <v>153</v>
      </c>
      <c r="AU131" s="180" t="s">
        <v>75</v>
      </c>
      <c r="AV131" s="13" t="s">
        <v>149</v>
      </c>
      <c r="AW131" s="13" t="s">
        <v>28</v>
      </c>
      <c r="AX131" s="13" t="s">
        <v>73</v>
      </c>
      <c r="AY131" s="180" t="s">
        <v>142</v>
      </c>
    </row>
    <row r="132" spans="2:65" s="1" customFormat="1" ht="16.5" customHeight="1">
      <c r="B132" s="152"/>
      <c r="C132" s="187" t="s">
        <v>210</v>
      </c>
      <c r="D132" s="187" t="s">
        <v>226</v>
      </c>
      <c r="E132" s="188" t="s">
        <v>988</v>
      </c>
      <c r="F132" s="189" t="s">
        <v>989</v>
      </c>
      <c r="G132" s="190" t="s">
        <v>324</v>
      </c>
      <c r="H132" s="191">
        <v>40.48</v>
      </c>
      <c r="I132" s="191"/>
      <c r="J132" s="191">
        <f>ROUND(I132*H132,2)</f>
        <v>0</v>
      </c>
      <c r="K132" s="189" t="s">
        <v>148</v>
      </c>
      <c r="L132" s="192"/>
      <c r="M132" s="193" t="s">
        <v>5</v>
      </c>
      <c r="N132" s="194" t="s">
        <v>36</v>
      </c>
      <c r="O132" s="160">
        <v>0</v>
      </c>
      <c r="P132" s="160">
        <f>O132*H132</f>
        <v>0</v>
      </c>
      <c r="Q132" s="160">
        <v>0.00241</v>
      </c>
      <c r="R132" s="160">
        <f>Q132*H132</f>
        <v>0.09755679999999999</v>
      </c>
      <c r="S132" s="160">
        <v>0</v>
      </c>
      <c r="T132" s="161">
        <f>S132*H132</f>
        <v>0</v>
      </c>
      <c r="AR132" s="24" t="s">
        <v>189</v>
      </c>
      <c r="AT132" s="24" t="s">
        <v>226</v>
      </c>
      <c r="AU132" s="24" t="s">
        <v>75</v>
      </c>
      <c r="AY132" s="24" t="s">
        <v>142</v>
      </c>
      <c r="BE132" s="162">
        <f>IF(N132="základní",J132,0)</f>
        <v>0</v>
      </c>
      <c r="BF132" s="162">
        <f>IF(N132="snížená",J132,0)</f>
        <v>0</v>
      </c>
      <c r="BG132" s="162">
        <f>IF(N132="zákl. přenesená",J132,0)</f>
        <v>0</v>
      </c>
      <c r="BH132" s="162">
        <f>IF(N132="sníž. přenesená",J132,0)</f>
        <v>0</v>
      </c>
      <c r="BI132" s="162">
        <f>IF(N132="nulová",J132,0)</f>
        <v>0</v>
      </c>
      <c r="BJ132" s="24" t="s">
        <v>73</v>
      </c>
      <c r="BK132" s="162">
        <f>ROUND(I132*H132,2)</f>
        <v>0</v>
      </c>
      <c r="BL132" s="24" t="s">
        <v>149</v>
      </c>
      <c r="BM132" s="24" t="s">
        <v>990</v>
      </c>
    </row>
    <row r="133" spans="2:51" s="11" customFormat="1" ht="13.5">
      <c r="B133" s="166"/>
      <c r="D133" s="163" t="s">
        <v>153</v>
      </c>
      <c r="F133" s="168" t="s">
        <v>991</v>
      </c>
      <c r="H133" s="169">
        <v>40.48</v>
      </c>
      <c r="L133" s="166"/>
      <c r="M133" s="170"/>
      <c r="N133" s="171"/>
      <c r="O133" s="171"/>
      <c r="P133" s="171"/>
      <c r="Q133" s="171"/>
      <c r="R133" s="171"/>
      <c r="S133" s="171"/>
      <c r="T133" s="172"/>
      <c r="AT133" s="167" t="s">
        <v>153</v>
      </c>
      <c r="AU133" s="167" t="s">
        <v>75</v>
      </c>
      <c r="AV133" s="11" t="s">
        <v>75</v>
      </c>
      <c r="AW133" s="11" t="s">
        <v>6</v>
      </c>
      <c r="AX133" s="11" t="s">
        <v>73</v>
      </c>
      <c r="AY133" s="167" t="s">
        <v>142</v>
      </c>
    </row>
    <row r="134" spans="2:63" s="10" customFormat="1" ht="29.85" customHeight="1">
      <c r="B134" s="140"/>
      <c r="D134" s="141" t="s">
        <v>64</v>
      </c>
      <c r="E134" s="150" t="s">
        <v>370</v>
      </c>
      <c r="F134" s="150" t="s">
        <v>371</v>
      </c>
      <c r="J134" s="151">
        <f>BK134</f>
        <v>0</v>
      </c>
      <c r="L134" s="140"/>
      <c r="M134" s="144"/>
      <c r="N134" s="145"/>
      <c r="O134" s="145"/>
      <c r="P134" s="146">
        <f>SUM(P135:P136)</f>
        <v>43.038399999999996</v>
      </c>
      <c r="Q134" s="145"/>
      <c r="R134" s="146">
        <f>SUM(R135:R136)</f>
        <v>0</v>
      </c>
      <c r="S134" s="145"/>
      <c r="T134" s="147">
        <f>SUM(T135:T136)</f>
        <v>0</v>
      </c>
      <c r="AR134" s="141" t="s">
        <v>73</v>
      </c>
      <c r="AT134" s="148" t="s">
        <v>64</v>
      </c>
      <c r="AU134" s="148" t="s">
        <v>73</v>
      </c>
      <c r="AY134" s="141" t="s">
        <v>142</v>
      </c>
      <c r="BK134" s="149">
        <f>SUM(BK135:BK136)</f>
        <v>0</v>
      </c>
    </row>
    <row r="135" spans="2:65" s="1" customFormat="1" ht="38.25" customHeight="1">
      <c r="B135" s="152"/>
      <c r="C135" s="153" t="s">
        <v>217</v>
      </c>
      <c r="D135" s="153" t="s">
        <v>144</v>
      </c>
      <c r="E135" s="154" t="s">
        <v>836</v>
      </c>
      <c r="F135" s="155" t="s">
        <v>837</v>
      </c>
      <c r="G135" s="156" t="s">
        <v>213</v>
      </c>
      <c r="H135" s="157">
        <v>29.08</v>
      </c>
      <c r="I135" s="157"/>
      <c r="J135" s="157">
        <f>ROUND(I135*H135,2)</f>
        <v>0</v>
      </c>
      <c r="K135" s="155" t="s">
        <v>148</v>
      </c>
      <c r="L135" s="38"/>
      <c r="M135" s="158" t="s">
        <v>5</v>
      </c>
      <c r="N135" s="159" t="s">
        <v>36</v>
      </c>
      <c r="O135" s="160">
        <v>1.48</v>
      </c>
      <c r="P135" s="160">
        <f>O135*H135</f>
        <v>43.038399999999996</v>
      </c>
      <c r="Q135" s="160">
        <v>0</v>
      </c>
      <c r="R135" s="160">
        <f>Q135*H135</f>
        <v>0</v>
      </c>
      <c r="S135" s="160">
        <v>0</v>
      </c>
      <c r="T135" s="161">
        <f>S135*H135</f>
        <v>0</v>
      </c>
      <c r="AR135" s="24" t="s">
        <v>149</v>
      </c>
      <c r="AT135" s="24" t="s">
        <v>144</v>
      </c>
      <c r="AU135" s="24" t="s">
        <v>75</v>
      </c>
      <c r="AY135" s="24" t="s">
        <v>142</v>
      </c>
      <c r="BE135" s="162">
        <f>IF(N135="základní",J135,0)</f>
        <v>0</v>
      </c>
      <c r="BF135" s="162">
        <f>IF(N135="snížená",J135,0)</f>
        <v>0</v>
      </c>
      <c r="BG135" s="162">
        <f>IF(N135="zákl. přenesená",J135,0)</f>
        <v>0</v>
      </c>
      <c r="BH135" s="162">
        <f>IF(N135="sníž. přenesená",J135,0)</f>
        <v>0</v>
      </c>
      <c r="BI135" s="162">
        <f>IF(N135="nulová",J135,0)</f>
        <v>0</v>
      </c>
      <c r="BJ135" s="24" t="s">
        <v>73</v>
      </c>
      <c r="BK135" s="162">
        <f>ROUND(I135*H135,2)</f>
        <v>0</v>
      </c>
      <c r="BL135" s="24" t="s">
        <v>149</v>
      </c>
      <c r="BM135" s="24" t="s">
        <v>992</v>
      </c>
    </row>
    <row r="136" spans="2:47" s="1" customFormat="1" ht="67.5">
      <c r="B136" s="38"/>
      <c r="D136" s="163" t="s">
        <v>151</v>
      </c>
      <c r="F136" s="164" t="s">
        <v>839</v>
      </c>
      <c r="L136" s="38"/>
      <c r="M136" s="212"/>
      <c r="N136" s="213"/>
      <c r="O136" s="213"/>
      <c r="P136" s="213"/>
      <c r="Q136" s="213"/>
      <c r="R136" s="213"/>
      <c r="S136" s="213"/>
      <c r="T136" s="214"/>
      <c r="AT136" s="24" t="s">
        <v>151</v>
      </c>
      <c r="AU136" s="24" t="s">
        <v>75</v>
      </c>
    </row>
    <row r="137" spans="2:12" s="1" customFormat="1" ht="6.95" customHeight="1">
      <c r="B137" s="53"/>
      <c r="C137" s="54"/>
      <c r="D137" s="54"/>
      <c r="E137" s="54"/>
      <c r="F137" s="54"/>
      <c r="G137" s="54"/>
      <c r="H137" s="54"/>
      <c r="I137" s="54"/>
      <c r="J137" s="54"/>
      <c r="K137" s="54"/>
      <c r="L137" s="38"/>
    </row>
  </sheetData>
  <autoFilter ref="C79:K136"/>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93"/>
  <sheetViews>
    <sheetView showGridLines="0" workbookViewId="0" topLeftCell="A1">
      <pane ySplit="1" topLeftCell="A69" activePane="bottomLeft" state="frozen"/>
      <selection pane="bottomLeft" activeCell="F86" sqref="F8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106</v>
      </c>
      <c r="G1" s="444" t="s">
        <v>107</v>
      </c>
      <c r="H1" s="444"/>
      <c r="I1" s="17"/>
      <c r="J1" s="97" t="s">
        <v>108</v>
      </c>
      <c r="K1" s="18" t="s">
        <v>109</v>
      </c>
      <c r="L1" s="97" t="s">
        <v>110</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27" t="s">
        <v>8</v>
      </c>
      <c r="M2" s="428"/>
      <c r="N2" s="428"/>
      <c r="O2" s="428"/>
      <c r="P2" s="428"/>
      <c r="Q2" s="428"/>
      <c r="R2" s="428"/>
      <c r="S2" s="428"/>
      <c r="T2" s="428"/>
      <c r="U2" s="428"/>
      <c r="V2" s="428"/>
      <c r="AT2" s="24" t="s">
        <v>93</v>
      </c>
    </row>
    <row r="3" spans="2:46" ht="6.95" customHeight="1">
      <c r="B3" s="25"/>
      <c r="C3" s="26"/>
      <c r="D3" s="26"/>
      <c r="E3" s="26"/>
      <c r="F3" s="26"/>
      <c r="G3" s="26"/>
      <c r="H3" s="26"/>
      <c r="I3" s="26"/>
      <c r="J3" s="26"/>
      <c r="K3" s="27"/>
      <c r="AT3" s="24" t="s">
        <v>75</v>
      </c>
    </row>
    <row r="4" spans="2:46" ht="36.95" customHeight="1">
      <c r="B4" s="28"/>
      <c r="C4" s="29"/>
      <c r="D4" s="30" t="s">
        <v>111</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445" t="str">
        <f>'Rekapitulace stavby'!K6</f>
        <v>Využití plochy Borská, I.etapa</v>
      </c>
      <c r="F7" s="446"/>
      <c r="G7" s="446"/>
      <c r="H7" s="446"/>
      <c r="I7" s="29"/>
      <c r="J7" s="29"/>
      <c r="K7" s="31"/>
    </row>
    <row r="8" spans="2:11" s="1" customFormat="1" ht="15">
      <c r="B8" s="38"/>
      <c r="C8" s="39"/>
      <c r="D8" s="36" t="s">
        <v>112</v>
      </c>
      <c r="E8" s="39"/>
      <c r="F8" s="39"/>
      <c r="G8" s="39"/>
      <c r="H8" s="39"/>
      <c r="I8" s="39"/>
      <c r="J8" s="39"/>
      <c r="K8" s="42"/>
    </row>
    <row r="9" spans="2:11" s="1" customFormat="1" ht="36.95" customHeight="1">
      <c r="B9" s="38"/>
      <c r="C9" s="39"/>
      <c r="D9" s="39"/>
      <c r="E9" s="447" t="s">
        <v>993</v>
      </c>
      <c r="F9" s="448"/>
      <c r="G9" s="448"/>
      <c r="H9" s="44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t="s">
        <v>1645</v>
      </c>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429" t="s">
        <v>5</v>
      </c>
      <c r="F24" s="429"/>
      <c r="G24" s="429"/>
      <c r="H24" s="429"/>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ROUND(J78,2)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ROUND(SUM(BE78:BE92),2)</f>
        <v>0</v>
      </c>
      <c r="G30" s="39"/>
      <c r="H30" s="39"/>
      <c r="I30" s="107">
        <v>0.21</v>
      </c>
      <c r="J30" s="106">
        <f>ROUND(ROUND((SUM(BE78:BE92)),2)*I30,2)</f>
        <v>0</v>
      </c>
      <c r="K30" s="42"/>
    </row>
    <row r="31" spans="2:11" s="1" customFormat="1" ht="14.45" customHeight="1">
      <c r="B31" s="38"/>
      <c r="C31" s="39"/>
      <c r="D31" s="39"/>
      <c r="E31" s="46" t="s">
        <v>37</v>
      </c>
      <c r="F31" s="106">
        <f>ROUND(SUM(BF78:BF92),2)</f>
        <v>0</v>
      </c>
      <c r="G31" s="39"/>
      <c r="H31" s="39"/>
      <c r="I31" s="107">
        <v>0.15</v>
      </c>
      <c r="J31" s="106">
        <f>ROUND(ROUND((SUM(BF78:BF92)),2)*I31,2)</f>
        <v>0</v>
      </c>
      <c r="K31" s="42"/>
    </row>
    <row r="32" spans="2:11" s="1" customFormat="1" ht="14.45" customHeight="1" hidden="1">
      <c r="B32" s="38"/>
      <c r="C32" s="39"/>
      <c r="D32" s="39"/>
      <c r="E32" s="46" t="s">
        <v>38</v>
      </c>
      <c r="F32" s="106">
        <f>ROUND(SUM(BG78:BG92),2)</f>
        <v>0</v>
      </c>
      <c r="G32" s="39"/>
      <c r="H32" s="39"/>
      <c r="I32" s="107">
        <v>0.21</v>
      </c>
      <c r="J32" s="106">
        <v>0</v>
      </c>
      <c r="K32" s="42"/>
    </row>
    <row r="33" spans="2:11" s="1" customFormat="1" ht="14.45" customHeight="1" hidden="1">
      <c r="B33" s="38"/>
      <c r="C33" s="39"/>
      <c r="D33" s="39"/>
      <c r="E33" s="46" t="s">
        <v>39</v>
      </c>
      <c r="F33" s="106">
        <f>ROUND(SUM(BH78:BH92),2)</f>
        <v>0</v>
      </c>
      <c r="G33" s="39"/>
      <c r="H33" s="39"/>
      <c r="I33" s="107">
        <v>0.15</v>
      </c>
      <c r="J33" s="106">
        <v>0</v>
      </c>
      <c r="K33" s="42"/>
    </row>
    <row r="34" spans="2:11" s="1" customFormat="1" ht="14.45" customHeight="1" hidden="1">
      <c r="B34" s="38"/>
      <c r="C34" s="39"/>
      <c r="D34" s="39"/>
      <c r="E34" s="46" t="s">
        <v>40</v>
      </c>
      <c r="F34" s="106">
        <f>ROUND(SUM(BI78:BI92),2)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114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445" t="str">
        <f>E7</f>
        <v>Využití plochy Borská, I.etapa</v>
      </c>
      <c r="F45" s="446"/>
      <c r="G45" s="446"/>
      <c r="H45" s="446"/>
      <c r="I45" s="39"/>
      <c r="J45" s="39"/>
      <c r="K45" s="42"/>
    </row>
    <row r="46" spans="2:11" s="1" customFormat="1" ht="14.45" customHeight="1">
      <c r="B46" s="38"/>
      <c r="C46" s="36" t="s">
        <v>112</v>
      </c>
      <c r="D46" s="39"/>
      <c r="E46" s="39"/>
      <c r="F46" s="39"/>
      <c r="G46" s="39"/>
      <c r="H46" s="39"/>
      <c r="I46" s="39"/>
      <c r="J46" s="39"/>
      <c r="K46" s="42"/>
    </row>
    <row r="47" spans="2:11" s="1" customFormat="1" ht="17.25" customHeight="1">
      <c r="B47" s="38"/>
      <c r="C47" s="39"/>
      <c r="D47" s="39"/>
      <c r="E47" s="447" t="str">
        <f>E9</f>
        <v>N3607 - Vybavení hřiště</v>
      </c>
      <c r="F47" s="448"/>
      <c r="G47" s="448"/>
      <c r="H47" s="44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Západočeská univerzita v Plzni</v>
      </c>
      <c r="G51" s="39"/>
      <c r="H51" s="39"/>
      <c r="I51" s="36" t="s">
        <v>27</v>
      </c>
      <c r="J51" s="429" t="str">
        <f>E21</f>
        <v>AS Projekt, spol. s r.o.</v>
      </c>
      <c r="K51" s="42"/>
    </row>
    <row r="52" spans="2:11" s="1" customFormat="1" ht="14.45" customHeight="1">
      <c r="B52" s="38"/>
      <c r="C52" s="36" t="s">
        <v>26</v>
      </c>
      <c r="D52" s="39"/>
      <c r="E52" s="39"/>
      <c r="F52" s="34" t="str">
        <f>IF(E18="","",E18)</f>
        <v xml:space="preserve"> </v>
      </c>
      <c r="G52" s="39"/>
      <c r="H52" s="39"/>
      <c r="I52" s="39"/>
      <c r="J52" s="440"/>
      <c r="K52" s="42"/>
    </row>
    <row r="53" spans="2:11" s="1" customFormat="1" ht="10.35" customHeight="1">
      <c r="B53" s="38"/>
      <c r="C53" s="39"/>
      <c r="D53" s="39"/>
      <c r="E53" s="39"/>
      <c r="F53" s="39"/>
      <c r="G53" s="39"/>
      <c r="H53" s="39"/>
      <c r="I53" s="39"/>
      <c r="J53" s="39"/>
      <c r="K53" s="42"/>
    </row>
    <row r="54" spans="2:11" s="1" customFormat="1" ht="29.25" customHeight="1">
      <c r="B54" s="38"/>
      <c r="C54" s="115" t="s">
        <v>115</v>
      </c>
      <c r="D54" s="108"/>
      <c r="E54" s="108"/>
      <c r="F54" s="108"/>
      <c r="G54" s="108"/>
      <c r="H54" s="108"/>
      <c r="I54" s="108"/>
      <c r="J54" s="116" t="s">
        <v>116</v>
      </c>
      <c r="K54" s="117"/>
    </row>
    <row r="55" spans="2:11" s="1" customFormat="1" ht="10.35" customHeight="1">
      <c r="B55" s="38"/>
      <c r="C55" s="39"/>
      <c r="D55" s="39"/>
      <c r="E55" s="39"/>
      <c r="F55" s="39"/>
      <c r="G55" s="39"/>
      <c r="H55" s="39"/>
      <c r="I55" s="39"/>
      <c r="J55" s="39"/>
      <c r="K55" s="42"/>
    </row>
    <row r="56" spans="2:47" s="1" customFormat="1" ht="29.25" customHeight="1">
      <c r="B56" s="38"/>
      <c r="C56" s="118" t="s">
        <v>117</v>
      </c>
      <c r="D56" s="39"/>
      <c r="E56" s="39"/>
      <c r="F56" s="39"/>
      <c r="G56" s="39"/>
      <c r="H56" s="39"/>
      <c r="I56" s="39"/>
      <c r="J56" s="105">
        <f>J78</f>
        <v>0</v>
      </c>
      <c r="K56" s="42"/>
      <c r="AU56" s="24" t="s">
        <v>118</v>
      </c>
    </row>
    <row r="57" spans="2:11" s="7" customFormat="1" ht="24.95" customHeight="1">
      <c r="B57" s="119"/>
      <c r="C57" s="120"/>
      <c r="D57" s="121" t="s">
        <v>119</v>
      </c>
      <c r="E57" s="122"/>
      <c r="F57" s="122"/>
      <c r="G57" s="122"/>
      <c r="H57" s="122"/>
      <c r="I57" s="122"/>
      <c r="J57" s="123">
        <f>J79</f>
        <v>0</v>
      </c>
      <c r="K57" s="124"/>
    </row>
    <row r="58" spans="2:11" s="8" customFormat="1" ht="19.9" customHeight="1">
      <c r="B58" s="125"/>
      <c r="C58" s="126"/>
      <c r="D58" s="127" t="s">
        <v>123</v>
      </c>
      <c r="E58" s="128"/>
      <c r="F58" s="128"/>
      <c r="G58" s="128"/>
      <c r="H58" s="128"/>
      <c r="I58" s="128"/>
      <c r="J58" s="129">
        <f>J80</f>
        <v>0</v>
      </c>
      <c r="K58" s="130"/>
    </row>
    <row r="59" spans="2:11" s="1" customFormat="1" ht="21.75" customHeight="1">
      <c r="B59" s="38"/>
      <c r="C59" s="39"/>
      <c r="D59" s="39"/>
      <c r="E59" s="39"/>
      <c r="F59" s="39"/>
      <c r="G59" s="39"/>
      <c r="H59" s="39"/>
      <c r="I59" s="39"/>
      <c r="J59" s="39"/>
      <c r="K59" s="42"/>
    </row>
    <row r="60" spans="2:11" s="1" customFormat="1" ht="6.95" customHeight="1">
      <c r="B60" s="53"/>
      <c r="C60" s="54"/>
      <c r="D60" s="54"/>
      <c r="E60" s="54"/>
      <c r="F60" s="54"/>
      <c r="G60" s="54"/>
      <c r="H60" s="54"/>
      <c r="I60" s="54"/>
      <c r="J60" s="54"/>
      <c r="K60" s="55"/>
    </row>
    <row r="64" spans="2:12" s="1" customFormat="1" ht="6.95" customHeight="1">
      <c r="B64" s="56"/>
      <c r="C64" s="57"/>
      <c r="D64" s="57"/>
      <c r="E64" s="57"/>
      <c r="F64" s="57"/>
      <c r="G64" s="57"/>
      <c r="H64" s="57"/>
      <c r="I64" s="57"/>
      <c r="J64" s="57"/>
      <c r="K64" s="57"/>
      <c r="L64" s="38"/>
    </row>
    <row r="65" spans="2:12" s="1" customFormat="1" ht="36.95" customHeight="1">
      <c r="B65" s="38"/>
      <c r="C65" s="58" t="s">
        <v>126</v>
      </c>
      <c r="L65" s="38"/>
    </row>
    <row r="66" spans="2:12" s="1" customFormat="1" ht="6.95" customHeight="1">
      <c r="B66" s="38"/>
      <c r="L66" s="38"/>
    </row>
    <row r="67" spans="2:12" s="1" customFormat="1" ht="14.45" customHeight="1">
      <c r="B67" s="38"/>
      <c r="C67" s="60" t="s">
        <v>16</v>
      </c>
      <c r="L67" s="38"/>
    </row>
    <row r="68" spans="2:12" s="1" customFormat="1" ht="16.5" customHeight="1">
      <c r="B68" s="38"/>
      <c r="E68" s="441" t="str">
        <f>E7</f>
        <v>Využití plochy Borská, I.etapa</v>
      </c>
      <c r="F68" s="442"/>
      <c r="G68" s="442"/>
      <c r="H68" s="442"/>
      <c r="L68" s="38"/>
    </row>
    <row r="69" spans="2:12" s="1" customFormat="1" ht="14.45" customHeight="1">
      <c r="B69" s="38"/>
      <c r="C69" s="60" t="s">
        <v>112</v>
      </c>
      <c r="L69" s="38"/>
    </row>
    <row r="70" spans="2:12" s="1" customFormat="1" ht="17.25" customHeight="1">
      <c r="B70" s="38"/>
      <c r="E70" s="422" t="str">
        <f>E9</f>
        <v>N3607 - Vybavení hřiště</v>
      </c>
      <c r="F70" s="443"/>
      <c r="G70" s="443"/>
      <c r="H70" s="443"/>
      <c r="L70" s="38"/>
    </row>
    <row r="71" spans="2:12" s="1" customFormat="1" ht="6.95" customHeight="1">
      <c r="B71" s="38"/>
      <c r="L71" s="38"/>
    </row>
    <row r="72" spans="2:12" s="1" customFormat="1" ht="18" customHeight="1">
      <c r="B72" s="38"/>
      <c r="C72" s="60" t="s">
        <v>19</v>
      </c>
      <c r="F72" s="131" t="str">
        <f>F12</f>
        <v xml:space="preserve"> </v>
      </c>
      <c r="I72" s="60" t="s">
        <v>21</v>
      </c>
      <c r="J72" s="64" t="str">
        <f>IF(J12="","",J12)</f>
        <v/>
      </c>
      <c r="L72" s="38"/>
    </row>
    <row r="73" spans="2:12" s="1" customFormat="1" ht="6.95" customHeight="1">
      <c r="B73" s="38"/>
      <c r="L73" s="38"/>
    </row>
    <row r="74" spans="2:12" s="1" customFormat="1" ht="15">
      <c r="B74" s="38"/>
      <c r="C74" s="60" t="s">
        <v>22</v>
      </c>
      <c r="F74" s="131" t="str">
        <f>E15</f>
        <v>Západočeská univerzita v Plzni</v>
      </c>
      <c r="I74" s="60" t="s">
        <v>27</v>
      </c>
      <c r="J74" s="131" t="str">
        <f>E21</f>
        <v>AS Projekt, spol. s r.o.</v>
      </c>
      <c r="L74" s="38"/>
    </row>
    <row r="75" spans="2:12" s="1" customFormat="1" ht="14.45" customHeight="1">
      <c r="B75" s="38"/>
      <c r="C75" s="60" t="s">
        <v>26</v>
      </c>
      <c r="F75" s="131" t="str">
        <f>IF(E18="","",E18)</f>
        <v xml:space="preserve"> </v>
      </c>
      <c r="L75" s="38"/>
    </row>
    <row r="76" spans="2:12" s="1" customFormat="1" ht="10.35" customHeight="1">
      <c r="B76" s="38"/>
      <c r="L76" s="38"/>
    </row>
    <row r="77" spans="2:20" s="9" customFormat="1" ht="29.25" customHeight="1">
      <c r="B77" s="132"/>
      <c r="C77" s="133" t="s">
        <v>127</v>
      </c>
      <c r="D77" s="134" t="s">
        <v>50</v>
      </c>
      <c r="E77" s="134" t="s">
        <v>46</v>
      </c>
      <c r="F77" s="134" t="s">
        <v>128</v>
      </c>
      <c r="G77" s="134" t="s">
        <v>129</v>
      </c>
      <c r="H77" s="134" t="s">
        <v>130</v>
      </c>
      <c r="I77" s="134" t="s">
        <v>131</v>
      </c>
      <c r="J77" s="134" t="s">
        <v>116</v>
      </c>
      <c r="K77" s="135" t="s">
        <v>132</v>
      </c>
      <c r="L77" s="132"/>
      <c r="M77" s="70" t="s">
        <v>133</v>
      </c>
      <c r="N77" s="71" t="s">
        <v>35</v>
      </c>
      <c r="O77" s="71" t="s">
        <v>134</v>
      </c>
      <c r="P77" s="71" t="s">
        <v>135</v>
      </c>
      <c r="Q77" s="71" t="s">
        <v>136</v>
      </c>
      <c r="R77" s="71" t="s">
        <v>137</v>
      </c>
      <c r="S77" s="71" t="s">
        <v>138</v>
      </c>
      <c r="T77" s="72" t="s">
        <v>139</v>
      </c>
    </row>
    <row r="78" spans="2:63" s="1" customFormat="1" ht="29.25" customHeight="1">
      <c r="B78" s="38"/>
      <c r="C78" s="74" t="s">
        <v>117</v>
      </c>
      <c r="J78" s="136">
        <f>BK78</f>
        <v>0</v>
      </c>
      <c r="L78" s="38"/>
      <c r="M78" s="73"/>
      <c r="N78" s="65"/>
      <c r="O78" s="65"/>
      <c r="P78" s="137">
        <f>P79</f>
        <v>16.534</v>
      </c>
      <c r="Q78" s="65"/>
      <c r="R78" s="137">
        <f>R79</f>
        <v>0</v>
      </c>
      <c r="S78" s="65"/>
      <c r="T78" s="138">
        <f>T79</f>
        <v>0</v>
      </c>
      <c r="AT78" s="24" t="s">
        <v>64</v>
      </c>
      <c r="AU78" s="24" t="s">
        <v>118</v>
      </c>
      <c r="BK78" s="139">
        <f>BK79</f>
        <v>0</v>
      </c>
    </row>
    <row r="79" spans="2:63" s="10" customFormat="1" ht="37.35" customHeight="1">
      <c r="B79" s="140"/>
      <c r="D79" s="141" t="s">
        <v>64</v>
      </c>
      <c r="E79" s="142" t="s">
        <v>140</v>
      </c>
      <c r="F79" s="142" t="s">
        <v>141</v>
      </c>
      <c r="J79" s="143">
        <f>BK79</f>
        <v>0</v>
      </c>
      <c r="L79" s="140"/>
      <c r="M79" s="144"/>
      <c r="N79" s="145"/>
      <c r="O79" s="145"/>
      <c r="P79" s="146">
        <f>P80</f>
        <v>16.534</v>
      </c>
      <c r="Q79" s="145"/>
      <c r="R79" s="146">
        <f>R80</f>
        <v>0</v>
      </c>
      <c r="S79" s="145"/>
      <c r="T79" s="147">
        <f>T80</f>
        <v>0</v>
      </c>
      <c r="AR79" s="141" t="s">
        <v>73</v>
      </c>
      <c r="AT79" s="148" t="s">
        <v>64</v>
      </c>
      <c r="AU79" s="148" t="s">
        <v>65</v>
      </c>
      <c r="AY79" s="141" t="s">
        <v>142</v>
      </c>
      <c r="BK79" s="149">
        <f>BK80</f>
        <v>0</v>
      </c>
    </row>
    <row r="80" spans="2:63" s="10" customFormat="1" ht="19.9" customHeight="1">
      <c r="B80" s="140"/>
      <c r="D80" s="141" t="s">
        <v>64</v>
      </c>
      <c r="E80" s="150" t="s">
        <v>194</v>
      </c>
      <c r="F80" s="150" t="s">
        <v>355</v>
      </c>
      <c r="J80" s="151">
        <f>BK80</f>
        <v>0</v>
      </c>
      <c r="L80" s="140"/>
      <c r="M80" s="144"/>
      <c r="N80" s="145"/>
      <c r="O80" s="145"/>
      <c r="P80" s="146">
        <f>SUM(P81:P92)</f>
        <v>16.534</v>
      </c>
      <c r="Q80" s="145"/>
      <c r="R80" s="146">
        <f>SUM(R81:R92)</f>
        <v>0</v>
      </c>
      <c r="S80" s="145"/>
      <c r="T80" s="147">
        <f>SUM(T81:T92)</f>
        <v>0</v>
      </c>
      <c r="AR80" s="141" t="s">
        <v>73</v>
      </c>
      <c r="AT80" s="148" t="s">
        <v>64</v>
      </c>
      <c r="AU80" s="148" t="s">
        <v>73</v>
      </c>
      <c r="AY80" s="141" t="s">
        <v>142</v>
      </c>
      <c r="BK80" s="149">
        <f>SUM(BK81:BK92)</f>
        <v>0</v>
      </c>
    </row>
    <row r="81" spans="2:65" s="1" customFormat="1" ht="16.5" customHeight="1">
      <c r="B81" s="152"/>
      <c r="C81" s="153" t="s">
        <v>73</v>
      </c>
      <c r="D81" s="153" t="s">
        <v>144</v>
      </c>
      <c r="E81" s="154" t="s">
        <v>994</v>
      </c>
      <c r="F81" s="155" t="s">
        <v>995</v>
      </c>
      <c r="G81" s="156" t="s">
        <v>389</v>
      </c>
      <c r="H81" s="157">
        <v>2</v>
      </c>
      <c r="I81" s="157"/>
      <c r="J81" s="157">
        <f>ROUND(I81*H81,2)</f>
        <v>0</v>
      </c>
      <c r="K81" s="155" t="s">
        <v>5</v>
      </c>
      <c r="L81" s="38"/>
      <c r="M81" s="158" t="s">
        <v>5</v>
      </c>
      <c r="N81" s="159" t="s">
        <v>36</v>
      </c>
      <c r="O81" s="160">
        <v>1.181</v>
      </c>
      <c r="P81" s="160">
        <f>O81*H81</f>
        <v>2.362</v>
      </c>
      <c r="Q81" s="160">
        <v>0</v>
      </c>
      <c r="R81" s="160">
        <f>Q81*H81</f>
        <v>0</v>
      </c>
      <c r="S81" s="160">
        <v>0</v>
      </c>
      <c r="T81" s="161">
        <f>S81*H81</f>
        <v>0</v>
      </c>
      <c r="AR81" s="24" t="s">
        <v>149</v>
      </c>
      <c r="AT81" s="24" t="s">
        <v>144</v>
      </c>
      <c r="AU81" s="24" t="s">
        <v>75</v>
      </c>
      <c r="AY81" s="24" t="s">
        <v>142</v>
      </c>
      <c r="BE81" s="162">
        <f>IF(N81="základní",J81,0)</f>
        <v>0</v>
      </c>
      <c r="BF81" s="162">
        <f>IF(N81="snížená",J81,0)</f>
        <v>0</v>
      </c>
      <c r="BG81" s="162">
        <f>IF(N81="zákl. přenesená",J81,0)</f>
        <v>0</v>
      </c>
      <c r="BH81" s="162">
        <f>IF(N81="sníž. přenesená",J81,0)</f>
        <v>0</v>
      </c>
      <c r="BI81" s="162">
        <f>IF(N81="nulová",J81,0)</f>
        <v>0</v>
      </c>
      <c r="BJ81" s="24" t="s">
        <v>73</v>
      </c>
      <c r="BK81" s="162">
        <f>ROUND(I81*H81,2)</f>
        <v>0</v>
      </c>
      <c r="BL81" s="24" t="s">
        <v>149</v>
      </c>
      <c r="BM81" s="24" t="s">
        <v>996</v>
      </c>
    </row>
    <row r="82" spans="2:47" s="1" customFormat="1" ht="54">
      <c r="B82" s="38"/>
      <c r="D82" s="163" t="s">
        <v>151</v>
      </c>
      <c r="F82" s="164" t="s">
        <v>997</v>
      </c>
      <c r="L82" s="38"/>
      <c r="M82" s="165"/>
      <c r="N82" s="39"/>
      <c r="O82" s="39"/>
      <c r="P82" s="39"/>
      <c r="Q82" s="39"/>
      <c r="R82" s="39"/>
      <c r="S82" s="39"/>
      <c r="T82" s="67"/>
      <c r="AT82" s="24" t="s">
        <v>151</v>
      </c>
      <c r="AU82" s="24" t="s">
        <v>75</v>
      </c>
    </row>
    <row r="83" spans="2:65" s="1" customFormat="1" ht="33" customHeight="1">
      <c r="B83" s="152"/>
      <c r="C83" s="153" t="s">
        <v>75</v>
      </c>
      <c r="D83" s="153" t="s">
        <v>144</v>
      </c>
      <c r="E83" s="154" t="s">
        <v>998</v>
      </c>
      <c r="F83" s="462" t="s">
        <v>1761</v>
      </c>
      <c r="G83" s="156" t="s">
        <v>389</v>
      </c>
      <c r="H83" s="461">
        <v>3</v>
      </c>
      <c r="I83" s="157"/>
      <c r="J83" s="157">
        <f>ROUND(I83*H83,2)</f>
        <v>0</v>
      </c>
      <c r="K83" s="155" t="s">
        <v>5</v>
      </c>
      <c r="L83" s="38"/>
      <c r="M83" s="158" t="s">
        <v>5</v>
      </c>
      <c r="N83" s="159" t="s">
        <v>36</v>
      </c>
      <c r="O83" s="160">
        <v>1.181</v>
      </c>
      <c r="P83" s="160">
        <f>O83*H83</f>
        <v>3.543</v>
      </c>
      <c r="Q83" s="160">
        <v>0</v>
      </c>
      <c r="R83" s="160">
        <f>Q83*H83</f>
        <v>0</v>
      </c>
      <c r="S83" s="160">
        <v>0</v>
      </c>
      <c r="T83" s="161">
        <f>S83*H83</f>
        <v>0</v>
      </c>
      <c r="AR83" s="24" t="s">
        <v>149</v>
      </c>
      <c r="AT83" s="24" t="s">
        <v>144</v>
      </c>
      <c r="AU83" s="24" t="s">
        <v>75</v>
      </c>
      <c r="AY83" s="24" t="s">
        <v>142</v>
      </c>
      <c r="BE83" s="162">
        <f>IF(N83="základní",J83,0)</f>
        <v>0</v>
      </c>
      <c r="BF83" s="162">
        <f>IF(N83="snížená",J83,0)</f>
        <v>0</v>
      </c>
      <c r="BG83" s="162">
        <f>IF(N83="zákl. přenesená",J83,0)</f>
        <v>0</v>
      </c>
      <c r="BH83" s="162">
        <f>IF(N83="sníž. přenesená",J83,0)</f>
        <v>0</v>
      </c>
      <c r="BI83" s="162">
        <f>IF(N83="nulová",J83,0)</f>
        <v>0</v>
      </c>
      <c r="BJ83" s="24" t="s">
        <v>73</v>
      </c>
      <c r="BK83" s="162">
        <f>ROUND(I83*H83,2)</f>
        <v>0</v>
      </c>
      <c r="BL83" s="24" t="s">
        <v>149</v>
      </c>
      <c r="BM83" s="24" t="s">
        <v>999</v>
      </c>
    </row>
    <row r="84" spans="2:47" s="1" customFormat="1" ht="54">
      <c r="B84" s="38"/>
      <c r="D84" s="163" t="s">
        <v>151</v>
      </c>
      <c r="F84" s="164" t="s">
        <v>997</v>
      </c>
      <c r="L84" s="38"/>
      <c r="M84" s="165"/>
      <c r="N84" s="39"/>
      <c r="O84" s="39"/>
      <c r="P84" s="39"/>
      <c r="Q84" s="39"/>
      <c r="R84" s="39"/>
      <c r="S84" s="39"/>
      <c r="T84" s="67"/>
      <c r="AT84" s="24" t="s">
        <v>151</v>
      </c>
      <c r="AU84" s="24" t="s">
        <v>75</v>
      </c>
    </row>
    <row r="85" spans="2:65" s="1" customFormat="1" ht="33" customHeight="1">
      <c r="B85" s="152"/>
      <c r="C85" s="153" t="s">
        <v>162</v>
      </c>
      <c r="D85" s="153" t="s">
        <v>144</v>
      </c>
      <c r="E85" s="154" t="s">
        <v>1000</v>
      </c>
      <c r="F85" s="462" t="s">
        <v>1762</v>
      </c>
      <c r="G85" s="156" t="s">
        <v>389</v>
      </c>
      <c r="H85" s="461">
        <v>1</v>
      </c>
      <c r="I85" s="157"/>
      <c r="J85" s="157">
        <f>ROUND(I85*H85,2)</f>
        <v>0</v>
      </c>
      <c r="K85" s="155" t="s">
        <v>5</v>
      </c>
      <c r="L85" s="38"/>
      <c r="M85" s="158" t="s">
        <v>5</v>
      </c>
      <c r="N85" s="159" t="s">
        <v>36</v>
      </c>
      <c r="O85" s="160">
        <v>1.181</v>
      </c>
      <c r="P85" s="160">
        <f>O85*H85</f>
        <v>1.181</v>
      </c>
      <c r="Q85" s="160">
        <v>0</v>
      </c>
      <c r="R85" s="160">
        <f>Q85*H85</f>
        <v>0</v>
      </c>
      <c r="S85" s="160">
        <v>0</v>
      </c>
      <c r="T85" s="161">
        <f>S85*H85</f>
        <v>0</v>
      </c>
      <c r="AR85" s="24" t="s">
        <v>149</v>
      </c>
      <c r="AT85" s="24" t="s">
        <v>144</v>
      </c>
      <c r="AU85" s="24" t="s">
        <v>75</v>
      </c>
      <c r="AY85" s="24" t="s">
        <v>142</v>
      </c>
      <c r="BE85" s="162">
        <f>IF(N85="základní",J85,0)</f>
        <v>0</v>
      </c>
      <c r="BF85" s="162">
        <f>IF(N85="snížená",J85,0)</f>
        <v>0</v>
      </c>
      <c r="BG85" s="162">
        <f>IF(N85="zákl. přenesená",J85,0)</f>
        <v>0</v>
      </c>
      <c r="BH85" s="162">
        <f>IF(N85="sníž. přenesená",J85,0)</f>
        <v>0</v>
      </c>
      <c r="BI85" s="162">
        <f>IF(N85="nulová",J85,0)</f>
        <v>0</v>
      </c>
      <c r="BJ85" s="24" t="s">
        <v>73</v>
      </c>
      <c r="BK85" s="162">
        <f>ROUND(I85*H85,2)</f>
        <v>0</v>
      </c>
      <c r="BL85" s="24" t="s">
        <v>149</v>
      </c>
      <c r="BM85" s="24" t="s">
        <v>1001</v>
      </c>
    </row>
    <row r="86" spans="2:47" s="1" customFormat="1" ht="54">
      <c r="B86" s="38"/>
      <c r="D86" s="163" t="s">
        <v>151</v>
      </c>
      <c r="F86" s="164" t="s">
        <v>997</v>
      </c>
      <c r="L86" s="38"/>
      <c r="M86" s="165"/>
      <c r="N86" s="39"/>
      <c r="O86" s="39"/>
      <c r="P86" s="39"/>
      <c r="Q86" s="39"/>
      <c r="R86" s="39"/>
      <c r="S86" s="39"/>
      <c r="T86" s="67"/>
      <c r="AT86" s="24" t="s">
        <v>151</v>
      </c>
      <c r="AU86" s="24" t="s">
        <v>75</v>
      </c>
    </row>
    <row r="87" spans="2:65" s="1" customFormat="1" ht="16.5" customHeight="1">
      <c r="B87" s="152"/>
      <c r="C87" s="153" t="s">
        <v>149</v>
      </c>
      <c r="D87" s="153" t="s">
        <v>144</v>
      </c>
      <c r="E87" s="154" t="s">
        <v>1002</v>
      </c>
      <c r="F87" s="155" t="s">
        <v>1003</v>
      </c>
      <c r="G87" s="156" t="s">
        <v>389</v>
      </c>
      <c r="H87" s="157">
        <v>2</v>
      </c>
      <c r="I87" s="157"/>
      <c r="J87" s="157">
        <f>ROUND(I87*H87,2)</f>
        <v>0</v>
      </c>
      <c r="K87" s="155" t="s">
        <v>5</v>
      </c>
      <c r="L87" s="38"/>
      <c r="M87" s="158" t="s">
        <v>5</v>
      </c>
      <c r="N87" s="159" t="s">
        <v>36</v>
      </c>
      <c r="O87" s="160">
        <v>1.181</v>
      </c>
      <c r="P87" s="160">
        <f>O87*H87</f>
        <v>2.362</v>
      </c>
      <c r="Q87" s="160">
        <v>0</v>
      </c>
      <c r="R87" s="160">
        <f>Q87*H87</f>
        <v>0</v>
      </c>
      <c r="S87" s="160">
        <v>0</v>
      </c>
      <c r="T87" s="161">
        <f>S87*H87</f>
        <v>0</v>
      </c>
      <c r="AR87" s="24" t="s">
        <v>149</v>
      </c>
      <c r="AT87" s="24" t="s">
        <v>144</v>
      </c>
      <c r="AU87" s="24" t="s">
        <v>75</v>
      </c>
      <c r="AY87" s="24" t="s">
        <v>142</v>
      </c>
      <c r="BE87" s="162">
        <f>IF(N87="základní",J87,0)</f>
        <v>0</v>
      </c>
      <c r="BF87" s="162">
        <f>IF(N87="snížená",J87,0)</f>
        <v>0</v>
      </c>
      <c r="BG87" s="162">
        <f>IF(N87="zákl. přenesená",J87,0)</f>
        <v>0</v>
      </c>
      <c r="BH87" s="162">
        <f>IF(N87="sníž. přenesená",J87,0)</f>
        <v>0</v>
      </c>
      <c r="BI87" s="162">
        <f>IF(N87="nulová",J87,0)</f>
        <v>0</v>
      </c>
      <c r="BJ87" s="24" t="s">
        <v>73</v>
      </c>
      <c r="BK87" s="162">
        <f>ROUND(I87*H87,2)</f>
        <v>0</v>
      </c>
      <c r="BL87" s="24" t="s">
        <v>149</v>
      </c>
      <c r="BM87" s="24" t="s">
        <v>1004</v>
      </c>
    </row>
    <row r="88" spans="2:47" s="1" customFormat="1" ht="54">
      <c r="B88" s="38"/>
      <c r="D88" s="163" t="s">
        <v>151</v>
      </c>
      <c r="F88" s="164" t="s">
        <v>997</v>
      </c>
      <c r="L88" s="38"/>
      <c r="M88" s="165"/>
      <c r="N88" s="39"/>
      <c r="O88" s="39"/>
      <c r="P88" s="39"/>
      <c r="Q88" s="39"/>
      <c r="R88" s="39"/>
      <c r="S88" s="39"/>
      <c r="T88" s="67"/>
      <c r="AT88" s="24" t="s">
        <v>151</v>
      </c>
      <c r="AU88" s="24" t="s">
        <v>75</v>
      </c>
    </row>
    <row r="89" spans="2:65" s="1" customFormat="1" ht="16.5" customHeight="1">
      <c r="B89" s="152"/>
      <c r="C89" s="153" t="s">
        <v>173</v>
      </c>
      <c r="D89" s="153" t="s">
        <v>144</v>
      </c>
      <c r="E89" s="154" t="s">
        <v>1005</v>
      </c>
      <c r="F89" s="155" t="s">
        <v>1006</v>
      </c>
      <c r="G89" s="156" t="s">
        <v>389</v>
      </c>
      <c r="H89" s="157">
        <v>4</v>
      </c>
      <c r="I89" s="157"/>
      <c r="J89" s="157">
        <f>ROUND(I89*H89,2)</f>
        <v>0</v>
      </c>
      <c r="K89" s="155" t="s">
        <v>5</v>
      </c>
      <c r="L89" s="38"/>
      <c r="M89" s="158" t="s">
        <v>5</v>
      </c>
      <c r="N89" s="159" t="s">
        <v>36</v>
      </c>
      <c r="O89" s="160">
        <v>1.181</v>
      </c>
      <c r="P89" s="160">
        <f>O89*H89</f>
        <v>4.724</v>
      </c>
      <c r="Q89" s="160">
        <v>0</v>
      </c>
      <c r="R89" s="160">
        <f>Q89*H89</f>
        <v>0</v>
      </c>
      <c r="S89" s="160">
        <v>0</v>
      </c>
      <c r="T89" s="161">
        <f>S89*H89</f>
        <v>0</v>
      </c>
      <c r="AR89" s="24" t="s">
        <v>149</v>
      </c>
      <c r="AT89" s="24" t="s">
        <v>144</v>
      </c>
      <c r="AU89" s="24" t="s">
        <v>75</v>
      </c>
      <c r="AY89" s="24" t="s">
        <v>142</v>
      </c>
      <c r="BE89" s="162">
        <f>IF(N89="základní",J89,0)</f>
        <v>0</v>
      </c>
      <c r="BF89" s="162">
        <f>IF(N89="snížená",J89,0)</f>
        <v>0</v>
      </c>
      <c r="BG89" s="162">
        <f>IF(N89="zákl. přenesená",J89,0)</f>
        <v>0</v>
      </c>
      <c r="BH89" s="162">
        <f>IF(N89="sníž. přenesená",J89,0)</f>
        <v>0</v>
      </c>
      <c r="BI89" s="162">
        <f>IF(N89="nulová",J89,0)</f>
        <v>0</v>
      </c>
      <c r="BJ89" s="24" t="s">
        <v>73</v>
      </c>
      <c r="BK89" s="162">
        <f>ROUND(I89*H89,2)</f>
        <v>0</v>
      </c>
      <c r="BL89" s="24" t="s">
        <v>149</v>
      </c>
      <c r="BM89" s="24" t="s">
        <v>1007</v>
      </c>
    </row>
    <row r="90" spans="2:47" s="1" customFormat="1" ht="54">
      <c r="B90" s="38"/>
      <c r="D90" s="163" t="s">
        <v>151</v>
      </c>
      <c r="F90" s="164" t="s">
        <v>997</v>
      </c>
      <c r="L90" s="38"/>
      <c r="M90" s="165"/>
      <c r="N90" s="39"/>
      <c r="O90" s="39"/>
      <c r="P90" s="39"/>
      <c r="Q90" s="39"/>
      <c r="R90" s="39"/>
      <c r="S90" s="39"/>
      <c r="T90" s="67"/>
      <c r="AT90" s="24" t="s">
        <v>151</v>
      </c>
      <c r="AU90" s="24" t="s">
        <v>75</v>
      </c>
    </row>
    <row r="91" spans="2:65" s="1" customFormat="1" ht="16.5" customHeight="1">
      <c r="B91" s="152"/>
      <c r="C91" s="153" t="s">
        <v>179</v>
      </c>
      <c r="D91" s="153" t="s">
        <v>144</v>
      </c>
      <c r="E91" s="154" t="s">
        <v>1008</v>
      </c>
      <c r="F91" s="155" t="s">
        <v>1009</v>
      </c>
      <c r="G91" s="156" t="s">
        <v>389</v>
      </c>
      <c r="H91" s="157">
        <v>2</v>
      </c>
      <c r="I91" s="157"/>
      <c r="J91" s="157">
        <f>ROUND(I91*H91,2)</f>
        <v>0</v>
      </c>
      <c r="K91" s="155" t="s">
        <v>5</v>
      </c>
      <c r="L91" s="38"/>
      <c r="M91" s="158" t="s">
        <v>5</v>
      </c>
      <c r="N91" s="159" t="s">
        <v>36</v>
      </c>
      <c r="O91" s="160">
        <v>1.181</v>
      </c>
      <c r="P91" s="160">
        <f>O91*H91</f>
        <v>2.362</v>
      </c>
      <c r="Q91" s="160">
        <v>0</v>
      </c>
      <c r="R91" s="160">
        <f>Q91*H91</f>
        <v>0</v>
      </c>
      <c r="S91" s="160">
        <v>0</v>
      </c>
      <c r="T91" s="161">
        <f>S91*H91</f>
        <v>0</v>
      </c>
      <c r="AR91" s="24" t="s">
        <v>149</v>
      </c>
      <c r="AT91" s="24" t="s">
        <v>144</v>
      </c>
      <c r="AU91" s="24" t="s">
        <v>75</v>
      </c>
      <c r="AY91" s="24" t="s">
        <v>142</v>
      </c>
      <c r="BE91" s="162">
        <f>IF(N91="základní",J91,0)</f>
        <v>0</v>
      </c>
      <c r="BF91" s="162">
        <f>IF(N91="snížená",J91,0)</f>
        <v>0</v>
      </c>
      <c r="BG91" s="162">
        <f>IF(N91="zákl. přenesená",J91,0)</f>
        <v>0</v>
      </c>
      <c r="BH91" s="162">
        <f>IF(N91="sníž. přenesená",J91,0)</f>
        <v>0</v>
      </c>
      <c r="BI91" s="162">
        <f>IF(N91="nulová",J91,0)</f>
        <v>0</v>
      </c>
      <c r="BJ91" s="24" t="s">
        <v>73</v>
      </c>
      <c r="BK91" s="162">
        <f>ROUND(I91*H91,2)</f>
        <v>0</v>
      </c>
      <c r="BL91" s="24" t="s">
        <v>149</v>
      </c>
      <c r="BM91" s="24" t="s">
        <v>1010</v>
      </c>
    </row>
    <row r="92" spans="2:47" s="1" customFormat="1" ht="54">
      <c r="B92" s="38"/>
      <c r="D92" s="163" t="s">
        <v>151</v>
      </c>
      <c r="F92" s="164" t="s">
        <v>997</v>
      </c>
      <c r="L92" s="38"/>
      <c r="M92" s="212"/>
      <c r="N92" s="213"/>
      <c r="O92" s="213"/>
      <c r="P92" s="213"/>
      <c r="Q92" s="213"/>
      <c r="R92" s="213"/>
      <c r="S92" s="213"/>
      <c r="T92" s="214"/>
      <c r="AT92" s="24" t="s">
        <v>151</v>
      </c>
      <c r="AU92" s="24" t="s">
        <v>75</v>
      </c>
    </row>
    <row r="93" spans="2:12" s="1" customFormat="1" ht="6.95" customHeight="1">
      <c r="B93" s="53"/>
      <c r="C93" s="54"/>
      <c r="D93" s="54"/>
      <c r="E93" s="54"/>
      <c r="F93" s="54"/>
      <c r="G93" s="54"/>
      <c r="H93" s="54"/>
      <c r="I93" s="54"/>
      <c r="J93" s="54"/>
      <c r="K93" s="54"/>
      <c r="L93" s="38"/>
    </row>
  </sheetData>
  <autoFilter ref="C77:K9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339"/>
  <sheetViews>
    <sheetView showGridLines="0" tabSelected="1" workbookViewId="0" topLeftCell="A1">
      <pane ySplit="1" topLeftCell="A286" activePane="bottomLeft" state="frozen"/>
      <selection pane="bottomLeft" activeCell="F299" sqref="F29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106</v>
      </c>
      <c r="G1" s="444" t="s">
        <v>107</v>
      </c>
      <c r="H1" s="444"/>
      <c r="I1" s="17"/>
      <c r="J1" s="97" t="s">
        <v>108</v>
      </c>
      <c r="K1" s="18" t="s">
        <v>109</v>
      </c>
      <c r="L1" s="97" t="s">
        <v>110</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427" t="s">
        <v>8</v>
      </c>
      <c r="M2" s="428"/>
      <c r="N2" s="428"/>
      <c r="O2" s="428"/>
      <c r="P2" s="428"/>
      <c r="Q2" s="428"/>
      <c r="R2" s="428"/>
      <c r="S2" s="428"/>
      <c r="T2" s="428"/>
      <c r="U2" s="428"/>
      <c r="V2" s="428"/>
      <c r="AT2" s="24" t="s">
        <v>96</v>
      </c>
    </row>
    <row r="3" spans="2:46" ht="6.95" customHeight="1">
      <c r="B3" s="25"/>
      <c r="C3" s="26"/>
      <c r="D3" s="26"/>
      <c r="E3" s="26"/>
      <c r="F3" s="26"/>
      <c r="G3" s="26"/>
      <c r="H3" s="26"/>
      <c r="I3" s="26"/>
      <c r="J3" s="26"/>
      <c r="K3" s="27"/>
      <c r="AT3" s="24" t="s">
        <v>75</v>
      </c>
    </row>
    <row r="4" spans="2:46" ht="36.95" customHeight="1">
      <c r="B4" s="28"/>
      <c r="C4" s="29"/>
      <c r="D4" s="30" t="s">
        <v>111</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445" t="str">
        <f>'Rekapitulace stavby'!K6</f>
        <v>Využití plochy Borská, I.etapa</v>
      </c>
      <c r="F7" s="446"/>
      <c r="G7" s="446"/>
      <c r="H7" s="446"/>
      <c r="I7" s="29"/>
      <c r="J7" s="29"/>
      <c r="K7" s="31"/>
    </row>
    <row r="8" spans="2:11" s="1" customFormat="1" ht="15">
      <c r="B8" s="38"/>
      <c r="C8" s="39"/>
      <c r="D8" s="36" t="s">
        <v>112</v>
      </c>
      <c r="E8" s="39"/>
      <c r="F8" s="39"/>
      <c r="G8" s="39"/>
      <c r="H8" s="39"/>
      <c r="I8" s="39"/>
      <c r="J8" s="39"/>
      <c r="K8" s="42"/>
    </row>
    <row r="9" spans="2:11" s="1" customFormat="1" ht="36.95" customHeight="1">
      <c r="B9" s="38"/>
      <c r="C9" s="39"/>
      <c r="D9" s="39"/>
      <c r="E9" s="447" t="s">
        <v>1011</v>
      </c>
      <c r="F9" s="448"/>
      <c r="G9" s="448"/>
      <c r="H9" s="44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t="s">
        <v>1645</v>
      </c>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429" t="s">
        <v>5</v>
      </c>
      <c r="F24" s="429"/>
      <c r="G24" s="429"/>
      <c r="H24" s="429"/>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ROUND(J87,2)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ROUND(SUM(BE87:BE338),2)</f>
        <v>0</v>
      </c>
      <c r="G30" s="39"/>
      <c r="H30" s="39"/>
      <c r="I30" s="107">
        <v>0.21</v>
      </c>
      <c r="J30" s="106">
        <f>ROUND(ROUND((SUM(BE87:BE338)),2)*I30,2)</f>
        <v>0</v>
      </c>
      <c r="K30" s="42"/>
    </row>
    <row r="31" spans="2:11" s="1" customFormat="1" ht="14.45" customHeight="1">
      <c r="B31" s="38"/>
      <c r="C31" s="39"/>
      <c r="D31" s="39"/>
      <c r="E31" s="46" t="s">
        <v>37</v>
      </c>
      <c r="F31" s="106">
        <f>ROUND(SUM(BF87:BF338),2)</f>
        <v>0</v>
      </c>
      <c r="G31" s="39"/>
      <c r="H31" s="39"/>
      <c r="I31" s="107">
        <v>0.15</v>
      </c>
      <c r="J31" s="106">
        <f>ROUND(ROUND((SUM(BF87:BF338)),2)*I31,2)</f>
        <v>0</v>
      </c>
      <c r="K31" s="42"/>
    </row>
    <row r="32" spans="2:11" s="1" customFormat="1" ht="14.45" customHeight="1" hidden="1">
      <c r="B32" s="38"/>
      <c r="C32" s="39"/>
      <c r="D32" s="39"/>
      <c r="E32" s="46" t="s">
        <v>38</v>
      </c>
      <c r="F32" s="106">
        <f>ROUND(SUM(BG87:BG338),2)</f>
        <v>0</v>
      </c>
      <c r="G32" s="39"/>
      <c r="H32" s="39"/>
      <c r="I32" s="107">
        <v>0.21</v>
      </c>
      <c r="J32" s="106">
        <v>0</v>
      </c>
      <c r="K32" s="42"/>
    </row>
    <row r="33" spans="2:11" s="1" customFormat="1" ht="14.45" customHeight="1" hidden="1">
      <c r="B33" s="38"/>
      <c r="C33" s="39"/>
      <c r="D33" s="39"/>
      <c r="E33" s="46" t="s">
        <v>39</v>
      </c>
      <c r="F33" s="106">
        <f>ROUND(SUM(BH87:BH338),2)</f>
        <v>0</v>
      </c>
      <c r="G33" s="39"/>
      <c r="H33" s="39"/>
      <c r="I33" s="107">
        <v>0.15</v>
      </c>
      <c r="J33" s="106">
        <v>0</v>
      </c>
      <c r="K33" s="42"/>
    </row>
    <row r="34" spans="2:11" s="1" customFormat="1" ht="14.45" customHeight="1" hidden="1">
      <c r="B34" s="38"/>
      <c r="C34" s="39"/>
      <c r="D34" s="39"/>
      <c r="E34" s="46" t="s">
        <v>40</v>
      </c>
      <c r="F34" s="106">
        <f>ROUND(SUM(BI87:BI338),2)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114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445" t="str">
        <f>E7</f>
        <v>Využití plochy Borská, I.etapa</v>
      </c>
      <c r="F45" s="446"/>
      <c r="G45" s="446"/>
      <c r="H45" s="446"/>
      <c r="I45" s="39"/>
      <c r="J45" s="39"/>
      <c r="K45" s="42"/>
    </row>
    <row r="46" spans="2:11" s="1" customFormat="1" ht="14.45" customHeight="1">
      <c r="B46" s="38"/>
      <c r="C46" s="36" t="s">
        <v>112</v>
      </c>
      <c r="D46" s="39"/>
      <c r="E46" s="39"/>
      <c r="F46" s="39"/>
      <c r="G46" s="39"/>
      <c r="H46" s="39"/>
      <c r="I46" s="39"/>
      <c r="J46" s="39"/>
      <c r="K46" s="42"/>
    </row>
    <row r="47" spans="2:11" s="1" customFormat="1" ht="17.25" customHeight="1">
      <c r="B47" s="38"/>
      <c r="C47" s="39"/>
      <c r="D47" s="39"/>
      <c r="E47" s="447" t="str">
        <f>E9</f>
        <v>N3608 - Náměstí - park</v>
      </c>
      <c r="F47" s="448"/>
      <c r="G47" s="448"/>
      <c r="H47" s="44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Západočeská univerzita v Plzni</v>
      </c>
      <c r="G51" s="39"/>
      <c r="H51" s="39"/>
      <c r="I51" s="36" t="s">
        <v>27</v>
      </c>
      <c r="J51" s="429" t="str">
        <f>E21</f>
        <v>AS Projekt, spol. s r.o.</v>
      </c>
      <c r="K51" s="42"/>
    </row>
    <row r="52" spans="2:11" s="1" customFormat="1" ht="14.45" customHeight="1">
      <c r="B52" s="38"/>
      <c r="C52" s="36" t="s">
        <v>26</v>
      </c>
      <c r="D52" s="39"/>
      <c r="E52" s="39"/>
      <c r="F52" s="34" t="str">
        <f>IF(E18="","",E18)</f>
        <v xml:space="preserve"> </v>
      </c>
      <c r="G52" s="39"/>
      <c r="H52" s="39"/>
      <c r="I52" s="39"/>
      <c r="J52" s="440"/>
      <c r="K52" s="42"/>
    </row>
    <row r="53" spans="2:11" s="1" customFormat="1" ht="10.35" customHeight="1">
      <c r="B53" s="38"/>
      <c r="C53" s="39"/>
      <c r="D53" s="39"/>
      <c r="E53" s="39"/>
      <c r="F53" s="39"/>
      <c r="G53" s="39"/>
      <c r="H53" s="39"/>
      <c r="I53" s="39"/>
      <c r="J53" s="39"/>
      <c r="K53" s="42"/>
    </row>
    <row r="54" spans="2:11" s="1" customFormat="1" ht="29.25" customHeight="1">
      <c r="B54" s="38"/>
      <c r="C54" s="115" t="s">
        <v>115</v>
      </c>
      <c r="D54" s="108"/>
      <c r="E54" s="108"/>
      <c r="F54" s="108"/>
      <c r="G54" s="108"/>
      <c r="H54" s="108"/>
      <c r="I54" s="108"/>
      <c r="J54" s="116" t="s">
        <v>116</v>
      </c>
      <c r="K54" s="117"/>
    </row>
    <row r="55" spans="2:11" s="1" customFormat="1" ht="10.35" customHeight="1">
      <c r="B55" s="38"/>
      <c r="C55" s="39"/>
      <c r="D55" s="39"/>
      <c r="E55" s="39"/>
      <c r="F55" s="39"/>
      <c r="G55" s="39"/>
      <c r="H55" s="39"/>
      <c r="I55" s="39"/>
      <c r="J55" s="39"/>
      <c r="K55" s="42"/>
    </row>
    <row r="56" spans="2:47" s="1" customFormat="1" ht="29.25" customHeight="1">
      <c r="B56" s="38"/>
      <c r="C56" s="118" t="s">
        <v>117</v>
      </c>
      <c r="D56" s="39"/>
      <c r="E56" s="39"/>
      <c r="F56" s="39"/>
      <c r="G56" s="39"/>
      <c r="H56" s="39"/>
      <c r="I56" s="39"/>
      <c r="J56" s="105">
        <f>J87</f>
        <v>0</v>
      </c>
      <c r="K56" s="42"/>
      <c r="AU56" s="24" t="s">
        <v>118</v>
      </c>
    </row>
    <row r="57" spans="2:11" s="7" customFormat="1" ht="24.95" customHeight="1">
      <c r="B57" s="119"/>
      <c r="C57" s="120"/>
      <c r="D57" s="121" t="s">
        <v>119</v>
      </c>
      <c r="E57" s="122"/>
      <c r="F57" s="122"/>
      <c r="G57" s="122"/>
      <c r="H57" s="122"/>
      <c r="I57" s="122"/>
      <c r="J57" s="123">
        <f>J88</f>
        <v>0</v>
      </c>
      <c r="K57" s="124"/>
    </row>
    <row r="58" spans="2:11" s="8" customFormat="1" ht="19.9" customHeight="1">
      <c r="B58" s="125"/>
      <c r="C58" s="126"/>
      <c r="D58" s="127" t="s">
        <v>120</v>
      </c>
      <c r="E58" s="128"/>
      <c r="F58" s="128"/>
      <c r="G58" s="128"/>
      <c r="H58" s="128"/>
      <c r="I58" s="128"/>
      <c r="J58" s="129">
        <f>J89</f>
        <v>0</v>
      </c>
      <c r="K58" s="130"/>
    </row>
    <row r="59" spans="2:11" s="8" customFormat="1" ht="19.9" customHeight="1">
      <c r="B59" s="125"/>
      <c r="C59" s="126"/>
      <c r="D59" s="127" t="s">
        <v>121</v>
      </c>
      <c r="E59" s="128"/>
      <c r="F59" s="128"/>
      <c r="G59" s="128"/>
      <c r="H59" s="128"/>
      <c r="I59" s="128"/>
      <c r="J59" s="129">
        <f>J182</f>
        <v>0</v>
      </c>
      <c r="K59" s="130"/>
    </row>
    <row r="60" spans="2:11" s="8" customFormat="1" ht="19.9" customHeight="1">
      <c r="B60" s="125"/>
      <c r="C60" s="126"/>
      <c r="D60" s="127" t="s">
        <v>692</v>
      </c>
      <c r="E60" s="128"/>
      <c r="F60" s="128"/>
      <c r="G60" s="128"/>
      <c r="H60" s="128"/>
      <c r="I60" s="128"/>
      <c r="J60" s="129">
        <f>J220</f>
        <v>0</v>
      </c>
      <c r="K60" s="130"/>
    </row>
    <row r="61" spans="2:11" s="8" customFormat="1" ht="19.9" customHeight="1">
      <c r="B61" s="125"/>
      <c r="C61" s="126"/>
      <c r="D61" s="127" t="s">
        <v>122</v>
      </c>
      <c r="E61" s="128"/>
      <c r="F61" s="128"/>
      <c r="G61" s="128"/>
      <c r="H61" s="128"/>
      <c r="I61" s="128"/>
      <c r="J61" s="129">
        <f>J236</f>
        <v>0</v>
      </c>
      <c r="K61" s="130"/>
    </row>
    <row r="62" spans="2:11" s="8" customFormat="1" ht="19.9" customHeight="1">
      <c r="B62" s="125"/>
      <c r="C62" s="126"/>
      <c r="D62" s="127" t="s">
        <v>1012</v>
      </c>
      <c r="E62" s="128"/>
      <c r="F62" s="128"/>
      <c r="G62" s="128"/>
      <c r="H62" s="128"/>
      <c r="I62" s="128"/>
      <c r="J62" s="129">
        <f>J264</f>
        <v>0</v>
      </c>
      <c r="K62" s="130"/>
    </row>
    <row r="63" spans="2:11" s="8" customFormat="1" ht="19.9" customHeight="1">
      <c r="B63" s="125"/>
      <c r="C63" s="126"/>
      <c r="D63" s="127" t="s">
        <v>123</v>
      </c>
      <c r="E63" s="128"/>
      <c r="F63" s="128"/>
      <c r="G63" s="128"/>
      <c r="H63" s="128"/>
      <c r="I63" s="128"/>
      <c r="J63" s="129">
        <f>J277</f>
        <v>0</v>
      </c>
      <c r="K63" s="130"/>
    </row>
    <row r="64" spans="2:11" s="8" customFormat="1" ht="19.9" customHeight="1">
      <c r="B64" s="125"/>
      <c r="C64" s="126"/>
      <c r="D64" s="127" t="s">
        <v>124</v>
      </c>
      <c r="E64" s="128"/>
      <c r="F64" s="128"/>
      <c r="G64" s="128"/>
      <c r="H64" s="128"/>
      <c r="I64" s="128"/>
      <c r="J64" s="129">
        <f>J303</f>
        <v>0</v>
      </c>
      <c r="K64" s="130"/>
    </row>
    <row r="65" spans="2:11" s="7" customFormat="1" ht="24.95" customHeight="1">
      <c r="B65" s="119"/>
      <c r="C65" s="120"/>
      <c r="D65" s="121" t="s">
        <v>125</v>
      </c>
      <c r="E65" s="122"/>
      <c r="F65" s="122"/>
      <c r="G65" s="122"/>
      <c r="H65" s="122"/>
      <c r="I65" s="122"/>
      <c r="J65" s="123">
        <f>J305</f>
        <v>0</v>
      </c>
      <c r="K65" s="124"/>
    </row>
    <row r="66" spans="2:11" s="8" customFormat="1" ht="19.9" customHeight="1">
      <c r="B66" s="125"/>
      <c r="C66" s="126"/>
      <c r="D66" s="127" t="s">
        <v>579</v>
      </c>
      <c r="E66" s="128"/>
      <c r="F66" s="128"/>
      <c r="G66" s="128"/>
      <c r="H66" s="128"/>
      <c r="I66" s="128"/>
      <c r="J66" s="129">
        <f>J306</f>
        <v>0</v>
      </c>
      <c r="K66" s="130"/>
    </row>
    <row r="67" spans="2:11" s="8" customFormat="1" ht="19.9" customHeight="1">
      <c r="B67" s="125"/>
      <c r="C67" s="126"/>
      <c r="D67" s="127" t="s">
        <v>580</v>
      </c>
      <c r="E67" s="128"/>
      <c r="F67" s="128"/>
      <c r="G67" s="128"/>
      <c r="H67" s="128"/>
      <c r="I67" s="128"/>
      <c r="J67" s="129">
        <f>J321</f>
        <v>0</v>
      </c>
      <c r="K67" s="130"/>
    </row>
    <row r="68" spans="2:11" s="1" customFormat="1" ht="21.75" customHeight="1">
      <c r="B68" s="38"/>
      <c r="C68" s="39"/>
      <c r="D68" s="39"/>
      <c r="E68" s="39"/>
      <c r="F68" s="39"/>
      <c r="G68" s="39"/>
      <c r="H68" s="39"/>
      <c r="I68" s="39"/>
      <c r="J68" s="39"/>
      <c r="K68" s="42"/>
    </row>
    <row r="69" spans="2:11" s="1" customFormat="1" ht="6.95" customHeight="1">
      <c r="B69" s="53"/>
      <c r="C69" s="54"/>
      <c r="D69" s="54"/>
      <c r="E69" s="54"/>
      <c r="F69" s="54"/>
      <c r="G69" s="54"/>
      <c r="H69" s="54"/>
      <c r="I69" s="54"/>
      <c r="J69" s="54"/>
      <c r="K69" s="55"/>
    </row>
    <row r="73" spans="2:12" s="1" customFormat="1" ht="6.95" customHeight="1">
      <c r="B73" s="56"/>
      <c r="C73" s="57"/>
      <c r="D73" s="57"/>
      <c r="E73" s="57"/>
      <c r="F73" s="57"/>
      <c r="G73" s="57"/>
      <c r="H73" s="57"/>
      <c r="I73" s="57"/>
      <c r="J73" s="57"/>
      <c r="K73" s="57"/>
      <c r="L73" s="38"/>
    </row>
    <row r="74" spans="2:12" s="1" customFormat="1" ht="36.95" customHeight="1">
      <c r="B74" s="38"/>
      <c r="C74" s="58" t="s">
        <v>126</v>
      </c>
      <c r="L74" s="38"/>
    </row>
    <row r="75" spans="2:12" s="1" customFormat="1" ht="6.95" customHeight="1">
      <c r="B75" s="38"/>
      <c r="L75" s="38"/>
    </row>
    <row r="76" spans="2:12" s="1" customFormat="1" ht="14.45" customHeight="1">
      <c r="B76" s="38"/>
      <c r="C76" s="60" t="s">
        <v>16</v>
      </c>
      <c r="L76" s="38"/>
    </row>
    <row r="77" spans="2:12" s="1" customFormat="1" ht="16.5" customHeight="1">
      <c r="B77" s="38"/>
      <c r="E77" s="441" t="str">
        <f>E7</f>
        <v>Využití plochy Borská, I.etapa</v>
      </c>
      <c r="F77" s="442"/>
      <c r="G77" s="442"/>
      <c r="H77" s="442"/>
      <c r="L77" s="38"/>
    </row>
    <row r="78" spans="2:12" s="1" customFormat="1" ht="14.45" customHeight="1">
      <c r="B78" s="38"/>
      <c r="C78" s="60" t="s">
        <v>112</v>
      </c>
      <c r="L78" s="38"/>
    </row>
    <row r="79" spans="2:12" s="1" customFormat="1" ht="17.25" customHeight="1">
      <c r="B79" s="38"/>
      <c r="E79" s="422" t="str">
        <f>E9</f>
        <v>N3608 - Náměstí - park</v>
      </c>
      <c r="F79" s="443"/>
      <c r="G79" s="443"/>
      <c r="H79" s="443"/>
      <c r="L79" s="38"/>
    </row>
    <row r="80" spans="2:12" s="1" customFormat="1" ht="6.95" customHeight="1">
      <c r="B80" s="38"/>
      <c r="L80" s="38"/>
    </row>
    <row r="81" spans="2:12" s="1" customFormat="1" ht="18" customHeight="1">
      <c r="B81" s="38"/>
      <c r="C81" s="60" t="s">
        <v>19</v>
      </c>
      <c r="F81" s="131" t="str">
        <f>F12</f>
        <v xml:space="preserve"> </v>
      </c>
      <c r="I81" s="60" t="s">
        <v>21</v>
      </c>
      <c r="J81" s="64" t="str">
        <f>IF(J12="","",J12)</f>
        <v/>
      </c>
      <c r="L81" s="38"/>
    </row>
    <row r="82" spans="2:12" s="1" customFormat="1" ht="6.95" customHeight="1">
      <c r="B82" s="38"/>
      <c r="L82" s="38"/>
    </row>
    <row r="83" spans="2:12" s="1" customFormat="1" ht="15">
      <c r="B83" s="38"/>
      <c r="C83" s="60" t="s">
        <v>22</v>
      </c>
      <c r="F83" s="131" t="str">
        <f>E15</f>
        <v>Západočeská univerzita v Plzni</v>
      </c>
      <c r="I83" s="60" t="s">
        <v>27</v>
      </c>
      <c r="J83" s="131" t="str">
        <f>E21</f>
        <v>AS Projekt, spol. s r.o.</v>
      </c>
      <c r="L83" s="38"/>
    </row>
    <row r="84" spans="2:12" s="1" customFormat="1" ht="14.45" customHeight="1">
      <c r="B84" s="38"/>
      <c r="C84" s="60" t="s">
        <v>26</v>
      </c>
      <c r="F84" s="131" t="str">
        <f>IF(E18="","",E18)</f>
        <v xml:space="preserve"> </v>
      </c>
      <c r="L84" s="38"/>
    </row>
    <row r="85" spans="2:12" s="1" customFormat="1" ht="10.35" customHeight="1">
      <c r="B85" s="38"/>
      <c r="L85" s="38"/>
    </row>
    <row r="86" spans="2:20" s="9" customFormat="1" ht="29.25" customHeight="1">
      <c r="B86" s="132"/>
      <c r="C86" s="133" t="s">
        <v>127</v>
      </c>
      <c r="D86" s="134" t="s">
        <v>50</v>
      </c>
      <c r="E86" s="134" t="s">
        <v>46</v>
      </c>
      <c r="F86" s="134" t="s">
        <v>128</v>
      </c>
      <c r="G86" s="134" t="s">
        <v>129</v>
      </c>
      <c r="H86" s="134" t="s">
        <v>130</v>
      </c>
      <c r="I86" s="134" t="s">
        <v>131</v>
      </c>
      <c r="J86" s="134" t="s">
        <v>116</v>
      </c>
      <c r="K86" s="135" t="s">
        <v>132</v>
      </c>
      <c r="L86" s="132"/>
      <c r="M86" s="70" t="s">
        <v>133</v>
      </c>
      <c r="N86" s="71" t="s">
        <v>35</v>
      </c>
      <c r="O86" s="71" t="s">
        <v>134</v>
      </c>
      <c r="P86" s="71" t="s">
        <v>135</v>
      </c>
      <c r="Q86" s="71" t="s">
        <v>136</v>
      </c>
      <c r="R86" s="71" t="s">
        <v>137</v>
      </c>
      <c r="S86" s="71" t="s">
        <v>138</v>
      </c>
      <c r="T86" s="72" t="s">
        <v>139</v>
      </c>
    </row>
    <row r="87" spans="2:63" s="1" customFormat="1" ht="29.25" customHeight="1">
      <c r="B87" s="38"/>
      <c r="C87" s="74" t="s">
        <v>117</v>
      </c>
      <c r="J87" s="136">
        <f>BK87</f>
        <v>0</v>
      </c>
      <c r="L87" s="38"/>
      <c r="M87" s="73"/>
      <c r="N87" s="65"/>
      <c r="O87" s="65"/>
      <c r="P87" s="137">
        <f>P88+P305</f>
        <v>2101.06409</v>
      </c>
      <c r="Q87" s="65"/>
      <c r="R87" s="137">
        <f>R88+R305</f>
        <v>580.9060816</v>
      </c>
      <c r="S87" s="65"/>
      <c r="T87" s="138">
        <f>T88+T305</f>
        <v>0</v>
      </c>
      <c r="AT87" s="24" t="s">
        <v>64</v>
      </c>
      <c r="AU87" s="24" t="s">
        <v>118</v>
      </c>
      <c r="BK87" s="139">
        <f>BK88+BK305</f>
        <v>0</v>
      </c>
    </row>
    <row r="88" spans="2:63" s="10" customFormat="1" ht="37.35" customHeight="1">
      <c r="B88" s="140"/>
      <c r="D88" s="141" t="s">
        <v>64</v>
      </c>
      <c r="E88" s="142" t="s">
        <v>140</v>
      </c>
      <c r="F88" s="142" t="s">
        <v>141</v>
      </c>
      <c r="J88" s="143">
        <f>BK88</f>
        <v>0</v>
      </c>
      <c r="L88" s="140"/>
      <c r="M88" s="144"/>
      <c r="N88" s="145"/>
      <c r="O88" s="145"/>
      <c r="P88" s="146">
        <f>P89+P182+P220+P236+P264+P277+P303</f>
        <v>2083.05948</v>
      </c>
      <c r="Q88" s="145"/>
      <c r="R88" s="146">
        <f>R89+R182+R220+R236+R264+R277+R303</f>
        <v>579.2222412</v>
      </c>
      <c r="S88" s="145"/>
      <c r="T88" s="147">
        <f>T89+T182+T220+T236+T264+T277+T303</f>
        <v>0</v>
      </c>
      <c r="AR88" s="141" t="s">
        <v>73</v>
      </c>
      <c r="AT88" s="148" t="s">
        <v>64</v>
      </c>
      <c r="AU88" s="148" t="s">
        <v>65</v>
      </c>
      <c r="AY88" s="141" t="s">
        <v>142</v>
      </c>
      <c r="BK88" s="149">
        <f>BK89+BK182+BK220+BK236+BK264+BK277+BK303</f>
        <v>0</v>
      </c>
    </row>
    <row r="89" spans="2:63" s="10" customFormat="1" ht="19.9" customHeight="1">
      <c r="B89" s="140"/>
      <c r="D89" s="141" t="s">
        <v>64</v>
      </c>
      <c r="E89" s="150" t="s">
        <v>73</v>
      </c>
      <c r="F89" s="150" t="s">
        <v>143</v>
      </c>
      <c r="J89" s="151">
        <f>BK89</f>
        <v>0</v>
      </c>
      <c r="L89" s="140"/>
      <c r="M89" s="144"/>
      <c r="N89" s="145"/>
      <c r="O89" s="145"/>
      <c r="P89" s="146">
        <f>SUM(P90:P181)</f>
        <v>882.11205</v>
      </c>
      <c r="Q89" s="145"/>
      <c r="R89" s="146">
        <f>SUM(R90:R181)</f>
        <v>203.56431</v>
      </c>
      <c r="S89" s="145"/>
      <c r="T89" s="147">
        <f>SUM(T90:T181)</f>
        <v>0</v>
      </c>
      <c r="AR89" s="141" t="s">
        <v>73</v>
      </c>
      <c r="AT89" s="148" t="s">
        <v>64</v>
      </c>
      <c r="AU89" s="148" t="s">
        <v>73</v>
      </c>
      <c r="AY89" s="141" t="s">
        <v>142</v>
      </c>
      <c r="BK89" s="149">
        <f>SUM(BK90:BK181)</f>
        <v>0</v>
      </c>
    </row>
    <row r="90" spans="2:65" s="1" customFormat="1" ht="38.25" customHeight="1">
      <c r="B90" s="152"/>
      <c r="C90" s="153" t="s">
        <v>73</v>
      </c>
      <c r="D90" s="153" t="s">
        <v>144</v>
      </c>
      <c r="E90" s="154" t="s">
        <v>157</v>
      </c>
      <c r="F90" s="155" t="s">
        <v>158</v>
      </c>
      <c r="G90" s="156" t="s">
        <v>147</v>
      </c>
      <c r="H90" s="157">
        <v>186.5</v>
      </c>
      <c r="I90" s="157"/>
      <c r="J90" s="157">
        <f>ROUND(I90*H90,2)</f>
        <v>0</v>
      </c>
      <c r="K90" s="155" t="s">
        <v>148</v>
      </c>
      <c r="L90" s="38"/>
      <c r="M90" s="158" t="s">
        <v>5</v>
      </c>
      <c r="N90" s="159" t="s">
        <v>36</v>
      </c>
      <c r="O90" s="160">
        <v>0.187</v>
      </c>
      <c r="P90" s="160">
        <f>O90*H90</f>
        <v>34.8755</v>
      </c>
      <c r="Q90" s="160">
        <v>0</v>
      </c>
      <c r="R90" s="160">
        <f>Q90*H90</f>
        <v>0</v>
      </c>
      <c r="S90" s="160">
        <v>0</v>
      </c>
      <c r="T90" s="161">
        <f>S90*H90</f>
        <v>0</v>
      </c>
      <c r="AR90" s="24" t="s">
        <v>149</v>
      </c>
      <c r="AT90" s="24" t="s">
        <v>144</v>
      </c>
      <c r="AU90" s="24" t="s">
        <v>75</v>
      </c>
      <c r="AY90" s="24" t="s">
        <v>142</v>
      </c>
      <c r="BE90" s="162">
        <f>IF(N90="základní",J90,0)</f>
        <v>0</v>
      </c>
      <c r="BF90" s="162">
        <f>IF(N90="snížená",J90,0)</f>
        <v>0</v>
      </c>
      <c r="BG90" s="162">
        <f>IF(N90="zákl. přenesená",J90,0)</f>
        <v>0</v>
      </c>
      <c r="BH90" s="162">
        <f>IF(N90="sníž. přenesená",J90,0)</f>
        <v>0</v>
      </c>
      <c r="BI90" s="162">
        <f>IF(N90="nulová",J90,0)</f>
        <v>0</v>
      </c>
      <c r="BJ90" s="24" t="s">
        <v>73</v>
      </c>
      <c r="BK90" s="162">
        <f>ROUND(I90*H90,2)</f>
        <v>0</v>
      </c>
      <c r="BL90" s="24" t="s">
        <v>149</v>
      </c>
      <c r="BM90" s="24" t="s">
        <v>1013</v>
      </c>
    </row>
    <row r="91" spans="2:47" s="1" customFormat="1" ht="135">
      <c r="B91" s="38"/>
      <c r="D91" s="163" t="s">
        <v>151</v>
      </c>
      <c r="F91" s="164" t="s">
        <v>160</v>
      </c>
      <c r="L91" s="38"/>
      <c r="M91" s="165"/>
      <c r="N91" s="39"/>
      <c r="O91" s="39"/>
      <c r="P91" s="39"/>
      <c r="Q91" s="39"/>
      <c r="R91" s="39"/>
      <c r="S91" s="39"/>
      <c r="T91" s="67"/>
      <c r="AT91" s="24" t="s">
        <v>151</v>
      </c>
      <c r="AU91" s="24" t="s">
        <v>75</v>
      </c>
    </row>
    <row r="92" spans="2:51" s="11" customFormat="1" ht="13.5">
      <c r="B92" s="166"/>
      <c r="D92" s="163" t="s">
        <v>153</v>
      </c>
      <c r="E92" s="167" t="s">
        <v>5</v>
      </c>
      <c r="F92" s="168" t="s">
        <v>1014</v>
      </c>
      <c r="H92" s="169">
        <v>73.12</v>
      </c>
      <c r="L92" s="166"/>
      <c r="M92" s="170"/>
      <c r="N92" s="171"/>
      <c r="O92" s="171"/>
      <c r="P92" s="171"/>
      <c r="Q92" s="171"/>
      <c r="R92" s="171"/>
      <c r="S92" s="171"/>
      <c r="T92" s="172"/>
      <c r="AT92" s="167" t="s">
        <v>153</v>
      </c>
      <c r="AU92" s="167" t="s">
        <v>75</v>
      </c>
      <c r="AV92" s="11" t="s">
        <v>75</v>
      </c>
      <c r="AW92" s="11" t="s">
        <v>28</v>
      </c>
      <c r="AX92" s="11" t="s">
        <v>65</v>
      </c>
      <c r="AY92" s="167" t="s">
        <v>142</v>
      </c>
    </row>
    <row r="93" spans="2:51" s="12" customFormat="1" ht="13.5">
      <c r="B93" s="173"/>
      <c r="D93" s="163" t="s">
        <v>153</v>
      </c>
      <c r="E93" s="174" t="s">
        <v>5</v>
      </c>
      <c r="F93" s="175" t="s">
        <v>1015</v>
      </c>
      <c r="H93" s="174" t="s">
        <v>5</v>
      </c>
      <c r="L93" s="173"/>
      <c r="M93" s="176"/>
      <c r="N93" s="177"/>
      <c r="O93" s="177"/>
      <c r="P93" s="177"/>
      <c r="Q93" s="177"/>
      <c r="R93" s="177"/>
      <c r="S93" s="177"/>
      <c r="T93" s="178"/>
      <c r="AT93" s="174" t="s">
        <v>153</v>
      </c>
      <c r="AU93" s="174" t="s">
        <v>75</v>
      </c>
      <c r="AV93" s="12" t="s">
        <v>73</v>
      </c>
      <c r="AW93" s="12" t="s">
        <v>28</v>
      </c>
      <c r="AX93" s="12" t="s">
        <v>65</v>
      </c>
      <c r="AY93" s="174" t="s">
        <v>142</v>
      </c>
    </row>
    <row r="94" spans="2:51" s="11" customFormat="1" ht="13.5">
      <c r="B94" s="166"/>
      <c r="D94" s="163" t="s">
        <v>153</v>
      </c>
      <c r="E94" s="167" t="s">
        <v>5</v>
      </c>
      <c r="F94" s="168" t="s">
        <v>1016</v>
      </c>
      <c r="H94" s="169">
        <v>113.38</v>
      </c>
      <c r="L94" s="166"/>
      <c r="M94" s="170"/>
      <c r="N94" s="171"/>
      <c r="O94" s="171"/>
      <c r="P94" s="171"/>
      <c r="Q94" s="171"/>
      <c r="R94" s="171"/>
      <c r="S94" s="171"/>
      <c r="T94" s="172"/>
      <c r="AT94" s="167" t="s">
        <v>153</v>
      </c>
      <c r="AU94" s="167" t="s">
        <v>75</v>
      </c>
      <c r="AV94" s="11" t="s">
        <v>75</v>
      </c>
      <c r="AW94" s="11" t="s">
        <v>28</v>
      </c>
      <c r="AX94" s="11" t="s">
        <v>65</v>
      </c>
      <c r="AY94" s="167" t="s">
        <v>142</v>
      </c>
    </row>
    <row r="95" spans="2:51" s="12" customFormat="1" ht="13.5">
      <c r="B95" s="173"/>
      <c r="D95" s="163" t="s">
        <v>153</v>
      </c>
      <c r="E95" s="174" t="s">
        <v>5</v>
      </c>
      <c r="F95" s="175" t="s">
        <v>1017</v>
      </c>
      <c r="H95" s="174" t="s">
        <v>5</v>
      </c>
      <c r="L95" s="173"/>
      <c r="M95" s="176"/>
      <c r="N95" s="177"/>
      <c r="O95" s="177"/>
      <c r="P95" s="177"/>
      <c r="Q95" s="177"/>
      <c r="R95" s="177"/>
      <c r="S95" s="177"/>
      <c r="T95" s="178"/>
      <c r="AT95" s="174" t="s">
        <v>153</v>
      </c>
      <c r="AU95" s="174" t="s">
        <v>75</v>
      </c>
      <c r="AV95" s="12" t="s">
        <v>73</v>
      </c>
      <c r="AW95" s="12" t="s">
        <v>28</v>
      </c>
      <c r="AX95" s="12" t="s">
        <v>65</v>
      </c>
      <c r="AY95" s="174" t="s">
        <v>142</v>
      </c>
    </row>
    <row r="96" spans="2:51" s="13" customFormat="1" ht="13.5">
      <c r="B96" s="179"/>
      <c r="D96" s="163" t="s">
        <v>153</v>
      </c>
      <c r="E96" s="180" t="s">
        <v>5</v>
      </c>
      <c r="F96" s="181" t="s">
        <v>156</v>
      </c>
      <c r="H96" s="182">
        <v>186.5</v>
      </c>
      <c r="L96" s="179"/>
      <c r="M96" s="183"/>
      <c r="N96" s="184"/>
      <c r="O96" s="184"/>
      <c r="P96" s="184"/>
      <c r="Q96" s="184"/>
      <c r="R96" s="184"/>
      <c r="S96" s="184"/>
      <c r="T96" s="185"/>
      <c r="AT96" s="180" t="s">
        <v>153</v>
      </c>
      <c r="AU96" s="180" t="s">
        <v>75</v>
      </c>
      <c r="AV96" s="13" t="s">
        <v>149</v>
      </c>
      <c r="AW96" s="13" t="s">
        <v>28</v>
      </c>
      <c r="AX96" s="13" t="s">
        <v>73</v>
      </c>
      <c r="AY96" s="180" t="s">
        <v>142</v>
      </c>
    </row>
    <row r="97" spans="2:65" s="1" customFormat="1" ht="38.25" customHeight="1">
      <c r="B97" s="152"/>
      <c r="C97" s="153" t="s">
        <v>75</v>
      </c>
      <c r="D97" s="153" t="s">
        <v>144</v>
      </c>
      <c r="E97" s="154" t="s">
        <v>163</v>
      </c>
      <c r="F97" s="155" t="s">
        <v>164</v>
      </c>
      <c r="G97" s="156" t="s">
        <v>147</v>
      </c>
      <c r="H97" s="157">
        <v>37.3</v>
      </c>
      <c r="I97" s="157"/>
      <c r="J97" s="157">
        <f>ROUND(I97*H97,2)</f>
        <v>0</v>
      </c>
      <c r="K97" s="155" t="s">
        <v>148</v>
      </c>
      <c r="L97" s="38"/>
      <c r="M97" s="158" t="s">
        <v>5</v>
      </c>
      <c r="N97" s="159" t="s">
        <v>36</v>
      </c>
      <c r="O97" s="160">
        <v>0.058</v>
      </c>
      <c r="P97" s="160">
        <f>O97*H97</f>
        <v>2.1633999999999998</v>
      </c>
      <c r="Q97" s="160">
        <v>0</v>
      </c>
      <c r="R97" s="160">
        <f>Q97*H97</f>
        <v>0</v>
      </c>
      <c r="S97" s="160">
        <v>0</v>
      </c>
      <c r="T97" s="161">
        <f>S97*H97</f>
        <v>0</v>
      </c>
      <c r="AR97" s="24" t="s">
        <v>149</v>
      </c>
      <c r="AT97" s="24" t="s">
        <v>144</v>
      </c>
      <c r="AU97" s="24" t="s">
        <v>75</v>
      </c>
      <c r="AY97" s="24" t="s">
        <v>142</v>
      </c>
      <c r="BE97" s="162">
        <f>IF(N97="základní",J97,0)</f>
        <v>0</v>
      </c>
      <c r="BF97" s="162">
        <f>IF(N97="snížená",J97,0)</f>
        <v>0</v>
      </c>
      <c r="BG97" s="162">
        <f>IF(N97="zákl. přenesená",J97,0)</f>
        <v>0</v>
      </c>
      <c r="BH97" s="162">
        <f>IF(N97="sníž. přenesená",J97,0)</f>
        <v>0</v>
      </c>
      <c r="BI97" s="162">
        <f>IF(N97="nulová",J97,0)</f>
        <v>0</v>
      </c>
      <c r="BJ97" s="24" t="s">
        <v>73</v>
      </c>
      <c r="BK97" s="162">
        <f>ROUND(I97*H97,2)</f>
        <v>0</v>
      </c>
      <c r="BL97" s="24" t="s">
        <v>149</v>
      </c>
      <c r="BM97" s="24" t="s">
        <v>1018</v>
      </c>
    </row>
    <row r="98" spans="2:47" s="1" customFormat="1" ht="135">
      <c r="B98" s="38"/>
      <c r="D98" s="163" t="s">
        <v>151</v>
      </c>
      <c r="F98" s="164" t="s">
        <v>160</v>
      </c>
      <c r="L98" s="38"/>
      <c r="M98" s="165"/>
      <c r="N98" s="39"/>
      <c r="O98" s="39"/>
      <c r="P98" s="39"/>
      <c r="Q98" s="39"/>
      <c r="R98" s="39"/>
      <c r="S98" s="39"/>
      <c r="T98" s="67"/>
      <c r="AT98" s="24" t="s">
        <v>151</v>
      </c>
      <c r="AU98" s="24" t="s">
        <v>75</v>
      </c>
    </row>
    <row r="99" spans="2:51" s="11" customFormat="1" ht="13.5">
      <c r="B99" s="166"/>
      <c r="D99" s="163" t="s">
        <v>153</v>
      </c>
      <c r="E99" s="167" t="s">
        <v>5</v>
      </c>
      <c r="F99" s="168" t="s">
        <v>1019</v>
      </c>
      <c r="H99" s="169">
        <v>37.3</v>
      </c>
      <c r="L99" s="166"/>
      <c r="M99" s="170"/>
      <c r="N99" s="171"/>
      <c r="O99" s="171"/>
      <c r="P99" s="171"/>
      <c r="Q99" s="171"/>
      <c r="R99" s="171"/>
      <c r="S99" s="171"/>
      <c r="T99" s="172"/>
      <c r="AT99" s="167" t="s">
        <v>153</v>
      </c>
      <c r="AU99" s="167" t="s">
        <v>75</v>
      </c>
      <c r="AV99" s="11" t="s">
        <v>75</v>
      </c>
      <c r="AW99" s="11" t="s">
        <v>28</v>
      </c>
      <c r="AX99" s="11" t="s">
        <v>65</v>
      </c>
      <c r="AY99" s="167" t="s">
        <v>142</v>
      </c>
    </row>
    <row r="100" spans="2:51" s="12" customFormat="1" ht="13.5">
      <c r="B100" s="173"/>
      <c r="D100" s="163" t="s">
        <v>153</v>
      </c>
      <c r="E100" s="174" t="s">
        <v>5</v>
      </c>
      <c r="F100" s="175" t="s">
        <v>167</v>
      </c>
      <c r="H100" s="174" t="s">
        <v>5</v>
      </c>
      <c r="L100" s="173"/>
      <c r="M100" s="176"/>
      <c r="N100" s="177"/>
      <c r="O100" s="177"/>
      <c r="P100" s="177"/>
      <c r="Q100" s="177"/>
      <c r="R100" s="177"/>
      <c r="S100" s="177"/>
      <c r="T100" s="178"/>
      <c r="AT100" s="174" t="s">
        <v>153</v>
      </c>
      <c r="AU100" s="174" t="s">
        <v>75</v>
      </c>
      <c r="AV100" s="12" t="s">
        <v>73</v>
      </c>
      <c r="AW100" s="12" t="s">
        <v>28</v>
      </c>
      <c r="AX100" s="12" t="s">
        <v>65</v>
      </c>
      <c r="AY100" s="174" t="s">
        <v>142</v>
      </c>
    </row>
    <row r="101" spans="2:51" s="13" customFormat="1" ht="13.5">
      <c r="B101" s="179"/>
      <c r="D101" s="163" t="s">
        <v>153</v>
      </c>
      <c r="E101" s="180" t="s">
        <v>5</v>
      </c>
      <c r="F101" s="181" t="s">
        <v>156</v>
      </c>
      <c r="H101" s="182">
        <v>37.3</v>
      </c>
      <c r="L101" s="179"/>
      <c r="M101" s="183"/>
      <c r="N101" s="184"/>
      <c r="O101" s="184"/>
      <c r="P101" s="184"/>
      <c r="Q101" s="184"/>
      <c r="R101" s="184"/>
      <c r="S101" s="184"/>
      <c r="T101" s="185"/>
      <c r="AT101" s="180" t="s">
        <v>153</v>
      </c>
      <c r="AU101" s="180" t="s">
        <v>75</v>
      </c>
      <c r="AV101" s="13" t="s">
        <v>149</v>
      </c>
      <c r="AW101" s="13" t="s">
        <v>28</v>
      </c>
      <c r="AX101" s="13" t="s">
        <v>73</v>
      </c>
      <c r="AY101" s="180" t="s">
        <v>142</v>
      </c>
    </row>
    <row r="102" spans="2:65" s="1" customFormat="1" ht="25.5" customHeight="1">
      <c r="B102" s="152"/>
      <c r="C102" s="153" t="s">
        <v>162</v>
      </c>
      <c r="D102" s="153" t="s">
        <v>144</v>
      </c>
      <c r="E102" s="154" t="s">
        <v>168</v>
      </c>
      <c r="F102" s="155" t="s">
        <v>169</v>
      </c>
      <c r="G102" s="156" t="s">
        <v>147</v>
      </c>
      <c r="H102" s="157">
        <v>495.3</v>
      </c>
      <c r="I102" s="157"/>
      <c r="J102" s="157">
        <f>ROUND(I102*H102,2)</f>
        <v>0</v>
      </c>
      <c r="K102" s="155" t="s">
        <v>148</v>
      </c>
      <c r="L102" s="38"/>
      <c r="M102" s="158" t="s">
        <v>5</v>
      </c>
      <c r="N102" s="159" t="s">
        <v>36</v>
      </c>
      <c r="O102" s="160">
        <v>0.467</v>
      </c>
      <c r="P102" s="160">
        <f>O102*H102</f>
        <v>231.3051</v>
      </c>
      <c r="Q102" s="160">
        <v>0</v>
      </c>
      <c r="R102" s="160">
        <f>Q102*H102</f>
        <v>0</v>
      </c>
      <c r="S102" s="160">
        <v>0</v>
      </c>
      <c r="T102" s="161">
        <f>S102*H102</f>
        <v>0</v>
      </c>
      <c r="AR102" s="24" t="s">
        <v>149</v>
      </c>
      <c r="AT102" s="24" t="s">
        <v>144</v>
      </c>
      <c r="AU102" s="24" t="s">
        <v>75</v>
      </c>
      <c r="AY102" s="24" t="s">
        <v>142</v>
      </c>
      <c r="BE102" s="162">
        <f>IF(N102="základní",J102,0)</f>
        <v>0</v>
      </c>
      <c r="BF102" s="162">
        <f>IF(N102="snížená",J102,0)</f>
        <v>0</v>
      </c>
      <c r="BG102" s="162">
        <f>IF(N102="zákl. přenesená",J102,0)</f>
        <v>0</v>
      </c>
      <c r="BH102" s="162">
        <f>IF(N102="sníž. přenesená",J102,0)</f>
        <v>0</v>
      </c>
      <c r="BI102" s="162">
        <f>IF(N102="nulová",J102,0)</f>
        <v>0</v>
      </c>
      <c r="BJ102" s="24" t="s">
        <v>73</v>
      </c>
      <c r="BK102" s="162">
        <f>ROUND(I102*H102,2)</f>
        <v>0</v>
      </c>
      <c r="BL102" s="24" t="s">
        <v>149</v>
      </c>
      <c r="BM102" s="24" t="s">
        <v>1020</v>
      </c>
    </row>
    <row r="103" spans="2:47" s="1" customFormat="1" ht="270">
      <c r="B103" s="38"/>
      <c r="D103" s="163" t="s">
        <v>151</v>
      </c>
      <c r="F103" s="164" t="s">
        <v>171</v>
      </c>
      <c r="L103" s="38"/>
      <c r="M103" s="165"/>
      <c r="N103" s="39"/>
      <c r="O103" s="39"/>
      <c r="P103" s="39"/>
      <c r="Q103" s="39"/>
      <c r="R103" s="39"/>
      <c r="S103" s="39"/>
      <c r="T103" s="67"/>
      <c r="AT103" s="24" t="s">
        <v>151</v>
      </c>
      <c r="AU103" s="24" t="s">
        <v>75</v>
      </c>
    </row>
    <row r="104" spans="2:51" s="11" customFormat="1" ht="13.5">
      <c r="B104" s="166"/>
      <c r="D104" s="163" t="s">
        <v>153</v>
      </c>
      <c r="E104" s="167" t="s">
        <v>5</v>
      </c>
      <c r="F104" s="168" t="s">
        <v>1021</v>
      </c>
      <c r="H104" s="169">
        <v>495.3</v>
      </c>
      <c r="L104" s="166"/>
      <c r="M104" s="170"/>
      <c r="N104" s="171"/>
      <c r="O104" s="171"/>
      <c r="P104" s="171"/>
      <c r="Q104" s="171"/>
      <c r="R104" s="171"/>
      <c r="S104" s="171"/>
      <c r="T104" s="172"/>
      <c r="AT104" s="167" t="s">
        <v>153</v>
      </c>
      <c r="AU104" s="167" t="s">
        <v>75</v>
      </c>
      <c r="AV104" s="11" t="s">
        <v>75</v>
      </c>
      <c r="AW104" s="11" t="s">
        <v>28</v>
      </c>
      <c r="AX104" s="11" t="s">
        <v>65</v>
      </c>
      <c r="AY104" s="167" t="s">
        <v>142</v>
      </c>
    </row>
    <row r="105" spans="2:51" s="13" customFormat="1" ht="13.5">
      <c r="B105" s="179"/>
      <c r="D105" s="163" t="s">
        <v>153</v>
      </c>
      <c r="E105" s="180" t="s">
        <v>5</v>
      </c>
      <c r="F105" s="181" t="s">
        <v>156</v>
      </c>
      <c r="H105" s="182">
        <v>495.3</v>
      </c>
      <c r="L105" s="179"/>
      <c r="M105" s="183"/>
      <c r="N105" s="184"/>
      <c r="O105" s="184"/>
      <c r="P105" s="184"/>
      <c r="Q105" s="184"/>
      <c r="R105" s="184"/>
      <c r="S105" s="184"/>
      <c r="T105" s="185"/>
      <c r="AT105" s="180" t="s">
        <v>153</v>
      </c>
      <c r="AU105" s="180" t="s">
        <v>75</v>
      </c>
      <c r="AV105" s="13" t="s">
        <v>149</v>
      </c>
      <c r="AW105" s="13" t="s">
        <v>28</v>
      </c>
      <c r="AX105" s="13" t="s">
        <v>73</v>
      </c>
      <c r="AY105" s="180" t="s">
        <v>142</v>
      </c>
    </row>
    <row r="106" spans="2:65" s="1" customFormat="1" ht="25.5" customHeight="1">
      <c r="B106" s="152"/>
      <c r="C106" s="153" t="s">
        <v>149</v>
      </c>
      <c r="D106" s="153" t="s">
        <v>144</v>
      </c>
      <c r="E106" s="154" t="s">
        <v>174</v>
      </c>
      <c r="F106" s="155" t="s">
        <v>175</v>
      </c>
      <c r="G106" s="156" t="s">
        <v>147</v>
      </c>
      <c r="H106" s="157">
        <v>99.06</v>
      </c>
      <c r="I106" s="157"/>
      <c r="J106" s="157">
        <f>ROUND(I106*H106,2)</f>
        <v>0</v>
      </c>
      <c r="K106" s="155" t="s">
        <v>148</v>
      </c>
      <c r="L106" s="38"/>
      <c r="M106" s="158" t="s">
        <v>5</v>
      </c>
      <c r="N106" s="159" t="s">
        <v>36</v>
      </c>
      <c r="O106" s="160">
        <v>0.04</v>
      </c>
      <c r="P106" s="160">
        <f>O106*H106</f>
        <v>3.9624</v>
      </c>
      <c r="Q106" s="160">
        <v>0</v>
      </c>
      <c r="R106" s="160">
        <f>Q106*H106</f>
        <v>0</v>
      </c>
      <c r="S106" s="160">
        <v>0</v>
      </c>
      <c r="T106" s="161">
        <f>S106*H106</f>
        <v>0</v>
      </c>
      <c r="AR106" s="24" t="s">
        <v>149</v>
      </c>
      <c r="AT106" s="24" t="s">
        <v>144</v>
      </c>
      <c r="AU106" s="24" t="s">
        <v>75</v>
      </c>
      <c r="AY106" s="24" t="s">
        <v>142</v>
      </c>
      <c r="BE106" s="162">
        <f>IF(N106="základní",J106,0)</f>
        <v>0</v>
      </c>
      <c r="BF106" s="162">
        <f>IF(N106="snížená",J106,0)</f>
        <v>0</v>
      </c>
      <c r="BG106" s="162">
        <f>IF(N106="zákl. přenesená",J106,0)</f>
        <v>0</v>
      </c>
      <c r="BH106" s="162">
        <f>IF(N106="sníž. přenesená",J106,0)</f>
        <v>0</v>
      </c>
      <c r="BI106" s="162">
        <f>IF(N106="nulová",J106,0)</f>
        <v>0</v>
      </c>
      <c r="BJ106" s="24" t="s">
        <v>73</v>
      </c>
      <c r="BK106" s="162">
        <f>ROUND(I106*H106,2)</f>
        <v>0</v>
      </c>
      <c r="BL106" s="24" t="s">
        <v>149</v>
      </c>
      <c r="BM106" s="24" t="s">
        <v>1022</v>
      </c>
    </row>
    <row r="107" spans="2:47" s="1" customFormat="1" ht="270">
      <c r="B107" s="38"/>
      <c r="D107" s="163" t="s">
        <v>151</v>
      </c>
      <c r="F107" s="164" t="s">
        <v>171</v>
      </c>
      <c r="L107" s="38"/>
      <c r="M107" s="165"/>
      <c r="N107" s="39"/>
      <c r="O107" s="39"/>
      <c r="P107" s="39"/>
      <c r="Q107" s="39"/>
      <c r="R107" s="39"/>
      <c r="S107" s="39"/>
      <c r="T107" s="67"/>
      <c r="AT107" s="24" t="s">
        <v>151</v>
      </c>
      <c r="AU107" s="24" t="s">
        <v>75</v>
      </c>
    </row>
    <row r="108" spans="2:51" s="11" customFormat="1" ht="13.5">
      <c r="B108" s="166"/>
      <c r="D108" s="163" t="s">
        <v>153</v>
      </c>
      <c r="E108" s="167" t="s">
        <v>5</v>
      </c>
      <c r="F108" s="168" t="s">
        <v>1023</v>
      </c>
      <c r="H108" s="169">
        <v>99.06</v>
      </c>
      <c r="L108" s="166"/>
      <c r="M108" s="170"/>
      <c r="N108" s="171"/>
      <c r="O108" s="171"/>
      <c r="P108" s="171"/>
      <c r="Q108" s="171"/>
      <c r="R108" s="171"/>
      <c r="S108" s="171"/>
      <c r="T108" s="172"/>
      <c r="AT108" s="167" t="s">
        <v>153</v>
      </c>
      <c r="AU108" s="167" t="s">
        <v>75</v>
      </c>
      <c r="AV108" s="11" t="s">
        <v>75</v>
      </c>
      <c r="AW108" s="11" t="s">
        <v>28</v>
      </c>
      <c r="AX108" s="11" t="s">
        <v>65</v>
      </c>
      <c r="AY108" s="167" t="s">
        <v>142</v>
      </c>
    </row>
    <row r="109" spans="2:51" s="12" customFormat="1" ht="13.5">
      <c r="B109" s="173"/>
      <c r="D109" s="163" t="s">
        <v>153</v>
      </c>
      <c r="E109" s="174" t="s">
        <v>5</v>
      </c>
      <c r="F109" s="175" t="s">
        <v>167</v>
      </c>
      <c r="H109" s="174" t="s">
        <v>5</v>
      </c>
      <c r="L109" s="173"/>
      <c r="M109" s="176"/>
      <c r="N109" s="177"/>
      <c r="O109" s="177"/>
      <c r="P109" s="177"/>
      <c r="Q109" s="177"/>
      <c r="R109" s="177"/>
      <c r="S109" s="177"/>
      <c r="T109" s="178"/>
      <c r="AT109" s="174" t="s">
        <v>153</v>
      </c>
      <c r="AU109" s="174" t="s">
        <v>75</v>
      </c>
      <c r="AV109" s="12" t="s">
        <v>73</v>
      </c>
      <c r="AW109" s="12" t="s">
        <v>28</v>
      </c>
      <c r="AX109" s="12" t="s">
        <v>65</v>
      </c>
      <c r="AY109" s="174" t="s">
        <v>142</v>
      </c>
    </row>
    <row r="110" spans="2:51" s="13" customFormat="1" ht="13.5">
      <c r="B110" s="179"/>
      <c r="D110" s="163" t="s">
        <v>153</v>
      </c>
      <c r="E110" s="180" t="s">
        <v>5</v>
      </c>
      <c r="F110" s="181" t="s">
        <v>156</v>
      </c>
      <c r="H110" s="182">
        <v>99.06</v>
      </c>
      <c r="L110" s="179"/>
      <c r="M110" s="183"/>
      <c r="N110" s="184"/>
      <c r="O110" s="184"/>
      <c r="P110" s="184"/>
      <c r="Q110" s="184"/>
      <c r="R110" s="184"/>
      <c r="S110" s="184"/>
      <c r="T110" s="185"/>
      <c r="AT110" s="180" t="s">
        <v>153</v>
      </c>
      <c r="AU110" s="180" t="s">
        <v>75</v>
      </c>
      <c r="AV110" s="13" t="s">
        <v>149</v>
      </c>
      <c r="AW110" s="13" t="s">
        <v>28</v>
      </c>
      <c r="AX110" s="13" t="s">
        <v>73</v>
      </c>
      <c r="AY110" s="180" t="s">
        <v>142</v>
      </c>
    </row>
    <row r="111" spans="2:65" s="1" customFormat="1" ht="25.5" customHeight="1">
      <c r="B111" s="152"/>
      <c r="C111" s="153" t="s">
        <v>173</v>
      </c>
      <c r="D111" s="153" t="s">
        <v>144</v>
      </c>
      <c r="E111" s="154" t="s">
        <v>694</v>
      </c>
      <c r="F111" s="155" t="s">
        <v>695</v>
      </c>
      <c r="G111" s="156" t="s">
        <v>147</v>
      </c>
      <c r="H111" s="157">
        <v>3.94</v>
      </c>
      <c r="I111" s="157"/>
      <c r="J111" s="157">
        <f>ROUND(I111*H111,2)</f>
        <v>0</v>
      </c>
      <c r="K111" s="155" t="s">
        <v>148</v>
      </c>
      <c r="L111" s="38"/>
      <c r="M111" s="158" t="s">
        <v>5</v>
      </c>
      <c r="N111" s="159" t="s">
        <v>36</v>
      </c>
      <c r="O111" s="160">
        <v>2.32</v>
      </c>
      <c r="P111" s="160">
        <f>O111*H111</f>
        <v>9.140799999999999</v>
      </c>
      <c r="Q111" s="160">
        <v>0</v>
      </c>
      <c r="R111" s="160">
        <f>Q111*H111</f>
        <v>0</v>
      </c>
      <c r="S111" s="160">
        <v>0</v>
      </c>
      <c r="T111" s="161">
        <f>S111*H111</f>
        <v>0</v>
      </c>
      <c r="AR111" s="24" t="s">
        <v>149</v>
      </c>
      <c r="AT111" s="24" t="s">
        <v>144</v>
      </c>
      <c r="AU111" s="24" t="s">
        <v>75</v>
      </c>
      <c r="AY111" s="24" t="s">
        <v>142</v>
      </c>
      <c r="BE111" s="162">
        <f>IF(N111="základní",J111,0)</f>
        <v>0</v>
      </c>
      <c r="BF111" s="162">
        <f>IF(N111="snížená",J111,0)</f>
        <v>0</v>
      </c>
      <c r="BG111" s="162">
        <f>IF(N111="zákl. přenesená",J111,0)</f>
        <v>0</v>
      </c>
      <c r="BH111" s="162">
        <f>IF(N111="sníž. přenesená",J111,0)</f>
        <v>0</v>
      </c>
      <c r="BI111" s="162">
        <f>IF(N111="nulová",J111,0)</f>
        <v>0</v>
      </c>
      <c r="BJ111" s="24" t="s">
        <v>73</v>
      </c>
      <c r="BK111" s="162">
        <f>ROUND(I111*H111,2)</f>
        <v>0</v>
      </c>
      <c r="BL111" s="24" t="s">
        <v>149</v>
      </c>
      <c r="BM111" s="24" t="s">
        <v>1024</v>
      </c>
    </row>
    <row r="112" spans="2:47" s="1" customFormat="1" ht="148.5">
      <c r="B112" s="38"/>
      <c r="D112" s="163" t="s">
        <v>151</v>
      </c>
      <c r="F112" s="164" t="s">
        <v>697</v>
      </c>
      <c r="L112" s="38"/>
      <c r="M112" s="165"/>
      <c r="N112" s="39"/>
      <c r="O112" s="39"/>
      <c r="P112" s="39"/>
      <c r="Q112" s="39"/>
      <c r="R112" s="39"/>
      <c r="S112" s="39"/>
      <c r="T112" s="67"/>
      <c r="AT112" s="24" t="s">
        <v>151</v>
      </c>
      <c r="AU112" s="24" t="s">
        <v>75</v>
      </c>
    </row>
    <row r="113" spans="2:51" s="12" customFormat="1" ht="13.5">
      <c r="B113" s="173"/>
      <c r="D113" s="163" t="s">
        <v>153</v>
      </c>
      <c r="E113" s="174" t="s">
        <v>5</v>
      </c>
      <c r="F113" s="175" t="s">
        <v>1025</v>
      </c>
      <c r="H113" s="174" t="s">
        <v>5</v>
      </c>
      <c r="L113" s="173"/>
      <c r="M113" s="176"/>
      <c r="N113" s="177"/>
      <c r="O113" s="177"/>
      <c r="P113" s="177"/>
      <c r="Q113" s="177"/>
      <c r="R113" s="177"/>
      <c r="S113" s="177"/>
      <c r="T113" s="178"/>
      <c r="AT113" s="174" t="s">
        <v>153</v>
      </c>
      <c r="AU113" s="174" t="s">
        <v>75</v>
      </c>
      <c r="AV113" s="12" t="s">
        <v>73</v>
      </c>
      <c r="AW113" s="12" t="s">
        <v>28</v>
      </c>
      <c r="AX113" s="12" t="s">
        <v>65</v>
      </c>
      <c r="AY113" s="174" t="s">
        <v>142</v>
      </c>
    </row>
    <row r="114" spans="2:51" s="11" customFormat="1" ht="13.5">
      <c r="B114" s="166"/>
      <c r="D114" s="163" t="s">
        <v>153</v>
      </c>
      <c r="E114" s="167" t="s">
        <v>5</v>
      </c>
      <c r="F114" s="168" t="s">
        <v>1026</v>
      </c>
      <c r="H114" s="169">
        <v>1.61</v>
      </c>
      <c r="L114" s="166"/>
      <c r="M114" s="170"/>
      <c r="N114" s="171"/>
      <c r="O114" s="171"/>
      <c r="P114" s="171"/>
      <c r="Q114" s="171"/>
      <c r="R114" s="171"/>
      <c r="S114" s="171"/>
      <c r="T114" s="172"/>
      <c r="AT114" s="167" t="s">
        <v>153</v>
      </c>
      <c r="AU114" s="167" t="s">
        <v>75</v>
      </c>
      <c r="AV114" s="11" t="s">
        <v>75</v>
      </c>
      <c r="AW114" s="11" t="s">
        <v>28</v>
      </c>
      <c r="AX114" s="11" t="s">
        <v>65</v>
      </c>
      <c r="AY114" s="167" t="s">
        <v>142</v>
      </c>
    </row>
    <row r="115" spans="2:51" s="11" customFormat="1" ht="13.5">
      <c r="B115" s="166"/>
      <c r="D115" s="163" t="s">
        <v>153</v>
      </c>
      <c r="E115" s="167" t="s">
        <v>5</v>
      </c>
      <c r="F115" s="168" t="s">
        <v>1027</v>
      </c>
      <c r="H115" s="169">
        <v>2.33</v>
      </c>
      <c r="L115" s="166"/>
      <c r="M115" s="170"/>
      <c r="N115" s="171"/>
      <c r="O115" s="171"/>
      <c r="P115" s="171"/>
      <c r="Q115" s="171"/>
      <c r="R115" s="171"/>
      <c r="S115" s="171"/>
      <c r="T115" s="172"/>
      <c r="AT115" s="167" t="s">
        <v>153</v>
      </c>
      <c r="AU115" s="167" t="s">
        <v>75</v>
      </c>
      <c r="AV115" s="11" t="s">
        <v>75</v>
      </c>
      <c r="AW115" s="11" t="s">
        <v>28</v>
      </c>
      <c r="AX115" s="11" t="s">
        <v>65</v>
      </c>
      <c r="AY115" s="167" t="s">
        <v>142</v>
      </c>
    </row>
    <row r="116" spans="2:51" s="13" customFormat="1" ht="13.5">
      <c r="B116" s="179"/>
      <c r="D116" s="163" t="s">
        <v>153</v>
      </c>
      <c r="E116" s="180" t="s">
        <v>5</v>
      </c>
      <c r="F116" s="181" t="s">
        <v>156</v>
      </c>
      <c r="H116" s="182">
        <v>3.94</v>
      </c>
      <c r="L116" s="179"/>
      <c r="M116" s="183"/>
      <c r="N116" s="184"/>
      <c r="O116" s="184"/>
      <c r="P116" s="184"/>
      <c r="Q116" s="184"/>
      <c r="R116" s="184"/>
      <c r="S116" s="184"/>
      <c r="T116" s="185"/>
      <c r="AT116" s="180" t="s">
        <v>153</v>
      </c>
      <c r="AU116" s="180" t="s">
        <v>75</v>
      </c>
      <c r="AV116" s="13" t="s">
        <v>149</v>
      </c>
      <c r="AW116" s="13" t="s">
        <v>28</v>
      </c>
      <c r="AX116" s="13" t="s">
        <v>73</v>
      </c>
      <c r="AY116" s="180" t="s">
        <v>142</v>
      </c>
    </row>
    <row r="117" spans="2:65" s="1" customFormat="1" ht="38.25" customHeight="1">
      <c r="B117" s="152"/>
      <c r="C117" s="153" t="s">
        <v>179</v>
      </c>
      <c r="D117" s="153" t="s">
        <v>144</v>
      </c>
      <c r="E117" s="154" t="s">
        <v>699</v>
      </c>
      <c r="F117" s="155" t="s">
        <v>700</v>
      </c>
      <c r="G117" s="156" t="s">
        <v>147</v>
      </c>
      <c r="H117" s="157">
        <v>0.79</v>
      </c>
      <c r="I117" s="157"/>
      <c r="J117" s="157">
        <f>ROUND(I117*H117,2)</f>
        <v>0</v>
      </c>
      <c r="K117" s="155" t="s">
        <v>148</v>
      </c>
      <c r="L117" s="38"/>
      <c r="M117" s="158" t="s">
        <v>5</v>
      </c>
      <c r="N117" s="159" t="s">
        <v>36</v>
      </c>
      <c r="O117" s="160">
        <v>0.654</v>
      </c>
      <c r="P117" s="160">
        <f>O117*H117</f>
        <v>0.51666</v>
      </c>
      <c r="Q117" s="160">
        <v>0</v>
      </c>
      <c r="R117" s="160">
        <f>Q117*H117</f>
        <v>0</v>
      </c>
      <c r="S117" s="160">
        <v>0</v>
      </c>
      <c r="T117" s="161">
        <f>S117*H117</f>
        <v>0</v>
      </c>
      <c r="AR117" s="24" t="s">
        <v>149</v>
      </c>
      <c r="AT117" s="24" t="s">
        <v>144</v>
      </c>
      <c r="AU117" s="24" t="s">
        <v>75</v>
      </c>
      <c r="AY117" s="24" t="s">
        <v>142</v>
      </c>
      <c r="BE117" s="162">
        <f>IF(N117="základní",J117,0)</f>
        <v>0</v>
      </c>
      <c r="BF117" s="162">
        <f>IF(N117="snížená",J117,0)</f>
        <v>0</v>
      </c>
      <c r="BG117" s="162">
        <f>IF(N117="zákl. přenesená",J117,0)</f>
        <v>0</v>
      </c>
      <c r="BH117" s="162">
        <f>IF(N117="sníž. přenesená",J117,0)</f>
        <v>0</v>
      </c>
      <c r="BI117" s="162">
        <f>IF(N117="nulová",J117,0)</f>
        <v>0</v>
      </c>
      <c r="BJ117" s="24" t="s">
        <v>73</v>
      </c>
      <c r="BK117" s="162">
        <f>ROUND(I117*H117,2)</f>
        <v>0</v>
      </c>
      <c r="BL117" s="24" t="s">
        <v>149</v>
      </c>
      <c r="BM117" s="24" t="s">
        <v>1028</v>
      </c>
    </row>
    <row r="118" spans="2:47" s="1" customFormat="1" ht="148.5">
      <c r="B118" s="38"/>
      <c r="D118" s="163" t="s">
        <v>151</v>
      </c>
      <c r="F118" s="164" t="s">
        <v>697</v>
      </c>
      <c r="L118" s="38"/>
      <c r="M118" s="165"/>
      <c r="N118" s="39"/>
      <c r="O118" s="39"/>
      <c r="P118" s="39"/>
      <c r="Q118" s="39"/>
      <c r="R118" s="39"/>
      <c r="S118" s="39"/>
      <c r="T118" s="67"/>
      <c r="AT118" s="24" t="s">
        <v>151</v>
      </c>
      <c r="AU118" s="24" t="s">
        <v>75</v>
      </c>
    </row>
    <row r="119" spans="2:51" s="11" customFormat="1" ht="13.5">
      <c r="B119" s="166"/>
      <c r="D119" s="163" t="s">
        <v>153</v>
      </c>
      <c r="E119" s="167" t="s">
        <v>5</v>
      </c>
      <c r="F119" s="168" t="s">
        <v>1029</v>
      </c>
      <c r="H119" s="169">
        <v>0.79</v>
      </c>
      <c r="L119" s="166"/>
      <c r="M119" s="170"/>
      <c r="N119" s="171"/>
      <c r="O119" s="171"/>
      <c r="P119" s="171"/>
      <c r="Q119" s="171"/>
      <c r="R119" s="171"/>
      <c r="S119" s="171"/>
      <c r="T119" s="172"/>
      <c r="AT119" s="167" t="s">
        <v>153</v>
      </c>
      <c r="AU119" s="167" t="s">
        <v>75</v>
      </c>
      <c r="AV119" s="11" t="s">
        <v>75</v>
      </c>
      <c r="AW119" s="11" t="s">
        <v>28</v>
      </c>
      <c r="AX119" s="11" t="s">
        <v>73</v>
      </c>
      <c r="AY119" s="167" t="s">
        <v>142</v>
      </c>
    </row>
    <row r="120" spans="2:51" s="12" customFormat="1" ht="13.5">
      <c r="B120" s="173"/>
      <c r="D120" s="163" t="s">
        <v>153</v>
      </c>
      <c r="E120" s="174" t="s">
        <v>5</v>
      </c>
      <c r="F120" s="175" t="s">
        <v>178</v>
      </c>
      <c r="H120" s="174" t="s">
        <v>5</v>
      </c>
      <c r="L120" s="173"/>
      <c r="M120" s="176"/>
      <c r="N120" s="177"/>
      <c r="O120" s="177"/>
      <c r="P120" s="177"/>
      <c r="Q120" s="177"/>
      <c r="R120" s="177"/>
      <c r="S120" s="177"/>
      <c r="T120" s="178"/>
      <c r="AT120" s="174" t="s">
        <v>153</v>
      </c>
      <c r="AU120" s="174" t="s">
        <v>75</v>
      </c>
      <c r="AV120" s="12" t="s">
        <v>73</v>
      </c>
      <c r="AW120" s="12" t="s">
        <v>28</v>
      </c>
      <c r="AX120" s="12" t="s">
        <v>65</v>
      </c>
      <c r="AY120" s="174" t="s">
        <v>142</v>
      </c>
    </row>
    <row r="121" spans="2:65" s="1" customFormat="1" ht="38.25" customHeight="1">
      <c r="B121" s="152"/>
      <c r="C121" s="153" t="s">
        <v>184</v>
      </c>
      <c r="D121" s="153" t="s">
        <v>144</v>
      </c>
      <c r="E121" s="154" t="s">
        <v>180</v>
      </c>
      <c r="F121" s="155" t="s">
        <v>181</v>
      </c>
      <c r="G121" s="156" t="s">
        <v>147</v>
      </c>
      <c r="H121" s="157">
        <v>660.4</v>
      </c>
      <c r="I121" s="157"/>
      <c r="J121" s="157">
        <f>ROUND(I121*H121,2)</f>
        <v>0</v>
      </c>
      <c r="K121" s="155" t="s">
        <v>148</v>
      </c>
      <c r="L121" s="38"/>
      <c r="M121" s="158" t="s">
        <v>5</v>
      </c>
      <c r="N121" s="159" t="s">
        <v>36</v>
      </c>
      <c r="O121" s="160">
        <v>0.044</v>
      </c>
      <c r="P121" s="160">
        <f>O121*H121</f>
        <v>29.057599999999997</v>
      </c>
      <c r="Q121" s="160">
        <v>0</v>
      </c>
      <c r="R121" s="160">
        <f>Q121*H121</f>
        <v>0</v>
      </c>
      <c r="S121" s="160">
        <v>0</v>
      </c>
      <c r="T121" s="161">
        <f>S121*H121</f>
        <v>0</v>
      </c>
      <c r="AR121" s="24" t="s">
        <v>149</v>
      </c>
      <c r="AT121" s="24" t="s">
        <v>144</v>
      </c>
      <c r="AU121" s="24" t="s">
        <v>75</v>
      </c>
      <c r="AY121" s="24" t="s">
        <v>142</v>
      </c>
      <c r="BE121" s="162">
        <f>IF(N121="základní",J121,0)</f>
        <v>0</v>
      </c>
      <c r="BF121" s="162">
        <f>IF(N121="snížená",J121,0)</f>
        <v>0</v>
      </c>
      <c r="BG121" s="162">
        <f>IF(N121="zákl. přenesená",J121,0)</f>
        <v>0</v>
      </c>
      <c r="BH121" s="162">
        <f>IF(N121="sníž. přenesená",J121,0)</f>
        <v>0</v>
      </c>
      <c r="BI121" s="162">
        <f>IF(N121="nulová",J121,0)</f>
        <v>0</v>
      </c>
      <c r="BJ121" s="24" t="s">
        <v>73</v>
      </c>
      <c r="BK121" s="162">
        <f>ROUND(I121*H121,2)</f>
        <v>0</v>
      </c>
      <c r="BL121" s="24" t="s">
        <v>149</v>
      </c>
      <c r="BM121" s="24" t="s">
        <v>1030</v>
      </c>
    </row>
    <row r="122" spans="2:47" s="1" customFormat="1" ht="243">
      <c r="B122" s="38"/>
      <c r="D122" s="163" t="s">
        <v>151</v>
      </c>
      <c r="F122" s="164" t="s">
        <v>183</v>
      </c>
      <c r="L122" s="38"/>
      <c r="M122" s="165"/>
      <c r="N122" s="39"/>
      <c r="O122" s="39"/>
      <c r="P122" s="39"/>
      <c r="Q122" s="39"/>
      <c r="R122" s="39"/>
      <c r="S122" s="39"/>
      <c r="T122" s="67"/>
      <c r="AT122" s="24" t="s">
        <v>151</v>
      </c>
      <c r="AU122" s="24" t="s">
        <v>75</v>
      </c>
    </row>
    <row r="123" spans="2:51" s="11" customFormat="1" ht="13.5">
      <c r="B123" s="166"/>
      <c r="D123" s="163" t="s">
        <v>153</v>
      </c>
      <c r="E123" s="167" t="s">
        <v>5</v>
      </c>
      <c r="F123" s="168" t="s">
        <v>1031</v>
      </c>
      <c r="H123" s="169">
        <v>660.4</v>
      </c>
      <c r="L123" s="166"/>
      <c r="M123" s="170"/>
      <c r="N123" s="171"/>
      <c r="O123" s="171"/>
      <c r="P123" s="171"/>
      <c r="Q123" s="171"/>
      <c r="R123" s="171"/>
      <c r="S123" s="171"/>
      <c r="T123" s="172"/>
      <c r="AT123" s="167" t="s">
        <v>153</v>
      </c>
      <c r="AU123" s="167" t="s">
        <v>75</v>
      </c>
      <c r="AV123" s="11" t="s">
        <v>75</v>
      </c>
      <c r="AW123" s="11" t="s">
        <v>28</v>
      </c>
      <c r="AX123" s="11" t="s">
        <v>65</v>
      </c>
      <c r="AY123" s="167" t="s">
        <v>142</v>
      </c>
    </row>
    <row r="124" spans="2:51" s="13" customFormat="1" ht="13.5">
      <c r="B124" s="179"/>
      <c r="D124" s="163" t="s">
        <v>153</v>
      </c>
      <c r="E124" s="180" t="s">
        <v>5</v>
      </c>
      <c r="F124" s="181" t="s">
        <v>156</v>
      </c>
      <c r="H124" s="182">
        <v>660.4</v>
      </c>
      <c r="L124" s="179"/>
      <c r="M124" s="183"/>
      <c r="N124" s="184"/>
      <c r="O124" s="184"/>
      <c r="P124" s="184"/>
      <c r="Q124" s="184"/>
      <c r="R124" s="184"/>
      <c r="S124" s="184"/>
      <c r="T124" s="185"/>
      <c r="AT124" s="180" t="s">
        <v>153</v>
      </c>
      <c r="AU124" s="180" t="s">
        <v>75</v>
      </c>
      <c r="AV124" s="13" t="s">
        <v>149</v>
      </c>
      <c r="AW124" s="13" t="s">
        <v>28</v>
      </c>
      <c r="AX124" s="13" t="s">
        <v>73</v>
      </c>
      <c r="AY124" s="180" t="s">
        <v>142</v>
      </c>
    </row>
    <row r="125" spans="2:65" s="1" customFormat="1" ht="38.25" customHeight="1">
      <c r="B125" s="152"/>
      <c r="C125" s="153" t="s">
        <v>189</v>
      </c>
      <c r="D125" s="153" t="s">
        <v>144</v>
      </c>
      <c r="E125" s="154" t="s">
        <v>185</v>
      </c>
      <c r="F125" s="155" t="s">
        <v>186</v>
      </c>
      <c r="G125" s="156" t="s">
        <v>147</v>
      </c>
      <c r="H125" s="157">
        <v>186.5</v>
      </c>
      <c r="I125" s="157"/>
      <c r="J125" s="157">
        <f>ROUND(I125*H125,2)</f>
        <v>0</v>
      </c>
      <c r="K125" s="155" t="s">
        <v>148</v>
      </c>
      <c r="L125" s="38"/>
      <c r="M125" s="158" t="s">
        <v>5</v>
      </c>
      <c r="N125" s="159" t="s">
        <v>36</v>
      </c>
      <c r="O125" s="160">
        <v>0.083</v>
      </c>
      <c r="P125" s="160">
        <f>O125*H125</f>
        <v>15.479500000000002</v>
      </c>
      <c r="Q125" s="160">
        <v>0</v>
      </c>
      <c r="R125" s="160">
        <f>Q125*H125</f>
        <v>0</v>
      </c>
      <c r="S125" s="160">
        <v>0</v>
      </c>
      <c r="T125" s="161">
        <f>S125*H125</f>
        <v>0</v>
      </c>
      <c r="AR125" s="24" t="s">
        <v>149</v>
      </c>
      <c r="AT125" s="24" t="s">
        <v>144</v>
      </c>
      <c r="AU125" s="24" t="s">
        <v>75</v>
      </c>
      <c r="AY125" s="24" t="s">
        <v>142</v>
      </c>
      <c r="BE125" s="162">
        <f>IF(N125="základní",J125,0)</f>
        <v>0</v>
      </c>
      <c r="BF125" s="162">
        <f>IF(N125="snížená",J125,0)</f>
        <v>0</v>
      </c>
      <c r="BG125" s="162">
        <f>IF(N125="zákl. přenesená",J125,0)</f>
        <v>0</v>
      </c>
      <c r="BH125" s="162">
        <f>IF(N125="sníž. přenesená",J125,0)</f>
        <v>0</v>
      </c>
      <c r="BI125" s="162">
        <f>IF(N125="nulová",J125,0)</f>
        <v>0</v>
      </c>
      <c r="BJ125" s="24" t="s">
        <v>73</v>
      </c>
      <c r="BK125" s="162">
        <f>ROUND(I125*H125,2)</f>
        <v>0</v>
      </c>
      <c r="BL125" s="24" t="s">
        <v>149</v>
      </c>
      <c r="BM125" s="24" t="s">
        <v>1032</v>
      </c>
    </row>
    <row r="126" spans="2:47" s="1" customFormat="1" ht="243">
      <c r="B126" s="38"/>
      <c r="D126" s="163" t="s">
        <v>151</v>
      </c>
      <c r="F126" s="164" t="s">
        <v>183</v>
      </c>
      <c r="L126" s="38"/>
      <c r="M126" s="165"/>
      <c r="N126" s="39"/>
      <c r="O126" s="39"/>
      <c r="P126" s="39"/>
      <c r="Q126" s="39"/>
      <c r="R126" s="39"/>
      <c r="S126" s="39"/>
      <c r="T126" s="67"/>
      <c r="AT126" s="24" t="s">
        <v>151</v>
      </c>
      <c r="AU126" s="24" t="s">
        <v>75</v>
      </c>
    </row>
    <row r="127" spans="2:51" s="11" customFormat="1" ht="13.5">
      <c r="B127" s="166"/>
      <c r="D127" s="163" t="s">
        <v>153</v>
      </c>
      <c r="E127" s="167" t="s">
        <v>5</v>
      </c>
      <c r="F127" s="168" t="s">
        <v>1033</v>
      </c>
      <c r="H127" s="169">
        <v>186.5</v>
      </c>
      <c r="L127" s="166"/>
      <c r="M127" s="170"/>
      <c r="N127" s="171"/>
      <c r="O127" s="171"/>
      <c r="P127" s="171"/>
      <c r="Q127" s="171"/>
      <c r="R127" s="171"/>
      <c r="S127" s="171"/>
      <c r="T127" s="172"/>
      <c r="AT127" s="167" t="s">
        <v>153</v>
      </c>
      <c r="AU127" s="167" t="s">
        <v>75</v>
      </c>
      <c r="AV127" s="11" t="s">
        <v>75</v>
      </c>
      <c r="AW127" s="11" t="s">
        <v>28</v>
      </c>
      <c r="AX127" s="11" t="s">
        <v>65</v>
      </c>
      <c r="AY127" s="167" t="s">
        <v>142</v>
      </c>
    </row>
    <row r="128" spans="2:51" s="13" customFormat="1" ht="13.5">
      <c r="B128" s="179"/>
      <c r="D128" s="163" t="s">
        <v>153</v>
      </c>
      <c r="E128" s="180" t="s">
        <v>5</v>
      </c>
      <c r="F128" s="181" t="s">
        <v>156</v>
      </c>
      <c r="H128" s="182">
        <v>186.5</v>
      </c>
      <c r="L128" s="179"/>
      <c r="M128" s="183"/>
      <c r="N128" s="184"/>
      <c r="O128" s="184"/>
      <c r="P128" s="184"/>
      <c r="Q128" s="184"/>
      <c r="R128" s="184"/>
      <c r="S128" s="184"/>
      <c r="T128" s="185"/>
      <c r="AT128" s="180" t="s">
        <v>153</v>
      </c>
      <c r="AU128" s="180" t="s">
        <v>75</v>
      </c>
      <c r="AV128" s="13" t="s">
        <v>149</v>
      </c>
      <c r="AW128" s="13" t="s">
        <v>28</v>
      </c>
      <c r="AX128" s="13" t="s">
        <v>73</v>
      </c>
      <c r="AY128" s="180" t="s">
        <v>142</v>
      </c>
    </row>
    <row r="129" spans="2:65" s="1" customFormat="1" ht="51" customHeight="1">
      <c r="B129" s="152"/>
      <c r="C129" s="153" t="s">
        <v>194</v>
      </c>
      <c r="D129" s="153" t="s">
        <v>144</v>
      </c>
      <c r="E129" s="154" t="s">
        <v>190</v>
      </c>
      <c r="F129" s="155" t="s">
        <v>191</v>
      </c>
      <c r="G129" s="156" t="s">
        <v>147</v>
      </c>
      <c r="H129" s="157">
        <v>932.5</v>
      </c>
      <c r="I129" s="157"/>
      <c r="J129" s="157">
        <f>ROUND(I129*H129,2)</f>
        <v>0</v>
      </c>
      <c r="K129" s="155" t="s">
        <v>148</v>
      </c>
      <c r="L129" s="38"/>
      <c r="M129" s="158" t="s">
        <v>5</v>
      </c>
      <c r="N129" s="159" t="s">
        <v>36</v>
      </c>
      <c r="O129" s="160">
        <v>0.004</v>
      </c>
      <c r="P129" s="160">
        <f>O129*H129</f>
        <v>3.73</v>
      </c>
      <c r="Q129" s="160">
        <v>0</v>
      </c>
      <c r="R129" s="160">
        <f>Q129*H129</f>
        <v>0</v>
      </c>
      <c r="S129" s="160">
        <v>0</v>
      </c>
      <c r="T129" s="161">
        <f>S129*H129</f>
        <v>0</v>
      </c>
      <c r="AR129" s="24" t="s">
        <v>149</v>
      </c>
      <c r="AT129" s="24" t="s">
        <v>144</v>
      </c>
      <c r="AU129" s="24" t="s">
        <v>75</v>
      </c>
      <c r="AY129" s="24" t="s">
        <v>142</v>
      </c>
      <c r="BE129" s="162">
        <f>IF(N129="základní",J129,0)</f>
        <v>0</v>
      </c>
      <c r="BF129" s="162">
        <f>IF(N129="snížená",J129,0)</f>
        <v>0</v>
      </c>
      <c r="BG129" s="162">
        <f>IF(N129="zákl. přenesená",J129,0)</f>
        <v>0</v>
      </c>
      <c r="BH129" s="162">
        <f>IF(N129="sníž. přenesená",J129,0)</f>
        <v>0</v>
      </c>
      <c r="BI129" s="162">
        <f>IF(N129="nulová",J129,0)</f>
        <v>0</v>
      </c>
      <c r="BJ129" s="24" t="s">
        <v>73</v>
      </c>
      <c r="BK129" s="162">
        <f>ROUND(I129*H129,2)</f>
        <v>0</v>
      </c>
      <c r="BL129" s="24" t="s">
        <v>149</v>
      </c>
      <c r="BM129" s="24" t="s">
        <v>1034</v>
      </c>
    </row>
    <row r="130" spans="2:47" s="1" customFormat="1" ht="243">
      <c r="B130" s="38"/>
      <c r="D130" s="163" t="s">
        <v>151</v>
      </c>
      <c r="F130" s="164" t="s">
        <v>183</v>
      </c>
      <c r="L130" s="38"/>
      <c r="M130" s="165"/>
      <c r="N130" s="39"/>
      <c r="O130" s="39"/>
      <c r="P130" s="39"/>
      <c r="Q130" s="39"/>
      <c r="R130" s="39"/>
      <c r="S130" s="39"/>
      <c r="T130" s="67"/>
      <c r="AT130" s="24" t="s">
        <v>151</v>
      </c>
      <c r="AU130" s="24" t="s">
        <v>75</v>
      </c>
    </row>
    <row r="131" spans="2:51" s="11" customFormat="1" ht="13.5">
      <c r="B131" s="166"/>
      <c r="D131" s="163" t="s">
        <v>153</v>
      </c>
      <c r="E131" s="167" t="s">
        <v>5</v>
      </c>
      <c r="F131" s="168" t="s">
        <v>1035</v>
      </c>
      <c r="H131" s="169">
        <v>932.5</v>
      </c>
      <c r="L131" s="166"/>
      <c r="M131" s="170"/>
      <c r="N131" s="171"/>
      <c r="O131" s="171"/>
      <c r="P131" s="171"/>
      <c r="Q131" s="171"/>
      <c r="R131" s="171"/>
      <c r="S131" s="171"/>
      <c r="T131" s="172"/>
      <c r="AT131" s="167" t="s">
        <v>153</v>
      </c>
      <c r="AU131" s="167" t="s">
        <v>75</v>
      </c>
      <c r="AV131" s="11" t="s">
        <v>75</v>
      </c>
      <c r="AW131" s="11" t="s">
        <v>28</v>
      </c>
      <c r="AX131" s="11" t="s">
        <v>65</v>
      </c>
      <c r="AY131" s="167" t="s">
        <v>142</v>
      </c>
    </row>
    <row r="132" spans="2:51" s="13" customFormat="1" ht="13.5">
      <c r="B132" s="179"/>
      <c r="D132" s="163" t="s">
        <v>153</v>
      </c>
      <c r="E132" s="180" t="s">
        <v>5</v>
      </c>
      <c r="F132" s="181" t="s">
        <v>156</v>
      </c>
      <c r="H132" s="182">
        <v>932.5</v>
      </c>
      <c r="L132" s="179"/>
      <c r="M132" s="183"/>
      <c r="N132" s="184"/>
      <c r="O132" s="184"/>
      <c r="P132" s="184"/>
      <c r="Q132" s="184"/>
      <c r="R132" s="184"/>
      <c r="S132" s="184"/>
      <c r="T132" s="185"/>
      <c r="AT132" s="180" t="s">
        <v>153</v>
      </c>
      <c r="AU132" s="180" t="s">
        <v>75</v>
      </c>
      <c r="AV132" s="13" t="s">
        <v>149</v>
      </c>
      <c r="AW132" s="13" t="s">
        <v>28</v>
      </c>
      <c r="AX132" s="13" t="s">
        <v>73</v>
      </c>
      <c r="AY132" s="180" t="s">
        <v>142</v>
      </c>
    </row>
    <row r="133" spans="2:65" s="1" customFormat="1" ht="25.5" customHeight="1">
      <c r="B133" s="152"/>
      <c r="C133" s="153" t="s">
        <v>200</v>
      </c>
      <c r="D133" s="153" t="s">
        <v>144</v>
      </c>
      <c r="E133" s="154" t="s">
        <v>195</v>
      </c>
      <c r="F133" s="155" t="s">
        <v>196</v>
      </c>
      <c r="G133" s="156" t="s">
        <v>147</v>
      </c>
      <c r="H133" s="157">
        <v>660.4</v>
      </c>
      <c r="I133" s="157"/>
      <c r="J133" s="157">
        <f>ROUND(I133*H133,2)</f>
        <v>0</v>
      </c>
      <c r="K133" s="155" t="s">
        <v>148</v>
      </c>
      <c r="L133" s="38"/>
      <c r="M133" s="158" t="s">
        <v>5</v>
      </c>
      <c r="N133" s="159" t="s">
        <v>36</v>
      </c>
      <c r="O133" s="160">
        <v>0.097</v>
      </c>
      <c r="P133" s="160">
        <f>O133*H133</f>
        <v>64.0588</v>
      </c>
      <c r="Q133" s="160">
        <v>0</v>
      </c>
      <c r="R133" s="160">
        <f>Q133*H133</f>
        <v>0</v>
      </c>
      <c r="S133" s="160">
        <v>0</v>
      </c>
      <c r="T133" s="161">
        <f>S133*H133</f>
        <v>0</v>
      </c>
      <c r="AR133" s="24" t="s">
        <v>149</v>
      </c>
      <c r="AT133" s="24" t="s">
        <v>144</v>
      </c>
      <c r="AU133" s="24" t="s">
        <v>75</v>
      </c>
      <c r="AY133" s="24" t="s">
        <v>142</v>
      </c>
      <c r="BE133" s="162">
        <f>IF(N133="základní",J133,0)</f>
        <v>0</v>
      </c>
      <c r="BF133" s="162">
        <f>IF(N133="snížená",J133,0)</f>
        <v>0</v>
      </c>
      <c r="BG133" s="162">
        <f>IF(N133="zákl. přenesená",J133,0)</f>
        <v>0</v>
      </c>
      <c r="BH133" s="162">
        <f>IF(N133="sníž. přenesená",J133,0)</f>
        <v>0</v>
      </c>
      <c r="BI133" s="162">
        <f>IF(N133="nulová",J133,0)</f>
        <v>0</v>
      </c>
      <c r="BJ133" s="24" t="s">
        <v>73</v>
      </c>
      <c r="BK133" s="162">
        <f>ROUND(I133*H133,2)</f>
        <v>0</v>
      </c>
      <c r="BL133" s="24" t="s">
        <v>149</v>
      </c>
      <c r="BM133" s="24" t="s">
        <v>1036</v>
      </c>
    </row>
    <row r="134" spans="2:47" s="1" customFormat="1" ht="175.5">
      <c r="B134" s="38"/>
      <c r="D134" s="163" t="s">
        <v>151</v>
      </c>
      <c r="F134" s="164" t="s">
        <v>198</v>
      </c>
      <c r="L134" s="38"/>
      <c r="M134" s="165"/>
      <c r="N134" s="39"/>
      <c r="O134" s="39"/>
      <c r="P134" s="39"/>
      <c r="Q134" s="39"/>
      <c r="R134" s="39"/>
      <c r="S134" s="39"/>
      <c r="T134" s="67"/>
      <c r="AT134" s="24" t="s">
        <v>151</v>
      </c>
      <c r="AU134" s="24" t="s">
        <v>75</v>
      </c>
    </row>
    <row r="135" spans="2:51" s="11" customFormat="1" ht="13.5">
      <c r="B135" s="166"/>
      <c r="D135" s="163" t="s">
        <v>153</v>
      </c>
      <c r="E135" s="167" t="s">
        <v>5</v>
      </c>
      <c r="F135" s="168" t="s">
        <v>1031</v>
      </c>
      <c r="H135" s="169">
        <v>660.4</v>
      </c>
      <c r="L135" s="166"/>
      <c r="M135" s="170"/>
      <c r="N135" s="171"/>
      <c r="O135" s="171"/>
      <c r="P135" s="171"/>
      <c r="Q135" s="171"/>
      <c r="R135" s="171"/>
      <c r="S135" s="171"/>
      <c r="T135" s="172"/>
      <c r="AT135" s="167" t="s">
        <v>153</v>
      </c>
      <c r="AU135" s="167" t="s">
        <v>75</v>
      </c>
      <c r="AV135" s="11" t="s">
        <v>75</v>
      </c>
      <c r="AW135" s="11" t="s">
        <v>28</v>
      </c>
      <c r="AX135" s="11" t="s">
        <v>65</v>
      </c>
      <c r="AY135" s="167" t="s">
        <v>142</v>
      </c>
    </row>
    <row r="136" spans="2:51" s="13" customFormat="1" ht="13.5">
      <c r="B136" s="179"/>
      <c r="D136" s="163" t="s">
        <v>153</v>
      </c>
      <c r="E136" s="180" t="s">
        <v>5</v>
      </c>
      <c r="F136" s="181" t="s">
        <v>156</v>
      </c>
      <c r="H136" s="182">
        <v>660.4</v>
      </c>
      <c r="L136" s="179"/>
      <c r="M136" s="183"/>
      <c r="N136" s="184"/>
      <c r="O136" s="184"/>
      <c r="P136" s="184"/>
      <c r="Q136" s="184"/>
      <c r="R136" s="184"/>
      <c r="S136" s="184"/>
      <c r="T136" s="185"/>
      <c r="AT136" s="180" t="s">
        <v>153</v>
      </c>
      <c r="AU136" s="180" t="s">
        <v>75</v>
      </c>
      <c r="AV136" s="13" t="s">
        <v>149</v>
      </c>
      <c r="AW136" s="13" t="s">
        <v>28</v>
      </c>
      <c r="AX136" s="13" t="s">
        <v>73</v>
      </c>
      <c r="AY136" s="180" t="s">
        <v>142</v>
      </c>
    </row>
    <row r="137" spans="2:65" s="1" customFormat="1" ht="51" customHeight="1">
      <c r="B137" s="152"/>
      <c r="C137" s="153" t="s">
        <v>205</v>
      </c>
      <c r="D137" s="153" t="s">
        <v>144</v>
      </c>
      <c r="E137" s="154" t="s">
        <v>201</v>
      </c>
      <c r="F137" s="155" t="s">
        <v>202</v>
      </c>
      <c r="G137" s="156" t="s">
        <v>147</v>
      </c>
      <c r="H137" s="157">
        <v>660.4</v>
      </c>
      <c r="I137" s="157"/>
      <c r="J137" s="157">
        <f>ROUND(I137*H137,2)</f>
        <v>0</v>
      </c>
      <c r="K137" s="155" t="s">
        <v>148</v>
      </c>
      <c r="L137" s="38"/>
      <c r="M137" s="158" t="s">
        <v>5</v>
      </c>
      <c r="N137" s="159" t="s">
        <v>36</v>
      </c>
      <c r="O137" s="160">
        <v>0.045</v>
      </c>
      <c r="P137" s="160">
        <f>O137*H137</f>
        <v>29.717999999999996</v>
      </c>
      <c r="Q137" s="160">
        <v>0</v>
      </c>
      <c r="R137" s="160">
        <f>Q137*H137</f>
        <v>0</v>
      </c>
      <c r="S137" s="160">
        <v>0</v>
      </c>
      <c r="T137" s="161">
        <f>S137*H137</f>
        <v>0</v>
      </c>
      <c r="AR137" s="24" t="s">
        <v>149</v>
      </c>
      <c r="AT137" s="24" t="s">
        <v>144</v>
      </c>
      <c r="AU137" s="24" t="s">
        <v>75</v>
      </c>
      <c r="AY137" s="24" t="s">
        <v>142</v>
      </c>
      <c r="BE137" s="162">
        <f>IF(N137="základní",J137,0)</f>
        <v>0</v>
      </c>
      <c r="BF137" s="162">
        <f>IF(N137="snížená",J137,0)</f>
        <v>0</v>
      </c>
      <c r="BG137" s="162">
        <f>IF(N137="zákl. přenesená",J137,0)</f>
        <v>0</v>
      </c>
      <c r="BH137" s="162">
        <f>IF(N137="sníž. přenesená",J137,0)</f>
        <v>0</v>
      </c>
      <c r="BI137" s="162">
        <f>IF(N137="nulová",J137,0)</f>
        <v>0</v>
      </c>
      <c r="BJ137" s="24" t="s">
        <v>73</v>
      </c>
      <c r="BK137" s="162">
        <f>ROUND(I137*H137,2)</f>
        <v>0</v>
      </c>
      <c r="BL137" s="24" t="s">
        <v>149</v>
      </c>
      <c r="BM137" s="24" t="s">
        <v>1037</v>
      </c>
    </row>
    <row r="138" spans="2:47" s="1" customFormat="1" ht="409.5">
      <c r="B138" s="38"/>
      <c r="D138" s="163" t="s">
        <v>151</v>
      </c>
      <c r="F138" s="186" t="s">
        <v>204</v>
      </c>
      <c r="L138" s="38"/>
      <c r="M138" s="165"/>
      <c r="N138" s="39"/>
      <c r="O138" s="39"/>
      <c r="P138" s="39"/>
      <c r="Q138" s="39"/>
      <c r="R138" s="39"/>
      <c r="S138" s="39"/>
      <c r="T138" s="67"/>
      <c r="AT138" s="24" t="s">
        <v>151</v>
      </c>
      <c r="AU138" s="24" t="s">
        <v>75</v>
      </c>
    </row>
    <row r="139" spans="2:51" s="11" customFormat="1" ht="13.5">
      <c r="B139" s="166"/>
      <c r="D139" s="163" t="s">
        <v>153</v>
      </c>
      <c r="E139" s="167" t="s">
        <v>5</v>
      </c>
      <c r="F139" s="168" t="s">
        <v>1038</v>
      </c>
      <c r="H139" s="169">
        <v>660.4</v>
      </c>
      <c r="L139" s="166"/>
      <c r="M139" s="170"/>
      <c r="N139" s="171"/>
      <c r="O139" s="171"/>
      <c r="P139" s="171"/>
      <c r="Q139" s="171"/>
      <c r="R139" s="171"/>
      <c r="S139" s="171"/>
      <c r="T139" s="172"/>
      <c r="AT139" s="167" t="s">
        <v>153</v>
      </c>
      <c r="AU139" s="167" t="s">
        <v>75</v>
      </c>
      <c r="AV139" s="11" t="s">
        <v>75</v>
      </c>
      <c r="AW139" s="11" t="s">
        <v>28</v>
      </c>
      <c r="AX139" s="11" t="s">
        <v>65</v>
      </c>
      <c r="AY139" s="167" t="s">
        <v>142</v>
      </c>
    </row>
    <row r="140" spans="2:51" s="12" customFormat="1" ht="13.5">
      <c r="B140" s="173"/>
      <c r="D140" s="163" t="s">
        <v>153</v>
      </c>
      <c r="E140" s="174" t="s">
        <v>5</v>
      </c>
      <c r="F140" s="175" t="s">
        <v>1039</v>
      </c>
      <c r="H140" s="174" t="s">
        <v>5</v>
      </c>
      <c r="L140" s="173"/>
      <c r="M140" s="176"/>
      <c r="N140" s="177"/>
      <c r="O140" s="177"/>
      <c r="P140" s="177"/>
      <c r="Q140" s="177"/>
      <c r="R140" s="177"/>
      <c r="S140" s="177"/>
      <c r="T140" s="178"/>
      <c r="AT140" s="174" t="s">
        <v>153</v>
      </c>
      <c r="AU140" s="174" t="s">
        <v>75</v>
      </c>
      <c r="AV140" s="12" t="s">
        <v>73</v>
      </c>
      <c r="AW140" s="12" t="s">
        <v>28</v>
      </c>
      <c r="AX140" s="12" t="s">
        <v>65</v>
      </c>
      <c r="AY140" s="174" t="s">
        <v>142</v>
      </c>
    </row>
    <row r="141" spans="2:51" s="13" customFormat="1" ht="13.5">
      <c r="B141" s="179"/>
      <c r="D141" s="163" t="s">
        <v>153</v>
      </c>
      <c r="E141" s="180" t="s">
        <v>5</v>
      </c>
      <c r="F141" s="181" t="s">
        <v>156</v>
      </c>
      <c r="H141" s="182">
        <v>660.4</v>
      </c>
      <c r="L141" s="179"/>
      <c r="M141" s="183"/>
      <c r="N141" s="184"/>
      <c r="O141" s="184"/>
      <c r="P141" s="184"/>
      <c r="Q141" s="184"/>
      <c r="R141" s="184"/>
      <c r="S141" s="184"/>
      <c r="T141" s="185"/>
      <c r="AT141" s="180" t="s">
        <v>153</v>
      </c>
      <c r="AU141" s="180" t="s">
        <v>75</v>
      </c>
      <c r="AV141" s="13" t="s">
        <v>149</v>
      </c>
      <c r="AW141" s="13" t="s">
        <v>28</v>
      </c>
      <c r="AX141" s="13" t="s">
        <v>73</v>
      </c>
      <c r="AY141" s="180" t="s">
        <v>142</v>
      </c>
    </row>
    <row r="142" spans="2:65" s="1" customFormat="1" ht="16.5" customHeight="1">
      <c r="B142" s="152"/>
      <c r="C142" s="153" t="s">
        <v>210</v>
      </c>
      <c r="D142" s="153" t="s">
        <v>144</v>
      </c>
      <c r="E142" s="154" t="s">
        <v>206</v>
      </c>
      <c r="F142" s="155" t="s">
        <v>207</v>
      </c>
      <c r="G142" s="156" t="s">
        <v>147</v>
      </c>
      <c r="H142" s="157">
        <v>186.5</v>
      </c>
      <c r="I142" s="157"/>
      <c r="J142" s="157">
        <f>ROUND(I142*H142,2)</f>
        <v>0</v>
      </c>
      <c r="K142" s="155" t="s">
        <v>148</v>
      </c>
      <c r="L142" s="38"/>
      <c r="M142" s="158" t="s">
        <v>5</v>
      </c>
      <c r="N142" s="159" t="s">
        <v>36</v>
      </c>
      <c r="O142" s="160">
        <v>0.009</v>
      </c>
      <c r="P142" s="160">
        <f>O142*H142</f>
        <v>1.6784999999999999</v>
      </c>
      <c r="Q142" s="160">
        <v>0</v>
      </c>
      <c r="R142" s="160">
        <f>Q142*H142</f>
        <v>0</v>
      </c>
      <c r="S142" s="160">
        <v>0</v>
      </c>
      <c r="T142" s="161">
        <f>S142*H142</f>
        <v>0</v>
      </c>
      <c r="AR142" s="24" t="s">
        <v>149</v>
      </c>
      <c r="AT142" s="24" t="s">
        <v>144</v>
      </c>
      <c r="AU142" s="24" t="s">
        <v>75</v>
      </c>
      <c r="AY142" s="24" t="s">
        <v>142</v>
      </c>
      <c r="BE142" s="162">
        <f>IF(N142="základní",J142,0)</f>
        <v>0</v>
      </c>
      <c r="BF142" s="162">
        <f>IF(N142="snížená",J142,0)</f>
        <v>0</v>
      </c>
      <c r="BG142" s="162">
        <f>IF(N142="zákl. přenesená",J142,0)</f>
        <v>0</v>
      </c>
      <c r="BH142" s="162">
        <f>IF(N142="sníž. přenesená",J142,0)</f>
        <v>0</v>
      </c>
      <c r="BI142" s="162">
        <f>IF(N142="nulová",J142,0)</f>
        <v>0</v>
      </c>
      <c r="BJ142" s="24" t="s">
        <v>73</v>
      </c>
      <c r="BK142" s="162">
        <f>ROUND(I142*H142,2)</f>
        <v>0</v>
      </c>
      <c r="BL142" s="24" t="s">
        <v>149</v>
      </c>
      <c r="BM142" s="24" t="s">
        <v>1040</v>
      </c>
    </row>
    <row r="143" spans="2:47" s="1" customFormat="1" ht="378">
      <c r="B143" s="38"/>
      <c r="D143" s="163" t="s">
        <v>151</v>
      </c>
      <c r="F143" s="164" t="s">
        <v>209</v>
      </c>
      <c r="L143" s="38"/>
      <c r="M143" s="165"/>
      <c r="N143" s="39"/>
      <c r="O143" s="39"/>
      <c r="P143" s="39"/>
      <c r="Q143" s="39"/>
      <c r="R143" s="39"/>
      <c r="S143" s="39"/>
      <c r="T143" s="67"/>
      <c r="AT143" s="24" t="s">
        <v>151</v>
      </c>
      <c r="AU143" s="24" t="s">
        <v>75</v>
      </c>
    </row>
    <row r="144" spans="2:65" s="1" customFormat="1" ht="25.5" customHeight="1">
      <c r="B144" s="152"/>
      <c r="C144" s="153" t="s">
        <v>217</v>
      </c>
      <c r="D144" s="153" t="s">
        <v>144</v>
      </c>
      <c r="E144" s="154" t="s">
        <v>211</v>
      </c>
      <c r="F144" s="155" t="s">
        <v>212</v>
      </c>
      <c r="G144" s="156" t="s">
        <v>213</v>
      </c>
      <c r="H144" s="157">
        <v>335.7</v>
      </c>
      <c r="I144" s="157"/>
      <c r="J144" s="157">
        <f>ROUND(I144*H144,2)</f>
        <v>0</v>
      </c>
      <c r="K144" s="155" t="s">
        <v>148</v>
      </c>
      <c r="L144" s="38"/>
      <c r="M144" s="158" t="s">
        <v>5</v>
      </c>
      <c r="N144" s="159" t="s">
        <v>36</v>
      </c>
      <c r="O144" s="160">
        <v>0</v>
      </c>
      <c r="P144" s="160">
        <f>O144*H144</f>
        <v>0</v>
      </c>
      <c r="Q144" s="160">
        <v>0</v>
      </c>
      <c r="R144" s="160">
        <f>Q144*H144</f>
        <v>0</v>
      </c>
      <c r="S144" s="160">
        <v>0</v>
      </c>
      <c r="T144" s="161">
        <f>S144*H144</f>
        <v>0</v>
      </c>
      <c r="AR144" s="24" t="s">
        <v>149</v>
      </c>
      <c r="AT144" s="24" t="s">
        <v>144</v>
      </c>
      <c r="AU144" s="24" t="s">
        <v>75</v>
      </c>
      <c r="AY144" s="24" t="s">
        <v>142</v>
      </c>
      <c r="BE144" s="162">
        <f>IF(N144="základní",J144,0)</f>
        <v>0</v>
      </c>
      <c r="BF144" s="162">
        <f>IF(N144="snížená",J144,0)</f>
        <v>0</v>
      </c>
      <c r="BG144" s="162">
        <f>IF(N144="zákl. přenesená",J144,0)</f>
        <v>0</v>
      </c>
      <c r="BH144" s="162">
        <f>IF(N144="sníž. přenesená",J144,0)</f>
        <v>0</v>
      </c>
      <c r="BI144" s="162">
        <f>IF(N144="nulová",J144,0)</f>
        <v>0</v>
      </c>
      <c r="BJ144" s="24" t="s">
        <v>73</v>
      </c>
      <c r="BK144" s="162">
        <f>ROUND(I144*H144,2)</f>
        <v>0</v>
      </c>
      <c r="BL144" s="24" t="s">
        <v>149</v>
      </c>
      <c r="BM144" s="24" t="s">
        <v>1041</v>
      </c>
    </row>
    <row r="145" spans="2:47" s="1" customFormat="1" ht="40.5">
      <c r="B145" s="38"/>
      <c r="D145" s="163" t="s">
        <v>151</v>
      </c>
      <c r="F145" s="164" t="s">
        <v>215</v>
      </c>
      <c r="L145" s="38"/>
      <c r="M145" s="165"/>
      <c r="N145" s="39"/>
      <c r="O145" s="39"/>
      <c r="P145" s="39"/>
      <c r="Q145" s="39"/>
      <c r="R145" s="39"/>
      <c r="S145" s="39"/>
      <c r="T145" s="67"/>
      <c r="AT145" s="24" t="s">
        <v>151</v>
      </c>
      <c r="AU145" s="24" t="s">
        <v>75</v>
      </c>
    </row>
    <row r="146" spans="2:51" s="11" customFormat="1" ht="13.5">
      <c r="B146" s="166"/>
      <c r="D146" s="163" t="s">
        <v>153</v>
      </c>
      <c r="E146" s="167" t="s">
        <v>5</v>
      </c>
      <c r="F146" s="168" t="s">
        <v>1042</v>
      </c>
      <c r="H146" s="169">
        <v>335.7</v>
      </c>
      <c r="L146" s="166"/>
      <c r="M146" s="170"/>
      <c r="N146" s="171"/>
      <c r="O146" s="171"/>
      <c r="P146" s="171"/>
      <c r="Q146" s="171"/>
      <c r="R146" s="171"/>
      <c r="S146" s="171"/>
      <c r="T146" s="172"/>
      <c r="AT146" s="167" t="s">
        <v>153</v>
      </c>
      <c r="AU146" s="167" t="s">
        <v>75</v>
      </c>
      <c r="AV146" s="11" t="s">
        <v>75</v>
      </c>
      <c r="AW146" s="11" t="s">
        <v>28</v>
      </c>
      <c r="AX146" s="11" t="s">
        <v>65</v>
      </c>
      <c r="AY146" s="167" t="s">
        <v>142</v>
      </c>
    </row>
    <row r="147" spans="2:51" s="13" customFormat="1" ht="13.5">
      <c r="B147" s="179"/>
      <c r="D147" s="163" t="s">
        <v>153</v>
      </c>
      <c r="E147" s="180" t="s">
        <v>5</v>
      </c>
      <c r="F147" s="181" t="s">
        <v>156</v>
      </c>
      <c r="H147" s="182">
        <v>335.7</v>
      </c>
      <c r="L147" s="179"/>
      <c r="M147" s="183"/>
      <c r="N147" s="184"/>
      <c r="O147" s="184"/>
      <c r="P147" s="184"/>
      <c r="Q147" s="184"/>
      <c r="R147" s="184"/>
      <c r="S147" s="184"/>
      <c r="T147" s="185"/>
      <c r="AT147" s="180" t="s">
        <v>153</v>
      </c>
      <c r="AU147" s="180" t="s">
        <v>75</v>
      </c>
      <c r="AV147" s="13" t="s">
        <v>149</v>
      </c>
      <c r="AW147" s="13" t="s">
        <v>28</v>
      </c>
      <c r="AX147" s="13" t="s">
        <v>73</v>
      </c>
      <c r="AY147" s="180" t="s">
        <v>142</v>
      </c>
    </row>
    <row r="148" spans="2:65" s="1" customFormat="1" ht="25.5" customHeight="1">
      <c r="B148" s="152"/>
      <c r="C148" s="153" t="s">
        <v>225</v>
      </c>
      <c r="D148" s="153" t="s">
        <v>144</v>
      </c>
      <c r="E148" s="154" t="s">
        <v>600</v>
      </c>
      <c r="F148" s="155" t="s">
        <v>601</v>
      </c>
      <c r="G148" s="156" t="s">
        <v>147</v>
      </c>
      <c r="H148" s="157">
        <v>20.73</v>
      </c>
      <c r="I148" s="157"/>
      <c r="J148" s="157">
        <f>ROUND(I148*H148,2)</f>
        <v>0</v>
      </c>
      <c r="K148" s="155" t="s">
        <v>148</v>
      </c>
      <c r="L148" s="38"/>
      <c r="M148" s="158" t="s">
        <v>5</v>
      </c>
      <c r="N148" s="159" t="s">
        <v>36</v>
      </c>
      <c r="O148" s="160">
        <v>0.299</v>
      </c>
      <c r="P148" s="160">
        <f>O148*H148</f>
        <v>6.19827</v>
      </c>
      <c r="Q148" s="160">
        <v>0</v>
      </c>
      <c r="R148" s="160">
        <f>Q148*H148</f>
        <v>0</v>
      </c>
      <c r="S148" s="160">
        <v>0</v>
      </c>
      <c r="T148" s="161">
        <f>S148*H148</f>
        <v>0</v>
      </c>
      <c r="AR148" s="24" t="s">
        <v>149</v>
      </c>
      <c r="AT148" s="24" t="s">
        <v>144</v>
      </c>
      <c r="AU148" s="24" t="s">
        <v>75</v>
      </c>
      <c r="AY148" s="24" t="s">
        <v>142</v>
      </c>
      <c r="BE148" s="162">
        <f>IF(N148="základní",J148,0)</f>
        <v>0</v>
      </c>
      <c r="BF148" s="162">
        <f>IF(N148="snížená",J148,0)</f>
        <v>0</v>
      </c>
      <c r="BG148" s="162">
        <f>IF(N148="zákl. přenesená",J148,0)</f>
        <v>0</v>
      </c>
      <c r="BH148" s="162">
        <f>IF(N148="sníž. přenesená",J148,0)</f>
        <v>0</v>
      </c>
      <c r="BI148" s="162">
        <f>IF(N148="nulová",J148,0)</f>
        <v>0</v>
      </c>
      <c r="BJ148" s="24" t="s">
        <v>73</v>
      </c>
      <c r="BK148" s="162">
        <f>ROUND(I148*H148,2)</f>
        <v>0</v>
      </c>
      <c r="BL148" s="24" t="s">
        <v>149</v>
      </c>
      <c r="BM148" s="24" t="s">
        <v>1043</v>
      </c>
    </row>
    <row r="149" spans="2:47" s="1" customFormat="1" ht="409.5">
      <c r="B149" s="38"/>
      <c r="D149" s="163" t="s">
        <v>151</v>
      </c>
      <c r="F149" s="186" t="s">
        <v>603</v>
      </c>
      <c r="L149" s="38"/>
      <c r="M149" s="165"/>
      <c r="N149" s="39"/>
      <c r="O149" s="39"/>
      <c r="P149" s="39"/>
      <c r="Q149" s="39"/>
      <c r="R149" s="39"/>
      <c r="S149" s="39"/>
      <c r="T149" s="67"/>
      <c r="AT149" s="24" t="s">
        <v>151</v>
      </c>
      <c r="AU149" s="24" t="s">
        <v>75</v>
      </c>
    </row>
    <row r="150" spans="2:51" s="12" customFormat="1" ht="13.5">
      <c r="B150" s="173"/>
      <c r="D150" s="163" t="s">
        <v>153</v>
      </c>
      <c r="E150" s="174" t="s">
        <v>5</v>
      </c>
      <c r="F150" s="175" t="s">
        <v>1044</v>
      </c>
      <c r="H150" s="174" t="s">
        <v>5</v>
      </c>
      <c r="L150" s="173"/>
      <c r="M150" s="176"/>
      <c r="N150" s="177"/>
      <c r="O150" s="177"/>
      <c r="P150" s="177"/>
      <c r="Q150" s="177"/>
      <c r="R150" s="177"/>
      <c r="S150" s="177"/>
      <c r="T150" s="178"/>
      <c r="AT150" s="174" t="s">
        <v>153</v>
      </c>
      <c r="AU150" s="174" t="s">
        <v>75</v>
      </c>
      <c r="AV150" s="12" t="s">
        <v>73</v>
      </c>
      <c r="AW150" s="12" t="s">
        <v>28</v>
      </c>
      <c r="AX150" s="12" t="s">
        <v>65</v>
      </c>
      <c r="AY150" s="174" t="s">
        <v>142</v>
      </c>
    </row>
    <row r="151" spans="2:51" s="11" customFormat="1" ht="13.5">
      <c r="B151" s="166"/>
      <c r="D151" s="163" t="s">
        <v>153</v>
      </c>
      <c r="E151" s="167" t="s">
        <v>5</v>
      </c>
      <c r="F151" s="168" t="s">
        <v>1045</v>
      </c>
      <c r="H151" s="169">
        <v>10.58</v>
      </c>
      <c r="L151" s="166"/>
      <c r="M151" s="170"/>
      <c r="N151" s="171"/>
      <c r="O151" s="171"/>
      <c r="P151" s="171"/>
      <c r="Q151" s="171"/>
      <c r="R151" s="171"/>
      <c r="S151" s="171"/>
      <c r="T151" s="172"/>
      <c r="AT151" s="167" t="s">
        <v>153</v>
      </c>
      <c r="AU151" s="167" t="s">
        <v>75</v>
      </c>
      <c r="AV151" s="11" t="s">
        <v>75</v>
      </c>
      <c r="AW151" s="11" t="s">
        <v>28</v>
      </c>
      <c r="AX151" s="11" t="s">
        <v>65</v>
      </c>
      <c r="AY151" s="167" t="s">
        <v>142</v>
      </c>
    </row>
    <row r="152" spans="2:51" s="11" customFormat="1" ht="13.5">
      <c r="B152" s="166"/>
      <c r="D152" s="163" t="s">
        <v>153</v>
      </c>
      <c r="E152" s="167" t="s">
        <v>5</v>
      </c>
      <c r="F152" s="168" t="s">
        <v>1046</v>
      </c>
      <c r="H152" s="169">
        <v>3.34</v>
      </c>
      <c r="L152" s="166"/>
      <c r="M152" s="170"/>
      <c r="N152" s="171"/>
      <c r="O152" s="171"/>
      <c r="P152" s="171"/>
      <c r="Q152" s="171"/>
      <c r="R152" s="171"/>
      <c r="S152" s="171"/>
      <c r="T152" s="172"/>
      <c r="AT152" s="167" t="s">
        <v>153</v>
      </c>
      <c r="AU152" s="167" t="s">
        <v>75</v>
      </c>
      <c r="AV152" s="11" t="s">
        <v>75</v>
      </c>
      <c r="AW152" s="11" t="s">
        <v>28</v>
      </c>
      <c r="AX152" s="11" t="s">
        <v>65</v>
      </c>
      <c r="AY152" s="167" t="s">
        <v>142</v>
      </c>
    </row>
    <row r="153" spans="2:51" s="11" customFormat="1" ht="13.5">
      <c r="B153" s="166"/>
      <c r="D153" s="163" t="s">
        <v>153</v>
      </c>
      <c r="E153" s="167" t="s">
        <v>5</v>
      </c>
      <c r="F153" s="168" t="s">
        <v>1047</v>
      </c>
      <c r="H153" s="169">
        <v>6.81</v>
      </c>
      <c r="L153" s="166"/>
      <c r="M153" s="170"/>
      <c r="N153" s="171"/>
      <c r="O153" s="171"/>
      <c r="P153" s="171"/>
      <c r="Q153" s="171"/>
      <c r="R153" s="171"/>
      <c r="S153" s="171"/>
      <c r="T153" s="172"/>
      <c r="AT153" s="167" t="s">
        <v>153</v>
      </c>
      <c r="AU153" s="167" t="s">
        <v>75</v>
      </c>
      <c r="AV153" s="11" t="s">
        <v>75</v>
      </c>
      <c r="AW153" s="11" t="s">
        <v>28</v>
      </c>
      <c r="AX153" s="11" t="s">
        <v>65</v>
      </c>
      <c r="AY153" s="167" t="s">
        <v>142</v>
      </c>
    </row>
    <row r="154" spans="2:51" s="13" customFormat="1" ht="13.5">
      <c r="B154" s="179"/>
      <c r="D154" s="163" t="s">
        <v>153</v>
      </c>
      <c r="E154" s="180" t="s">
        <v>5</v>
      </c>
      <c r="F154" s="181" t="s">
        <v>156</v>
      </c>
      <c r="H154" s="182">
        <v>20.73</v>
      </c>
      <c r="L154" s="179"/>
      <c r="M154" s="183"/>
      <c r="N154" s="184"/>
      <c r="O154" s="184"/>
      <c r="P154" s="184"/>
      <c r="Q154" s="184"/>
      <c r="R154" s="184"/>
      <c r="S154" s="184"/>
      <c r="T154" s="185"/>
      <c r="AT154" s="180" t="s">
        <v>153</v>
      </c>
      <c r="AU154" s="180" t="s">
        <v>75</v>
      </c>
      <c r="AV154" s="13" t="s">
        <v>149</v>
      </c>
      <c r="AW154" s="13" t="s">
        <v>28</v>
      </c>
      <c r="AX154" s="13" t="s">
        <v>73</v>
      </c>
      <c r="AY154" s="180" t="s">
        <v>142</v>
      </c>
    </row>
    <row r="155" spans="2:65" s="1" customFormat="1" ht="16.5" customHeight="1">
      <c r="B155" s="152"/>
      <c r="C155" s="187" t="s">
        <v>11</v>
      </c>
      <c r="D155" s="187" t="s">
        <v>226</v>
      </c>
      <c r="E155" s="188" t="s">
        <v>970</v>
      </c>
      <c r="F155" s="189" t="s">
        <v>971</v>
      </c>
      <c r="G155" s="190" t="s">
        <v>213</v>
      </c>
      <c r="H155" s="191">
        <v>41.46</v>
      </c>
      <c r="I155" s="191"/>
      <c r="J155" s="191">
        <f>ROUND(I155*H155,2)</f>
        <v>0</v>
      </c>
      <c r="K155" s="189" t="s">
        <v>148</v>
      </c>
      <c r="L155" s="192"/>
      <c r="M155" s="193" t="s">
        <v>5</v>
      </c>
      <c r="N155" s="194" t="s">
        <v>36</v>
      </c>
      <c r="O155" s="160">
        <v>0</v>
      </c>
      <c r="P155" s="160">
        <f>O155*H155</f>
        <v>0</v>
      </c>
      <c r="Q155" s="160">
        <v>1</v>
      </c>
      <c r="R155" s="160">
        <f>Q155*H155</f>
        <v>41.46</v>
      </c>
      <c r="S155" s="160">
        <v>0</v>
      </c>
      <c r="T155" s="161">
        <f>S155*H155</f>
        <v>0</v>
      </c>
      <c r="AR155" s="24" t="s">
        <v>189</v>
      </c>
      <c r="AT155" s="24" t="s">
        <v>226</v>
      </c>
      <c r="AU155" s="24" t="s">
        <v>75</v>
      </c>
      <c r="AY155" s="24" t="s">
        <v>142</v>
      </c>
      <c r="BE155" s="162">
        <f>IF(N155="základní",J155,0)</f>
        <v>0</v>
      </c>
      <c r="BF155" s="162">
        <f>IF(N155="snížená",J155,0)</f>
        <v>0</v>
      </c>
      <c r="BG155" s="162">
        <f>IF(N155="zákl. přenesená",J155,0)</f>
        <v>0</v>
      </c>
      <c r="BH155" s="162">
        <f>IF(N155="sníž. přenesená",J155,0)</f>
        <v>0</v>
      </c>
      <c r="BI155" s="162">
        <f>IF(N155="nulová",J155,0)</f>
        <v>0</v>
      </c>
      <c r="BJ155" s="24" t="s">
        <v>73</v>
      </c>
      <c r="BK155" s="162">
        <f>ROUND(I155*H155,2)</f>
        <v>0</v>
      </c>
      <c r="BL155" s="24" t="s">
        <v>149</v>
      </c>
      <c r="BM155" s="24" t="s">
        <v>1048</v>
      </c>
    </row>
    <row r="156" spans="2:51" s="11" customFormat="1" ht="13.5">
      <c r="B156" s="166"/>
      <c r="D156" s="163" t="s">
        <v>153</v>
      </c>
      <c r="F156" s="168" t="s">
        <v>1049</v>
      </c>
      <c r="H156" s="169">
        <v>41.46</v>
      </c>
      <c r="L156" s="166"/>
      <c r="M156" s="170"/>
      <c r="N156" s="171"/>
      <c r="O156" s="171"/>
      <c r="P156" s="171"/>
      <c r="Q156" s="171"/>
      <c r="R156" s="171"/>
      <c r="S156" s="171"/>
      <c r="T156" s="172"/>
      <c r="AT156" s="167" t="s">
        <v>153</v>
      </c>
      <c r="AU156" s="167" t="s">
        <v>75</v>
      </c>
      <c r="AV156" s="11" t="s">
        <v>75</v>
      </c>
      <c r="AW156" s="11" t="s">
        <v>6</v>
      </c>
      <c r="AX156" s="11" t="s">
        <v>73</v>
      </c>
      <c r="AY156" s="167" t="s">
        <v>142</v>
      </c>
    </row>
    <row r="157" spans="2:65" s="1" customFormat="1" ht="25.5" customHeight="1">
      <c r="B157" s="152"/>
      <c r="C157" s="153" t="s">
        <v>235</v>
      </c>
      <c r="D157" s="153" t="s">
        <v>144</v>
      </c>
      <c r="E157" s="154" t="s">
        <v>242</v>
      </c>
      <c r="F157" s="155" t="s">
        <v>243</v>
      </c>
      <c r="G157" s="156" t="s">
        <v>220</v>
      </c>
      <c r="H157" s="157">
        <v>1620.8</v>
      </c>
      <c r="I157" s="157"/>
      <c r="J157" s="157">
        <f>ROUND(I157*H157,2)</f>
        <v>0</v>
      </c>
      <c r="K157" s="155" t="s">
        <v>148</v>
      </c>
      <c r="L157" s="38"/>
      <c r="M157" s="158" t="s">
        <v>5</v>
      </c>
      <c r="N157" s="159" t="s">
        <v>36</v>
      </c>
      <c r="O157" s="160">
        <v>0.058</v>
      </c>
      <c r="P157" s="160">
        <f>O157*H157</f>
        <v>94.0064</v>
      </c>
      <c r="Q157" s="160">
        <v>0</v>
      </c>
      <c r="R157" s="160">
        <f>Q157*H157</f>
        <v>0</v>
      </c>
      <c r="S157" s="160">
        <v>0</v>
      </c>
      <c r="T157" s="161">
        <f>S157*H157</f>
        <v>0</v>
      </c>
      <c r="AR157" s="24" t="s">
        <v>149</v>
      </c>
      <c r="AT157" s="24" t="s">
        <v>144</v>
      </c>
      <c r="AU157" s="24" t="s">
        <v>75</v>
      </c>
      <c r="AY157" s="24" t="s">
        <v>142</v>
      </c>
      <c r="BE157" s="162">
        <f>IF(N157="základní",J157,0)</f>
        <v>0</v>
      </c>
      <c r="BF157" s="162">
        <f>IF(N157="snížená",J157,0)</f>
        <v>0</v>
      </c>
      <c r="BG157" s="162">
        <f>IF(N157="zákl. přenesená",J157,0)</f>
        <v>0</v>
      </c>
      <c r="BH157" s="162">
        <f>IF(N157="sníž. přenesená",J157,0)</f>
        <v>0</v>
      </c>
      <c r="BI157" s="162">
        <f>IF(N157="nulová",J157,0)</f>
        <v>0</v>
      </c>
      <c r="BJ157" s="24" t="s">
        <v>73</v>
      </c>
      <c r="BK157" s="162">
        <f>ROUND(I157*H157,2)</f>
        <v>0</v>
      </c>
      <c r="BL157" s="24" t="s">
        <v>149</v>
      </c>
      <c r="BM157" s="24" t="s">
        <v>1050</v>
      </c>
    </row>
    <row r="158" spans="2:47" s="1" customFormat="1" ht="162">
      <c r="B158" s="38"/>
      <c r="D158" s="163" t="s">
        <v>151</v>
      </c>
      <c r="F158" s="164" t="s">
        <v>245</v>
      </c>
      <c r="L158" s="38"/>
      <c r="M158" s="165"/>
      <c r="N158" s="39"/>
      <c r="O158" s="39"/>
      <c r="P158" s="39"/>
      <c r="Q158" s="39"/>
      <c r="R158" s="39"/>
      <c r="S158" s="39"/>
      <c r="T158" s="67"/>
      <c r="AT158" s="24" t="s">
        <v>151</v>
      </c>
      <c r="AU158" s="24" t="s">
        <v>75</v>
      </c>
    </row>
    <row r="159" spans="2:51" s="11" customFormat="1" ht="13.5">
      <c r="B159" s="166"/>
      <c r="D159" s="163" t="s">
        <v>153</v>
      </c>
      <c r="E159" s="167" t="s">
        <v>5</v>
      </c>
      <c r="F159" s="168" t="s">
        <v>1051</v>
      </c>
      <c r="H159" s="169">
        <v>1620.8</v>
      </c>
      <c r="L159" s="166"/>
      <c r="M159" s="170"/>
      <c r="N159" s="171"/>
      <c r="O159" s="171"/>
      <c r="P159" s="171"/>
      <c r="Q159" s="171"/>
      <c r="R159" s="171"/>
      <c r="S159" s="171"/>
      <c r="T159" s="172"/>
      <c r="AT159" s="167" t="s">
        <v>153</v>
      </c>
      <c r="AU159" s="167" t="s">
        <v>75</v>
      </c>
      <c r="AV159" s="11" t="s">
        <v>75</v>
      </c>
      <c r="AW159" s="11" t="s">
        <v>28</v>
      </c>
      <c r="AX159" s="11" t="s">
        <v>65</v>
      </c>
      <c r="AY159" s="167" t="s">
        <v>142</v>
      </c>
    </row>
    <row r="160" spans="2:51" s="12" customFormat="1" ht="13.5">
      <c r="B160" s="173"/>
      <c r="D160" s="163" t="s">
        <v>153</v>
      </c>
      <c r="E160" s="174" t="s">
        <v>5</v>
      </c>
      <c r="F160" s="175" t="s">
        <v>155</v>
      </c>
      <c r="H160" s="174" t="s">
        <v>5</v>
      </c>
      <c r="L160" s="173"/>
      <c r="M160" s="176"/>
      <c r="N160" s="177"/>
      <c r="O160" s="177"/>
      <c r="P160" s="177"/>
      <c r="Q160" s="177"/>
      <c r="R160" s="177"/>
      <c r="S160" s="177"/>
      <c r="T160" s="178"/>
      <c r="AT160" s="174" t="s">
        <v>153</v>
      </c>
      <c r="AU160" s="174" t="s">
        <v>75</v>
      </c>
      <c r="AV160" s="12" t="s">
        <v>73</v>
      </c>
      <c r="AW160" s="12" t="s">
        <v>28</v>
      </c>
      <c r="AX160" s="12" t="s">
        <v>65</v>
      </c>
      <c r="AY160" s="174" t="s">
        <v>142</v>
      </c>
    </row>
    <row r="161" spans="2:51" s="13" customFormat="1" ht="13.5">
      <c r="B161" s="179"/>
      <c r="D161" s="163" t="s">
        <v>153</v>
      </c>
      <c r="E161" s="180" t="s">
        <v>5</v>
      </c>
      <c r="F161" s="181" t="s">
        <v>156</v>
      </c>
      <c r="H161" s="182">
        <v>1620.8</v>
      </c>
      <c r="L161" s="179"/>
      <c r="M161" s="183"/>
      <c r="N161" s="184"/>
      <c r="O161" s="184"/>
      <c r="P161" s="184"/>
      <c r="Q161" s="184"/>
      <c r="R161" s="184"/>
      <c r="S161" s="184"/>
      <c r="T161" s="185"/>
      <c r="AT161" s="180" t="s">
        <v>153</v>
      </c>
      <c r="AU161" s="180" t="s">
        <v>75</v>
      </c>
      <c r="AV161" s="13" t="s">
        <v>149</v>
      </c>
      <c r="AW161" s="13" t="s">
        <v>28</v>
      </c>
      <c r="AX161" s="13" t="s">
        <v>73</v>
      </c>
      <c r="AY161" s="180" t="s">
        <v>142</v>
      </c>
    </row>
    <row r="162" spans="2:65" s="1" customFormat="1" ht="16.5" customHeight="1">
      <c r="B162" s="152"/>
      <c r="C162" s="187" t="s">
        <v>241</v>
      </c>
      <c r="D162" s="187" t="s">
        <v>226</v>
      </c>
      <c r="E162" s="188" t="s">
        <v>231</v>
      </c>
      <c r="F162" s="189" t="s">
        <v>232</v>
      </c>
      <c r="G162" s="190" t="s">
        <v>233</v>
      </c>
      <c r="H162" s="191">
        <v>24.31</v>
      </c>
      <c r="I162" s="191"/>
      <c r="J162" s="191">
        <f>ROUND(I162*H162,2)</f>
        <v>0</v>
      </c>
      <c r="K162" s="189" t="s">
        <v>148</v>
      </c>
      <c r="L162" s="192"/>
      <c r="M162" s="193" t="s">
        <v>5</v>
      </c>
      <c r="N162" s="194" t="s">
        <v>36</v>
      </c>
      <c r="O162" s="160">
        <v>0</v>
      </c>
      <c r="P162" s="160">
        <f>O162*H162</f>
        <v>0</v>
      </c>
      <c r="Q162" s="160">
        <v>0.001</v>
      </c>
      <c r="R162" s="160">
        <f>Q162*H162</f>
        <v>0.02431</v>
      </c>
      <c r="S162" s="160">
        <v>0</v>
      </c>
      <c r="T162" s="161">
        <f>S162*H162</f>
        <v>0</v>
      </c>
      <c r="AR162" s="24" t="s">
        <v>189</v>
      </c>
      <c r="AT162" s="24" t="s">
        <v>226</v>
      </c>
      <c r="AU162" s="24" t="s">
        <v>75</v>
      </c>
      <c r="AY162" s="24" t="s">
        <v>142</v>
      </c>
      <c r="BE162" s="162">
        <f>IF(N162="základní",J162,0)</f>
        <v>0</v>
      </c>
      <c r="BF162" s="162">
        <f>IF(N162="snížená",J162,0)</f>
        <v>0</v>
      </c>
      <c r="BG162" s="162">
        <f>IF(N162="zákl. přenesená",J162,0)</f>
        <v>0</v>
      </c>
      <c r="BH162" s="162">
        <f>IF(N162="sníž. přenesená",J162,0)</f>
        <v>0</v>
      </c>
      <c r="BI162" s="162">
        <f>IF(N162="nulová",J162,0)</f>
        <v>0</v>
      </c>
      <c r="BJ162" s="24" t="s">
        <v>73</v>
      </c>
      <c r="BK162" s="162">
        <f>ROUND(I162*H162,2)</f>
        <v>0</v>
      </c>
      <c r="BL162" s="24" t="s">
        <v>149</v>
      </c>
      <c r="BM162" s="24" t="s">
        <v>1052</v>
      </c>
    </row>
    <row r="163" spans="2:51" s="11" customFormat="1" ht="13.5">
      <c r="B163" s="166"/>
      <c r="D163" s="163" t="s">
        <v>153</v>
      </c>
      <c r="F163" s="168" t="s">
        <v>1053</v>
      </c>
      <c r="H163" s="169">
        <v>24.31</v>
      </c>
      <c r="L163" s="166"/>
      <c r="M163" s="170"/>
      <c r="N163" s="171"/>
      <c r="O163" s="171"/>
      <c r="P163" s="171"/>
      <c r="Q163" s="171"/>
      <c r="R163" s="171"/>
      <c r="S163" s="171"/>
      <c r="T163" s="172"/>
      <c r="AT163" s="167" t="s">
        <v>153</v>
      </c>
      <c r="AU163" s="167" t="s">
        <v>75</v>
      </c>
      <c r="AV163" s="11" t="s">
        <v>75</v>
      </c>
      <c r="AW163" s="11" t="s">
        <v>6</v>
      </c>
      <c r="AX163" s="11" t="s">
        <v>73</v>
      </c>
      <c r="AY163" s="167" t="s">
        <v>142</v>
      </c>
    </row>
    <row r="164" spans="2:65" s="1" customFormat="1" ht="25.5" customHeight="1">
      <c r="B164" s="152"/>
      <c r="C164" s="153" t="s">
        <v>246</v>
      </c>
      <c r="D164" s="153" t="s">
        <v>144</v>
      </c>
      <c r="E164" s="154" t="s">
        <v>250</v>
      </c>
      <c r="F164" s="155" t="s">
        <v>251</v>
      </c>
      <c r="G164" s="156" t="s">
        <v>220</v>
      </c>
      <c r="H164" s="157">
        <v>1620.8</v>
      </c>
      <c r="I164" s="157"/>
      <c r="J164" s="157">
        <f>ROUND(I164*H164,2)</f>
        <v>0</v>
      </c>
      <c r="K164" s="155" t="s">
        <v>148</v>
      </c>
      <c r="L164" s="38"/>
      <c r="M164" s="158" t="s">
        <v>5</v>
      </c>
      <c r="N164" s="159" t="s">
        <v>36</v>
      </c>
      <c r="O164" s="160">
        <v>0.013</v>
      </c>
      <c r="P164" s="160">
        <f>O164*H164</f>
        <v>21.0704</v>
      </c>
      <c r="Q164" s="160">
        <v>0</v>
      </c>
      <c r="R164" s="160">
        <f>Q164*H164</f>
        <v>0</v>
      </c>
      <c r="S164" s="160">
        <v>0</v>
      </c>
      <c r="T164" s="161">
        <f>S164*H164</f>
        <v>0</v>
      </c>
      <c r="AR164" s="24" t="s">
        <v>149</v>
      </c>
      <c r="AT164" s="24" t="s">
        <v>144</v>
      </c>
      <c r="AU164" s="24" t="s">
        <v>75</v>
      </c>
      <c r="AY164" s="24" t="s">
        <v>142</v>
      </c>
      <c r="BE164" s="162">
        <f>IF(N164="základní",J164,0)</f>
        <v>0</v>
      </c>
      <c r="BF164" s="162">
        <f>IF(N164="snížená",J164,0)</f>
        <v>0</v>
      </c>
      <c r="BG164" s="162">
        <f>IF(N164="zákl. přenesená",J164,0)</f>
        <v>0</v>
      </c>
      <c r="BH164" s="162">
        <f>IF(N164="sníž. přenesená",J164,0)</f>
        <v>0</v>
      </c>
      <c r="BI164" s="162">
        <f>IF(N164="nulová",J164,0)</f>
        <v>0</v>
      </c>
      <c r="BJ164" s="24" t="s">
        <v>73</v>
      </c>
      <c r="BK164" s="162">
        <f>ROUND(I164*H164,2)</f>
        <v>0</v>
      </c>
      <c r="BL164" s="24" t="s">
        <v>149</v>
      </c>
      <c r="BM164" s="24" t="s">
        <v>1054</v>
      </c>
    </row>
    <row r="165" spans="2:47" s="1" customFormat="1" ht="202.5">
      <c r="B165" s="38"/>
      <c r="D165" s="163" t="s">
        <v>151</v>
      </c>
      <c r="F165" s="164" t="s">
        <v>253</v>
      </c>
      <c r="L165" s="38"/>
      <c r="M165" s="165"/>
      <c r="N165" s="39"/>
      <c r="O165" s="39"/>
      <c r="P165" s="39"/>
      <c r="Q165" s="39"/>
      <c r="R165" s="39"/>
      <c r="S165" s="39"/>
      <c r="T165" s="67"/>
      <c r="AT165" s="24" t="s">
        <v>151</v>
      </c>
      <c r="AU165" s="24" t="s">
        <v>75</v>
      </c>
    </row>
    <row r="166" spans="2:51" s="11" customFormat="1" ht="13.5">
      <c r="B166" s="166"/>
      <c r="D166" s="163" t="s">
        <v>153</v>
      </c>
      <c r="E166" s="167" t="s">
        <v>5</v>
      </c>
      <c r="F166" s="168" t="s">
        <v>1051</v>
      </c>
      <c r="H166" s="169">
        <v>1620.8</v>
      </c>
      <c r="L166" s="166"/>
      <c r="M166" s="170"/>
      <c r="N166" s="171"/>
      <c r="O166" s="171"/>
      <c r="P166" s="171"/>
      <c r="Q166" s="171"/>
      <c r="R166" s="171"/>
      <c r="S166" s="171"/>
      <c r="T166" s="172"/>
      <c r="AT166" s="167" t="s">
        <v>153</v>
      </c>
      <c r="AU166" s="167" t="s">
        <v>75</v>
      </c>
      <c r="AV166" s="11" t="s">
        <v>75</v>
      </c>
      <c r="AW166" s="11" t="s">
        <v>28</v>
      </c>
      <c r="AX166" s="11" t="s">
        <v>65</v>
      </c>
      <c r="AY166" s="167" t="s">
        <v>142</v>
      </c>
    </row>
    <row r="167" spans="2:51" s="12" customFormat="1" ht="13.5">
      <c r="B167" s="173"/>
      <c r="D167" s="163" t="s">
        <v>153</v>
      </c>
      <c r="E167" s="174" t="s">
        <v>5</v>
      </c>
      <c r="F167" s="175" t="s">
        <v>155</v>
      </c>
      <c r="H167" s="174" t="s">
        <v>5</v>
      </c>
      <c r="L167" s="173"/>
      <c r="M167" s="176"/>
      <c r="N167" s="177"/>
      <c r="O167" s="177"/>
      <c r="P167" s="177"/>
      <c r="Q167" s="177"/>
      <c r="R167" s="177"/>
      <c r="S167" s="177"/>
      <c r="T167" s="178"/>
      <c r="AT167" s="174" t="s">
        <v>153</v>
      </c>
      <c r="AU167" s="174" t="s">
        <v>75</v>
      </c>
      <c r="AV167" s="12" t="s">
        <v>73</v>
      </c>
      <c r="AW167" s="12" t="s">
        <v>28</v>
      </c>
      <c r="AX167" s="12" t="s">
        <v>65</v>
      </c>
      <c r="AY167" s="174" t="s">
        <v>142</v>
      </c>
    </row>
    <row r="168" spans="2:51" s="13" customFormat="1" ht="13.5">
      <c r="B168" s="179"/>
      <c r="D168" s="163" t="s">
        <v>153</v>
      </c>
      <c r="E168" s="180" t="s">
        <v>5</v>
      </c>
      <c r="F168" s="181" t="s">
        <v>156</v>
      </c>
      <c r="H168" s="182">
        <v>1620.8</v>
      </c>
      <c r="L168" s="179"/>
      <c r="M168" s="183"/>
      <c r="N168" s="184"/>
      <c r="O168" s="184"/>
      <c r="P168" s="184"/>
      <c r="Q168" s="184"/>
      <c r="R168" s="184"/>
      <c r="S168" s="184"/>
      <c r="T168" s="185"/>
      <c r="AT168" s="180" t="s">
        <v>153</v>
      </c>
      <c r="AU168" s="180" t="s">
        <v>75</v>
      </c>
      <c r="AV168" s="13" t="s">
        <v>149</v>
      </c>
      <c r="AW168" s="13" t="s">
        <v>28</v>
      </c>
      <c r="AX168" s="13" t="s">
        <v>73</v>
      </c>
      <c r="AY168" s="180" t="s">
        <v>142</v>
      </c>
    </row>
    <row r="169" spans="2:65" s="1" customFormat="1" ht="25.5" customHeight="1">
      <c r="B169" s="152"/>
      <c r="C169" s="153" t="s">
        <v>249</v>
      </c>
      <c r="D169" s="153" t="s">
        <v>144</v>
      </c>
      <c r="E169" s="154" t="s">
        <v>255</v>
      </c>
      <c r="F169" s="155" t="s">
        <v>256</v>
      </c>
      <c r="G169" s="156" t="s">
        <v>220</v>
      </c>
      <c r="H169" s="157">
        <v>212.49</v>
      </c>
      <c r="I169" s="157"/>
      <c r="J169" s="157">
        <f>ROUND(I169*H169,2)</f>
        <v>0</v>
      </c>
      <c r="K169" s="155" t="s">
        <v>148</v>
      </c>
      <c r="L169" s="38"/>
      <c r="M169" s="158" t="s">
        <v>5</v>
      </c>
      <c r="N169" s="159" t="s">
        <v>36</v>
      </c>
      <c r="O169" s="160">
        <v>0.128</v>
      </c>
      <c r="P169" s="160">
        <f>O169*H169</f>
        <v>27.19872</v>
      </c>
      <c r="Q169" s="160">
        <v>0</v>
      </c>
      <c r="R169" s="160">
        <f>Q169*H169</f>
        <v>0</v>
      </c>
      <c r="S169" s="160">
        <v>0</v>
      </c>
      <c r="T169" s="161">
        <f>S169*H169</f>
        <v>0</v>
      </c>
      <c r="AR169" s="24" t="s">
        <v>149</v>
      </c>
      <c r="AT169" s="24" t="s">
        <v>144</v>
      </c>
      <c r="AU169" s="24" t="s">
        <v>75</v>
      </c>
      <c r="AY169" s="24" t="s">
        <v>142</v>
      </c>
      <c r="BE169" s="162">
        <f>IF(N169="základní",J169,0)</f>
        <v>0</v>
      </c>
      <c r="BF169" s="162">
        <f>IF(N169="snížená",J169,0)</f>
        <v>0</v>
      </c>
      <c r="BG169" s="162">
        <f>IF(N169="zákl. přenesená",J169,0)</f>
        <v>0</v>
      </c>
      <c r="BH169" s="162">
        <f>IF(N169="sníž. přenesená",J169,0)</f>
        <v>0</v>
      </c>
      <c r="BI169" s="162">
        <f>IF(N169="nulová",J169,0)</f>
        <v>0</v>
      </c>
      <c r="BJ169" s="24" t="s">
        <v>73</v>
      </c>
      <c r="BK169" s="162">
        <f>ROUND(I169*H169,2)</f>
        <v>0</v>
      </c>
      <c r="BL169" s="24" t="s">
        <v>149</v>
      </c>
      <c r="BM169" s="24" t="s">
        <v>1055</v>
      </c>
    </row>
    <row r="170" spans="2:47" s="1" customFormat="1" ht="148.5">
      <c r="B170" s="38"/>
      <c r="D170" s="163" t="s">
        <v>151</v>
      </c>
      <c r="F170" s="164" t="s">
        <v>258</v>
      </c>
      <c r="L170" s="38"/>
      <c r="M170" s="165"/>
      <c r="N170" s="39"/>
      <c r="O170" s="39"/>
      <c r="P170" s="39"/>
      <c r="Q170" s="39"/>
      <c r="R170" s="39"/>
      <c r="S170" s="39"/>
      <c r="T170" s="67"/>
      <c r="AT170" s="24" t="s">
        <v>151</v>
      </c>
      <c r="AU170" s="24" t="s">
        <v>75</v>
      </c>
    </row>
    <row r="171" spans="2:51" s="11" customFormat="1" ht="13.5">
      <c r="B171" s="166"/>
      <c r="D171" s="163" t="s">
        <v>153</v>
      </c>
      <c r="E171" s="167" t="s">
        <v>5</v>
      </c>
      <c r="F171" s="168" t="s">
        <v>1056</v>
      </c>
      <c r="H171" s="169">
        <v>46.8</v>
      </c>
      <c r="L171" s="166"/>
      <c r="M171" s="170"/>
      <c r="N171" s="171"/>
      <c r="O171" s="171"/>
      <c r="P171" s="171"/>
      <c r="Q171" s="171"/>
      <c r="R171" s="171"/>
      <c r="S171" s="171"/>
      <c r="T171" s="172"/>
      <c r="AT171" s="167" t="s">
        <v>153</v>
      </c>
      <c r="AU171" s="167" t="s">
        <v>75</v>
      </c>
      <c r="AV171" s="11" t="s">
        <v>75</v>
      </c>
      <c r="AW171" s="11" t="s">
        <v>28</v>
      </c>
      <c r="AX171" s="11" t="s">
        <v>65</v>
      </c>
      <c r="AY171" s="167" t="s">
        <v>142</v>
      </c>
    </row>
    <row r="172" spans="2:51" s="11" customFormat="1" ht="13.5">
      <c r="B172" s="166"/>
      <c r="D172" s="163" t="s">
        <v>153</v>
      </c>
      <c r="E172" s="167" t="s">
        <v>5</v>
      </c>
      <c r="F172" s="168" t="s">
        <v>1057</v>
      </c>
      <c r="H172" s="169">
        <v>57.12</v>
      </c>
      <c r="L172" s="166"/>
      <c r="M172" s="170"/>
      <c r="N172" s="171"/>
      <c r="O172" s="171"/>
      <c r="P172" s="171"/>
      <c r="Q172" s="171"/>
      <c r="R172" s="171"/>
      <c r="S172" s="171"/>
      <c r="T172" s="172"/>
      <c r="AT172" s="167" t="s">
        <v>153</v>
      </c>
      <c r="AU172" s="167" t="s">
        <v>75</v>
      </c>
      <c r="AV172" s="11" t="s">
        <v>75</v>
      </c>
      <c r="AW172" s="11" t="s">
        <v>28</v>
      </c>
      <c r="AX172" s="11" t="s">
        <v>65</v>
      </c>
      <c r="AY172" s="167" t="s">
        <v>142</v>
      </c>
    </row>
    <row r="173" spans="2:51" s="11" customFormat="1" ht="13.5">
      <c r="B173" s="166"/>
      <c r="D173" s="163" t="s">
        <v>153</v>
      </c>
      <c r="E173" s="167" t="s">
        <v>5</v>
      </c>
      <c r="F173" s="168" t="s">
        <v>1058</v>
      </c>
      <c r="H173" s="169">
        <v>108.57</v>
      </c>
      <c r="L173" s="166"/>
      <c r="M173" s="170"/>
      <c r="N173" s="171"/>
      <c r="O173" s="171"/>
      <c r="P173" s="171"/>
      <c r="Q173" s="171"/>
      <c r="R173" s="171"/>
      <c r="S173" s="171"/>
      <c r="T173" s="172"/>
      <c r="AT173" s="167" t="s">
        <v>153</v>
      </c>
      <c r="AU173" s="167" t="s">
        <v>75</v>
      </c>
      <c r="AV173" s="11" t="s">
        <v>75</v>
      </c>
      <c r="AW173" s="11" t="s">
        <v>28</v>
      </c>
      <c r="AX173" s="11" t="s">
        <v>65</v>
      </c>
      <c r="AY173" s="167" t="s">
        <v>142</v>
      </c>
    </row>
    <row r="174" spans="2:51" s="11" customFormat="1" ht="13.5">
      <c r="B174" s="166"/>
      <c r="D174" s="163" t="s">
        <v>153</v>
      </c>
      <c r="E174" s="167" t="s">
        <v>5</v>
      </c>
      <c r="F174" s="168" t="s">
        <v>5</v>
      </c>
      <c r="H174" s="169">
        <v>0</v>
      </c>
      <c r="L174" s="166"/>
      <c r="M174" s="170"/>
      <c r="N174" s="171"/>
      <c r="O174" s="171"/>
      <c r="P174" s="171"/>
      <c r="Q174" s="171"/>
      <c r="R174" s="171"/>
      <c r="S174" s="171"/>
      <c r="T174" s="172"/>
      <c r="AT174" s="167" t="s">
        <v>153</v>
      </c>
      <c r="AU174" s="167" t="s">
        <v>75</v>
      </c>
      <c r="AV174" s="11" t="s">
        <v>75</v>
      </c>
      <c r="AW174" s="11" t="s">
        <v>28</v>
      </c>
      <c r="AX174" s="11" t="s">
        <v>65</v>
      </c>
      <c r="AY174" s="167" t="s">
        <v>142</v>
      </c>
    </row>
    <row r="175" spans="2:51" s="13" customFormat="1" ht="13.5">
      <c r="B175" s="179"/>
      <c r="D175" s="163" t="s">
        <v>153</v>
      </c>
      <c r="E175" s="180" t="s">
        <v>5</v>
      </c>
      <c r="F175" s="181" t="s">
        <v>156</v>
      </c>
      <c r="H175" s="182">
        <v>212.49</v>
      </c>
      <c r="L175" s="179"/>
      <c r="M175" s="183"/>
      <c r="N175" s="184"/>
      <c r="O175" s="184"/>
      <c r="P175" s="184"/>
      <c r="Q175" s="184"/>
      <c r="R175" s="184"/>
      <c r="S175" s="184"/>
      <c r="T175" s="185"/>
      <c r="AT175" s="180" t="s">
        <v>153</v>
      </c>
      <c r="AU175" s="180" t="s">
        <v>75</v>
      </c>
      <c r="AV175" s="13" t="s">
        <v>149</v>
      </c>
      <c r="AW175" s="13" t="s">
        <v>28</v>
      </c>
      <c r="AX175" s="13" t="s">
        <v>73</v>
      </c>
      <c r="AY175" s="180" t="s">
        <v>142</v>
      </c>
    </row>
    <row r="176" spans="2:65" s="1" customFormat="1" ht="25.5" customHeight="1">
      <c r="B176" s="152"/>
      <c r="C176" s="153" t="s">
        <v>254</v>
      </c>
      <c r="D176" s="153" t="s">
        <v>144</v>
      </c>
      <c r="E176" s="154" t="s">
        <v>1059</v>
      </c>
      <c r="F176" s="155" t="s">
        <v>1060</v>
      </c>
      <c r="G176" s="156" t="s">
        <v>220</v>
      </c>
      <c r="H176" s="157">
        <v>1620.8</v>
      </c>
      <c r="I176" s="157"/>
      <c r="J176" s="157">
        <f>ROUND(I176*H176,2)</f>
        <v>0</v>
      </c>
      <c r="K176" s="155" t="s">
        <v>148</v>
      </c>
      <c r="L176" s="38"/>
      <c r="M176" s="158" t="s">
        <v>5</v>
      </c>
      <c r="N176" s="159" t="s">
        <v>36</v>
      </c>
      <c r="O176" s="160">
        <v>0.19</v>
      </c>
      <c r="P176" s="160">
        <f>O176*H176</f>
        <v>307.952</v>
      </c>
      <c r="Q176" s="160">
        <v>0</v>
      </c>
      <c r="R176" s="160">
        <f>Q176*H176</f>
        <v>0</v>
      </c>
      <c r="S176" s="160">
        <v>0</v>
      </c>
      <c r="T176" s="161">
        <f>S176*H176</f>
        <v>0</v>
      </c>
      <c r="AR176" s="24" t="s">
        <v>149</v>
      </c>
      <c r="AT176" s="24" t="s">
        <v>144</v>
      </c>
      <c r="AU176" s="24" t="s">
        <v>75</v>
      </c>
      <c r="AY176" s="24" t="s">
        <v>142</v>
      </c>
      <c r="BE176" s="162">
        <f>IF(N176="základní",J176,0)</f>
        <v>0</v>
      </c>
      <c r="BF176" s="162">
        <f>IF(N176="snížená",J176,0)</f>
        <v>0</v>
      </c>
      <c r="BG176" s="162">
        <f>IF(N176="zákl. přenesená",J176,0)</f>
        <v>0</v>
      </c>
      <c r="BH176" s="162">
        <f>IF(N176="sníž. přenesená",J176,0)</f>
        <v>0</v>
      </c>
      <c r="BI176" s="162">
        <f>IF(N176="nulová",J176,0)</f>
        <v>0</v>
      </c>
      <c r="BJ176" s="24" t="s">
        <v>73</v>
      </c>
      <c r="BK176" s="162">
        <f>ROUND(I176*H176,2)</f>
        <v>0</v>
      </c>
      <c r="BL176" s="24" t="s">
        <v>149</v>
      </c>
      <c r="BM176" s="24" t="s">
        <v>1061</v>
      </c>
    </row>
    <row r="177" spans="2:47" s="1" customFormat="1" ht="148.5">
      <c r="B177" s="38"/>
      <c r="D177" s="163" t="s">
        <v>151</v>
      </c>
      <c r="F177" s="164" t="s">
        <v>1062</v>
      </c>
      <c r="L177" s="38"/>
      <c r="M177" s="165"/>
      <c r="N177" s="39"/>
      <c r="O177" s="39"/>
      <c r="P177" s="39"/>
      <c r="Q177" s="39"/>
      <c r="R177" s="39"/>
      <c r="S177" s="39"/>
      <c r="T177" s="67"/>
      <c r="AT177" s="24" t="s">
        <v>151</v>
      </c>
      <c r="AU177" s="24" t="s">
        <v>75</v>
      </c>
    </row>
    <row r="178" spans="2:51" s="11" customFormat="1" ht="13.5">
      <c r="B178" s="166"/>
      <c r="D178" s="163" t="s">
        <v>153</v>
      </c>
      <c r="E178" s="167" t="s">
        <v>5</v>
      </c>
      <c r="F178" s="168" t="s">
        <v>1051</v>
      </c>
      <c r="H178" s="169">
        <v>1620.8</v>
      </c>
      <c r="L178" s="166"/>
      <c r="M178" s="170"/>
      <c r="N178" s="171"/>
      <c r="O178" s="171"/>
      <c r="P178" s="171"/>
      <c r="Q178" s="171"/>
      <c r="R178" s="171"/>
      <c r="S178" s="171"/>
      <c r="T178" s="172"/>
      <c r="AT178" s="167" t="s">
        <v>153</v>
      </c>
      <c r="AU178" s="167" t="s">
        <v>75</v>
      </c>
      <c r="AV178" s="11" t="s">
        <v>75</v>
      </c>
      <c r="AW178" s="11" t="s">
        <v>28</v>
      </c>
      <c r="AX178" s="11" t="s">
        <v>65</v>
      </c>
      <c r="AY178" s="167" t="s">
        <v>142</v>
      </c>
    </row>
    <row r="179" spans="2:51" s="12" customFormat="1" ht="13.5">
      <c r="B179" s="173"/>
      <c r="D179" s="163" t="s">
        <v>153</v>
      </c>
      <c r="E179" s="174" t="s">
        <v>5</v>
      </c>
      <c r="F179" s="175" t="s">
        <v>155</v>
      </c>
      <c r="H179" s="174" t="s">
        <v>5</v>
      </c>
      <c r="L179" s="173"/>
      <c r="M179" s="176"/>
      <c r="N179" s="177"/>
      <c r="O179" s="177"/>
      <c r="P179" s="177"/>
      <c r="Q179" s="177"/>
      <c r="R179" s="177"/>
      <c r="S179" s="177"/>
      <c r="T179" s="178"/>
      <c r="AT179" s="174" t="s">
        <v>153</v>
      </c>
      <c r="AU179" s="174" t="s">
        <v>75</v>
      </c>
      <c r="AV179" s="12" t="s">
        <v>73</v>
      </c>
      <c r="AW179" s="12" t="s">
        <v>28</v>
      </c>
      <c r="AX179" s="12" t="s">
        <v>65</v>
      </c>
      <c r="AY179" s="174" t="s">
        <v>142</v>
      </c>
    </row>
    <row r="180" spans="2:51" s="13" customFormat="1" ht="13.5">
      <c r="B180" s="179"/>
      <c r="D180" s="163" t="s">
        <v>153</v>
      </c>
      <c r="E180" s="180" t="s">
        <v>5</v>
      </c>
      <c r="F180" s="181" t="s">
        <v>156</v>
      </c>
      <c r="H180" s="182">
        <v>1620.8</v>
      </c>
      <c r="L180" s="179"/>
      <c r="M180" s="183"/>
      <c r="N180" s="184"/>
      <c r="O180" s="184"/>
      <c r="P180" s="184"/>
      <c r="Q180" s="184"/>
      <c r="R180" s="184"/>
      <c r="S180" s="184"/>
      <c r="T180" s="185"/>
      <c r="AT180" s="180" t="s">
        <v>153</v>
      </c>
      <c r="AU180" s="180" t="s">
        <v>75</v>
      </c>
      <c r="AV180" s="13" t="s">
        <v>149</v>
      </c>
      <c r="AW180" s="13" t="s">
        <v>28</v>
      </c>
      <c r="AX180" s="13" t="s">
        <v>73</v>
      </c>
      <c r="AY180" s="180" t="s">
        <v>142</v>
      </c>
    </row>
    <row r="181" spans="2:65" s="1" customFormat="1" ht="16.5" customHeight="1">
      <c r="B181" s="152"/>
      <c r="C181" s="187" t="s">
        <v>10</v>
      </c>
      <c r="D181" s="187" t="s">
        <v>226</v>
      </c>
      <c r="E181" s="188" t="s">
        <v>1063</v>
      </c>
      <c r="F181" s="189" t="s">
        <v>1064</v>
      </c>
      <c r="G181" s="190" t="s">
        <v>213</v>
      </c>
      <c r="H181" s="191">
        <v>162.08</v>
      </c>
      <c r="I181" s="191"/>
      <c r="J181" s="191">
        <f>ROUND(I181*H181,2)</f>
        <v>0</v>
      </c>
      <c r="K181" s="189" t="s">
        <v>148</v>
      </c>
      <c r="L181" s="192"/>
      <c r="M181" s="193" t="s">
        <v>5</v>
      </c>
      <c r="N181" s="194" t="s">
        <v>36</v>
      </c>
      <c r="O181" s="160">
        <v>0</v>
      </c>
      <c r="P181" s="160">
        <f>O181*H181</f>
        <v>0</v>
      </c>
      <c r="Q181" s="160">
        <v>1</v>
      </c>
      <c r="R181" s="160">
        <f>Q181*H181</f>
        <v>162.08</v>
      </c>
      <c r="S181" s="160">
        <v>0</v>
      </c>
      <c r="T181" s="161">
        <f>S181*H181</f>
        <v>0</v>
      </c>
      <c r="AR181" s="24" t="s">
        <v>189</v>
      </c>
      <c r="AT181" s="24" t="s">
        <v>226</v>
      </c>
      <c r="AU181" s="24" t="s">
        <v>75</v>
      </c>
      <c r="AY181" s="24" t="s">
        <v>142</v>
      </c>
      <c r="BE181" s="162">
        <f>IF(N181="základní",J181,0)</f>
        <v>0</v>
      </c>
      <c r="BF181" s="162">
        <f>IF(N181="snížená",J181,0)</f>
        <v>0</v>
      </c>
      <c r="BG181" s="162">
        <f>IF(N181="zákl. přenesená",J181,0)</f>
        <v>0</v>
      </c>
      <c r="BH181" s="162">
        <f>IF(N181="sníž. přenesená",J181,0)</f>
        <v>0</v>
      </c>
      <c r="BI181" s="162">
        <f>IF(N181="nulová",J181,0)</f>
        <v>0</v>
      </c>
      <c r="BJ181" s="24" t="s">
        <v>73</v>
      </c>
      <c r="BK181" s="162">
        <f>ROUND(I181*H181,2)</f>
        <v>0</v>
      </c>
      <c r="BL181" s="24" t="s">
        <v>149</v>
      </c>
      <c r="BM181" s="24" t="s">
        <v>1065</v>
      </c>
    </row>
    <row r="182" spans="2:63" s="10" customFormat="1" ht="29.85" customHeight="1">
      <c r="B182" s="140"/>
      <c r="D182" s="141" t="s">
        <v>64</v>
      </c>
      <c r="E182" s="150" t="s">
        <v>75</v>
      </c>
      <c r="F182" s="150" t="s">
        <v>263</v>
      </c>
      <c r="J182" s="151">
        <f>BK182</f>
        <v>0</v>
      </c>
      <c r="L182" s="140"/>
      <c r="M182" s="144"/>
      <c r="N182" s="145"/>
      <c r="O182" s="145"/>
      <c r="P182" s="146">
        <f>SUM(P183:P219)</f>
        <v>19.882199999999997</v>
      </c>
      <c r="Q182" s="145"/>
      <c r="R182" s="146">
        <f>SUM(R183:R219)</f>
        <v>23.990565499999995</v>
      </c>
      <c r="S182" s="145"/>
      <c r="T182" s="147">
        <f>SUM(T183:T219)</f>
        <v>0</v>
      </c>
      <c r="AR182" s="141" t="s">
        <v>73</v>
      </c>
      <c r="AT182" s="148" t="s">
        <v>64</v>
      </c>
      <c r="AU182" s="148" t="s">
        <v>73</v>
      </c>
      <c r="AY182" s="141" t="s">
        <v>142</v>
      </c>
      <c r="BK182" s="149">
        <f>SUM(BK183:BK219)</f>
        <v>0</v>
      </c>
    </row>
    <row r="183" spans="2:65" s="1" customFormat="1" ht="38.25" customHeight="1">
      <c r="B183" s="152"/>
      <c r="C183" s="153" t="s">
        <v>276</v>
      </c>
      <c r="D183" s="153" t="s">
        <v>144</v>
      </c>
      <c r="E183" s="154" t="s">
        <v>264</v>
      </c>
      <c r="F183" s="155" t="s">
        <v>265</v>
      </c>
      <c r="G183" s="156" t="s">
        <v>220</v>
      </c>
      <c r="H183" s="157">
        <v>767</v>
      </c>
      <c r="I183" s="157"/>
      <c r="J183" s="157">
        <f>ROUND(I183*H183,2)</f>
        <v>0</v>
      </c>
      <c r="K183" s="155" t="s">
        <v>148</v>
      </c>
      <c r="L183" s="38"/>
      <c r="M183" s="158" t="s">
        <v>5</v>
      </c>
      <c r="N183" s="159" t="s">
        <v>36</v>
      </c>
      <c r="O183" s="160">
        <v>0.005</v>
      </c>
      <c r="P183" s="160">
        <f>O183*H183</f>
        <v>3.835</v>
      </c>
      <c r="Q183" s="160">
        <v>0</v>
      </c>
      <c r="R183" s="160">
        <f>Q183*H183</f>
        <v>0</v>
      </c>
      <c r="S183" s="160">
        <v>0</v>
      </c>
      <c r="T183" s="161">
        <f>S183*H183</f>
        <v>0</v>
      </c>
      <c r="AR183" s="24" t="s">
        <v>149</v>
      </c>
      <c r="AT183" s="24" t="s">
        <v>144</v>
      </c>
      <c r="AU183" s="24" t="s">
        <v>75</v>
      </c>
      <c r="AY183" s="24" t="s">
        <v>142</v>
      </c>
      <c r="BE183" s="162">
        <f>IF(N183="základní",J183,0)</f>
        <v>0</v>
      </c>
      <c r="BF183" s="162">
        <f>IF(N183="snížená",J183,0)</f>
        <v>0</v>
      </c>
      <c r="BG183" s="162">
        <f>IF(N183="zákl. přenesená",J183,0)</f>
        <v>0</v>
      </c>
      <c r="BH183" s="162">
        <f>IF(N183="sníž. přenesená",J183,0)</f>
        <v>0</v>
      </c>
      <c r="BI183" s="162">
        <f>IF(N183="nulová",J183,0)</f>
        <v>0</v>
      </c>
      <c r="BJ183" s="24" t="s">
        <v>73</v>
      </c>
      <c r="BK183" s="162">
        <f>ROUND(I183*H183,2)</f>
        <v>0</v>
      </c>
      <c r="BL183" s="24" t="s">
        <v>149</v>
      </c>
      <c r="BM183" s="24" t="s">
        <v>1066</v>
      </c>
    </row>
    <row r="184" spans="2:47" s="1" customFormat="1" ht="94.5">
      <c r="B184" s="38"/>
      <c r="D184" s="163" t="s">
        <v>151</v>
      </c>
      <c r="F184" s="164" t="s">
        <v>267</v>
      </c>
      <c r="L184" s="38"/>
      <c r="M184" s="165"/>
      <c r="N184" s="39"/>
      <c r="O184" s="39"/>
      <c r="P184" s="39"/>
      <c r="Q184" s="39"/>
      <c r="R184" s="39"/>
      <c r="S184" s="39"/>
      <c r="T184" s="67"/>
      <c r="AT184" s="24" t="s">
        <v>151</v>
      </c>
      <c r="AU184" s="24" t="s">
        <v>75</v>
      </c>
    </row>
    <row r="185" spans="2:51" s="11" customFormat="1" ht="13.5">
      <c r="B185" s="166"/>
      <c r="D185" s="163" t="s">
        <v>153</v>
      </c>
      <c r="E185" s="167" t="s">
        <v>5</v>
      </c>
      <c r="F185" s="168" t="s">
        <v>1067</v>
      </c>
      <c r="H185" s="169">
        <v>767</v>
      </c>
      <c r="L185" s="166"/>
      <c r="M185" s="170"/>
      <c r="N185" s="171"/>
      <c r="O185" s="171"/>
      <c r="P185" s="171"/>
      <c r="Q185" s="171"/>
      <c r="R185" s="171"/>
      <c r="S185" s="171"/>
      <c r="T185" s="172"/>
      <c r="AT185" s="167" t="s">
        <v>153</v>
      </c>
      <c r="AU185" s="167" t="s">
        <v>75</v>
      </c>
      <c r="AV185" s="11" t="s">
        <v>75</v>
      </c>
      <c r="AW185" s="11" t="s">
        <v>28</v>
      </c>
      <c r="AX185" s="11" t="s">
        <v>65</v>
      </c>
      <c r="AY185" s="167" t="s">
        <v>142</v>
      </c>
    </row>
    <row r="186" spans="2:51" s="13" customFormat="1" ht="13.5">
      <c r="B186" s="179"/>
      <c r="D186" s="163" t="s">
        <v>153</v>
      </c>
      <c r="E186" s="180" t="s">
        <v>5</v>
      </c>
      <c r="F186" s="181" t="s">
        <v>156</v>
      </c>
      <c r="H186" s="182">
        <v>767</v>
      </c>
      <c r="L186" s="179"/>
      <c r="M186" s="183"/>
      <c r="N186" s="184"/>
      <c r="O186" s="184"/>
      <c r="P186" s="184"/>
      <c r="Q186" s="184"/>
      <c r="R186" s="184"/>
      <c r="S186" s="184"/>
      <c r="T186" s="185"/>
      <c r="AT186" s="180" t="s">
        <v>153</v>
      </c>
      <c r="AU186" s="180" t="s">
        <v>75</v>
      </c>
      <c r="AV186" s="13" t="s">
        <v>149</v>
      </c>
      <c r="AW186" s="13" t="s">
        <v>28</v>
      </c>
      <c r="AX186" s="13" t="s">
        <v>73</v>
      </c>
      <c r="AY186" s="180" t="s">
        <v>142</v>
      </c>
    </row>
    <row r="187" spans="2:65" s="1" customFormat="1" ht="25.5" customHeight="1">
      <c r="B187" s="152"/>
      <c r="C187" s="153" t="s">
        <v>281</v>
      </c>
      <c r="D187" s="153" t="s">
        <v>144</v>
      </c>
      <c r="E187" s="154" t="s">
        <v>623</v>
      </c>
      <c r="F187" s="155" t="s">
        <v>624</v>
      </c>
      <c r="G187" s="156" t="s">
        <v>147</v>
      </c>
      <c r="H187" s="157">
        <v>0.88</v>
      </c>
      <c r="I187" s="157"/>
      <c r="J187" s="157">
        <f>ROUND(I187*H187,2)</f>
        <v>0</v>
      </c>
      <c r="K187" s="155" t="s">
        <v>148</v>
      </c>
      <c r="L187" s="38"/>
      <c r="M187" s="158" t="s">
        <v>5</v>
      </c>
      <c r="N187" s="159" t="s">
        <v>36</v>
      </c>
      <c r="O187" s="160">
        <v>1.025</v>
      </c>
      <c r="P187" s="160">
        <f>O187*H187</f>
        <v>0.9019999999999999</v>
      </c>
      <c r="Q187" s="160">
        <v>2.16</v>
      </c>
      <c r="R187" s="160">
        <f>Q187*H187</f>
        <v>1.9008</v>
      </c>
      <c r="S187" s="160">
        <v>0</v>
      </c>
      <c r="T187" s="161">
        <f>S187*H187</f>
        <v>0</v>
      </c>
      <c r="AR187" s="24" t="s">
        <v>149</v>
      </c>
      <c r="AT187" s="24" t="s">
        <v>144</v>
      </c>
      <c r="AU187" s="24" t="s">
        <v>75</v>
      </c>
      <c r="AY187" s="24" t="s">
        <v>142</v>
      </c>
      <c r="BE187" s="162">
        <f>IF(N187="základní",J187,0)</f>
        <v>0</v>
      </c>
      <c r="BF187" s="162">
        <f>IF(N187="snížená",J187,0)</f>
        <v>0</v>
      </c>
      <c r="BG187" s="162">
        <f>IF(N187="zákl. přenesená",J187,0)</f>
        <v>0</v>
      </c>
      <c r="BH187" s="162">
        <f>IF(N187="sníž. přenesená",J187,0)</f>
        <v>0</v>
      </c>
      <c r="BI187" s="162">
        <f>IF(N187="nulová",J187,0)</f>
        <v>0</v>
      </c>
      <c r="BJ187" s="24" t="s">
        <v>73</v>
      </c>
      <c r="BK187" s="162">
        <f>ROUND(I187*H187,2)</f>
        <v>0</v>
      </c>
      <c r="BL187" s="24" t="s">
        <v>149</v>
      </c>
      <c r="BM187" s="24" t="s">
        <v>1068</v>
      </c>
    </row>
    <row r="188" spans="2:47" s="1" customFormat="1" ht="67.5">
      <c r="B188" s="38"/>
      <c r="D188" s="163" t="s">
        <v>151</v>
      </c>
      <c r="F188" s="164" t="s">
        <v>626</v>
      </c>
      <c r="L188" s="38"/>
      <c r="M188" s="165"/>
      <c r="N188" s="39"/>
      <c r="O188" s="39"/>
      <c r="P188" s="39"/>
      <c r="Q188" s="39"/>
      <c r="R188" s="39"/>
      <c r="S188" s="39"/>
      <c r="T188" s="67"/>
      <c r="AT188" s="24" t="s">
        <v>151</v>
      </c>
      <c r="AU188" s="24" t="s">
        <v>75</v>
      </c>
    </row>
    <row r="189" spans="2:51" s="11" customFormat="1" ht="13.5">
      <c r="B189" s="166"/>
      <c r="D189" s="163" t="s">
        <v>153</v>
      </c>
      <c r="E189" s="167" t="s">
        <v>5</v>
      </c>
      <c r="F189" s="168" t="s">
        <v>1069</v>
      </c>
      <c r="H189" s="169">
        <v>0.88</v>
      </c>
      <c r="L189" s="166"/>
      <c r="M189" s="170"/>
      <c r="N189" s="171"/>
      <c r="O189" s="171"/>
      <c r="P189" s="171"/>
      <c r="Q189" s="171"/>
      <c r="R189" s="171"/>
      <c r="S189" s="171"/>
      <c r="T189" s="172"/>
      <c r="AT189" s="167" t="s">
        <v>153</v>
      </c>
      <c r="AU189" s="167" t="s">
        <v>75</v>
      </c>
      <c r="AV189" s="11" t="s">
        <v>75</v>
      </c>
      <c r="AW189" s="11" t="s">
        <v>28</v>
      </c>
      <c r="AX189" s="11" t="s">
        <v>65</v>
      </c>
      <c r="AY189" s="167" t="s">
        <v>142</v>
      </c>
    </row>
    <row r="190" spans="2:51" s="13" customFormat="1" ht="13.5">
      <c r="B190" s="179"/>
      <c r="D190" s="163" t="s">
        <v>153</v>
      </c>
      <c r="E190" s="180" t="s">
        <v>5</v>
      </c>
      <c r="F190" s="181" t="s">
        <v>156</v>
      </c>
      <c r="H190" s="182">
        <v>0.88</v>
      </c>
      <c r="L190" s="179"/>
      <c r="M190" s="183"/>
      <c r="N190" s="184"/>
      <c r="O190" s="184"/>
      <c r="P190" s="184"/>
      <c r="Q190" s="184"/>
      <c r="R190" s="184"/>
      <c r="S190" s="184"/>
      <c r="T190" s="185"/>
      <c r="AT190" s="180" t="s">
        <v>153</v>
      </c>
      <c r="AU190" s="180" t="s">
        <v>75</v>
      </c>
      <c r="AV190" s="13" t="s">
        <v>149</v>
      </c>
      <c r="AW190" s="13" t="s">
        <v>28</v>
      </c>
      <c r="AX190" s="13" t="s">
        <v>73</v>
      </c>
      <c r="AY190" s="180" t="s">
        <v>142</v>
      </c>
    </row>
    <row r="191" spans="2:65" s="1" customFormat="1" ht="16.5" customHeight="1">
      <c r="B191" s="152"/>
      <c r="C191" s="153" t="s">
        <v>289</v>
      </c>
      <c r="D191" s="153" t="s">
        <v>144</v>
      </c>
      <c r="E191" s="154" t="s">
        <v>1070</v>
      </c>
      <c r="F191" s="155" t="s">
        <v>1071</v>
      </c>
      <c r="G191" s="156" t="s">
        <v>213</v>
      </c>
      <c r="H191" s="157">
        <v>0.14</v>
      </c>
      <c r="I191" s="157"/>
      <c r="J191" s="157">
        <f>ROUND(I191*H191,2)</f>
        <v>0</v>
      </c>
      <c r="K191" s="155" t="s">
        <v>148</v>
      </c>
      <c r="L191" s="38"/>
      <c r="M191" s="158" t="s">
        <v>5</v>
      </c>
      <c r="N191" s="159" t="s">
        <v>36</v>
      </c>
      <c r="O191" s="160">
        <v>15.231</v>
      </c>
      <c r="P191" s="160">
        <f>O191*H191</f>
        <v>2.13234</v>
      </c>
      <c r="Q191" s="160">
        <v>1.06277</v>
      </c>
      <c r="R191" s="160">
        <f>Q191*H191</f>
        <v>0.14878780000000003</v>
      </c>
      <c r="S191" s="160">
        <v>0</v>
      </c>
      <c r="T191" s="161">
        <f>S191*H191</f>
        <v>0</v>
      </c>
      <c r="AR191" s="24" t="s">
        <v>149</v>
      </c>
      <c r="AT191" s="24" t="s">
        <v>144</v>
      </c>
      <c r="AU191" s="24" t="s">
        <v>75</v>
      </c>
      <c r="AY191" s="24" t="s">
        <v>142</v>
      </c>
      <c r="BE191" s="162">
        <f>IF(N191="základní",J191,0)</f>
        <v>0</v>
      </c>
      <c r="BF191" s="162">
        <f>IF(N191="snížená",J191,0)</f>
        <v>0</v>
      </c>
      <c r="BG191" s="162">
        <f>IF(N191="zákl. přenesená",J191,0)</f>
        <v>0</v>
      </c>
      <c r="BH191" s="162">
        <f>IF(N191="sníž. přenesená",J191,0)</f>
        <v>0</v>
      </c>
      <c r="BI191" s="162">
        <f>IF(N191="nulová",J191,0)</f>
        <v>0</v>
      </c>
      <c r="BJ191" s="24" t="s">
        <v>73</v>
      </c>
      <c r="BK191" s="162">
        <f>ROUND(I191*H191,2)</f>
        <v>0</v>
      </c>
      <c r="BL191" s="24" t="s">
        <v>149</v>
      </c>
      <c r="BM191" s="24" t="s">
        <v>1072</v>
      </c>
    </row>
    <row r="192" spans="2:47" s="1" customFormat="1" ht="40.5">
      <c r="B192" s="38"/>
      <c r="D192" s="163" t="s">
        <v>151</v>
      </c>
      <c r="F192" s="164" t="s">
        <v>1073</v>
      </c>
      <c r="L192" s="38"/>
      <c r="M192" s="165"/>
      <c r="N192" s="39"/>
      <c r="O192" s="39"/>
      <c r="P192" s="39"/>
      <c r="Q192" s="39"/>
      <c r="R192" s="39"/>
      <c r="S192" s="39"/>
      <c r="T192" s="67"/>
      <c r="AT192" s="24" t="s">
        <v>151</v>
      </c>
      <c r="AU192" s="24" t="s">
        <v>75</v>
      </c>
    </row>
    <row r="193" spans="2:51" s="11" customFormat="1" ht="13.5">
      <c r="B193" s="166"/>
      <c r="D193" s="163" t="s">
        <v>153</v>
      </c>
      <c r="E193" s="167" t="s">
        <v>5</v>
      </c>
      <c r="F193" s="168" t="s">
        <v>1074</v>
      </c>
      <c r="H193" s="169">
        <v>0.14</v>
      </c>
      <c r="L193" s="166"/>
      <c r="M193" s="170"/>
      <c r="N193" s="171"/>
      <c r="O193" s="171"/>
      <c r="P193" s="171"/>
      <c r="Q193" s="171"/>
      <c r="R193" s="171"/>
      <c r="S193" s="171"/>
      <c r="T193" s="172"/>
      <c r="AT193" s="167" t="s">
        <v>153</v>
      </c>
      <c r="AU193" s="167" t="s">
        <v>75</v>
      </c>
      <c r="AV193" s="11" t="s">
        <v>75</v>
      </c>
      <c r="AW193" s="11" t="s">
        <v>28</v>
      </c>
      <c r="AX193" s="11" t="s">
        <v>65</v>
      </c>
      <c r="AY193" s="167" t="s">
        <v>142</v>
      </c>
    </row>
    <row r="194" spans="2:51" s="13" customFormat="1" ht="13.5">
      <c r="B194" s="179"/>
      <c r="D194" s="163" t="s">
        <v>153</v>
      </c>
      <c r="E194" s="180" t="s">
        <v>5</v>
      </c>
      <c r="F194" s="181" t="s">
        <v>156</v>
      </c>
      <c r="H194" s="182">
        <v>0.14</v>
      </c>
      <c r="L194" s="179"/>
      <c r="M194" s="183"/>
      <c r="N194" s="184"/>
      <c r="O194" s="184"/>
      <c r="P194" s="184"/>
      <c r="Q194" s="184"/>
      <c r="R194" s="184"/>
      <c r="S194" s="184"/>
      <c r="T194" s="185"/>
      <c r="AT194" s="180" t="s">
        <v>153</v>
      </c>
      <c r="AU194" s="180" t="s">
        <v>75</v>
      </c>
      <c r="AV194" s="13" t="s">
        <v>149</v>
      </c>
      <c r="AW194" s="13" t="s">
        <v>28</v>
      </c>
      <c r="AX194" s="13" t="s">
        <v>73</v>
      </c>
      <c r="AY194" s="180" t="s">
        <v>142</v>
      </c>
    </row>
    <row r="195" spans="2:65" s="1" customFormat="1" ht="25.5" customHeight="1">
      <c r="B195" s="152"/>
      <c r="C195" s="153" t="s">
        <v>293</v>
      </c>
      <c r="D195" s="153" t="s">
        <v>144</v>
      </c>
      <c r="E195" s="154" t="s">
        <v>1075</v>
      </c>
      <c r="F195" s="155" t="s">
        <v>1076</v>
      </c>
      <c r="G195" s="156" t="s">
        <v>147</v>
      </c>
      <c r="H195" s="157">
        <v>3.92</v>
      </c>
      <c r="I195" s="157"/>
      <c r="J195" s="157">
        <f>ROUND(I195*H195,2)</f>
        <v>0</v>
      </c>
      <c r="K195" s="155" t="s">
        <v>148</v>
      </c>
      <c r="L195" s="38"/>
      <c r="M195" s="158" t="s">
        <v>5</v>
      </c>
      <c r="N195" s="159" t="s">
        <v>36</v>
      </c>
      <c r="O195" s="160">
        <v>0.629</v>
      </c>
      <c r="P195" s="160">
        <f>O195*H195</f>
        <v>2.46568</v>
      </c>
      <c r="Q195" s="160">
        <v>2.45329</v>
      </c>
      <c r="R195" s="160">
        <f>Q195*H195</f>
        <v>9.6168968</v>
      </c>
      <c r="S195" s="160">
        <v>0</v>
      </c>
      <c r="T195" s="161">
        <f>S195*H195</f>
        <v>0</v>
      </c>
      <c r="AR195" s="24" t="s">
        <v>149</v>
      </c>
      <c r="AT195" s="24" t="s">
        <v>144</v>
      </c>
      <c r="AU195" s="24" t="s">
        <v>75</v>
      </c>
      <c r="AY195" s="24" t="s">
        <v>142</v>
      </c>
      <c r="BE195" s="162">
        <f>IF(N195="základní",J195,0)</f>
        <v>0</v>
      </c>
      <c r="BF195" s="162">
        <f>IF(N195="snížená",J195,0)</f>
        <v>0</v>
      </c>
      <c r="BG195" s="162">
        <f>IF(N195="zákl. přenesená",J195,0)</f>
        <v>0</v>
      </c>
      <c r="BH195" s="162">
        <f>IF(N195="sníž. přenesená",J195,0)</f>
        <v>0</v>
      </c>
      <c r="BI195" s="162">
        <f>IF(N195="nulová",J195,0)</f>
        <v>0</v>
      </c>
      <c r="BJ195" s="24" t="s">
        <v>73</v>
      </c>
      <c r="BK195" s="162">
        <f>ROUND(I195*H195,2)</f>
        <v>0</v>
      </c>
      <c r="BL195" s="24" t="s">
        <v>149</v>
      </c>
      <c r="BM195" s="24" t="s">
        <v>1077</v>
      </c>
    </row>
    <row r="196" spans="2:47" s="1" customFormat="1" ht="175.5">
      <c r="B196" s="38"/>
      <c r="D196" s="163" t="s">
        <v>151</v>
      </c>
      <c r="F196" s="164" t="s">
        <v>1078</v>
      </c>
      <c r="L196" s="38"/>
      <c r="M196" s="165"/>
      <c r="N196" s="39"/>
      <c r="O196" s="39"/>
      <c r="P196" s="39"/>
      <c r="Q196" s="39"/>
      <c r="R196" s="39"/>
      <c r="S196" s="39"/>
      <c r="T196" s="67"/>
      <c r="AT196" s="24" t="s">
        <v>151</v>
      </c>
      <c r="AU196" s="24" t="s">
        <v>75</v>
      </c>
    </row>
    <row r="197" spans="2:51" s="12" customFormat="1" ht="13.5">
      <c r="B197" s="173"/>
      <c r="D197" s="163" t="s">
        <v>153</v>
      </c>
      <c r="E197" s="174" t="s">
        <v>5</v>
      </c>
      <c r="F197" s="175" t="s">
        <v>1079</v>
      </c>
      <c r="H197" s="174" t="s">
        <v>5</v>
      </c>
      <c r="L197" s="173"/>
      <c r="M197" s="176"/>
      <c r="N197" s="177"/>
      <c r="O197" s="177"/>
      <c r="P197" s="177"/>
      <c r="Q197" s="177"/>
      <c r="R197" s="177"/>
      <c r="S197" s="177"/>
      <c r="T197" s="178"/>
      <c r="AT197" s="174" t="s">
        <v>153</v>
      </c>
      <c r="AU197" s="174" t="s">
        <v>75</v>
      </c>
      <c r="AV197" s="12" t="s">
        <v>73</v>
      </c>
      <c r="AW197" s="12" t="s">
        <v>28</v>
      </c>
      <c r="AX197" s="12" t="s">
        <v>65</v>
      </c>
      <c r="AY197" s="174" t="s">
        <v>142</v>
      </c>
    </row>
    <row r="198" spans="2:51" s="11" customFormat="1" ht="13.5">
      <c r="B198" s="166"/>
      <c r="D198" s="163" t="s">
        <v>153</v>
      </c>
      <c r="E198" s="167" t="s">
        <v>5</v>
      </c>
      <c r="F198" s="168" t="s">
        <v>1080</v>
      </c>
      <c r="H198" s="169">
        <v>2.63</v>
      </c>
      <c r="L198" s="166"/>
      <c r="M198" s="170"/>
      <c r="N198" s="171"/>
      <c r="O198" s="171"/>
      <c r="P198" s="171"/>
      <c r="Q198" s="171"/>
      <c r="R198" s="171"/>
      <c r="S198" s="171"/>
      <c r="T198" s="172"/>
      <c r="AT198" s="167" t="s">
        <v>153</v>
      </c>
      <c r="AU198" s="167" t="s">
        <v>75</v>
      </c>
      <c r="AV198" s="11" t="s">
        <v>75</v>
      </c>
      <c r="AW198" s="11" t="s">
        <v>28</v>
      </c>
      <c r="AX198" s="11" t="s">
        <v>65</v>
      </c>
      <c r="AY198" s="167" t="s">
        <v>142</v>
      </c>
    </row>
    <row r="199" spans="2:51" s="11" customFormat="1" ht="13.5">
      <c r="B199" s="166"/>
      <c r="D199" s="163" t="s">
        <v>153</v>
      </c>
      <c r="E199" s="167" t="s">
        <v>5</v>
      </c>
      <c r="F199" s="168" t="s">
        <v>1081</v>
      </c>
      <c r="H199" s="169">
        <v>1.29</v>
      </c>
      <c r="L199" s="166"/>
      <c r="M199" s="170"/>
      <c r="N199" s="171"/>
      <c r="O199" s="171"/>
      <c r="P199" s="171"/>
      <c r="Q199" s="171"/>
      <c r="R199" s="171"/>
      <c r="S199" s="171"/>
      <c r="T199" s="172"/>
      <c r="AT199" s="167" t="s">
        <v>153</v>
      </c>
      <c r="AU199" s="167" t="s">
        <v>75</v>
      </c>
      <c r="AV199" s="11" t="s">
        <v>75</v>
      </c>
      <c r="AW199" s="11" t="s">
        <v>28</v>
      </c>
      <c r="AX199" s="11" t="s">
        <v>65</v>
      </c>
      <c r="AY199" s="167" t="s">
        <v>142</v>
      </c>
    </row>
    <row r="200" spans="2:51" s="13" customFormat="1" ht="13.5">
      <c r="B200" s="179"/>
      <c r="D200" s="163" t="s">
        <v>153</v>
      </c>
      <c r="E200" s="180" t="s">
        <v>5</v>
      </c>
      <c r="F200" s="181" t="s">
        <v>156</v>
      </c>
      <c r="H200" s="182">
        <v>3.92</v>
      </c>
      <c r="L200" s="179"/>
      <c r="M200" s="183"/>
      <c r="N200" s="184"/>
      <c r="O200" s="184"/>
      <c r="P200" s="184"/>
      <c r="Q200" s="184"/>
      <c r="R200" s="184"/>
      <c r="S200" s="184"/>
      <c r="T200" s="185"/>
      <c r="AT200" s="180" t="s">
        <v>153</v>
      </c>
      <c r="AU200" s="180" t="s">
        <v>75</v>
      </c>
      <c r="AV200" s="13" t="s">
        <v>149</v>
      </c>
      <c r="AW200" s="13" t="s">
        <v>28</v>
      </c>
      <c r="AX200" s="13" t="s">
        <v>73</v>
      </c>
      <c r="AY200" s="180" t="s">
        <v>142</v>
      </c>
    </row>
    <row r="201" spans="2:65" s="1" customFormat="1" ht="16.5" customHeight="1">
      <c r="B201" s="152"/>
      <c r="C201" s="153" t="s">
        <v>299</v>
      </c>
      <c r="D201" s="153" t="s">
        <v>144</v>
      </c>
      <c r="E201" s="154" t="s">
        <v>1082</v>
      </c>
      <c r="F201" s="155" t="s">
        <v>1083</v>
      </c>
      <c r="G201" s="156" t="s">
        <v>220</v>
      </c>
      <c r="H201" s="157">
        <v>3.74</v>
      </c>
      <c r="I201" s="157"/>
      <c r="J201" s="157">
        <f>ROUND(I201*H201,2)</f>
        <v>0</v>
      </c>
      <c r="K201" s="155" t="s">
        <v>148</v>
      </c>
      <c r="L201" s="38"/>
      <c r="M201" s="158" t="s">
        <v>5</v>
      </c>
      <c r="N201" s="159" t="s">
        <v>36</v>
      </c>
      <c r="O201" s="160">
        <v>0.3</v>
      </c>
      <c r="P201" s="160">
        <f>O201*H201</f>
        <v>1.122</v>
      </c>
      <c r="Q201" s="160">
        <v>0.00247</v>
      </c>
      <c r="R201" s="160">
        <f>Q201*H201</f>
        <v>0.009237800000000001</v>
      </c>
      <c r="S201" s="160">
        <v>0</v>
      </c>
      <c r="T201" s="161">
        <f>S201*H201</f>
        <v>0</v>
      </c>
      <c r="AR201" s="24" t="s">
        <v>149</v>
      </c>
      <c r="AT201" s="24" t="s">
        <v>144</v>
      </c>
      <c r="AU201" s="24" t="s">
        <v>75</v>
      </c>
      <c r="AY201" s="24" t="s">
        <v>142</v>
      </c>
      <c r="BE201" s="162">
        <f>IF(N201="základní",J201,0)</f>
        <v>0</v>
      </c>
      <c r="BF201" s="162">
        <f>IF(N201="snížená",J201,0)</f>
        <v>0</v>
      </c>
      <c r="BG201" s="162">
        <f>IF(N201="zákl. přenesená",J201,0)</f>
        <v>0</v>
      </c>
      <c r="BH201" s="162">
        <f>IF(N201="sníž. přenesená",J201,0)</f>
        <v>0</v>
      </c>
      <c r="BI201" s="162">
        <f>IF(N201="nulová",J201,0)</f>
        <v>0</v>
      </c>
      <c r="BJ201" s="24" t="s">
        <v>73</v>
      </c>
      <c r="BK201" s="162">
        <f>ROUND(I201*H201,2)</f>
        <v>0</v>
      </c>
      <c r="BL201" s="24" t="s">
        <v>149</v>
      </c>
      <c r="BM201" s="24" t="s">
        <v>1084</v>
      </c>
    </row>
    <row r="202" spans="2:47" s="1" customFormat="1" ht="67.5">
      <c r="B202" s="38"/>
      <c r="D202" s="163" t="s">
        <v>151</v>
      </c>
      <c r="F202" s="164" t="s">
        <v>1085</v>
      </c>
      <c r="L202" s="38"/>
      <c r="M202" s="165"/>
      <c r="N202" s="39"/>
      <c r="O202" s="39"/>
      <c r="P202" s="39"/>
      <c r="Q202" s="39"/>
      <c r="R202" s="39"/>
      <c r="S202" s="39"/>
      <c r="T202" s="67"/>
      <c r="AT202" s="24" t="s">
        <v>151</v>
      </c>
      <c r="AU202" s="24" t="s">
        <v>75</v>
      </c>
    </row>
    <row r="203" spans="2:51" s="11" customFormat="1" ht="13.5">
      <c r="B203" s="166"/>
      <c r="D203" s="163" t="s">
        <v>153</v>
      </c>
      <c r="E203" s="167" t="s">
        <v>5</v>
      </c>
      <c r="F203" s="168" t="s">
        <v>1086</v>
      </c>
      <c r="H203" s="169">
        <v>3.74</v>
      </c>
      <c r="L203" s="166"/>
      <c r="M203" s="170"/>
      <c r="N203" s="171"/>
      <c r="O203" s="171"/>
      <c r="P203" s="171"/>
      <c r="Q203" s="171"/>
      <c r="R203" s="171"/>
      <c r="S203" s="171"/>
      <c r="T203" s="172"/>
      <c r="AT203" s="167" t="s">
        <v>153</v>
      </c>
      <c r="AU203" s="167" t="s">
        <v>75</v>
      </c>
      <c r="AV203" s="11" t="s">
        <v>75</v>
      </c>
      <c r="AW203" s="11" t="s">
        <v>28</v>
      </c>
      <c r="AX203" s="11" t="s">
        <v>65</v>
      </c>
      <c r="AY203" s="167" t="s">
        <v>142</v>
      </c>
    </row>
    <row r="204" spans="2:51" s="13" customFormat="1" ht="13.5">
      <c r="B204" s="179"/>
      <c r="D204" s="163" t="s">
        <v>153</v>
      </c>
      <c r="E204" s="180" t="s">
        <v>5</v>
      </c>
      <c r="F204" s="181" t="s">
        <v>156</v>
      </c>
      <c r="H204" s="182">
        <v>3.74</v>
      </c>
      <c r="L204" s="179"/>
      <c r="M204" s="183"/>
      <c r="N204" s="184"/>
      <c r="O204" s="184"/>
      <c r="P204" s="184"/>
      <c r="Q204" s="184"/>
      <c r="R204" s="184"/>
      <c r="S204" s="184"/>
      <c r="T204" s="185"/>
      <c r="AT204" s="180" t="s">
        <v>153</v>
      </c>
      <c r="AU204" s="180" t="s">
        <v>75</v>
      </c>
      <c r="AV204" s="13" t="s">
        <v>149</v>
      </c>
      <c r="AW204" s="13" t="s">
        <v>28</v>
      </c>
      <c r="AX204" s="13" t="s">
        <v>73</v>
      </c>
      <c r="AY204" s="180" t="s">
        <v>142</v>
      </c>
    </row>
    <row r="205" spans="2:65" s="1" customFormat="1" ht="16.5" customHeight="1">
      <c r="B205" s="152"/>
      <c r="C205" s="153" t="s">
        <v>303</v>
      </c>
      <c r="D205" s="153" t="s">
        <v>144</v>
      </c>
      <c r="E205" s="154" t="s">
        <v>1087</v>
      </c>
      <c r="F205" s="155" t="s">
        <v>1088</v>
      </c>
      <c r="G205" s="156" t="s">
        <v>220</v>
      </c>
      <c r="H205" s="157">
        <v>3.74</v>
      </c>
      <c r="I205" s="157"/>
      <c r="J205" s="157">
        <f>ROUND(I205*H205,2)</f>
        <v>0</v>
      </c>
      <c r="K205" s="155" t="s">
        <v>148</v>
      </c>
      <c r="L205" s="38"/>
      <c r="M205" s="158" t="s">
        <v>5</v>
      </c>
      <c r="N205" s="159" t="s">
        <v>36</v>
      </c>
      <c r="O205" s="160">
        <v>0.152</v>
      </c>
      <c r="P205" s="160">
        <f>O205*H205</f>
        <v>0.56848</v>
      </c>
      <c r="Q205" s="160">
        <v>0</v>
      </c>
      <c r="R205" s="160">
        <f>Q205*H205</f>
        <v>0</v>
      </c>
      <c r="S205" s="160">
        <v>0</v>
      </c>
      <c r="T205" s="161">
        <f>S205*H205</f>
        <v>0</v>
      </c>
      <c r="AR205" s="24" t="s">
        <v>149</v>
      </c>
      <c r="AT205" s="24" t="s">
        <v>144</v>
      </c>
      <c r="AU205" s="24" t="s">
        <v>75</v>
      </c>
      <c r="AY205" s="24" t="s">
        <v>142</v>
      </c>
      <c r="BE205" s="162">
        <f>IF(N205="základní",J205,0)</f>
        <v>0</v>
      </c>
      <c r="BF205" s="162">
        <f>IF(N205="snížená",J205,0)</f>
        <v>0</v>
      </c>
      <c r="BG205" s="162">
        <f>IF(N205="zákl. přenesená",J205,0)</f>
        <v>0</v>
      </c>
      <c r="BH205" s="162">
        <f>IF(N205="sníž. přenesená",J205,0)</f>
        <v>0</v>
      </c>
      <c r="BI205" s="162">
        <f>IF(N205="nulová",J205,0)</f>
        <v>0</v>
      </c>
      <c r="BJ205" s="24" t="s">
        <v>73</v>
      </c>
      <c r="BK205" s="162">
        <f>ROUND(I205*H205,2)</f>
        <v>0</v>
      </c>
      <c r="BL205" s="24" t="s">
        <v>149</v>
      </c>
      <c r="BM205" s="24" t="s">
        <v>1089</v>
      </c>
    </row>
    <row r="206" spans="2:47" s="1" customFormat="1" ht="67.5">
      <c r="B206" s="38"/>
      <c r="D206" s="163" t="s">
        <v>151</v>
      </c>
      <c r="F206" s="164" t="s">
        <v>1085</v>
      </c>
      <c r="L206" s="38"/>
      <c r="M206" s="165"/>
      <c r="N206" s="39"/>
      <c r="O206" s="39"/>
      <c r="P206" s="39"/>
      <c r="Q206" s="39"/>
      <c r="R206" s="39"/>
      <c r="S206" s="39"/>
      <c r="T206" s="67"/>
      <c r="AT206" s="24" t="s">
        <v>151</v>
      </c>
      <c r="AU206" s="24" t="s">
        <v>75</v>
      </c>
    </row>
    <row r="207" spans="2:65" s="1" customFormat="1" ht="25.5" customHeight="1">
      <c r="B207" s="152"/>
      <c r="C207" s="153" t="s">
        <v>308</v>
      </c>
      <c r="D207" s="153" t="s">
        <v>144</v>
      </c>
      <c r="E207" s="154" t="s">
        <v>627</v>
      </c>
      <c r="F207" s="155" t="s">
        <v>628</v>
      </c>
      <c r="G207" s="156" t="s">
        <v>147</v>
      </c>
      <c r="H207" s="157">
        <v>5</v>
      </c>
      <c r="I207" s="157"/>
      <c r="J207" s="157">
        <f>ROUND(I207*H207,2)</f>
        <v>0</v>
      </c>
      <c r="K207" s="155" t="s">
        <v>148</v>
      </c>
      <c r="L207" s="38"/>
      <c r="M207" s="158" t="s">
        <v>5</v>
      </c>
      <c r="N207" s="159" t="s">
        <v>36</v>
      </c>
      <c r="O207" s="160">
        <v>0.584</v>
      </c>
      <c r="P207" s="160">
        <f>O207*H207</f>
        <v>2.92</v>
      </c>
      <c r="Q207" s="160">
        <v>2.45329</v>
      </c>
      <c r="R207" s="160">
        <f>Q207*H207</f>
        <v>12.266449999999999</v>
      </c>
      <c r="S207" s="160">
        <v>0</v>
      </c>
      <c r="T207" s="161">
        <f>S207*H207</f>
        <v>0</v>
      </c>
      <c r="AR207" s="24" t="s">
        <v>149</v>
      </c>
      <c r="AT207" s="24" t="s">
        <v>144</v>
      </c>
      <c r="AU207" s="24" t="s">
        <v>75</v>
      </c>
      <c r="AY207" s="24" t="s">
        <v>142</v>
      </c>
      <c r="BE207" s="162">
        <f>IF(N207="základní",J207,0)</f>
        <v>0</v>
      </c>
      <c r="BF207" s="162">
        <f>IF(N207="snížená",J207,0)</f>
        <v>0</v>
      </c>
      <c r="BG207" s="162">
        <f>IF(N207="zákl. přenesená",J207,0)</f>
        <v>0</v>
      </c>
      <c r="BH207" s="162">
        <f>IF(N207="sníž. přenesená",J207,0)</f>
        <v>0</v>
      </c>
      <c r="BI207" s="162">
        <f>IF(N207="nulová",J207,0)</f>
        <v>0</v>
      </c>
      <c r="BJ207" s="24" t="s">
        <v>73</v>
      </c>
      <c r="BK207" s="162">
        <f>ROUND(I207*H207,2)</f>
        <v>0</v>
      </c>
      <c r="BL207" s="24" t="s">
        <v>149</v>
      </c>
      <c r="BM207" s="24" t="s">
        <v>1090</v>
      </c>
    </row>
    <row r="208" spans="2:47" s="1" customFormat="1" ht="108">
      <c r="B208" s="38"/>
      <c r="D208" s="163" t="s">
        <v>151</v>
      </c>
      <c r="F208" s="164" t="s">
        <v>630</v>
      </c>
      <c r="L208" s="38"/>
      <c r="M208" s="165"/>
      <c r="N208" s="39"/>
      <c r="O208" s="39"/>
      <c r="P208" s="39"/>
      <c r="Q208" s="39"/>
      <c r="R208" s="39"/>
      <c r="S208" s="39"/>
      <c r="T208" s="67"/>
      <c r="AT208" s="24" t="s">
        <v>151</v>
      </c>
      <c r="AU208" s="24" t="s">
        <v>75</v>
      </c>
    </row>
    <row r="209" spans="2:51" s="12" customFormat="1" ht="13.5">
      <c r="B209" s="173"/>
      <c r="D209" s="163" t="s">
        <v>153</v>
      </c>
      <c r="E209" s="174" t="s">
        <v>5</v>
      </c>
      <c r="F209" s="175" t="s">
        <v>1091</v>
      </c>
      <c r="H209" s="174" t="s">
        <v>5</v>
      </c>
      <c r="L209" s="173"/>
      <c r="M209" s="176"/>
      <c r="N209" s="177"/>
      <c r="O209" s="177"/>
      <c r="P209" s="177"/>
      <c r="Q209" s="177"/>
      <c r="R209" s="177"/>
      <c r="S209" s="177"/>
      <c r="T209" s="178"/>
      <c r="AT209" s="174" t="s">
        <v>153</v>
      </c>
      <c r="AU209" s="174" t="s">
        <v>75</v>
      </c>
      <c r="AV209" s="12" t="s">
        <v>73</v>
      </c>
      <c r="AW209" s="12" t="s">
        <v>28</v>
      </c>
      <c r="AX209" s="12" t="s">
        <v>65</v>
      </c>
      <c r="AY209" s="174" t="s">
        <v>142</v>
      </c>
    </row>
    <row r="210" spans="2:51" s="11" customFormat="1" ht="13.5">
      <c r="B210" s="166"/>
      <c r="D210" s="163" t="s">
        <v>153</v>
      </c>
      <c r="E210" s="167" t="s">
        <v>5</v>
      </c>
      <c r="F210" s="168" t="s">
        <v>1092</v>
      </c>
      <c r="H210" s="169">
        <v>3.21</v>
      </c>
      <c r="L210" s="166"/>
      <c r="M210" s="170"/>
      <c r="N210" s="171"/>
      <c r="O210" s="171"/>
      <c r="P210" s="171"/>
      <c r="Q210" s="171"/>
      <c r="R210" s="171"/>
      <c r="S210" s="171"/>
      <c r="T210" s="172"/>
      <c r="AT210" s="167" t="s">
        <v>153</v>
      </c>
      <c r="AU210" s="167" t="s">
        <v>75</v>
      </c>
      <c r="AV210" s="11" t="s">
        <v>75</v>
      </c>
      <c r="AW210" s="11" t="s">
        <v>28</v>
      </c>
      <c r="AX210" s="11" t="s">
        <v>65</v>
      </c>
      <c r="AY210" s="167" t="s">
        <v>142</v>
      </c>
    </row>
    <row r="211" spans="2:51" s="11" customFormat="1" ht="13.5">
      <c r="B211" s="166"/>
      <c r="D211" s="163" t="s">
        <v>153</v>
      </c>
      <c r="E211" s="167" t="s">
        <v>5</v>
      </c>
      <c r="F211" s="168" t="s">
        <v>1093</v>
      </c>
      <c r="H211" s="169">
        <v>1.79</v>
      </c>
      <c r="L211" s="166"/>
      <c r="M211" s="170"/>
      <c r="N211" s="171"/>
      <c r="O211" s="171"/>
      <c r="P211" s="171"/>
      <c r="Q211" s="171"/>
      <c r="R211" s="171"/>
      <c r="S211" s="171"/>
      <c r="T211" s="172"/>
      <c r="AT211" s="167" t="s">
        <v>153</v>
      </c>
      <c r="AU211" s="167" t="s">
        <v>75</v>
      </c>
      <c r="AV211" s="11" t="s">
        <v>75</v>
      </c>
      <c r="AW211" s="11" t="s">
        <v>28</v>
      </c>
      <c r="AX211" s="11" t="s">
        <v>65</v>
      </c>
      <c r="AY211" s="167" t="s">
        <v>142</v>
      </c>
    </row>
    <row r="212" spans="2:51" s="13" customFormat="1" ht="13.5">
      <c r="B212" s="179"/>
      <c r="D212" s="163" t="s">
        <v>153</v>
      </c>
      <c r="E212" s="180" t="s">
        <v>5</v>
      </c>
      <c r="F212" s="181" t="s">
        <v>156</v>
      </c>
      <c r="H212" s="182">
        <v>5</v>
      </c>
      <c r="L212" s="179"/>
      <c r="M212" s="183"/>
      <c r="N212" s="184"/>
      <c r="O212" s="184"/>
      <c r="P212" s="184"/>
      <c r="Q212" s="184"/>
      <c r="R212" s="184"/>
      <c r="S212" s="184"/>
      <c r="T212" s="185"/>
      <c r="AT212" s="180" t="s">
        <v>153</v>
      </c>
      <c r="AU212" s="180" t="s">
        <v>75</v>
      </c>
      <c r="AV212" s="13" t="s">
        <v>149</v>
      </c>
      <c r="AW212" s="13" t="s">
        <v>28</v>
      </c>
      <c r="AX212" s="13" t="s">
        <v>73</v>
      </c>
      <c r="AY212" s="180" t="s">
        <v>142</v>
      </c>
    </row>
    <row r="213" spans="2:65" s="1" customFormat="1" ht="16.5" customHeight="1">
      <c r="B213" s="152"/>
      <c r="C213" s="153" t="s">
        <v>312</v>
      </c>
      <c r="D213" s="153" t="s">
        <v>144</v>
      </c>
      <c r="E213" s="154" t="s">
        <v>1094</v>
      </c>
      <c r="F213" s="155" t="s">
        <v>1095</v>
      </c>
      <c r="G213" s="156" t="s">
        <v>220</v>
      </c>
      <c r="H213" s="157">
        <v>17.99</v>
      </c>
      <c r="I213" s="157"/>
      <c r="J213" s="157">
        <f>ROUND(I213*H213,2)</f>
        <v>0</v>
      </c>
      <c r="K213" s="155" t="s">
        <v>148</v>
      </c>
      <c r="L213" s="38"/>
      <c r="M213" s="158" t="s">
        <v>5</v>
      </c>
      <c r="N213" s="159" t="s">
        <v>36</v>
      </c>
      <c r="O213" s="160">
        <v>0.247</v>
      </c>
      <c r="P213" s="160">
        <f>O213*H213</f>
        <v>4.44353</v>
      </c>
      <c r="Q213" s="160">
        <v>0.00269</v>
      </c>
      <c r="R213" s="160">
        <f>Q213*H213</f>
        <v>0.048393099999999994</v>
      </c>
      <c r="S213" s="160">
        <v>0</v>
      </c>
      <c r="T213" s="161">
        <f>S213*H213</f>
        <v>0</v>
      </c>
      <c r="AR213" s="24" t="s">
        <v>149</v>
      </c>
      <c r="AT213" s="24" t="s">
        <v>144</v>
      </c>
      <c r="AU213" s="24" t="s">
        <v>75</v>
      </c>
      <c r="AY213" s="24" t="s">
        <v>142</v>
      </c>
      <c r="BE213" s="162">
        <f>IF(N213="základní",J213,0)</f>
        <v>0</v>
      </c>
      <c r="BF213" s="162">
        <f>IF(N213="snížená",J213,0)</f>
        <v>0</v>
      </c>
      <c r="BG213" s="162">
        <f>IF(N213="zákl. přenesená",J213,0)</f>
        <v>0</v>
      </c>
      <c r="BH213" s="162">
        <f>IF(N213="sníž. přenesená",J213,0)</f>
        <v>0</v>
      </c>
      <c r="BI213" s="162">
        <f>IF(N213="nulová",J213,0)</f>
        <v>0</v>
      </c>
      <c r="BJ213" s="24" t="s">
        <v>73</v>
      </c>
      <c r="BK213" s="162">
        <f>ROUND(I213*H213,2)</f>
        <v>0</v>
      </c>
      <c r="BL213" s="24" t="s">
        <v>149</v>
      </c>
      <c r="BM213" s="24" t="s">
        <v>1096</v>
      </c>
    </row>
    <row r="214" spans="2:47" s="1" customFormat="1" ht="67.5">
      <c r="B214" s="38"/>
      <c r="D214" s="163" t="s">
        <v>151</v>
      </c>
      <c r="F214" s="164" t="s">
        <v>1085</v>
      </c>
      <c r="L214" s="38"/>
      <c r="M214" s="165"/>
      <c r="N214" s="39"/>
      <c r="O214" s="39"/>
      <c r="P214" s="39"/>
      <c r="Q214" s="39"/>
      <c r="R214" s="39"/>
      <c r="S214" s="39"/>
      <c r="T214" s="67"/>
      <c r="AT214" s="24" t="s">
        <v>151</v>
      </c>
      <c r="AU214" s="24" t="s">
        <v>75</v>
      </c>
    </row>
    <row r="215" spans="2:51" s="11" customFormat="1" ht="13.5">
      <c r="B215" s="166"/>
      <c r="D215" s="163" t="s">
        <v>153</v>
      </c>
      <c r="E215" s="167" t="s">
        <v>5</v>
      </c>
      <c r="F215" s="168" t="s">
        <v>1097</v>
      </c>
      <c r="H215" s="169">
        <v>14.31</v>
      </c>
      <c r="L215" s="166"/>
      <c r="M215" s="170"/>
      <c r="N215" s="171"/>
      <c r="O215" s="171"/>
      <c r="P215" s="171"/>
      <c r="Q215" s="171"/>
      <c r="R215" s="171"/>
      <c r="S215" s="171"/>
      <c r="T215" s="172"/>
      <c r="AT215" s="167" t="s">
        <v>153</v>
      </c>
      <c r="AU215" s="167" t="s">
        <v>75</v>
      </c>
      <c r="AV215" s="11" t="s">
        <v>75</v>
      </c>
      <c r="AW215" s="11" t="s">
        <v>28</v>
      </c>
      <c r="AX215" s="11" t="s">
        <v>65</v>
      </c>
      <c r="AY215" s="167" t="s">
        <v>142</v>
      </c>
    </row>
    <row r="216" spans="2:51" s="11" customFormat="1" ht="13.5">
      <c r="B216" s="166"/>
      <c r="D216" s="163" t="s">
        <v>153</v>
      </c>
      <c r="E216" s="167" t="s">
        <v>5</v>
      </c>
      <c r="F216" s="168" t="s">
        <v>1098</v>
      </c>
      <c r="H216" s="169">
        <v>3.68</v>
      </c>
      <c r="L216" s="166"/>
      <c r="M216" s="170"/>
      <c r="N216" s="171"/>
      <c r="O216" s="171"/>
      <c r="P216" s="171"/>
      <c r="Q216" s="171"/>
      <c r="R216" s="171"/>
      <c r="S216" s="171"/>
      <c r="T216" s="172"/>
      <c r="AT216" s="167" t="s">
        <v>153</v>
      </c>
      <c r="AU216" s="167" t="s">
        <v>75</v>
      </c>
      <c r="AV216" s="11" t="s">
        <v>75</v>
      </c>
      <c r="AW216" s="11" t="s">
        <v>28</v>
      </c>
      <c r="AX216" s="11" t="s">
        <v>65</v>
      </c>
      <c r="AY216" s="167" t="s">
        <v>142</v>
      </c>
    </row>
    <row r="217" spans="2:51" s="13" customFormat="1" ht="13.5">
      <c r="B217" s="179"/>
      <c r="D217" s="163" t="s">
        <v>153</v>
      </c>
      <c r="E217" s="180" t="s">
        <v>5</v>
      </c>
      <c r="F217" s="181" t="s">
        <v>156</v>
      </c>
      <c r="H217" s="182">
        <v>17.99</v>
      </c>
      <c r="L217" s="179"/>
      <c r="M217" s="183"/>
      <c r="N217" s="184"/>
      <c r="O217" s="184"/>
      <c r="P217" s="184"/>
      <c r="Q217" s="184"/>
      <c r="R217" s="184"/>
      <c r="S217" s="184"/>
      <c r="T217" s="185"/>
      <c r="AT217" s="180" t="s">
        <v>153</v>
      </c>
      <c r="AU217" s="180" t="s">
        <v>75</v>
      </c>
      <c r="AV217" s="13" t="s">
        <v>149</v>
      </c>
      <c r="AW217" s="13" t="s">
        <v>28</v>
      </c>
      <c r="AX217" s="13" t="s">
        <v>73</v>
      </c>
      <c r="AY217" s="180" t="s">
        <v>142</v>
      </c>
    </row>
    <row r="218" spans="2:65" s="1" customFormat="1" ht="16.5" customHeight="1">
      <c r="B218" s="152"/>
      <c r="C218" s="153" t="s">
        <v>316</v>
      </c>
      <c r="D218" s="153" t="s">
        <v>144</v>
      </c>
      <c r="E218" s="154" t="s">
        <v>1099</v>
      </c>
      <c r="F218" s="155" t="s">
        <v>1100</v>
      </c>
      <c r="G218" s="156" t="s">
        <v>220</v>
      </c>
      <c r="H218" s="157">
        <v>17.99</v>
      </c>
      <c r="I218" s="157"/>
      <c r="J218" s="157">
        <f>ROUND(I218*H218,2)</f>
        <v>0</v>
      </c>
      <c r="K218" s="155" t="s">
        <v>148</v>
      </c>
      <c r="L218" s="38"/>
      <c r="M218" s="158" t="s">
        <v>5</v>
      </c>
      <c r="N218" s="159" t="s">
        <v>36</v>
      </c>
      <c r="O218" s="160">
        <v>0.083</v>
      </c>
      <c r="P218" s="160">
        <f>O218*H218</f>
        <v>1.4931699999999999</v>
      </c>
      <c r="Q218" s="160">
        <v>0</v>
      </c>
      <c r="R218" s="160">
        <f>Q218*H218</f>
        <v>0</v>
      </c>
      <c r="S218" s="160">
        <v>0</v>
      </c>
      <c r="T218" s="161">
        <f>S218*H218</f>
        <v>0</v>
      </c>
      <c r="AR218" s="24" t="s">
        <v>149</v>
      </c>
      <c r="AT218" s="24" t="s">
        <v>144</v>
      </c>
      <c r="AU218" s="24" t="s">
        <v>75</v>
      </c>
      <c r="AY218" s="24" t="s">
        <v>142</v>
      </c>
      <c r="BE218" s="162">
        <f>IF(N218="základní",J218,0)</f>
        <v>0</v>
      </c>
      <c r="BF218" s="162">
        <f>IF(N218="snížená",J218,0)</f>
        <v>0</v>
      </c>
      <c r="BG218" s="162">
        <f>IF(N218="zákl. přenesená",J218,0)</f>
        <v>0</v>
      </c>
      <c r="BH218" s="162">
        <f>IF(N218="sníž. přenesená",J218,0)</f>
        <v>0</v>
      </c>
      <c r="BI218" s="162">
        <f>IF(N218="nulová",J218,0)</f>
        <v>0</v>
      </c>
      <c r="BJ218" s="24" t="s">
        <v>73</v>
      </c>
      <c r="BK218" s="162">
        <f>ROUND(I218*H218,2)</f>
        <v>0</v>
      </c>
      <c r="BL218" s="24" t="s">
        <v>149</v>
      </c>
      <c r="BM218" s="24" t="s">
        <v>1101</v>
      </c>
    </row>
    <row r="219" spans="2:47" s="1" customFormat="1" ht="67.5">
      <c r="B219" s="38"/>
      <c r="D219" s="163" t="s">
        <v>151</v>
      </c>
      <c r="F219" s="164" t="s">
        <v>1085</v>
      </c>
      <c r="L219" s="38"/>
      <c r="M219" s="165"/>
      <c r="N219" s="39"/>
      <c r="O219" s="39"/>
      <c r="P219" s="39"/>
      <c r="Q219" s="39"/>
      <c r="R219" s="39"/>
      <c r="S219" s="39"/>
      <c r="T219" s="67"/>
      <c r="AT219" s="24" t="s">
        <v>151</v>
      </c>
      <c r="AU219" s="24" t="s">
        <v>75</v>
      </c>
    </row>
    <row r="220" spans="2:63" s="10" customFormat="1" ht="29.85" customHeight="1">
      <c r="B220" s="140"/>
      <c r="D220" s="141" t="s">
        <v>64</v>
      </c>
      <c r="E220" s="150" t="s">
        <v>149</v>
      </c>
      <c r="F220" s="150" t="s">
        <v>782</v>
      </c>
      <c r="J220" s="151">
        <f>BK220</f>
        <v>0</v>
      </c>
      <c r="L220" s="140"/>
      <c r="M220" s="144"/>
      <c r="N220" s="145"/>
      <c r="O220" s="145"/>
      <c r="P220" s="146">
        <f>SUM(P221:P235)</f>
        <v>129.21909000000002</v>
      </c>
      <c r="Q220" s="145"/>
      <c r="R220" s="146">
        <f>SUM(R221:R235)</f>
        <v>16.481866800000002</v>
      </c>
      <c r="S220" s="145"/>
      <c r="T220" s="147">
        <f>SUM(T221:T235)</f>
        <v>0</v>
      </c>
      <c r="AR220" s="141" t="s">
        <v>73</v>
      </c>
      <c r="AT220" s="148" t="s">
        <v>64</v>
      </c>
      <c r="AU220" s="148" t="s">
        <v>73</v>
      </c>
      <c r="AY220" s="141" t="s">
        <v>142</v>
      </c>
      <c r="BK220" s="149">
        <f>SUM(BK221:BK235)</f>
        <v>0</v>
      </c>
    </row>
    <row r="221" spans="2:65" s="1" customFormat="1" ht="38.25" customHeight="1">
      <c r="B221" s="152"/>
      <c r="C221" s="153" t="s">
        <v>321</v>
      </c>
      <c r="D221" s="153" t="s">
        <v>144</v>
      </c>
      <c r="E221" s="154" t="s">
        <v>1102</v>
      </c>
      <c r="F221" s="155" t="s">
        <v>1103</v>
      </c>
      <c r="G221" s="156" t="s">
        <v>324</v>
      </c>
      <c r="H221" s="157">
        <v>78.7</v>
      </c>
      <c r="I221" s="157"/>
      <c r="J221" s="157">
        <f>ROUND(I221*H221,2)</f>
        <v>0</v>
      </c>
      <c r="K221" s="155" t="s">
        <v>148</v>
      </c>
      <c r="L221" s="38"/>
      <c r="M221" s="158" t="s">
        <v>5</v>
      </c>
      <c r="N221" s="159" t="s">
        <v>36</v>
      </c>
      <c r="O221" s="160">
        <v>1.098</v>
      </c>
      <c r="P221" s="160">
        <f>O221*H221</f>
        <v>86.41260000000001</v>
      </c>
      <c r="Q221" s="160">
        <v>0.03465</v>
      </c>
      <c r="R221" s="160">
        <f>Q221*H221</f>
        <v>2.7269550000000002</v>
      </c>
      <c r="S221" s="160">
        <v>0</v>
      </c>
      <c r="T221" s="161">
        <f>S221*H221</f>
        <v>0</v>
      </c>
      <c r="AR221" s="24" t="s">
        <v>149</v>
      </c>
      <c r="AT221" s="24" t="s">
        <v>144</v>
      </c>
      <c r="AU221" s="24" t="s">
        <v>75</v>
      </c>
      <c r="AY221" s="24" t="s">
        <v>142</v>
      </c>
      <c r="BE221" s="162">
        <f>IF(N221="základní",J221,0)</f>
        <v>0</v>
      </c>
      <c r="BF221" s="162">
        <f>IF(N221="snížená",J221,0)</f>
        <v>0</v>
      </c>
      <c r="BG221" s="162">
        <f>IF(N221="zákl. přenesená",J221,0)</f>
        <v>0</v>
      </c>
      <c r="BH221" s="162">
        <f>IF(N221="sníž. přenesená",J221,0)</f>
        <v>0</v>
      </c>
      <c r="BI221" s="162">
        <f>IF(N221="nulová",J221,0)</f>
        <v>0</v>
      </c>
      <c r="BJ221" s="24" t="s">
        <v>73</v>
      </c>
      <c r="BK221" s="162">
        <f>ROUND(I221*H221,2)</f>
        <v>0</v>
      </c>
      <c r="BL221" s="24" t="s">
        <v>149</v>
      </c>
      <c r="BM221" s="24" t="s">
        <v>1104</v>
      </c>
    </row>
    <row r="222" spans="2:47" s="1" customFormat="1" ht="67.5">
      <c r="B222" s="38"/>
      <c r="D222" s="163" t="s">
        <v>151</v>
      </c>
      <c r="F222" s="164" t="s">
        <v>1105</v>
      </c>
      <c r="L222" s="38"/>
      <c r="M222" s="165"/>
      <c r="N222" s="39"/>
      <c r="O222" s="39"/>
      <c r="P222" s="39"/>
      <c r="Q222" s="39"/>
      <c r="R222" s="39"/>
      <c r="S222" s="39"/>
      <c r="T222" s="67"/>
      <c r="AT222" s="24" t="s">
        <v>151</v>
      </c>
      <c r="AU222" s="24" t="s">
        <v>75</v>
      </c>
    </row>
    <row r="223" spans="2:51" s="11" customFormat="1" ht="13.5">
      <c r="B223" s="166"/>
      <c r="D223" s="163" t="s">
        <v>153</v>
      </c>
      <c r="E223" s="167" t="s">
        <v>5</v>
      </c>
      <c r="F223" s="168" t="s">
        <v>1106</v>
      </c>
      <c r="H223" s="169">
        <v>27.2</v>
      </c>
      <c r="L223" s="166"/>
      <c r="M223" s="170"/>
      <c r="N223" s="171"/>
      <c r="O223" s="171"/>
      <c r="P223" s="171"/>
      <c r="Q223" s="171"/>
      <c r="R223" s="171"/>
      <c r="S223" s="171"/>
      <c r="T223" s="172"/>
      <c r="AT223" s="167" t="s">
        <v>153</v>
      </c>
      <c r="AU223" s="167" t="s">
        <v>75</v>
      </c>
      <c r="AV223" s="11" t="s">
        <v>75</v>
      </c>
      <c r="AW223" s="11" t="s">
        <v>28</v>
      </c>
      <c r="AX223" s="11" t="s">
        <v>65</v>
      </c>
      <c r="AY223" s="167" t="s">
        <v>142</v>
      </c>
    </row>
    <row r="224" spans="2:51" s="11" customFormat="1" ht="13.5">
      <c r="B224" s="166"/>
      <c r="D224" s="163" t="s">
        <v>153</v>
      </c>
      <c r="E224" s="167" t="s">
        <v>5</v>
      </c>
      <c r="F224" s="168" t="s">
        <v>1107</v>
      </c>
      <c r="H224" s="169">
        <v>51.5</v>
      </c>
      <c r="L224" s="166"/>
      <c r="M224" s="170"/>
      <c r="N224" s="171"/>
      <c r="O224" s="171"/>
      <c r="P224" s="171"/>
      <c r="Q224" s="171"/>
      <c r="R224" s="171"/>
      <c r="S224" s="171"/>
      <c r="T224" s="172"/>
      <c r="AT224" s="167" t="s">
        <v>153</v>
      </c>
      <c r="AU224" s="167" t="s">
        <v>75</v>
      </c>
      <c r="AV224" s="11" t="s">
        <v>75</v>
      </c>
      <c r="AW224" s="11" t="s">
        <v>28</v>
      </c>
      <c r="AX224" s="11" t="s">
        <v>65</v>
      </c>
      <c r="AY224" s="167" t="s">
        <v>142</v>
      </c>
    </row>
    <row r="225" spans="2:51" s="13" customFormat="1" ht="13.5">
      <c r="B225" s="179"/>
      <c r="D225" s="163" t="s">
        <v>153</v>
      </c>
      <c r="E225" s="180" t="s">
        <v>5</v>
      </c>
      <c r="F225" s="181" t="s">
        <v>156</v>
      </c>
      <c r="H225" s="182">
        <v>78.7</v>
      </c>
      <c r="L225" s="179"/>
      <c r="M225" s="183"/>
      <c r="N225" s="184"/>
      <c r="O225" s="184"/>
      <c r="P225" s="184"/>
      <c r="Q225" s="184"/>
      <c r="R225" s="184"/>
      <c r="S225" s="184"/>
      <c r="T225" s="185"/>
      <c r="AT225" s="180" t="s">
        <v>153</v>
      </c>
      <c r="AU225" s="180" t="s">
        <v>75</v>
      </c>
      <c r="AV225" s="13" t="s">
        <v>149</v>
      </c>
      <c r="AW225" s="13" t="s">
        <v>28</v>
      </c>
      <c r="AX225" s="13" t="s">
        <v>73</v>
      </c>
      <c r="AY225" s="180" t="s">
        <v>142</v>
      </c>
    </row>
    <row r="226" spans="2:65" s="1" customFormat="1" ht="16.5" customHeight="1">
      <c r="B226" s="152"/>
      <c r="C226" s="187" t="s">
        <v>326</v>
      </c>
      <c r="D226" s="187" t="s">
        <v>226</v>
      </c>
      <c r="E226" s="188" t="s">
        <v>1108</v>
      </c>
      <c r="F226" s="189" t="s">
        <v>1109</v>
      </c>
      <c r="G226" s="190" t="s">
        <v>389</v>
      </c>
      <c r="H226" s="191">
        <v>89</v>
      </c>
      <c r="I226" s="191"/>
      <c r="J226" s="191">
        <f>ROUND(I226*H226,2)</f>
        <v>0</v>
      </c>
      <c r="K226" s="189" t="s">
        <v>5</v>
      </c>
      <c r="L226" s="192"/>
      <c r="M226" s="193" t="s">
        <v>5</v>
      </c>
      <c r="N226" s="194" t="s">
        <v>36</v>
      </c>
      <c r="O226" s="160">
        <v>0</v>
      </c>
      <c r="P226" s="160">
        <f>O226*H226</f>
        <v>0</v>
      </c>
      <c r="Q226" s="160">
        <v>0.056</v>
      </c>
      <c r="R226" s="160">
        <f>Q226*H226</f>
        <v>4.984</v>
      </c>
      <c r="S226" s="160">
        <v>0</v>
      </c>
      <c r="T226" s="161">
        <f>S226*H226</f>
        <v>0</v>
      </c>
      <c r="AR226" s="24" t="s">
        <v>189</v>
      </c>
      <c r="AT226" s="24" t="s">
        <v>226</v>
      </c>
      <c r="AU226" s="24" t="s">
        <v>75</v>
      </c>
      <c r="AY226" s="24" t="s">
        <v>142</v>
      </c>
      <c r="BE226" s="162">
        <f>IF(N226="základní",J226,0)</f>
        <v>0</v>
      </c>
      <c r="BF226" s="162">
        <f>IF(N226="snížená",J226,0)</f>
        <v>0</v>
      </c>
      <c r="BG226" s="162">
        <f>IF(N226="zákl. přenesená",J226,0)</f>
        <v>0</v>
      </c>
      <c r="BH226" s="162">
        <f>IF(N226="sníž. přenesená",J226,0)</f>
        <v>0</v>
      </c>
      <c r="BI226" s="162">
        <f>IF(N226="nulová",J226,0)</f>
        <v>0</v>
      </c>
      <c r="BJ226" s="24" t="s">
        <v>73</v>
      </c>
      <c r="BK226" s="162">
        <f>ROUND(I226*H226,2)</f>
        <v>0</v>
      </c>
      <c r="BL226" s="24" t="s">
        <v>149</v>
      </c>
      <c r="BM226" s="24" t="s">
        <v>1110</v>
      </c>
    </row>
    <row r="227" spans="2:65" s="1" customFormat="1" ht="25.5" customHeight="1">
      <c r="B227" s="152"/>
      <c r="C227" s="153" t="s">
        <v>333</v>
      </c>
      <c r="D227" s="153" t="s">
        <v>144</v>
      </c>
      <c r="E227" s="154" t="s">
        <v>1111</v>
      </c>
      <c r="F227" s="155" t="s">
        <v>1112</v>
      </c>
      <c r="G227" s="156" t="s">
        <v>324</v>
      </c>
      <c r="H227" s="157">
        <v>78.7</v>
      </c>
      <c r="I227" s="157"/>
      <c r="J227" s="157">
        <f>ROUND(I227*H227,2)</f>
        <v>0</v>
      </c>
      <c r="K227" s="155" t="s">
        <v>148</v>
      </c>
      <c r="L227" s="38"/>
      <c r="M227" s="158" t="s">
        <v>5</v>
      </c>
      <c r="N227" s="159" t="s">
        <v>36</v>
      </c>
      <c r="O227" s="160">
        <v>0.379</v>
      </c>
      <c r="P227" s="160">
        <f>O227*H227</f>
        <v>29.8273</v>
      </c>
      <c r="Q227" s="160">
        <v>0.11046</v>
      </c>
      <c r="R227" s="160">
        <f>Q227*H227</f>
        <v>8.693202000000001</v>
      </c>
      <c r="S227" s="160">
        <v>0</v>
      </c>
      <c r="T227" s="161">
        <f>S227*H227</f>
        <v>0</v>
      </c>
      <c r="AR227" s="24" t="s">
        <v>149</v>
      </c>
      <c r="AT227" s="24" t="s">
        <v>144</v>
      </c>
      <c r="AU227" s="24" t="s">
        <v>75</v>
      </c>
      <c r="AY227" s="24" t="s">
        <v>142</v>
      </c>
      <c r="BE227" s="162">
        <f>IF(N227="základní",J227,0)</f>
        <v>0</v>
      </c>
      <c r="BF227" s="162">
        <f>IF(N227="snížená",J227,0)</f>
        <v>0</v>
      </c>
      <c r="BG227" s="162">
        <f>IF(N227="zákl. přenesená",J227,0)</f>
        <v>0</v>
      </c>
      <c r="BH227" s="162">
        <f>IF(N227="sníž. přenesená",J227,0)</f>
        <v>0</v>
      </c>
      <c r="BI227" s="162">
        <f>IF(N227="nulová",J227,0)</f>
        <v>0</v>
      </c>
      <c r="BJ227" s="24" t="s">
        <v>73</v>
      </c>
      <c r="BK227" s="162">
        <f>ROUND(I227*H227,2)</f>
        <v>0</v>
      </c>
      <c r="BL227" s="24" t="s">
        <v>149</v>
      </c>
      <c r="BM227" s="24" t="s">
        <v>1113</v>
      </c>
    </row>
    <row r="228" spans="2:51" s="11" customFormat="1" ht="13.5">
      <c r="B228" s="166"/>
      <c r="D228" s="163" t="s">
        <v>153</v>
      </c>
      <c r="E228" s="167" t="s">
        <v>5</v>
      </c>
      <c r="F228" s="168" t="s">
        <v>1114</v>
      </c>
      <c r="H228" s="169">
        <v>78.7</v>
      </c>
      <c r="L228" s="166"/>
      <c r="M228" s="170"/>
      <c r="N228" s="171"/>
      <c r="O228" s="171"/>
      <c r="P228" s="171"/>
      <c r="Q228" s="171"/>
      <c r="R228" s="171"/>
      <c r="S228" s="171"/>
      <c r="T228" s="172"/>
      <c r="AT228" s="167" t="s">
        <v>153</v>
      </c>
      <c r="AU228" s="167" t="s">
        <v>75</v>
      </c>
      <c r="AV228" s="11" t="s">
        <v>75</v>
      </c>
      <c r="AW228" s="11" t="s">
        <v>28</v>
      </c>
      <c r="AX228" s="11" t="s">
        <v>65</v>
      </c>
      <c r="AY228" s="167" t="s">
        <v>142</v>
      </c>
    </row>
    <row r="229" spans="2:51" s="13" customFormat="1" ht="13.5">
      <c r="B229" s="179"/>
      <c r="D229" s="163" t="s">
        <v>153</v>
      </c>
      <c r="E229" s="180" t="s">
        <v>5</v>
      </c>
      <c r="F229" s="181" t="s">
        <v>156</v>
      </c>
      <c r="H229" s="182">
        <v>78.7</v>
      </c>
      <c r="L229" s="179"/>
      <c r="M229" s="183"/>
      <c r="N229" s="184"/>
      <c r="O229" s="184"/>
      <c r="P229" s="184"/>
      <c r="Q229" s="184"/>
      <c r="R229" s="184"/>
      <c r="S229" s="184"/>
      <c r="T229" s="185"/>
      <c r="AT229" s="180" t="s">
        <v>153</v>
      </c>
      <c r="AU229" s="180" t="s">
        <v>75</v>
      </c>
      <c r="AV229" s="13" t="s">
        <v>149</v>
      </c>
      <c r="AW229" s="13" t="s">
        <v>28</v>
      </c>
      <c r="AX229" s="13" t="s">
        <v>73</v>
      </c>
      <c r="AY229" s="180" t="s">
        <v>142</v>
      </c>
    </row>
    <row r="230" spans="2:65" s="1" customFormat="1" ht="25.5" customHeight="1">
      <c r="B230" s="152"/>
      <c r="C230" s="153" t="s">
        <v>336</v>
      </c>
      <c r="D230" s="153" t="s">
        <v>144</v>
      </c>
      <c r="E230" s="154" t="s">
        <v>1115</v>
      </c>
      <c r="F230" s="155" t="s">
        <v>1116</v>
      </c>
      <c r="G230" s="156" t="s">
        <v>220</v>
      </c>
      <c r="H230" s="157">
        <v>11.81</v>
      </c>
      <c r="I230" s="157"/>
      <c r="J230" s="157">
        <f>ROUND(I230*H230,2)</f>
        <v>0</v>
      </c>
      <c r="K230" s="155" t="s">
        <v>148</v>
      </c>
      <c r="L230" s="38"/>
      <c r="M230" s="158" t="s">
        <v>5</v>
      </c>
      <c r="N230" s="159" t="s">
        <v>36</v>
      </c>
      <c r="O230" s="160">
        <v>0.839</v>
      </c>
      <c r="P230" s="160">
        <f>O230*H230</f>
        <v>9.90859</v>
      </c>
      <c r="Q230" s="160">
        <v>0.00658</v>
      </c>
      <c r="R230" s="160">
        <f>Q230*H230</f>
        <v>0.0777098</v>
      </c>
      <c r="S230" s="160">
        <v>0</v>
      </c>
      <c r="T230" s="161">
        <f>S230*H230</f>
        <v>0</v>
      </c>
      <c r="AR230" s="24" t="s">
        <v>149</v>
      </c>
      <c r="AT230" s="24" t="s">
        <v>144</v>
      </c>
      <c r="AU230" s="24" t="s">
        <v>75</v>
      </c>
      <c r="AY230" s="24" t="s">
        <v>142</v>
      </c>
      <c r="BE230" s="162">
        <f>IF(N230="základní",J230,0)</f>
        <v>0</v>
      </c>
      <c r="BF230" s="162">
        <f>IF(N230="snížená",J230,0)</f>
        <v>0</v>
      </c>
      <c r="BG230" s="162">
        <f>IF(N230="zákl. přenesená",J230,0)</f>
        <v>0</v>
      </c>
      <c r="BH230" s="162">
        <f>IF(N230="sníž. přenesená",J230,0)</f>
        <v>0</v>
      </c>
      <c r="BI230" s="162">
        <f>IF(N230="nulová",J230,0)</f>
        <v>0</v>
      </c>
      <c r="BJ230" s="24" t="s">
        <v>73</v>
      </c>
      <c r="BK230" s="162">
        <f>ROUND(I230*H230,2)</f>
        <v>0</v>
      </c>
      <c r="BL230" s="24" t="s">
        <v>149</v>
      </c>
      <c r="BM230" s="24" t="s">
        <v>1117</v>
      </c>
    </row>
    <row r="231" spans="2:47" s="1" customFormat="1" ht="40.5">
      <c r="B231" s="38"/>
      <c r="D231" s="163" t="s">
        <v>151</v>
      </c>
      <c r="F231" s="164" t="s">
        <v>1118</v>
      </c>
      <c r="L231" s="38"/>
      <c r="M231" s="165"/>
      <c r="N231" s="39"/>
      <c r="O231" s="39"/>
      <c r="P231" s="39"/>
      <c r="Q231" s="39"/>
      <c r="R231" s="39"/>
      <c r="S231" s="39"/>
      <c r="T231" s="67"/>
      <c r="AT231" s="24" t="s">
        <v>151</v>
      </c>
      <c r="AU231" s="24" t="s">
        <v>75</v>
      </c>
    </row>
    <row r="232" spans="2:51" s="11" customFormat="1" ht="13.5">
      <c r="B232" s="166"/>
      <c r="D232" s="163" t="s">
        <v>153</v>
      </c>
      <c r="E232" s="167" t="s">
        <v>5</v>
      </c>
      <c r="F232" s="168" t="s">
        <v>1119</v>
      </c>
      <c r="H232" s="169">
        <v>11.81</v>
      </c>
      <c r="L232" s="166"/>
      <c r="M232" s="170"/>
      <c r="N232" s="171"/>
      <c r="O232" s="171"/>
      <c r="P232" s="171"/>
      <c r="Q232" s="171"/>
      <c r="R232" s="171"/>
      <c r="S232" s="171"/>
      <c r="T232" s="172"/>
      <c r="AT232" s="167" t="s">
        <v>153</v>
      </c>
      <c r="AU232" s="167" t="s">
        <v>75</v>
      </c>
      <c r="AV232" s="11" t="s">
        <v>75</v>
      </c>
      <c r="AW232" s="11" t="s">
        <v>28</v>
      </c>
      <c r="AX232" s="11" t="s">
        <v>65</v>
      </c>
      <c r="AY232" s="167" t="s">
        <v>142</v>
      </c>
    </row>
    <row r="233" spans="2:51" s="13" customFormat="1" ht="13.5">
      <c r="B233" s="179"/>
      <c r="D233" s="163" t="s">
        <v>153</v>
      </c>
      <c r="E233" s="180" t="s">
        <v>5</v>
      </c>
      <c r="F233" s="181" t="s">
        <v>156</v>
      </c>
      <c r="H233" s="182">
        <v>11.81</v>
      </c>
      <c r="L233" s="179"/>
      <c r="M233" s="183"/>
      <c r="N233" s="184"/>
      <c r="O233" s="184"/>
      <c r="P233" s="184"/>
      <c r="Q233" s="184"/>
      <c r="R233" s="184"/>
      <c r="S233" s="184"/>
      <c r="T233" s="185"/>
      <c r="AT233" s="180" t="s">
        <v>153</v>
      </c>
      <c r="AU233" s="180" t="s">
        <v>75</v>
      </c>
      <c r="AV233" s="13" t="s">
        <v>149</v>
      </c>
      <c r="AW233" s="13" t="s">
        <v>28</v>
      </c>
      <c r="AX233" s="13" t="s">
        <v>73</v>
      </c>
      <c r="AY233" s="180" t="s">
        <v>142</v>
      </c>
    </row>
    <row r="234" spans="2:65" s="1" customFormat="1" ht="25.5" customHeight="1">
      <c r="B234" s="152"/>
      <c r="C234" s="153" t="s">
        <v>342</v>
      </c>
      <c r="D234" s="153" t="s">
        <v>144</v>
      </c>
      <c r="E234" s="154" t="s">
        <v>1120</v>
      </c>
      <c r="F234" s="155" t="s">
        <v>1121</v>
      </c>
      <c r="G234" s="156" t="s">
        <v>220</v>
      </c>
      <c r="H234" s="157">
        <v>11.81</v>
      </c>
      <c r="I234" s="157"/>
      <c r="J234" s="157">
        <f>ROUND(I234*H234,2)</f>
        <v>0</v>
      </c>
      <c r="K234" s="155" t="s">
        <v>148</v>
      </c>
      <c r="L234" s="38"/>
      <c r="M234" s="158" t="s">
        <v>5</v>
      </c>
      <c r="N234" s="159" t="s">
        <v>36</v>
      </c>
      <c r="O234" s="160">
        <v>0.26</v>
      </c>
      <c r="P234" s="160">
        <f>O234*H234</f>
        <v>3.0706</v>
      </c>
      <c r="Q234" s="160">
        <v>0</v>
      </c>
      <c r="R234" s="160">
        <f>Q234*H234</f>
        <v>0</v>
      </c>
      <c r="S234" s="160">
        <v>0</v>
      </c>
      <c r="T234" s="161">
        <f>S234*H234</f>
        <v>0</v>
      </c>
      <c r="AR234" s="24" t="s">
        <v>149</v>
      </c>
      <c r="AT234" s="24" t="s">
        <v>144</v>
      </c>
      <c r="AU234" s="24" t="s">
        <v>75</v>
      </c>
      <c r="AY234" s="24" t="s">
        <v>142</v>
      </c>
      <c r="BE234" s="162">
        <f>IF(N234="základní",J234,0)</f>
        <v>0</v>
      </c>
      <c r="BF234" s="162">
        <f>IF(N234="snížená",J234,0)</f>
        <v>0</v>
      </c>
      <c r="BG234" s="162">
        <f>IF(N234="zákl. přenesená",J234,0)</f>
        <v>0</v>
      </c>
      <c r="BH234" s="162">
        <f>IF(N234="sníž. přenesená",J234,0)</f>
        <v>0</v>
      </c>
      <c r="BI234" s="162">
        <f>IF(N234="nulová",J234,0)</f>
        <v>0</v>
      </c>
      <c r="BJ234" s="24" t="s">
        <v>73</v>
      </c>
      <c r="BK234" s="162">
        <f>ROUND(I234*H234,2)</f>
        <v>0</v>
      </c>
      <c r="BL234" s="24" t="s">
        <v>149</v>
      </c>
      <c r="BM234" s="24" t="s">
        <v>1122</v>
      </c>
    </row>
    <row r="235" spans="2:47" s="1" customFormat="1" ht="40.5">
      <c r="B235" s="38"/>
      <c r="D235" s="163" t="s">
        <v>151</v>
      </c>
      <c r="F235" s="164" t="s">
        <v>1118</v>
      </c>
      <c r="L235" s="38"/>
      <c r="M235" s="165"/>
      <c r="N235" s="39"/>
      <c r="O235" s="39"/>
      <c r="P235" s="39"/>
      <c r="Q235" s="39"/>
      <c r="R235" s="39"/>
      <c r="S235" s="39"/>
      <c r="T235" s="67"/>
      <c r="AT235" s="24" t="s">
        <v>151</v>
      </c>
      <c r="AU235" s="24" t="s">
        <v>75</v>
      </c>
    </row>
    <row r="236" spans="2:63" s="10" customFormat="1" ht="29.85" customHeight="1">
      <c r="B236" s="140"/>
      <c r="D236" s="141" t="s">
        <v>64</v>
      </c>
      <c r="E236" s="150" t="s">
        <v>173</v>
      </c>
      <c r="F236" s="150" t="s">
        <v>275</v>
      </c>
      <c r="J236" s="151">
        <f>BK236</f>
        <v>0</v>
      </c>
      <c r="L236" s="140"/>
      <c r="M236" s="144"/>
      <c r="N236" s="145"/>
      <c r="O236" s="145"/>
      <c r="P236" s="146">
        <f>SUM(P237:P263)</f>
        <v>297.50477</v>
      </c>
      <c r="Q236" s="145"/>
      <c r="R236" s="146">
        <f>SUM(R237:R263)</f>
        <v>135.885445</v>
      </c>
      <c r="S236" s="145"/>
      <c r="T236" s="147">
        <f>SUM(T237:T263)</f>
        <v>0</v>
      </c>
      <c r="AR236" s="141" t="s">
        <v>73</v>
      </c>
      <c r="AT236" s="148" t="s">
        <v>64</v>
      </c>
      <c r="AU236" s="148" t="s">
        <v>73</v>
      </c>
      <c r="AY236" s="141" t="s">
        <v>142</v>
      </c>
      <c r="BK236" s="149">
        <f>SUM(BK237:BK263)</f>
        <v>0</v>
      </c>
    </row>
    <row r="237" spans="2:65" s="1" customFormat="1" ht="25.5" customHeight="1">
      <c r="B237" s="152"/>
      <c r="C237" s="153" t="s">
        <v>345</v>
      </c>
      <c r="D237" s="153" t="s">
        <v>144</v>
      </c>
      <c r="E237" s="154" t="s">
        <v>282</v>
      </c>
      <c r="F237" s="155" t="s">
        <v>283</v>
      </c>
      <c r="G237" s="156" t="s">
        <v>220</v>
      </c>
      <c r="H237" s="157">
        <v>453.5</v>
      </c>
      <c r="I237" s="157"/>
      <c r="J237" s="157">
        <f>ROUND(I237*H237,2)</f>
        <v>0</v>
      </c>
      <c r="K237" s="155" t="s">
        <v>148</v>
      </c>
      <c r="L237" s="38"/>
      <c r="M237" s="158" t="s">
        <v>5</v>
      </c>
      <c r="N237" s="159" t="s">
        <v>36</v>
      </c>
      <c r="O237" s="160">
        <v>0.027</v>
      </c>
      <c r="P237" s="160">
        <f>O237*H237</f>
        <v>12.2445</v>
      </c>
      <c r="Q237" s="160">
        <v>0</v>
      </c>
      <c r="R237" s="160">
        <f>Q237*H237</f>
        <v>0</v>
      </c>
      <c r="S237" s="160">
        <v>0</v>
      </c>
      <c r="T237" s="161">
        <f>S237*H237</f>
        <v>0</v>
      </c>
      <c r="AR237" s="24" t="s">
        <v>149</v>
      </c>
      <c r="AT237" s="24" t="s">
        <v>144</v>
      </c>
      <c r="AU237" s="24" t="s">
        <v>75</v>
      </c>
      <c r="AY237" s="24" t="s">
        <v>142</v>
      </c>
      <c r="BE237" s="162">
        <f>IF(N237="základní",J237,0)</f>
        <v>0</v>
      </c>
      <c r="BF237" s="162">
        <f>IF(N237="snížená",J237,0)</f>
        <v>0</v>
      </c>
      <c r="BG237" s="162">
        <f>IF(N237="zákl. přenesená",J237,0)</f>
        <v>0</v>
      </c>
      <c r="BH237" s="162">
        <f>IF(N237="sníž. přenesená",J237,0)</f>
        <v>0</v>
      </c>
      <c r="BI237" s="162">
        <f>IF(N237="nulová",J237,0)</f>
        <v>0</v>
      </c>
      <c r="BJ237" s="24" t="s">
        <v>73</v>
      </c>
      <c r="BK237" s="162">
        <f>ROUND(I237*H237,2)</f>
        <v>0</v>
      </c>
      <c r="BL237" s="24" t="s">
        <v>149</v>
      </c>
      <c r="BM237" s="24" t="s">
        <v>1123</v>
      </c>
    </row>
    <row r="238" spans="2:51" s="11" customFormat="1" ht="13.5">
      <c r="B238" s="166"/>
      <c r="D238" s="163" t="s">
        <v>153</v>
      </c>
      <c r="E238" s="167" t="s">
        <v>5</v>
      </c>
      <c r="F238" s="168" t="s">
        <v>1124</v>
      </c>
      <c r="H238" s="169">
        <v>453.5</v>
      </c>
      <c r="L238" s="166"/>
      <c r="M238" s="170"/>
      <c r="N238" s="171"/>
      <c r="O238" s="171"/>
      <c r="P238" s="171"/>
      <c r="Q238" s="171"/>
      <c r="R238" s="171"/>
      <c r="S238" s="171"/>
      <c r="T238" s="172"/>
      <c r="AT238" s="167" t="s">
        <v>153</v>
      </c>
      <c r="AU238" s="167" t="s">
        <v>75</v>
      </c>
      <c r="AV238" s="11" t="s">
        <v>75</v>
      </c>
      <c r="AW238" s="11" t="s">
        <v>28</v>
      </c>
      <c r="AX238" s="11" t="s">
        <v>65</v>
      </c>
      <c r="AY238" s="167" t="s">
        <v>142</v>
      </c>
    </row>
    <row r="239" spans="2:51" s="13" customFormat="1" ht="13.5">
      <c r="B239" s="179"/>
      <c r="D239" s="163" t="s">
        <v>153</v>
      </c>
      <c r="E239" s="180" t="s">
        <v>5</v>
      </c>
      <c r="F239" s="181" t="s">
        <v>156</v>
      </c>
      <c r="H239" s="182">
        <v>453.5</v>
      </c>
      <c r="L239" s="179"/>
      <c r="M239" s="183"/>
      <c r="N239" s="184"/>
      <c r="O239" s="184"/>
      <c r="P239" s="184"/>
      <c r="Q239" s="184"/>
      <c r="R239" s="184"/>
      <c r="S239" s="184"/>
      <c r="T239" s="185"/>
      <c r="AT239" s="180" t="s">
        <v>153</v>
      </c>
      <c r="AU239" s="180" t="s">
        <v>75</v>
      </c>
      <c r="AV239" s="13" t="s">
        <v>149</v>
      </c>
      <c r="AW239" s="13" t="s">
        <v>28</v>
      </c>
      <c r="AX239" s="13" t="s">
        <v>73</v>
      </c>
      <c r="AY239" s="180" t="s">
        <v>142</v>
      </c>
    </row>
    <row r="240" spans="2:65" s="1" customFormat="1" ht="25.5" customHeight="1">
      <c r="B240" s="152"/>
      <c r="C240" s="153" t="s">
        <v>350</v>
      </c>
      <c r="D240" s="153" t="s">
        <v>144</v>
      </c>
      <c r="E240" s="154" t="s">
        <v>300</v>
      </c>
      <c r="F240" s="155" t="s">
        <v>1125</v>
      </c>
      <c r="G240" s="156" t="s">
        <v>220</v>
      </c>
      <c r="H240" s="157">
        <v>302.6</v>
      </c>
      <c r="I240" s="157"/>
      <c r="J240" s="157">
        <f>ROUND(I240*H240,2)</f>
        <v>0</v>
      </c>
      <c r="K240" s="155" t="s">
        <v>148</v>
      </c>
      <c r="L240" s="38"/>
      <c r="M240" s="158" t="s">
        <v>5</v>
      </c>
      <c r="N240" s="159" t="s">
        <v>36</v>
      </c>
      <c r="O240" s="160">
        <v>0.021</v>
      </c>
      <c r="P240" s="160">
        <f>O240*H240</f>
        <v>6.3546000000000005</v>
      </c>
      <c r="Q240" s="160">
        <v>0</v>
      </c>
      <c r="R240" s="160">
        <f>Q240*H240</f>
        <v>0</v>
      </c>
      <c r="S240" s="160">
        <v>0</v>
      </c>
      <c r="T240" s="161">
        <f>S240*H240</f>
        <v>0</v>
      </c>
      <c r="AR240" s="24" t="s">
        <v>149</v>
      </c>
      <c r="AT240" s="24" t="s">
        <v>144</v>
      </c>
      <c r="AU240" s="24" t="s">
        <v>75</v>
      </c>
      <c r="AY240" s="24" t="s">
        <v>142</v>
      </c>
      <c r="BE240" s="162">
        <f>IF(N240="základní",J240,0)</f>
        <v>0</v>
      </c>
      <c r="BF240" s="162">
        <f>IF(N240="snížená",J240,0)</f>
        <v>0</v>
      </c>
      <c r="BG240" s="162">
        <f>IF(N240="zákl. přenesená",J240,0)</f>
        <v>0</v>
      </c>
      <c r="BH240" s="162">
        <f>IF(N240="sníž. přenesená",J240,0)</f>
        <v>0</v>
      </c>
      <c r="BI240" s="162">
        <f>IF(N240="nulová",J240,0)</f>
        <v>0</v>
      </c>
      <c r="BJ240" s="24" t="s">
        <v>73</v>
      </c>
      <c r="BK240" s="162">
        <f>ROUND(I240*H240,2)</f>
        <v>0</v>
      </c>
      <c r="BL240" s="24" t="s">
        <v>149</v>
      </c>
      <c r="BM240" s="24" t="s">
        <v>1126</v>
      </c>
    </row>
    <row r="241" spans="2:51" s="11" customFormat="1" ht="13.5">
      <c r="B241" s="166"/>
      <c r="D241" s="163" t="s">
        <v>153</v>
      </c>
      <c r="E241" s="167" t="s">
        <v>5</v>
      </c>
      <c r="F241" s="168" t="s">
        <v>1127</v>
      </c>
      <c r="H241" s="169">
        <v>302.6</v>
      </c>
      <c r="L241" s="166"/>
      <c r="M241" s="170"/>
      <c r="N241" s="171"/>
      <c r="O241" s="171"/>
      <c r="P241" s="171"/>
      <c r="Q241" s="171"/>
      <c r="R241" s="171"/>
      <c r="S241" s="171"/>
      <c r="T241" s="172"/>
      <c r="AT241" s="167" t="s">
        <v>153</v>
      </c>
      <c r="AU241" s="167" t="s">
        <v>75</v>
      </c>
      <c r="AV241" s="11" t="s">
        <v>75</v>
      </c>
      <c r="AW241" s="11" t="s">
        <v>28</v>
      </c>
      <c r="AX241" s="11" t="s">
        <v>65</v>
      </c>
      <c r="AY241" s="167" t="s">
        <v>142</v>
      </c>
    </row>
    <row r="242" spans="2:51" s="12" customFormat="1" ht="13.5">
      <c r="B242" s="173"/>
      <c r="D242" s="163" t="s">
        <v>153</v>
      </c>
      <c r="E242" s="174" t="s">
        <v>5</v>
      </c>
      <c r="F242" s="175" t="s">
        <v>1128</v>
      </c>
      <c r="H242" s="174" t="s">
        <v>5</v>
      </c>
      <c r="L242" s="173"/>
      <c r="M242" s="176"/>
      <c r="N242" s="177"/>
      <c r="O242" s="177"/>
      <c r="P242" s="177"/>
      <c r="Q242" s="177"/>
      <c r="R242" s="177"/>
      <c r="S242" s="177"/>
      <c r="T242" s="178"/>
      <c r="AT242" s="174" t="s">
        <v>153</v>
      </c>
      <c r="AU242" s="174" t="s">
        <v>75</v>
      </c>
      <c r="AV242" s="12" t="s">
        <v>73</v>
      </c>
      <c r="AW242" s="12" t="s">
        <v>28</v>
      </c>
      <c r="AX242" s="12" t="s">
        <v>65</v>
      </c>
      <c r="AY242" s="174" t="s">
        <v>142</v>
      </c>
    </row>
    <row r="243" spans="2:51" s="13" customFormat="1" ht="13.5">
      <c r="B243" s="179"/>
      <c r="D243" s="163" t="s">
        <v>153</v>
      </c>
      <c r="E243" s="180" t="s">
        <v>5</v>
      </c>
      <c r="F243" s="181" t="s">
        <v>156</v>
      </c>
      <c r="H243" s="182">
        <v>302.6</v>
      </c>
      <c r="L243" s="179"/>
      <c r="M243" s="183"/>
      <c r="N243" s="184"/>
      <c r="O243" s="184"/>
      <c r="P243" s="184"/>
      <c r="Q243" s="184"/>
      <c r="R243" s="184"/>
      <c r="S243" s="184"/>
      <c r="T243" s="185"/>
      <c r="AT243" s="180" t="s">
        <v>153</v>
      </c>
      <c r="AU243" s="180" t="s">
        <v>75</v>
      </c>
      <c r="AV243" s="13" t="s">
        <v>149</v>
      </c>
      <c r="AW243" s="13" t="s">
        <v>28</v>
      </c>
      <c r="AX243" s="13" t="s">
        <v>73</v>
      </c>
      <c r="AY243" s="180" t="s">
        <v>142</v>
      </c>
    </row>
    <row r="244" spans="2:65" s="1" customFormat="1" ht="25.5" customHeight="1">
      <c r="B244" s="152"/>
      <c r="C244" s="153" t="s">
        <v>356</v>
      </c>
      <c r="D244" s="153" t="s">
        <v>144</v>
      </c>
      <c r="E244" s="154" t="s">
        <v>1129</v>
      </c>
      <c r="F244" s="155" t="s">
        <v>1130</v>
      </c>
      <c r="G244" s="156" t="s">
        <v>220</v>
      </c>
      <c r="H244" s="157">
        <v>302.6</v>
      </c>
      <c r="I244" s="157"/>
      <c r="J244" s="157">
        <f>ROUND(I244*H244,2)</f>
        <v>0</v>
      </c>
      <c r="K244" s="155" t="s">
        <v>148</v>
      </c>
      <c r="L244" s="38"/>
      <c r="M244" s="158" t="s">
        <v>5</v>
      </c>
      <c r="N244" s="159" t="s">
        <v>36</v>
      </c>
      <c r="O244" s="160">
        <v>0.023</v>
      </c>
      <c r="P244" s="160">
        <f>O244*H244</f>
        <v>6.9598</v>
      </c>
      <c r="Q244" s="160">
        <v>0</v>
      </c>
      <c r="R244" s="160">
        <f>Q244*H244</f>
        <v>0</v>
      </c>
      <c r="S244" s="160">
        <v>0</v>
      </c>
      <c r="T244" s="161">
        <f>S244*H244</f>
        <v>0</v>
      </c>
      <c r="AR244" s="24" t="s">
        <v>149</v>
      </c>
      <c r="AT244" s="24" t="s">
        <v>144</v>
      </c>
      <c r="AU244" s="24" t="s">
        <v>75</v>
      </c>
      <c r="AY244" s="24" t="s">
        <v>142</v>
      </c>
      <c r="BE244" s="162">
        <f>IF(N244="základní",J244,0)</f>
        <v>0</v>
      </c>
      <c r="BF244" s="162">
        <f>IF(N244="snížená",J244,0)</f>
        <v>0</v>
      </c>
      <c r="BG244" s="162">
        <f>IF(N244="zákl. přenesená",J244,0)</f>
        <v>0</v>
      </c>
      <c r="BH244" s="162">
        <f>IF(N244="sníž. přenesená",J244,0)</f>
        <v>0</v>
      </c>
      <c r="BI244" s="162">
        <f>IF(N244="nulová",J244,0)</f>
        <v>0</v>
      </c>
      <c r="BJ244" s="24" t="s">
        <v>73</v>
      </c>
      <c r="BK244" s="162">
        <f>ROUND(I244*H244,2)</f>
        <v>0</v>
      </c>
      <c r="BL244" s="24" t="s">
        <v>149</v>
      </c>
      <c r="BM244" s="24" t="s">
        <v>1131</v>
      </c>
    </row>
    <row r="245" spans="2:51" s="11" customFormat="1" ht="13.5">
      <c r="B245" s="166"/>
      <c r="D245" s="163" t="s">
        <v>153</v>
      </c>
      <c r="E245" s="167" t="s">
        <v>5</v>
      </c>
      <c r="F245" s="168" t="s">
        <v>1127</v>
      </c>
      <c r="H245" s="169">
        <v>302.6</v>
      </c>
      <c r="L245" s="166"/>
      <c r="M245" s="170"/>
      <c r="N245" s="171"/>
      <c r="O245" s="171"/>
      <c r="P245" s="171"/>
      <c r="Q245" s="171"/>
      <c r="R245" s="171"/>
      <c r="S245" s="171"/>
      <c r="T245" s="172"/>
      <c r="AT245" s="167" t="s">
        <v>153</v>
      </c>
      <c r="AU245" s="167" t="s">
        <v>75</v>
      </c>
      <c r="AV245" s="11" t="s">
        <v>75</v>
      </c>
      <c r="AW245" s="11" t="s">
        <v>28</v>
      </c>
      <c r="AX245" s="11" t="s">
        <v>65</v>
      </c>
      <c r="AY245" s="167" t="s">
        <v>142</v>
      </c>
    </row>
    <row r="246" spans="2:51" s="12" customFormat="1" ht="13.5">
      <c r="B246" s="173"/>
      <c r="D246" s="163" t="s">
        <v>153</v>
      </c>
      <c r="E246" s="174" t="s">
        <v>5</v>
      </c>
      <c r="F246" s="175" t="s">
        <v>1132</v>
      </c>
      <c r="H246" s="174" t="s">
        <v>5</v>
      </c>
      <c r="L246" s="173"/>
      <c r="M246" s="176"/>
      <c r="N246" s="177"/>
      <c r="O246" s="177"/>
      <c r="P246" s="177"/>
      <c r="Q246" s="177"/>
      <c r="R246" s="177"/>
      <c r="S246" s="177"/>
      <c r="T246" s="178"/>
      <c r="AT246" s="174" t="s">
        <v>153</v>
      </c>
      <c r="AU246" s="174" t="s">
        <v>75</v>
      </c>
      <c r="AV246" s="12" t="s">
        <v>73</v>
      </c>
      <c r="AW246" s="12" t="s">
        <v>28</v>
      </c>
      <c r="AX246" s="12" t="s">
        <v>65</v>
      </c>
      <c r="AY246" s="174" t="s">
        <v>142</v>
      </c>
    </row>
    <row r="247" spans="2:51" s="13" customFormat="1" ht="13.5">
      <c r="B247" s="179"/>
      <c r="D247" s="163" t="s">
        <v>153</v>
      </c>
      <c r="E247" s="180" t="s">
        <v>5</v>
      </c>
      <c r="F247" s="181" t="s">
        <v>156</v>
      </c>
      <c r="H247" s="182">
        <v>302.6</v>
      </c>
      <c r="L247" s="179"/>
      <c r="M247" s="183"/>
      <c r="N247" s="184"/>
      <c r="O247" s="184"/>
      <c r="P247" s="184"/>
      <c r="Q247" s="184"/>
      <c r="R247" s="184"/>
      <c r="S247" s="184"/>
      <c r="T247" s="185"/>
      <c r="AT247" s="180" t="s">
        <v>153</v>
      </c>
      <c r="AU247" s="180" t="s">
        <v>75</v>
      </c>
      <c r="AV247" s="13" t="s">
        <v>149</v>
      </c>
      <c r="AW247" s="13" t="s">
        <v>28</v>
      </c>
      <c r="AX247" s="13" t="s">
        <v>73</v>
      </c>
      <c r="AY247" s="180" t="s">
        <v>142</v>
      </c>
    </row>
    <row r="248" spans="2:65" s="1" customFormat="1" ht="25.5" customHeight="1">
      <c r="B248" s="152"/>
      <c r="C248" s="153" t="s">
        <v>365</v>
      </c>
      <c r="D248" s="153" t="s">
        <v>144</v>
      </c>
      <c r="E248" s="154" t="s">
        <v>1133</v>
      </c>
      <c r="F248" s="155" t="s">
        <v>1134</v>
      </c>
      <c r="G248" s="156" t="s">
        <v>220</v>
      </c>
      <c r="H248" s="157">
        <v>33.17</v>
      </c>
      <c r="I248" s="157"/>
      <c r="J248" s="157">
        <f>ROUND(I248*H248,2)</f>
        <v>0</v>
      </c>
      <c r="K248" s="155" t="s">
        <v>148</v>
      </c>
      <c r="L248" s="38"/>
      <c r="M248" s="158" t="s">
        <v>5</v>
      </c>
      <c r="N248" s="159" t="s">
        <v>36</v>
      </c>
      <c r="O248" s="160">
        <v>0.031</v>
      </c>
      <c r="P248" s="160">
        <f>O248*H248</f>
        <v>1.02827</v>
      </c>
      <c r="Q248" s="160">
        <v>0</v>
      </c>
      <c r="R248" s="160">
        <f>Q248*H248</f>
        <v>0</v>
      </c>
      <c r="S248" s="160">
        <v>0</v>
      </c>
      <c r="T248" s="161">
        <f>S248*H248</f>
        <v>0</v>
      </c>
      <c r="AR248" s="24" t="s">
        <v>149</v>
      </c>
      <c r="AT248" s="24" t="s">
        <v>144</v>
      </c>
      <c r="AU248" s="24" t="s">
        <v>75</v>
      </c>
      <c r="AY248" s="24" t="s">
        <v>142</v>
      </c>
      <c r="BE248" s="162">
        <f>IF(N248="základní",J248,0)</f>
        <v>0</v>
      </c>
      <c r="BF248" s="162">
        <f>IF(N248="snížená",J248,0)</f>
        <v>0</v>
      </c>
      <c r="BG248" s="162">
        <f>IF(N248="zákl. přenesená",J248,0)</f>
        <v>0</v>
      </c>
      <c r="BH248" s="162">
        <f>IF(N248="sníž. přenesená",J248,0)</f>
        <v>0</v>
      </c>
      <c r="BI248" s="162">
        <f>IF(N248="nulová",J248,0)</f>
        <v>0</v>
      </c>
      <c r="BJ248" s="24" t="s">
        <v>73</v>
      </c>
      <c r="BK248" s="162">
        <f>ROUND(I248*H248,2)</f>
        <v>0</v>
      </c>
      <c r="BL248" s="24" t="s">
        <v>149</v>
      </c>
      <c r="BM248" s="24" t="s">
        <v>1135</v>
      </c>
    </row>
    <row r="249" spans="2:51" s="11" customFormat="1" ht="13.5">
      <c r="B249" s="166"/>
      <c r="D249" s="163" t="s">
        <v>153</v>
      </c>
      <c r="E249" s="167" t="s">
        <v>5</v>
      </c>
      <c r="F249" s="168" t="s">
        <v>1136</v>
      </c>
      <c r="H249" s="169">
        <v>33.17</v>
      </c>
      <c r="L249" s="166"/>
      <c r="M249" s="170"/>
      <c r="N249" s="171"/>
      <c r="O249" s="171"/>
      <c r="P249" s="171"/>
      <c r="Q249" s="171"/>
      <c r="R249" s="171"/>
      <c r="S249" s="171"/>
      <c r="T249" s="172"/>
      <c r="AT249" s="167" t="s">
        <v>153</v>
      </c>
      <c r="AU249" s="167" t="s">
        <v>75</v>
      </c>
      <c r="AV249" s="11" t="s">
        <v>75</v>
      </c>
      <c r="AW249" s="11" t="s">
        <v>28</v>
      </c>
      <c r="AX249" s="11" t="s">
        <v>65</v>
      </c>
      <c r="AY249" s="167" t="s">
        <v>142</v>
      </c>
    </row>
    <row r="250" spans="2:51" s="12" customFormat="1" ht="13.5">
      <c r="B250" s="173"/>
      <c r="D250" s="163" t="s">
        <v>153</v>
      </c>
      <c r="E250" s="174" t="s">
        <v>5</v>
      </c>
      <c r="F250" s="175" t="s">
        <v>1137</v>
      </c>
      <c r="H250" s="174" t="s">
        <v>5</v>
      </c>
      <c r="L250" s="173"/>
      <c r="M250" s="176"/>
      <c r="N250" s="177"/>
      <c r="O250" s="177"/>
      <c r="P250" s="177"/>
      <c r="Q250" s="177"/>
      <c r="R250" s="177"/>
      <c r="S250" s="177"/>
      <c r="T250" s="178"/>
      <c r="AT250" s="174" t="s">
        <v>153</v>
      </c>
      <c r="AU250" s="174" t="s">
        <v>75</v>
      </c>
      <c r="AV250" s="12" t="s">
        <v>73</v>
      </c>
      <c r="AW250" s="12" t="s">
        <v>28</v>
      </c>
      <c r="AX250" s="12" t="s">
        <v>65</v>
      </c>
      <c r="AY250" s="174" t="s">
        <v>142</v>
      </c>
    </row>
    <row r="251" spans="2:51" s="13" customFormat="1" ht="13.5">
      <c r="B251" s="179"/>
      <c r="D251" s="163" t="s">
        <v>153</v>
      </c>
      <c r="E251" s="180" t="s">
        <v>5</v>
      </c>
      <c r="F251" s="181" t="s">
        <v>156</v>
      </c>
      <c r="H251" s="182">
        <v>33.17</v>
      </c>
      <c r="L251" s="179"/>
      <c r="M251" s="183"/>
      <c r="N251" s="184"/>
      <c r="O251" s="184"/>
      <c r="P251" s="184"/>
      <c r="Q251" s="184"/>
      <c r="R251" s="184"/>
      <c r="S251" s="184"/>
      <c r="T251" s="185"/>
      <c r="AT251" s="180" t="s">
        <v>153</v>
      </c>
      <c r="AU251" s="180" t="s">
        <v>75</v>
      </c>
      <c r="AV251" s="13" t="s">
        <v>149</v>
      </c>
      <c r="AW251" s="13" t="s">
        <v>28</v>
      </c>
      <c r="AX251" s="13" t="s">
        <v>73</v>
      </c>
      <c r="AY251" s="180" t="s">
        <v>142</v>
      </c>
    </row>
    <row r="252" spans="2:65" s="1" customFormat="1" ht="25.5" customHeight="1">
      <c r="B252" s="152"/>
      <c r="C252" s="153" t="s">
        <v>372</v>
      </c>
      <c r="D252" s="153" t="s">
        <v>144</v>
      </c>
      <c r="E252" s="154" t="s">
        <v>1138</v>
      </c>
      <c r="F252" s="155" t="s">
        <v>1139</v>
      </c>
      <c r="G252" s="156" t="s">
        <v>220</v>
      </c>
      <c r="H252" s="157">
        <v>302.6</v>
      </c>
      <c r="I252" s="157"/>
      <c r="J252" s="157">
        <f>ROUND(I252*H252,2)</f>
        <v>0</v>
      </c>
      <c r="K252" s="155" t="s">
        <v>148</v>
      </c>
      <c r="L252" s="38"/>
      <c r="M252" s="158" t="s">
        <v>5</v>
      </c>
      <c r="N252" s="159" t="s">
        <v>36</v>
      </c>
      <c r="O252" s="160">
        <v>0.101</v>
      </c>
      <c r="P252" s="160">
        <f>O252*H252</f>
        <v>30.562600000000003</v>
      </c>
      <c r="Q252" s="160">
        <v>0.15175</v>
      </c>
      <c r="R252" s="160">
        <f>Q252*H252</f>
        <v>45.91955</v>
      </c>
      <c r="S252" s="160">
        <v>0</v>
      </c>
      <c r="T252" s="161">
        <f>S252*H252</f>
        <v>0</v>
      </c>
      <c r="AR252" s="24" t="s">
        <v>149</v>
      </c>
      <c r="AT252" s="24" t="s">
        <v>144</v>
      </c>
      <c r="AU252" s="24" t="s">
        <v>75</v>
      </c>
      <c r="AY252" s="24" t="s">
        <v>142</v>
      </c>
      <c r="BE252" s="162">
        <f>IF(N252="základní",J252,0)</f>
        <v>0</v>
      </c>
      <c r="BF252" s="162">
        <f>IF(N252="snížená",J252,0)</f>
        <v>0</v>
      </c>
      <c r="BG252" s="162">
        <f>IF(N252="zákl. přenesená",J252,0)</f>
        <v>0</v>
      </c>
      <c r="BH252" s="162">
        <f>IF(N252="sníž. přenesená",J252,0)</f>
        <v>0</v>
      </c>
      <c r="BI252" s="162">
        <f>IF(N252="nulová",J252,0)</f>
        <v>0</v>
      </c>
      <c r="BJ252" s="24" t="s">
        <v>73</v>
      </c>
      <c r="BK252" s="162">
        <f>ROUND(I252*H252,2)</f>
        <v>0</v>
      </c>
      <c r="BL252" s="24" t="s">
        <v>149</v>
      </c>
      <c r="BM252" s="24" t="s">
        <v>1140</v>
      </c>
    </row>
    <row r="253" spans="2:47" s="1" customFormat="1" ht="40.5">
      <c r="B253" s="38"/>
      <c r="D253" s="163" t="s">
        <v>151</v>
      </c>
      <c r="F253" s="164" t="s">
        <v>1141</v>
      </c>
      <c r="L253" s="38"/>
      <c r="M253" s="165"/>
      <c r="N253" s="39"/>
      <c r="O253" s="39"/>
      <c r="P253" s="39"/>
      <c r="Q253" s="39"/>
      <c r="R253" s="39"/>
      <c r="S253" s="39"/>
      <c r="T253" s="67"/>
      <c r="AT253" s="24" t="s">
        <v>151</v>
      </c>
      <c r="AU253" s="24" t="s">
        <v>75</v>
      </c>
    </row>
    <row r="254" spans="2:51" s="11" customFormat="1" ht="13.5">
      <c r="B254" s="166"/>
      <c r="D254" s="163" t="s">
        <v>153</v>
      </c>
      <c r="E254" s="167" t="s">
        <v>5</v>
      </c>
      <c r="F254" s="168" t="s">
        <v>1127</v>
      </c>
      <c r="H254" s="169">
        <v>302.6</v>
      </c>
      <c r="L254" s="166"/>
      <c r="M254" s="170"/>
      <c r="N254" s="171"/>
      <c r="O254" s="171"/>
      <c r="P254" s="171"/>
      <c r="Q254" s="171"/>
      <c r="R254" s="171"/>
      <c r="S254" s="171"/>
      <c r="T254" s="172"/>
      <c r="AT254" s="167" t="s">
        <v>153</v>
      </c>
      <c r="AU254" s="167" t="s">
        <v>75</v>
      </c>
      <c r="AV254" s="11" t="s">
        <v>75</v>
      </c>
      <c r="AW254" s="11" t="s">
        <v>28</v>
      </c>
      <c r="AX254" s="11" t="s">
        <v>65</v>
      </c>
      <c r="AY254" s="167" t="s">
        <v>142</v>
      </c>
    </row>
    <row r="255" spans="2:51" s="12" customFormat="1" ht="13.5">
      <c r="B255" s="173"/>
      <c r="D255" s="163" t="s">
        <v>153</v>
      </c>
      <c r="E255" s="174" t="s">
        <v>5</v>
      </c>
      <c r="F255" s="175" t="s">
        <v>155</v>
      </c>
      <c r="H255" s="174" t="s">
        <v>5</v>
      </c>
      <c r="L255" s="173"/>
      <c r="M255" s="176"/>
      <c r="N255" s="177"/>
      <c r="O255" s="177"/>
      <c r="P255" s="177"/>
      <c r="Q255" s="177"/>
      <c r="R255" s="177"/>
      <c r="S255" s="177"/>
      <c r="T255" s="178"/>
      <c r="AT255" s="174" t="s">
        <v>153</v>
      </c>
      <c r="AU255" s="174" t="s">
        <v>75</v>
      </c>
      <c r="AV255" s="12" t="s">
        <v>73</v>
      </c>
      <c r="AW255" s="12" t="s">
        <v>28</v>
      </c>
      <c r="AX255" s="12" t="s">
        <v>65</v>
      </c>
      <c r="AY255" s="174" t="s">
        <v>142</v>
      </c>
    </row>
    <row r="256" spans="2:51" s="13" customFormat="1" ht="13.5">
      <c r="B256" s="179"/>
      <c r="D256" s="163" t="s">
        <v>153</v>
      </c>
      <c r="E256" s="180" t="s">
        <v>5</v>
      </c>
      <c r="F256" s="181" t="s">
        <v>156</v>
      </c>
      <c r="H256" s="182">
        <v>302.6</v>
      </c>
      <c r="L256" s="179"/>
      <c r="M256" s="183"/>
      <c r="N256" s="184"/>
      <c r="O256" s="184"/>
      <c r="P256" s="184"/>
      <c r="Q256" s="184"/>
      <c r="R256" s="184"/>
      <c r="S256" s="184"/>
      <c r="T256" s="185"/>
      <c r="AT256" s="180" t="s">
        <v>153</v>
      </c>
      <c r="AU256" s="180" t="s">
        <v>75</v>
      </c>
      <c r="AV256" s="13" t="s">
        <v>149</v>
      </c>
      <c r="AW256" s="13" t="s">
        <v>28</v>
      </c>
      <c r="AX256" s="13" t="s">
        <v>73</v>
      </c>
      <c r="AY256" s="180" t="s">
        <v>142</v>
      </c>
    </row>
    <row r="257" spans="2:65" s="1" customFormat="1" ht="51" customHeight="1">
      <c r="B257" s="152"/>
      <c r="C257" s="153" t="s">
        <v>1142</v>
      </c>
      <c r="D257" s="153" t="s">
        <v>144</v>
      </c>
      <c r="E257" s="154" t="s">
        <v>337</v>
      </c>
      <c r="F257" s="155" t="s">
        <v>338</v>
      </c>
      <c r="G257" s="156" t="s">
        <v>220</v>
      </c>
      <c r="H257" s="157">
        <v>453.5</v>
      </c>
      <c r="I257" s="157"/>
      <c r="J257" s="157">
        <f>ROUND(I257*H257,2)</f>
        <v>0</v>
      </c>
      <c r="K257" s="155" t="s">
        <v>148</v>
      </c>
      <c r="L257" s="38"/>
      <c r="M257" s="158" t="s">
        <v>5</v>
      </c>
      <c r="N257" s="159" t="s">
        <v>36</v>
      </c>
      <c r="O257" s="160">
        <v>0.53</v>
      </c>
      <c r="P257" s="160">
        <f>O257*H257</f>
        <v>240.35500000000002</v>
      </c>
      <c r="Q257" s="160">
        <v>0.08425</v>
      </c>
      <c r="R257" s="160">
        <f>Q257*H257</f>
        <v>38.207375</v>
      </c>
      <c r="S257" s="160">
        <v>0</v>
      </c>
      <c r="T257" s="161">
        <f>S257*H257</f>
        <v>0</v>
      </c>
      <c r="AR257" s="24" t="s">
        <v>149</v>
      </c>
      <c r="AT257" s="24" t="s">
        <v>144</v>
      </c>
      <c r="AU257" s="24" t="s">
        <v>75</v>
      </c>
      <c r="AY257" s="24" t="s">
        <v>142</v>
      </c>
      <c r="BE257" s="162">
        <f>IF(N257="základní",J257,0)</f>
        <v>0</v>
      </c>
      <c r="BF257" s="162">
        <f>IF(N257="snížená",J257,0)</f>
        <v>0</v>
      </c>
      <c r="BG257" s="162">
        <f>IF(N257="zákl. přenesená",J257,0)</f>
        <v>0</v>
      </c>
      <c r="BH257" s="162">
        <f>IF(N257="sníž. přenesená",J257,0)</f>
        <v>0</v>
      </c>
      <c r="BI257" s="162">
        <f>IF(N257="nulová",J257,0)</f>
        <v>0</v>
      </c>
      <c r="BJ257" s="24" t="s">
        <v>73</v>
      </c>
      <c r="BK257" s="162">
        <f>ROUND(I257*H257,2)</f>
        <v>0</v>
      </c>
      <c r="BL257" s="24" t="s">
        <v>149</v>
      </c>
      <c r="BM257" s="24" t="s">
        <v>1143</v>
      </c>
    </row>
    <row r="258" spans="2:47" s="1" customFormat="1" ht="189">
      <c r="B258" s="38"/>
      <c r="D258" s="163" t="s">
        <v>151</v>
      </c>
      <c r="F258" s="164" t="s">
        <v>330</v>
      </c>
      <c r="L258" s="38"/>
      <c r="M258" s="165"/>
      <c r="N258" s="39"/>
      <c r="O258" s="39"/>
      <c r="P258" s="39"/>
      <c r="Q258" s="39"/>
      <c r="R258" s="39"/>
      <c r="S258" s="39"/>
      <c r="T258" s="67"/>
      <c r="AT258" s="24" t="s">
        <v>151</v>
      </c>
      <c r="AU258" s="24" t="s">
        <v>75</v>
      </c>
    </row>
    <row r="259" spans="2:51" s="11" customFormat="1" ht="13.5">
      <c r="B259" s="166"/>
      <c r="D259" s="163" t="s">
        <v>153</v>
      </c>
      <c r="E259" s="167" t="s">
        <v>5</v>
      </c>
      <c r="F259" s="168" t="s">
        <v>1144</v>
      </c>
      <c r="H259" s="169">
        <v>453.5</v>
      </c>
      <c r="L259" s="166"/>
      <c r="M259" s="170"/>
      <c r="N259" s="171"/>
      <c r="O259" s="171"/>
      <c r="P259" s="171"/>
      <c r="Q259" s="171"/>
      <c r="R259" s="171"/>
      <c r="S259" s="171"/>
      <c r="T259" s="172"/>
      <c r="AT259" s="167" t="s">
        <v>153</v>
      </c>
      <c r="AU259" s="167" t="s">
        <v>75</v>
      </c>
      <c r="AV259" s="11" t="s">
        <v>75</v>
      </c>
      <c r="AW259" s="11" t="s">
        <v>28</v>
      </c>
      <c r="AX259" s="11" t="s">
        <v>65</v>
      </c>
      <c r="AY259" s="167" t="s">
        <v>142</v>
      </c>
    </row>
    <row r="260" spans="2:51" s="12" customFormat="1" ht="13.5">
      <c r="B260" s="173"/>
      <c r="D260" s="163" t="s">
        <v>153</v>
      </c>
      <c r="E260" s="174" t="s">
        <v>5</v>
      </c>
      <c r="F260" s="175" t="s">
        <v>1145</v>
      </c>
      <c r="H260" s="174" t="s">
        <v>5</v>
      </c>
      <c r="L260" s="173"/>
      <c r="M260" s="176"/>
      <c r="N260" s="177"/>
      <c r="O260" s="177"/>
      <c r="P260" s="177"/>
      <c r="Q260" s="177"/>
      <c r="R260" s="177"/>
      <c r="S260" s="177"/>
      <c r="T260" s="178"/>
      <c r="AT260" s="174" t="s">
        <v>153</v>
      </c>
      <c r="AU260" s="174" t="s">
        <v>75</v>
      </c>
      <c r="AV260" s="12" t="s">
        <v>73</v>
      </c>
      <c r="AW260" s="12" t="s">
        <v>28</v>
      </c>
      <c r="AX260" s="12" t="s">
        <v>65</v>
      </c>
      <c r="AY260" s="174" t="s">
        <v>142</v>
      </c>
    </row>
    <row r="261" spans="2:51" s="13" customFormat="1" ht="13.5">
      <c r="B261" s="179"/>
      <c r="D261" s="163" t="s">
        <v>153</v>
      </c>
      <c r="E261" s="180" t="s">
        <v>5</v>
      </c>
      <c r="F261" s="181" t="s">
        <v>156</v>
      </c>
      <c r="H261" s="182">
        <v>453.5</v>
      </c>
      <c r="L261" s="179"/>
      <c r="M261" s="183"/>
      <c r="N261" s="184"/>
      <c r="O261" s="184"/>
      <c r="P261" s="184"/>
      <c r="Q261" s="184"/>
      <c r="R261" s="184"/>
      <c r="S261" s="184"/>
      <c r="T261" s="185"/>
      <c r="AT261" s="180" t="s">
        <v>153</v>
      </c>
      <c r="AU261" s="180" t="s">
        <v>75</v>
      </c>
      <c r="AV261" s="13" t="s">
        <v>149</v>
      </c>
      <c r="AW261" s="13" t="s">
        <v>28</v>
      </c>
      <c r="AX261" s="13" t="s">
        <v>73</v>
      </c>
      <c r="AY261" s="180" t="s">
        <v>142</v>
      </c>
    </row>
    <row r="262" spans="2:65" s="1" customFormat="1" ht="16.5" customHeight="1">
      <c r="B262" s="152"/>
      <c r="C262" s="187" t="s">
        <v>1146</v>
      </c>
      <c r="D262" s="187" t="s">
        <v>226</v>
      </c>
      <c r="E262" s="188" t="s">
        <v>1747</v>
      </c>
      <c r="F262" s="189" t="s">
        <v>1748</v>
      </c>
      <c r="G262" s="190" t="s">
        <v>220</v>
      </c>
      <c r="H262" s="191">
        <v>458.04</v>
      </c>
      <c r="I262" s="191"/>
      <c r="J262" s="191">
        <f>ROUND(I262*H262,2)</f>
        <v>0</v>
      </c>
      <c r="K262" s="189" t="s">
        <v>148</v>
      </c>
      <c r="L262" s="192"/>
      <c r="M262" s="193" t="s">
        <v>5</v>
      </c>
      <c r="N262" s="194" t="s">
        <v>36</v>
      </c>
      <c r="O262" s="160">
        <v>0</v>
      </c>
      <c r="P262" s="160">
        <f>O262*H262</f>
        <v>0</v>
      </c>
      <c r="Q262" s="160">
        <v>0.113</v>
      </c>
      <c r="R262" s="160">
        <f>Q262*H262</f>
        <v>51.758520000000004</v>
      </c>
      <c r="S262" s="160">
        <v>0</v>
      </c>
      <c r="T262" s="161">
        <f>S262*H262</f>
        <v>0</v>
      </c>
      <c r="AR262" s="24" t="s">
        <v>189</v>
      </c>
      <c r="AT262" s="24" t="s">
        <v>226</v>
      </c>
      <c r="AU262" s="24" t="s">
        <v>75</v>
      </c>
      <c r="AY262" s="24" t="s">
        <v>142</v>
      </c>
      <c r="BE262" s="162">
        <f>IF(N262="základní",J262,0)</f>
        <v>0</v>
      </c>
      <c r="BF262" s="162">
        <f>IF(N262="snížená",J262,0)</f>
        <v>0</v>
      </c>
      <c r="BG262" s="162">
        <f>IF(N262="zákl. přenesená",J262,0)</f>
        <v>0</v>
      </c>
      <c r="BH262" s="162">
        <f>IF(N262="sníž. přenesená",J262,0)</f>
        <v>0</v>
      </c>
      <c r="BI262" s="162">
        <f>IF(N262="nulová",J262,0)</f>
        <v>0</v>
      </c>
      <c r="BJ262" s="24" t="s">
        <v>73</v>
      </c>
      <c r="BK262" s="162">
        <f>ROUND(I262*H262,2)</f>
        <v>0</v>
      </c>
      <c r="BL262" s="24" t="s">
        <v>149</v>
      </c>
      <c r="BM262" s="24" t="s">
        <v>1147</v>
      </c>
    </row>
    <row r="263" spans="2:51" s="11" customFormat="1" ht="13.5">
      <c r="B263" s="166"/>
      <c r="D263" s="163" t="s">
        <v>153</v>
      </c>
      <c r="F263" s="168" t="s">
        <v>1148</v>
      </c>
      <c r="H263" s="169">
        <v>458.04</v>
      </c>
      <c r="L263" s="166"/>
      <c r="M263" s="170"/>
      <c r="N263" s="171"/>
      <c r="O263" s="171"/>
      <c r="P263" s="171"/>
      <c r="Q263" s="171"/>
      <c r="R263" s="171"/>
      <c r="S263" s="171"/>
      <c r="T263" s="172"/>
      <c r="AT263" s="167" t="s">
        <v>153</v>
      </c>
      <c r="AU263" s="167" t="s">
        <v>75</v>
      </c>
      <c r="AV263" s="11" t="s">
        <v>75</v>
      </c>
      <c r="AW263" s="11" t="s">
        <v>6</v>
      </c>
      <c r="AX263" s="11" t="s">
        <v>73</v>
      </c>
      <c r="AY263" s="167" t="s">
        <v>142</v>
      </c>
    </row>
    <row r="264" spans="2:63" s="10" customFormat="1" ht="29.85" customHeight="1">
      <c r="B264" s="140"/>
      <c r="D264" s="141" t="s">
        <v>64</v>
      </c>
      <c r="E264" s="150" t="s">
        <v>179</v>
      </c>
      <c r="F264" s="150" t="s">
        <v>1149</v>
      </c>
      <c r="J264" s="151">
        <f>BK264</f>
        <v>0</v>
      </c>
      <c r="L264" s="140"/>
      <c r="M264" s="144"/>
      <c r="N264" s="145"/>
      <c r="O264" s="145"/>
      <c r="P264" s="146">
        <f>SUM(P265:P276)</f>
        <v>19.726270000000003</v>
      </c>
      <c r="Q264" s="145"/>
      <c r="R264" s="146">
        <f>SUM(R265:R276)</f>
        <v>14.139753900000002</v>
      </c>
      <c r="S264" s="145"/>
      <c r="T264" s="147">
        <f>SUM(T265:T276)</f>
        <v>0</v>
      </c>
      <c r="AR264" s="141" t="s">
        <v>73</v>
      </c>
      <c r="AT264" s="148" t="s">
        <v>64</v>
      </c>
      <c r="AU264" s="148" t="s">
        <v>73</v>
      </c>
      <c r="AY264" s="141" t="s">
        <v>142</v>
      </c>
      <c r="BK264" s="149">
        <f>SUM(BK265:BK276)</f>
        <v>0</v>
      </c>
    </row>
    <row r="265" spans="2:65" s="1" customFormat="1" ht="25.5" customHeight="1">
      <c r="B265" s="152"/>
      <c r="C265" s="153" t="s">
        <v>1150</v>
      </c>
      <c r="D265" s="153" t="s">
        <v>144</v>
      </c>
      <c r="E265" s="154" t="s">
        <v>1151</v>
      </c>
      <c r="F265" s="155" t="s">
        <v>1152</v>
      </c>
      <c r="G265" s="156" t="s">
        <v>147</v>
      </c>
      <c r="H265" s="157">
        <v>5.65</v>
      </c>
      <c r="I265" s="157"/>
      <c r="J265" s="157">
        <f>ROUND(I265*H265,2)</f>
        <v>0</v>
      </c>
      <c r="K265" s="155" t="s">
        <v>148</v>
      </c>
      <c r="L265" s="38"/>
      <c r="M265" s="158" t="s">
        <v>5</v>
      </c>
      <c r="N265" s="159" t="s">
        <v>36</v>
      </c>
      <c r="O265" s="160">
        <v>2.317</v>
      </c>
      <c r="P265" s="160">
        <f>O265*H265</f>
        <v>13.091050000000001</v>
      </c>
      <c r="Q265" s="160">
        <v>2.45329</v>
      </c>
      <c r="R265" s="160">
        <f>Q265*H265</f>
        <v>13.861088500000001</v>
      </c>
      <c r="S265" s="160">
        <v>0</v>
      </c>
      <c r="T265" s="161">
        <f>S265*H265</f>
        <v>0</v>
      </c>
      <c r="AR265" s="24" t="s">
        <v>149</v>
      </c>
      <c r="AT265" s="24" t="s">
        <v>144</v>
      </c>
      <c r="AU265" s="24" t="s">
        <v>75</v>
      </c>
      <c r="AY265" s="24" t="s">
        <v>142</v>
      </c>
      <c r="BE265" s="162">
        <f>IF(N265="základní",J265,0)</f>
        <v>0</v>
      </c>
      <c r="BF265" s="162">
        <f>IF(N265="snížená",J265,0)</f>
        <v>0</v>
      </c>
      <c r="BG265" s="162">
        <f>IF(N265="zákl. přenesená",J265,0)</f>
        <v>0</v>
      </c>
      <c r="BH265" s="162">
        <f>IF(N265="sníž. přenesená",J265,0)</f>
        <v>0</v>
      </c>
      <c r="BI265" s="162">
        <f>IF(N265="nulová",J265,0)</f>
        <v>0</v>
      </c>
      <c r="BJ265" s="24" t="s">
        <v>73</v>
      </c>
      <c r="BK265" s="162">
        <f>ROUND(I265*H265,2)</f>
        <v>0</v>
      </c>
      <c r="BL265" s="24" t="s">
        <v>149</v>
      </c>
      <c r="BM265" s="24" t="s">
        <v>1153</v>
      </c>
    </row>
    <row r="266" spans="2:47" s="1" customFormat="1" ht="229.5">
      <c r="B266" s="38"/>
      <c r="D266" s="163" t="s">
        <v>151</v>
      </c>
      <c r="F266" s="164" t="s">
        <v>1154</v>
      </c>
      <c r="L266" s="38"/>
      <c r="M266" s="165"/>
      <c r="N266" s="39"/>
      <c r="O266" s="39"/>
      <c r="P266" s="39"/>
      <c r="Q266" s="39"/>
      <c r="R266" s="39"/>
      <c r="S266" s="39"/>
      <c r="T266" s="67"/>
      <c r="AT266" s="24" t="s">
        <v>151</v>
      </c>
      <c r="AU266" s="24" t="s">
        <v>75</v>
      </c>
    </row>
    <row r="267" spans="2:51" s="11" customFormat="1" ht="13.5">
      <c r="B267" s="166"/>
      <c r="D267" s="163" t="s">
        <v>153</v>
      </c>
      <c r="E267" s="167" t="s">
        <v>5</v>
      </c>
      <c r="F267" s="168" t="s">
        <v>1155</v>
      </c>
      <c r="H267" s="169">
        <v>5.65</v>
      </c>
      <c r="L267" s="166"/>
      <c r="M267" s="170"/>
      <c r="N267" s="171"/>
      <c r="O267" s="171"/>
      <c r="P267" s="171"/>
      <c r="Q267" s="171"/>
      <c r="R267" s="171"/>
      <c r="S267" s="171"/>
      <c r="T267" s="172"/>
      <c r="AT267" s="167" t="s">
        <v>153</v>
      </c>
      <c r="AU267" s="167" t="s">
        <v>75</v>
      </c>
      <c r="AV267" s="11" t="s">
        <v>75</v>
      </c>
      <c r="AW267" s="11" t="s">
        <v>28</v>
      </c>
      <c r="AX267" s="11" t="s">
        <v>65</v>
      </c>
      <c r="AY267" s="167" t="s">
        <v>142</v>
      </c>
    </row>
    <row r="268" spans="2:51" s="12" customFormat="1" ht="13.5">
      <c r="B268" s="173"/>
      <c r="D268" s="163" t="s">
        <v>153</v>
      </c>
      <c r="E268" s="174" t="s">
        <v>5</v>
      </c>
      <c r="F268" s="175" t="s">
        <v>1137</v>
      </c>
      <c r="H268" s="174" t="s">
        <v>5</v>
      </c>
      <c r="L268" s="173"/>
      <c r="M268" s="176"/>
      <c r="N268" s="177"/>
      <c r="O268" s="177"/>
      <c r="P268" s="177"/>
      <c r="Q268" s="177"/>
      <c r="R268" s="177"/>
      <c r="S268" s="177"/>
      <c r="T268" s="178"/>
      <c r="AT268" s="174" t="s">
        <v>153</v>
      </c>
      <c r="AU268" s="174" t="s">
        <v>75</v>
      </c>
      <c r="AV268" s="12" t="s">
        <v>73</v>
      </c>
      <c r="AW268" s="12" t="s">
        <v>28</v>
      </c>
      <c r="AX268" s="12" t="s">
        <v>65</v>
      </c>
      <c r="AY268" s="174" t="s">
        <v>142</v>
      </c>
    </row>
    <row r="269" spans="2:51" s="13" customFormat="1" ht="13.5">
      <c r="B269" s="179"/>
      <c r="D269" s="163" t="s">
        <v>153</v>
      </c>
      <c r="E269" s="180" t="s">
        <v>5</v>
      </c>
      <c r="F269" s="181" t="s">
        <v>156</v>
      </c>
      <c r="H269" s="182">
        <v>5.65</v>
      </c>
      <c r="L269" s="179"/>
      <c r="M269" s="183"/>
      <c r="N269" s="184"/>
      <c r="O269" s="184"/>
      <c r="P269" s="184"/>
      <c r="Q269" s="184"/>
      <c r="R269" s="184"/>
      <c r="S269" s="184"/>
      <c r="T269" s="185"/>
      <c r="AT269" s="180" t="s">
        <v>153</v>
      </c>
      <c r="AU269" s="180" t="s">
        <v>75</v>
      </c>
      <c r="AV269" s="13" t="s">
        <v>149</v>
      </c>
      <c r="AW269" s="13" t="s">
        <v>28</v>
      </c>
      <c r="AX269" s="13" t="s">
        <v>73</v>
      </c>
      <c r="AY269" s="180" t="s">
        <v>142</v>
      </c>
    </row>
    <row r="270" spans="2:65" s="1" customFormat="1" ht="25.5" customHeight="1">
      <c r="B270" s="152"/>
      <c r="C270" s="153" t="s">
        <v>1156</v>
      </c>
      <c r="D270" s="153" t="s">
        <v>144</v>
      </c>
      <c r="E270" s="154" t="s">
        <v>1157</v>
      </c>
      <c r="F270" s="155" t="s">
        <v>1158</v>
      </c>
      <c r="G270" s="156" t="s">
        <v>147</v>
      </c>
      <c r="H270" s="157">
        <v>5.65</v>
      </c>
      <c r="I270" s="157"/>
      <c r="J270" s="157">
        <f>ROUND(I270*H270,2)</f>
        <v>0</v>
      </c>
      <c r="K270" s="155" t="s">
        <v>5</v>
      </c>
      <c r="L270" s="38"/>
      <c r="M270" s="158" t="s">
        <v>5</v>
      </c>
      <c r="N270" s="159" t="s">
        <v>36</v>
      </c>
      <c r="O270" s="160">
        <v>0.675</v>
      </c>
      <c r="P270" s="160">
        <f>O270*H270</f>
        <v>3.8137500000000006</v>
      </c>
      <c r="Q270" s="160">
        <v>0.01</v>
      </c>
      <c r="R270" s="160">
        <f>Q270*H270</f>
        <v>0.0565</v>
      </c>
      <c r="S270" s="160">
        <v>0</v>
      </c>
      <c r="T270" s="161">
        <f>S270*H270</f>
        <v>0</v>
      </c>
      <c r="AR270" s="24" t="s">
        <v>149</v>
      </c>
      <c r="AT270" s="24" t="s">
        <v>144</v>
      </c>
      <c r="AU270" s="24" t="s">
        <v>75</v>
      </c>
      <c r="AY270" s="24" t="s">
        <v>142</v>
      </c>
      <c r="BE270" s="162">
        <f>IF(N270="základní",J270,0)</f>
        <v>0</v>
      </c>
      <c r="BF270" s="162">
        <f>IF(N270="snížená",J270,0)</f>
        <v>0</v>
      </c>
      <c r="BG270" s="162">
        <f>IF(N270="zákl. přenesená",J270,0)</f>
        <v>0</v>
      </c>
      <c r="BH270" s="162">
        <f>IF(N270="sníž. přenesená",J270,0)</f>
        <v>0</v>
      </c>
      <c r="BI270" s="162">
        <f>IF(N270="nulová",J270,0)</f>
        <v>0</v>
      </c>
      <c r="BJ270" s="24" t="s">
        <v>73</v>
      </c>
      <c r="BK270" s="162">
        <f>ROUND(I270*H270,2)</f>
        <v>0</v>
      </c>
      <c r="BL270" s="24" t="s">
        <v>149</v>
      </c>
      <c r="BM270" s="24" t="s">
        <v>1159</v>
      </c>
    </row>
    <row r="271" spans="2:47" s="1" customFormat="1" ht="108">
      <c r="B271" s="38"/>
      <c r="D271" s="163" t="s">
        <v>151</v>
      </c>
      <c r="F271" s="164" t="s">
        <v>1160</v>
      </c>
      <c r="L271" s="38"/>
      <c r="M271" s="165"/>
      <c r="N271" s="39"/>
      <c r="O271" s="39"/>
      <c r="P271" s="39"/>
      <c r="Q271" s="39"/>
      <c r="R271" s="39"/>
      <c r="S271" s="39"/>
      <c r="T271" s="67"/>
      <c r="AT271" s="24" t="s">
        <v>151</v>
      </c>
      <c r="AU271" s="24" t="s">
        <v>75</v>
      </c>
    </row>
    <row r="272" spans="2:65" s="1" customFormat="1" ht="25.5" customHeight="1">
      <c r="B272" s="152"/>
      <c r="C272" s="153" t="s">
        <v>1161</v>
      </c>
      <c r="D272" s="153" t="s">
        <v>144</v>
      </c>
      <c r="E272" s="154" t="s">
        <v>1162</v>
      </c>
      <c r="F272" s="155" t="s">
        <v>1163</v>
      </c>
      <c r="G272" s="156" t="s">
        <v>147</v>
      </c>
      <c r="H272" s="157">
        <v>5.65</v>
      </c>
      <c r="I272" s="157"/>
      <c r="J272" s="157">
        <f>ROUND(I272*H272,2)</f>
        <v>0</v>
      </c>
      <c r="K272" s="155" t="s">
        <v>148</v>
      </c>
      <c r="L272" s="38"/>
      <c r="M272" s="158" t="s">
        <v>5</v>
      </c>
      <c r="N272" s="159" t="s">
        <v>36</v>
      </c>
      <c r="O272" s="160">
        <v>0.075</v>
      </c>
      <c r="P272" s="160">
        <f>O272*H272</f>
        <v>0.42375</v>
      </c>
      <c r="Q272" s="160">
        <v>0.0303</v>
      </c>
      <c r="R272" s="160">
        <f>Q272*H272</f>
        <v>0.171195</v>
      </c>
      <c r="S272" s="160">
        <v>0</v>
      </c>
      <c r="T272" s="161">
        <f>S272*H272</f>
        <v>0</v>
      </c>
      <c r="AR272" s="24" t="s">
        <v>149</v>
      </c>
      <c r="AT272" s="24" t="s">
        <v>144</v>
      </c>
      <c r="AU272" s="24" t="s">
        <v>75</v>
      </c>
      <c r="AY272" s="24" t="s">
        <v>142</v>
      </c>
      <c r="BE272" s="162">
        <f>IF(N272="základní",J272,0)</f>
        <v>0</v>
      </c>
      <c r="BF272" s="162">
        <f>IF(N272="snížená",J272,0)</f>
        <v>0</v>
      </c>
      <c r="BG272" s="162">
        <f>IF(N272="zákl. přenesená",J272,0)</f>
        <v>0</v>
      </c>
      <c r="BH272" s="162">
        <f>IF(N272="sníž. přenesená",J272,0)</f>
        <v>0</v>
      </c>
      <c r="BI272" s="162">
        <f>IF(N272="nulová",J272,0)</f>
        <v>0</v>
      </c>
      <c r="BJ272" s="24" t="s">
        <v>73</v>
      </c>
      <c r="BK272" s="162">
        <f>ROUND(I272*H272,2)</f>
        <v>0</v>
      </c>
      <c r="BL272" s="24" t="s">
        <v>149</v>
      </c>
      <c r="BM272" s="24" t="s">
        <v>1164</v>
      </c>
    </row>
    <row r="273" spans="2:65" s="1" customFormat="1" ht="16.5" customHeight="1">
      <c r="B273" s="152"/>
      <c r="C273" s="153" t="s">
        <v>1165</v>
      </c>
      <c r="D273" s="153" t="s">
        <v>144</v>
      </c>
      <c r="E273" s="154" t="s">
        <v>1166</v>
      </c>
      <c r="F273" s="155" t="s">
        <v>1167</v>
      </c>
      <c r="G273" s="156" t="s">
        <v>220</v>
      </c>
      <c r="H273" s="157">
        <v>3.77</v>
      </c>
      <c r="I273" s="157"/>
      <c r="J273" s="157">
        <f>ROUND(I273*H273,2)</f>
        <v>0</v>
      </c>
      <c r="K273" s="155" t="s">
        <v>148</v>
      </c>
      <c r="L273" s="38"/>
      <c r="M273" s="158" t="s">
        <v>5</v>
      </c>
      <c r="N273" s="159" t="s">
        <v>36</v>
      </c>
      <c r="O273" s="160">
        <v>0.396</v>
      </c>
      <c r="P273" s="160">
        <f>O273*H273</f>
        <v>1.49292</v>
      </c>
      <c r="Q273" s="160">
        <v>0.01352</v>
      </c>
      <c r="R273" s="160">
        <f>Q273*H273</f>
        <v>0.050970400000000006</v>
      </c>
      <c r="S273" s="160">
        <v>0</v>
      </c>
      <c r="T273" s="161">
        <f>S273*H273</f>
        <v>0</v>
      </c>
      <c r="AR273" s="24" t="s">
        <v>149</v>
      </c>
      <c r="AT273" s="24" t="s">
        <v>144</v>
      </c>
      <c r="AU273" s="24" t="s">
        <v>75</v>
      </c>
      <c r="AY273" s="24" t="s">
        <v>142</v>
      </c>
      <c r="BE273" s="162">
        <f>IF(N273="základní",J273,0)</f>
        <v>0</v>
      </c>
      <c r="BF273" s="162">
        <f>IF(N273="snížená",J273,0)</f>
        <v>0</v>
      </c>
      <c r="BG273" s="162">
        <f>IF(N273="zákl. přenesená",J273,0)</f>
        <v>0</v>
      </c>
      <c r="BH273" s="162">
        <f>IF(N273="sníž. přenesená",J273,0)</f>
        <v>0</v>
      </c>
      <c r="BI273" s="162">
        <f>IF(N273="nulová",J273,0)</f>
        <v>0</v>
      </c>
      <c r="BJ273" s="24" t="s">
        <v>73</v>
      </c>
      <c r="BK273" s="162">
        <f>ROUND(I273*H273,2)</f>
        <v>0</v>
      </c>
      <c r="BL273" s="24" t="s">
        <v>149</v>
      </c>
      <c r="BM273" s="24" t="s">
        <v>1168</v>
      </c>
    </row>
    <row r="274" spans="2:51" s="11" customFormat="1" ht="13.5">
      <c r="B274" s="166"/>
      <c r="D274" s="163" t="s">
        <v>153</v>
      </c>
      <c r="E274" s="167" t="s">
        <v>5</v>
      </c>
      <c r="F274" s="168" t="s">
        <v>1169</v>
      </c>
      <c r="H274" s="169">
        <v>3.77</v>
      </c>
      <c r="L274" s="166"/>
      <c r="M274" s="170"/>
      <c r="N274" s="171"/>
      <c r="O274" s="171"/>
      <c r="P274" s="171"/>
      <c r="Q274" s="171"/>
      <c r="R274" s="171"/>
      <c r="S274" s="171"/>
      <c r="T274" s="172"/>
      <c r="AT274" s="167" t="s">
        <v>153</v>
      </c>
      <c r="AU274" s="167" t="s">
        <v>75</v>
      </c>
      <c r="AV274" s="11" t="s">
        <v>75</v>
      </c>
      <c r="AW274" s="11" t="s">
        <v>28</v>
      </c>
      <c r="AX274" s="11" t="s">
        <v>65</v>
      </c>
      <c r="AY274" s="167" t="s">
        <v>142</v>
      </c>
    </row>
    <row r="275" spans="2:51" s="13" customFormat="1" ht="13.5">
      <c r="B275" s="179"/>
      <c r="D275" s="163" t="s">
        <v>153</v>
      </c>
      <c r="E275" s="180" t="s">
        <v>5</v>
      </c>
      <c r="F275" s="181" t="s">
        <v>156</v>
      </c>
      <c r="H275" s="182">
        <v>3.77</v>
      </c>
      <c r="L275" s="179"/>
      <c r="M275" s="183"/>
      <c r="N275" s="184"/>
      <c r="O275" s="184"/>
      <c r="P275" s="184"/>
      <c r="Q275" s="184"/>
      <c r="R275" s="184"/>
      <c r="S275" s="184"/>
      <c r="T275" s="185"/>
      <c r="AT275" s="180" t="s">
        <v>153</v>
      </c>
      <c r="AU275" s="180" t="s">
        <v>75</v>
      </c>
      <c r="AV275" s="13" t="s">
        <v>149</v>
      </c>
      <c r="AW275" s="13" t="s">
        <v>28</v>
      </c>
      <c r="AX275" s="13" t="s">
        <v>73</v>
      </c>
      <c r="AY275" s="180" t="s">
        <v>142</v>
      </c>
    </row>
    <row r="276" spans="2:65" s="1" customFormat="1" ht="16.5" customHeight="1">
      <c r="B276" s="152"/>
      <c r="C276" s="153" t="s">
        <v>1170</v>
      </c>
      <c r="D276" s="153" t="s">
        <v>144</v>
      </c>
      <c r="E276" s="154" t="s">
        <v>1171</v>
      </c>
      <c r="F276" s="155" t="s">
        <v>1172</v>
      </c>
      <c r="G276" s="156" t="s">
        <v>220</v>
      </c>
      <c r="H276" s="157">
        <v>3.77</v>
      </c>
      <c r="I276" s="157"/>
      <c r="J276" s="157">
        <f>ROUND(I276*H276,2)</f>
        <v>0</v>
      </c>
      <c r="K276" s="155" t="s">
        <v>148</v>
      </c>
      <c r="L276" s="38"/>
      <c r="M276" s="158" t="s">
        <v>5</v>
      </c>
      <c r="N276" s="159" t="s">
        <v>36</v>
      </c>
      <c r="O276" s="160">
        <v>0.24</v>
      </c>
      <c r="P276" s="160">
        <f>O276*H276</f>
        <v>0.9047999999999999</v>
      </c>
      <c r="Q276" s="160">
        <v>0</v>
      </c>
      <c r="R276" s="160">
        <f>Q276*H276</f>
        <v>0</v>
      </c>
      <c r="S276" s="160">
        <v>0</v>
      </c>
      <c r="T276" s="161">
        <f>S276*H276</f>
        <v>0</v>
      </c>
      <c r="AR276" s="24" t="s">
        <v>149</v>
      </c>
      <c r="AT276" s="24" t="s">
        <v>144</v>
      </c>
      <c r="AU276" s="24" t="s">
        <v>75</v>
      </c>
      <c r="AY276" s="24" t="s">
        <v>142</v>
      </c>
      <c r="BE276" s="162">
        <f>IF(N276="základní",J276,0)</f>
        <v>0</v>
      </c>
      <c r="BF276" s="162">
        <f>IF(N276="snížená",J276,0)</f>
        <v>0</v>
      </c>
      <c r="BG276" s="162">
        <f>IF(N276="zákl. přenesená",J276,0)</f>
        <v>0</v>
      </c>
      <c r="BH276" s="162">
        <f>IF(N276="sníž. přenesená",J276,0)</f>
        <v>0</v>
      </c>
      <c r="BI276" s="162">
        <f>IF(N276="nulová",J276,0)</f>
        <v>0</v>
      </c>
      <c r="BJ276" s="24" t="s">
        <v>73</v>
      </c>
      <c r="BK276" s="162">
        <f>ROUND(I276*H276,2)</f>
        <v>0</v>
      </c>
      <c r="BL276" s="24" t="s">
        <v>149</v>
      </c>
      <c r="BM276" s="24" t="s">
        <v>1173</v>
      </c>
    </row>
    <row r="277" spans="2:63" s="10" customFormat="1" ht="29.85" customHeight="1">
      <c r="B277" s="140"/>
      <c r="D277" s="141" t="s">
        <v>64</v>
      </c>
      <c r="E277" s="150" t="s">
        <v>194</v>
      </c>
      <c r="F277" s="150" t="s">
        <v>355</v>
      </c>
      <c r="J277" s="151">
        <f>BK277</f>
        <v>0</v>
      </c>
      <c r="L277" s="140"/>
      <c r="M277" s="144"/>
      <c r="N277" s="145"/>
      <c r="O277" s="145"/>
      <c r="P277" s="146">
        <f>SUM(P278:P302)</f>
        <v>504.66476</v>
      </c>
      <c r="Q277" s="145"/>
      <c r="R277" s="146">
        <f>SUM(R278:R302)</f>
        <v>185.16029999999998</v>
      </c>
      <c r="S277" s="145"/>
      <c r="T277" s="147">
        <f>SUM(T278:T302)</f>
        <v>0</v>
      </c>
      <c r="AR277" s="141" t="s">
        <v>73</v>
      </c>
      <c r="AT277" s="148" t="s">
        <v>64</v>
      </c>
      <c r="AU277" s="148" t="s">
        <v>73</v>
      </c>
      <c r="AY277" s="141" t="s">
        <v>142</v>
      </c>
      <c r="BK277" s="149">
        <f>SUM(BK278:BK302)</f>
        <v>0</v>
      </c>
    </row>
    <row r="278" spans="2:65" s="1" customFormat="1" ht="51" customHeight="1">
      <c r="B278" s="152"/>
      <c r="C278" s="153" t="s">
        <v>1174</v>
      </c>
      <c r="D278" s="153" t="s">
        <v>144</v>
      </c>
      <c r="E278" s="154" t="s">
        <v>1175</v>
      </c>
      <c r="F278" s="155" t="s">
        <v>1176</v>
      </c>
      <c r="G278" s="156" t="s">
        <v>324</v>
      </c>
      <c r="H278" s="157">
        <v>19.63</v>
      </c>
      <c r="I278" s="157"/>
      <c r="J278" s="157">
        <f>ROUND(I278*H278,2)</f>
        <v>0</v>
      </c>
      <c r="K278" s="155" t="s">
        <v>5</v>
      </c>
      <c r="L278" s="38"/>
      <c r="M278" s="158" t="s">
        <v>5</v>
      </c>
      <c r="N278" s="159" t="s">
        <v>36</v>
      </c>
      <c r="O278" s="160">
        <v>0.146</v>
      </c>
      <c r="P278" s="160">
        <f>O278*H278</f>
        <v>2.8659799999999995</v>
      </c>
      <c r="Q278" s="160">
        <v>0.10988</v>
      </c>
      <c r="R278" s="160">
        <f>Q278*H278</f>
        <v>2.1569444</v>
      </c>
      <c r="S278" s="160">
        <v>0</v>
      </c>
      <c r="T278" s="161">
        <f>S278*H278</f>
        <v>0</v>
      </c>
      <c r="AR278" s="24" t="s">
        <v>149</v>
      </c>
      <c r="AT278" s="24" t="s">
        <v>144</v>
      </c>
      <c r="AU278" s="24" t="s">
        <v>75</v>
      </c>
      <c r="AY278" s="24" t="s">
        <v>142</v>
      </c>
      <c r="BE278" s="162">
        <f>IF(N278="základní",J278,0)</f>
        <v>0</v>
      </c>
      <c r="BF278" s="162">
        <f>IF(N278="snížená",J278,0)</f>
        <v>0</v>
      </c>
      <c r="BG278" s="162">
        <f>IF(N278="zákl. přenesená",J278,0)</f>
        <v>0</v>
      </c>
      <c r="BH278" s="162">
        <f>IF(N278="sníž. přenesená",J278,0)</f>
        <v>0</v>
      </c>
      <c r="BI278" s="162">
        <f>IF(N278="nulová",J278,0)</f>
        <v>0</v>
      </c>
      <c r="BJ278" s="24" t="s">
        <v>73</v>
      </c>
      <c r="BK278" s="162">
        <f>ROUND(I278*H278,2)</f>
        <v>0</v>
      </c>
      <c r="BL278" s="24" t="s">
        <v>149</v>
      </c>
      <c r="BM278" s="24" t="s">
        <v>1177</v>
      </c>
    </row>
    <row r="279" spans="2:47" s="1" customFormat="1" ht="189">
      <c r="B279" s="38"/>
      <c r="D279" s="163" t="s">
        <v>151</v>
      </c>
      <c r="F279" s="164" t="s">
        <v>1178</v>
      </c>
      <c r="L279" s="38"/>
      <c r="M279" s="165"/>
      <c r="N279" s="39"/>
      <c r="O279" s="39"/>
      <c r="P279" s="39"/>
      <c r="Q279" s="39"/>
      <c r="R279" s="39"/>
      <c r="S279" s="39"/>
      <c r="T279" s="67"/>
      <c r="AT279" s="24" t="s">
        <v>151</v>
      </c>
      <c r="AU279" s="24" t="s">
        <v>75</v>
      </c>
    </row>
    <row r="280" spans="2:51" s="11" customFormat="1" ht="13.5">
      <c r="B280" s="166"/>
      <c r="D280" s="163" t="s">
        <v>153</v>
      </c>
      <c r="E280" s="167" t="s">
        <v>5</v>
      </c>
      <c r="F280" s="168" t="s">
        <v>1179</v>
      </c>
      <c r="H280" s="169">
        <v>19.63</v>
      </c>
      <c r="L280" s="166"/>
      <c r="M280" s="170"/>
      <c r="N280" s="171"/>
      <c r="O280" s="171"/>
      <c r="P280" s="171"/>
      <c r="Q280" s="171"/>
      <c r="R280" s="171"/>
      <c r="S280" s="171"/>
      <c r="T280" s="172"/>
      <c r="AT280" s="167" t="s">
        <v>153</v>
      </c>
      <c r="AU280" s="167" t="s">
        <v>75</v>
      </c>
      <c r="AV280" s="11" t="s">
        <v>75</v>
      </c>
      <c r="AW280" s="11" t="s">
        <v>28</v>
      </c>
      <c r="AX280" s="11" t="s">
        <v>65</v>
      </c>
      <c r="AY280" s="167" t="s">
        <v>142</v>
      </c>
    </row>
    <row r="281" spans="2:51" s="13" customFormat="1" ht="13.5">
      <c r="B281" s="179"/>
      <c r="D281" s="163" t="s">
        <v>153</v>
      </c>
      <c r="E281" s="180" t="s">
        <v>5</v>
      </c>
      <c r="F281" s="181" t="s">
        <v>156</v>
      </c>
      <c r="H281" s="182">
        <v>19.63</v>
      </c>
      <c r="L281" s="179"/>
      <c r="M281" s="183"/>
      <c r="N281" s="184"/>
      <c r="O281" s="184"/>
      <c r="P281" s="184"/>
      <c r="Q281" s="184"/>
      <c r="R281" s="184"/>
      <c r="S281" s="184"/>
      <c r="T281" s="185"/>
      <c r="AT281" s="180" t="s">
        <v>153</v>
      </c>
      <c r="AU281" s="180" t="s">
        <v>75</v>
      </c>
      <c r="AV281" s="13" t="s">
        <v>149</v>
      </c>
      <c r="AW281" s="13" t="s">
        <v>28</v>
      </c>
      <c r="AX281" s="13" t="s">
        <v>73</v>
      </c>
      <c r="AY281" s="180" t="s">
        <v>142</v>
      </c>
    </row>
    <row r="282" spans="2:65" s="1" customFormat="1" ht="16.5" customHeight="1">
      <c r="B282" s="152"/>
      <c r="C282" s="187" t="s">
        <v>1180</v>
      </c>
      <c r="D282" s="187" t="s">
        <v>226</v>
      </c>
      <c r="E282" s="188" t="s">
        <v>1181</v>
      </c>
      <c r="F282" s="189" t="s">
        <v>1182</v>
      </c>
      <c r="G282" s="190" t="s">
        <v>324</v>
      </c>
      <c r="H282" s="191">
        <v>19.83</v>
      </c>
      <c r="I282" s="191"/>
      <c r="J282" s="191">
        <f>ROUND(I282*H282,2)</f>
        <v>0</v>
      </c>
      <c r="K282" s="189" t="s">
        <v>5</v>
      </c>
      <c r="L282" s="192"/>
      <c r="M282" s="193" t="s">
        <v>5</v>
      </c>
      <c r="N282" s="194" t="s">
        <v>36</v>
      </c>
      <c r="O282" s="160">
        <v>0</v>
      </c>
      <c r="P282" s="160">
        <f>O282*H282</f>
        <v>0</v>
      </c>
      <c r="Q282" s="160">
        <v>0.056</v>
      </c>
      <c r="R282" s="160">
        <f>Q282*H282</f>
        <v>1.11048</v>
      </c>
      <c r="S282" s="160">
        <v>0</v>
      </c>
      <c r="T282" s="161">
        <f>S282*H282</f>
        <v>0</v>
      </c>
      <c r="AR282" s="24" t="s">
        <v>189</v>
      </c>
      <c r="AT282" s="24" t="s">
        <v>226</v>
      </c>
      <c r="AU282" s="24" t="s">
        <v>75</v>
      </c>
      <c r="AY282" s="24" t="s">
        <v>142</v>
      </c>
      <c r="BE282" s="162">
        <f>IF(N282="základní",J282,0)</f>
        <v>0</v>
      </c>
      <c r="BF282" s="162">
        <f>IF(N282="snížená",J282,0)</f>
        <v>0</v>
      </c>
      <c r="BG282" s="162">
        <f>IF(N282="zákl. přenesená",J282,0)</f>
        <v>0</v>
      </c>
      <c r="BH282" s="162">
        <f>IF(N282="sníž. přenesená",J282,0)</f>
        <v>0</v>
      </c>
      <c r="BI282" s="162">
        <f>IF(N282="nulová",J282,0)</f>
        <v>0</v>
      </c>
      <c r="BJ282" s="24" t="s">
        <v>73</v>
      </c>
      <c r="BK282" s="162">
        <f>ROUND(I282*H282,2)</f>
        <v>0</v>
      </c>
      <c r="BL282" s="24" t="s">
        <v>149</v>
      </c>
      <c r="BM282" s="24" t="s">
        <v>1183</v>
      </c>
    </row>
    <row r="283" spans="2:51" s="11" customFormat="1" ht="13.5">
      <c r="B283" s="166"/>
      <c r="D283" s="163" t="s">
        <v>153</v>
      </c>
      <c r="F283" s="168" t="s">
        <v>1184</v>
      </c>
      <c r="H283" s="169">
        <v>19.83</v>
      </c>
      <c r="L283" s="166"/>
      <c r="M283" s="170"/>
      <c r="N283" s="171"/>
      <c r="O283" s="171"/>
      <c r="P283" s="171"/>
      <c r="Q283" s="171"/>
      <c r="R283" s="171"/>
      <c r="S283" s="171"/>
      <c r="T283" s="172"/>
      <c r="AT283" s="167" t="s">
        <v>153</v>
      </c>
      <c r="AU283" s="167" t="s">
        <v>75</v>
      </c>
      <c r="AV283" s="11" t="s">
        <v>75</v>
      </c>
      <c r="AW283" s="11" t="s">
        <v>6</v>
      </c>
      <c r="AX283" s="11" t="s">
        <v>73</v>
      </c>
      <c r="AY283" s="167" t="s">
        <v>142</v>
      </c>
    </row>
    <row r="284" spans="2:65" s="1" customFormat="1" ht="38.25" customHeight="1">
      <c r="B284" s="152"/>
      <c r="C284" s="153" t="s">
        <v>1185</v>
      </c>
      <c r="D284" s="153" t="s">
        <v>144</v>
      </c>
      <c r="E284" s="154" t="s">
        <v>357</v>
      </c>
      <c r="F284" s="155" t="s">
        <v>1186</v>
      </c>
      <c r="G284" s="156" t="s">
        <v>324</v>
      </c>
      <c r="H284" s="157">
        <v>298.2</v>
      </c>
      <c r="I284" s="157"/>
      <c r="J284" s="157">
        <f>ROUND(I284*H284,2)</f>
        <v>0</v>
      </c>
      <c r="K284" s="155" t="s">
        <v>148</v>
      </c>
      <c r="L284" s="38"/>
      <c r="M284" s="158" t="s">
        <v>5</v>
      </c>
      <c r="N284" s="159" t="s">
        <v>36</v>
      </c>
      <c r="O284" s="160">
        <v>0.14</v>
      </c>
      <c r="P284" s="160">
        <f>O284*H284</f>
        <v>41.748000000000005</v>
      </c>
      <c r="Q284" s="160">
        <v>0.10095</v>
      </c>
      <c r="R284" s="160">
        <f>Q284*H284</f>
        <v>30.103289999999998</v>
      </c>
      <c r="S284" s="160">
        <v>0</v>
      </c>
      <c r="T284" s="161">
        <f>S284*H284</f>
        <v>0</v>
      </c>
      <c r="AR284" s="24" t="s">
        <v>149</v>
      </c>
      <c r="AT284" s="24" t="s">
        <v>144</v>
      </c>
      <c r="AU284" s="24" t="s">
        <v>75</v>
      </c>
      <c r="AY284" s="24" t="s">
        <v>142</v>
      </c>
      <c r="BE284" s="162">
        <f>IF(N284="základní",J284,0)</f>
        <v>0</v>
      </c>
      <c r="BF284" s="162">
        <f>IF(N284="snížená",J284,0)</f>
        <v>0</v>
      </c>
      <c r="BG284" s="162">
        <f>IF(N284="zákl. přenesená",J284,0)</f>
        <v>0</v>
      </c>
      <c r="BH284" s="162">
        <f>IF(N284="sníž. přenesená",J284,0)</f>
        <v>0</v>
      </c>
      <c r="BI284" s="162">
        <f>IF(N284="nulová",J284,0)</f>
        <v>0</v>
      </c>
      <c r="BJ284" s="24" t="s">
        <v>73</v>
      </c>
      <c r="BK284" s="162">
        <f>ROUND(I284*H284,2)</f>
        <v>0</v>
      </c>
      <c r="BL284" s="24" t="s">
        <v>149</v>
      </c>
      <c r="BM284" s="24" t="s">
        <v>1187</v>
      </c>
    </row>
    <row r="285" spans="2:47" s="1" customFormat="1" ht="81">
      <c r="B285" s="38"/>
      <c r="D285" s="163" t="s">
        <v>151</v>
      </c>
      <c r="F285" s="164" t="s">
        <v>360</v>
      </c>
      <c r="L285" s="38"/>
      <c r="M285" s="165"/>
      <c r="N285" s="39"/>
      <c r="O285" s="39"/>
      <c r="P285" s="39"/>
      <c r="Q285" s="39"/>
      <c r="R285" s="39"/>
      <c r="S285" s="39"/>
      <c r="T285" s="67"/>
      <c r="AT285" s="24" t="s">
        <v>151</v>
      </c>
      <c r="AU285" s="24" t="s">
        <v>75</v>
      </c>
    </row>
    <row r="286" spans="2:65" s="1" customFormat="1" ht="16.5" customHeight="1">
      <c r="B286" s="152"/>
      <c r="C286" s="187" t="s">
        <v>1188</v>
      </c>
      <c r="D286" s="187" t="s">
        <v>226</v>
      </c>
      <c r="E286" s="188" t="s">
        <v>366</v>
      </c>
      <c r="F286" s="189" t="s">
        <v>367</v>
      </c>
      <c r="G286" s="190" t="s">
        <v>324</v>
      </c>
      <c r="H286" s="191">
        <v>602.36</v>
      </c>
      <c r="I286" s="191"/>
      <c r="J286" s="191">
        <f>ROUND(I286*H286,2)</f>
        <v>0</v>
      </c>
      <c r="K286" s="189" t="s">
        <v>148</v>
      </c>
      <c r="L286" s="192"/>
      <c r="M286" s="193" t="s">
        <v>5</v>
      </c>
      <c r="N286" s="194" t="s">
        <v>36</v>
      </c>
      <c r="O286" s="160">
        <v>0</v>
      </c>
      <c r="P286" s="160">
        <f>O286*H286</f>
        <v>0</v>
      </c>
      <c r="Q286" s="160">
        <v>0.022</v>
      </c>
      <c r="R286" s="160">
        <f>Q286*H286</f>
        <v>13.25192</v>
      </c>
      <c r="S286" s="160">
        <v>0</v>
      </c>
      <c r="T286" s="161">
        <f>S286*H286</f>
        <v>0</v>
      </c>
      <c r="AR286" s="24" t="s">
        <v>189</v>
      </c>
      <c r="AT286" s="24" t="s">
        <v>226</v>
      </c>
      <c r="AU286" s="24" t="s">
        <v>75</v>
      </c>
      <c r="AY286" s="24" t="s">
        <v>142</v>
      </c>
      <c r="BE286" s="162">
        <f>IF(N286="základní",J286,0)</f>
        <v>0</v>
      </c>
      <c r="BF286" s="162">
        <f>IF(N286="snížená",J286,0)</f>
        <v>0</v>
      </c>
      <c r="BG286" s="162">
        <f>IF(N286="zákl. přenesená",J286,0)</f>
        <v>0</v>
      </c>
      <c r="BH286" s="162">
        <f>IF(N286="sníž. přenesená",J286,0)</f>
        <v>0</v>
      </c>
      <c r="BI286" s="162">
        <f>IF(N286="nulová",J286,0)</f>
        <v>0</v>
      </c>
      <c r="BJ286" s="24" t="s">
        <v>73</v>
      </c>
      <c r="BK286" s="162">
        <f>ROUND(I286*H286,2)</f>
        <v>0</v>
      </c>
      <c r="BL286" s="24" t="s">
        <v>149</v>
      </c>
      <c r="BM286" s="24" t="s">
        <v>1189</v>
      </c>
    </row>
    <row r="287" spans="2:51" s="11" customFormat="1" ht="13.5">
      <c r="B287" s="166"/>
      <c r="D287" s="163" t="s">
        <v>153</v>
      </c>
      <c r="E287" s="167" t="s">
        <v>5</v>
      </c>
      <c r="F287" s="168" t="s">
        <v>1190</v>
      </c>
      <c r="H287" s="169">
        <v>602.36</v>
      </c>
      <c r="L287" s="166"/>
      <c r="M287" s="170"/>
      <c r="N287" s="171"/>
      <c r="O287" s="171"/>
      <c r="P287" s="171"/>
      <c r="Q287" s="171"/>
      <c r="R287" s="171"/>
      <c r="S287" s="171"/>
      <c r="T287" s="172"/>
      <c r="AT287" s="167" t="s">
        <v>153</v>
      </c>
      <c r="AU287" s="167" t="s">
        <v>75</v>
      </c>
      <c r="AV287" s="11" t="s">
        <v>75</v>
      </c>
      <c r="AW287" s="11" t="s">
        <v>28</v>
      </c>
      <c r="AX287" s="11" t="s">
        <v>65</v>
      </c>
      <c r="AY287" s="167" t="s">
        <v>142</v>
      </c>
    </row>
    <row r="288" spans="2:51" s="13" customFormat="1" ht="13.5">
      <c r="B288" s="179"/>
      <c r="D288" s="163" t="s">
        <v>153</v>
      </c>
      <c r="E288" s="180" t="s">
        <v>5</v>
      </c>
      <c r="F288" s="181" t="s">
        <v>156</v>
      </c>
      <c r="H288" s="182">
        <v>602.36</v>
      </c>
      <c r="L288" s="179"/>
      <c r="M288" s="183"/>
      <c r="N288" s="184"/>
      <c r="O288" s="184"/>
      <c r="P288" s="184"/>
      <c r="Q288" s="184"/>
      <c r="R288" s="184"/>
      <c r="S288" s="184"/>
      <c r="T288" s="185"/>
      <c r="AT288" s="180" t="s">
        <v>153</v>
      </c>
      <c r="AU288" s="180" t="s">
        <v>75</v>
      </c>
      <c r="AV288" s="13" t="s">
        <v>149</v>
      </c>
      <c r="AW288" s="13" t="s">
        <v>28</v>
      </c>
      <c r="AX288" s="13" t="s">
        <v>73</v>
      </c>
      <c r="AY288" s="180" t="s">
        <v>142</v>
      </c>
    </row>
    <row r="289" spans="2:65" s="1" customFormat="1" ht="38.25" customHeight="1">
      <c r="B289" s="152"/>
      <c r="C289" s="153" t="s">
        <v>1191</v>
      </c>
      <c r="D289" s="153" t="s">
        <v>144</v>
      </c>
      <c r="E289" s="154" t="s">
        <v>357</v>
      </c>
      <c r="F289" s="155" t="s">
        <v>1186</v>
      </c>
      <c r="G289" s="156" t="s">
        <v>324</v>
      </c>
      <c r="H289" s="157">
        <v>211.5</v>
      </c>
      <c r="I289" s="157"/>
      <c r="J289" s="157">
        <f>ROUND(I289*H289,2)</f>
        <v>0</v>
      </c>
      <c r="K289" s="155" t="s">
        <v>148</v>
      </c>
      <c r="L289" s="38"/>
      <c r="M289" s="158" t="s">
        <v>5</v>
      </c>
      <c r="N289" s="159" t="s">
        <v>36</v>
      </c>
      <c r="O289" s="160">
        <v>0.14</v>
      </c>
      <c r="P289" s="160">
        <f>O289*H289</f>
        <v>29.610000000000003</v>
      </c>
      <c r="Q289" s="160">
        <v>0.10095</v>
      </c>
      <c r="R289" s="160">
        <f>Q289*H289</f>
        <v>21.350925</v>
      </c>
      <c r="S289" s="160">
        <v>0</v>
      </c>
      <c r="T289" s="161">
        <f>S289*H289</f>
        <v>0</v>
      </c>
      <c r="AR289" s="24" t="s">
        <v>149</v>
      </c>
      <c r="AT289" s="24" t="s">
        <v>144</v>
      </c>
      <c r="AU289" s="24" t="s">
        <v>75</v>
      </c>
      <c r="AY289" s="24" t="s">
        <v>142</v>
      </c>
      <c r="BE289" s="162">
        <f>IF(N289="základní",J289,0)</f>
        <v>0</v>
      </c>
      <c r="BF289" s="162">
        <f>IF(N289="snížená",J289,0)</f>
        <v>0</v>
      </c>
      <c r="BG289" s="162">
        <f>IF(N289="zákl. přenesená",J289,0)</f>
        <v>0</v>
      </c>
      <c r="BH289" s="162">
        <f>IF(N289="sníž. přenesená",J289,0)</f>
        <v>0</v>
      </c>
      <c r="BI289" s="162">
        <f>IF(N289="nulová",J289,0)</f>
        <v>0</v>
      </c>
      <c r="BJ289" s="24" t="s">
        <v>73</v>
      </c>
      <c r="BK289" s="162">
        <f>ROUND(I289*H289,2)</f>
        <v>0</v>
      </c>
      <c r="BL289" s="24" t="s">
        <v>149</v>
      </c>
      <c r="BM289" s="24" t="s">
        <v>1192</v>
      </c>
    </row>
    <row r="290" spans="2:47" s="1" customFormat="1" ht="81">
      <c r="B290" s="38"/>
      <c r="D290" s="163" t="s">
        <v>151</v>
      </c>
      <c r="F290" s="164" t="s">
        <v>360</v>
      </c>
      <c r="L290" s="38"/>
      <c r="M290" s="165"/>
      <c r="N290" s="39"/>
      <c r="O290" s="39"/>
      <c r="P290" s="39"/>
      <c r="Q290" s="39"/>
      <c r="R290" s="39"/>
      <c r="S290" s="39"/>
      <c r="T290" s="67"/>
      <c r="AT290" s="24" t="s">
        <v>151</v>
      </c>
      <c r="AU290" s="24" t="s">
        <v>75</v>
      </c>
    </row>
    <row r="291" spans="2:65" s="1" customFormat="1" ht="16.5" customHeight="1">
      <c r="B291" s="152"/>
      <c r="C291" s="187" t="s">
        <v>1193</v>
      </c>
      <c r="D291" s="187" t="s">
        <v>226</v>
      </c>
      <c r="E291" s="188" t="s">
        <v>366</v>
      </c>
      <c r="F291" s="189" t="s">
        <v>367</v>
      </c>
      <c r="G291" s="190" t="s">
        <v>324</v>
      </c>
      <c r="H291" s="191">
        <v>427.23</v>
      </c>
      <c r="I291" s="191"/>
      <c r="J291" s="191">
        <f>ROUND(I291*H291,2)</f>
        <v>0</v>
      </c>
      <c r="K291" s="189" t="s">
        <v>148</v>
      </c>
      <c r="L291" s="192"/>
      <c r="M291" s="193" t="s">
        <v>5</v>
      </c>
      <c r="N291" s="194" t="s">
        <v>36</v>
      </c>
      <c r="O291" s="160">
        <v>0</v>
      </c>
      <c r="P291" s="160">
        <f>O291*H291</f>
        <v>0</v>
      </c>
      <c r="Q291" s="160">
        <v>0.022</v>
      </c>
      <c r="R291" s="160">
        <f>Q291*H291</f>
        <v>9.39906</v>
      </c>
      <c r="S291" s="160">
        <v>0</v>
      </c>
      <c r="T291" s="161">
        <f>S291*H291</f>
        <v>0</v>
      </c>
      <c r="AR291" s="24" t="s">
        <v>189</v>
      </c>
      <c r="AT291" s="24" t="s">
        <v>226</v>
      </c>
      <c r="AU291" s="24" t="s">
        <v>75</v>
      </c>
      <c r="AY291" s="24" t="s">
        <v>142</v>
      </c>
      <c r="BE291" s="162">
        <f>IF(N291="základní",J291,0)</f>
        <v>0</v>
      </c>
      <c r="BF291" s="162">
        <f>IF(N291="snížená",J291,0)</f>
        <v>0</v>
      </c>
      <c r="BG291" s="162">
        <f>IF(N291="zákl. přenesená",J291,0)</f>
        <v>0</v>
      </c>
      <c r="BH291" s="162">
        <f>IF(N291="sníž. přenesená",J291,0)</f>
        <v>0</v>
      </c>
      <c r="BI291" s="162">
        <f>IF(N291="nulová",J291,0)</f>
        <v>0</v>
      </c>
      <c r="BJ291" s="24" t="s">
        <v>73</v>
      </c>
      <c r="BK291" s="162">
        <f>ROUND(I291*H291,2)</f>
        <v>0</v>
      </c>
      <c r="BL291" s="24" t="s">
        <v>149</v>
      </c>
      <c r="BM291" s="24" t="s">
        <v>1194</v>
      </c>
    </row>
    <row r="292" spans="2:51" s="11" customFormat="1" ht="13.5">
      <c r="B292" s="166"/>
      <c r="D292" s="163" t="s">
        <v>153</v>
      </c>
      <c r="E292" s="167" t="s">
        <v>5</v>
      </c>
      <c r="F292" s="168" t="s">
        <v>1195</v>
      </c>
      <c r="H292" s="169">
        <v>427.23</v>
      </c>
      <c r="L292" s="166"/>
      <c r="M292" s="170"/>
      <c r="N292" s="171"/>
      <c r="O292" s="171"/>
      <c r="P292" s="171"/>
      <c r="Q292" s="171"/>
      <c r="R292" s="171"/>
      <c r="S292" s="171"/>
      <c r="T292" s="172"/>
      <c r="AT292" s="167" t="s">
        <v>153</v>
      </c>
      <c r="AU292" s="167" t="s">
        <v>75</v>
      </c>
      <c r="AV292" s="11" t="s">
        <v>75</v>
      </c>
      <c r="AW292" s="11" t="s">
        <v>28</v>
      </c>
      <c r="AX292" s="11" t="s">
        <v>65</v>
      </c>
      <c r="AY292" s="167" t="s">
        <v>142</v>
      </c>
    </row>
    <row r="293" spans="2:51" s="13" customFormat="1" ht="13.5">
      <c r="B293" s="179"/>
      <c r="D293" s="163" t="s">
        <v>153</v>
      </c>
      <c r="E293" s="180" t="s">
        <v>5</v>
      </c>
      <c r="F293" s="181" t="s">
        <v>156</v>
      </c>
      <c r="H293" s="182">
        <v>427.23</v>
      </c>
      <c r="L293" s="179"/>
      <c r="M293" s="183"/>
      <c r="N293" s="184"/>
      <c r="O293" s="184"/>
      <c r="P293" s="184"/>
      <c r="Q293" s="184"/>
      <c r="R293" s="184"/>
      <c r="S293" s="184"/>
      <c r="T293" s="185"/>
      <c r="AT293" s="180" t="s">
        <v>153</v>
      </c>
      <c r="AU293" s="180" t="s">
        <v>75</v>
      </c>
      <c r="AV293" s="13" t="s">
        <v>149</v>
      </c>
      <c r="AW293" s="13" t="s">
        <v>28</v>
      </c>
      <c r="AX293" s="13" t="s">
        <v>73</v>
      </c>
      <c r="AY293" s="180" t="s">
        <v>142</v>
      </c>
    </row>
    <row r="294" spans="2:65" s="1" customFormat="1" ht="25.5" customHeight="1">
      <c r="B294" s="152"/>
      <c r="C294" s="153" t="s">
        <v>1196</v>
      </c>
      <c r="D294" s="153" t="s">
        <v>144</v>
      </c>
      <c r="E294" s="154" t="s">
        <v>1197</v>
      </c>
      <c r="F294" s="155" t="s">
        <v>1198</v>
      </c>
      <c r="G294" s="156" t="s">
        <v>147</v>
      </c>
      <c r="H294" s="157">
        <v>0.59</v>
      </c>
      <c r="I294" s="157"/>
      <c r="J294" s="157">
        <f>ROUND(I294*H294,2)</f>
        <v>0</v>
      </c>
      <c r="K294" s="155" t="s">
        <v>148</v>
      </c>
      <c r="L294" s="38"/>
      <c r="M294" s="158" t="s">
        <v>5</v>
      </c>
      <c r="N294" s="159" t="s">
        <v>36</v>
      </c>
      <c r="O294" s="160">
        <v>1.442</v>
      </c>
      <c r="P294" s="160">
        <f>O294*H294</f>
        <v>0.8507799999999999</v>
      </c>
      <c r="Q294" s="160">
        <v>2.25634</v>
      </c>
      <c r="R294" s="160">
        <f>Q294*H294</f>
        <v>1.3312405999999999</v>
      </c>
      <c r="S294" s="160">
        <v>0</v>
      </c>
      <c r="T294" s="161">
        <f>S294*H294</f>
        <v>0</v>
      </c>
      <c r="AR294" s="24" t="s">
        <v>149</v>
      </c>
      <c r="AT294" s="24" t="s">
        <v>144</v>
      </c>
      <c r="AU294" s="24" t="s">
        <v>75</v>
      </c>
      <c r="AY294" s="24" t="s">
        <v>142</v>
      </c>
      <c r="BE294" s="162">
        <f>IF(N294="základní",J294,0)</f>
        <v>0</v>
      </c>
      <c r="BF294" s="162">
        <f>IF(N294="snížená",J294,0)</f>
        <v>0</v>
      </c>
      <c r="BG294" s="162">
        <f>IF(N294="zákl. přenesená",J294,0)</f>
        <v>0</v>
      </c>
      <c r="BH294" s="162">
        <f>IF(N294="sníž. přenesená",J294,0)</f>
        <v>0</v>
      </c>
      <c r="BI294" s="162">
        <f>IF(N294="nulová",J294,0)</f>
        <v>0</v>
      </c>
      <c r="BJ294" s="24" t="s">
        <v>73</v>
      </c>
      <c r="BK294" s="162">
        <f>ROUND(I294*H294,2)</f>
        <v>0</v>
      </c>
      <c r="BL294" s="24" t="s">
        <v>149</v>
      </c>
      <c r="BM294" s="24" t="s">
        <v>1199</v>
      </c>
    </row>
    <row r="295" spans="2:51" s="11" customFormat="1" ht="13.5">
      <c r="B295" s="166"/>
      <c r="D295" s="163" t="s">
        <v>153</v>
      </c>
      <c r="E295" s="167" t="s">
        <v>5</v>
      </c>
      <c r="F295" s="168" t="s">
        <v>1200</v>
      </c>
      <c r="H295" s="169">
        <v>0.59</v>
      </c>
      <c r="L295" s="166"/>
      <c r="M295" s="170"/>
      <c r="N295" s="171"/>
      <c r="O295" s="171"/>
      <c r="P295" s="171"/>
      <c r="Q295" s="171"/>
      <c r="R295" s="171"/>
      <c r="S295" s="171"/>
      <c r="T295" s="172"/>
      <c r="AT295" s="167" t="s">
        <v>153</v>
      </c>
      <c r="AU295" s="167" t="s">
        <v>75</v>
      </c>
      <c r="AV295" s="11" t="s">
        <v>75</v>
      </c>
      <c r="AW295" s="11" t="s">
        <v>28</v>
      </c>
      <c r="AX295" s="11" t="s">
        <v>65</v>
      </c>
      <c r="AY295" s="167" t="s">
        <v>142</v>
      </c>
    </row>
    <row r="296" spans="2:51" s="13" customFormat="1" ht="13.5">
      <c r="B296" s="179"/>
      <c r="D296" s="163" t="s">
        <v>153</v>
      </c>
      <c r="E296" s="180" t="s">
        <v>5</v>
      </c>
      <c r="F296" s="181" t="s">
        <v>156</v>
      </c>
      <c r="H296" s="182">
        <v>0.59</v>
      </c>
      <c r="L296" s="179"/>
      <c r="M296" s="183"/>
      <c r="N296" s="184"/>
      <c r="O296" s="184"/>
      <c r="P296" s="184"/>
      <c r="Q296" s="184"/>
      <c r="R296" s="184"/>
      <c r="S296" s="184"/>
      <c r="T296" s="185"/>
      <c r="AT296" s="180" t="s">
        <v>153</v>
      </c>
      <c r="AU296" s="180" t="s">
        <v>75</v>
      </c>
      <c r="AV296" s="13" t="s">
        <v>149</v>
      </c>
      <c r="AW296" s="13" t="s">
        <v>28</v>
      </c>
      <c r="AX296" s="13" t="s">
        <v>73</v>
      </c>
      <c r="AY296" s="180" t="s">
        <v>142</v>
      </c>
    </row>
    <row r="297" spans="2:65" s="1" customFormat="1" ht="16.5" customHeight="1">
      <c r="B297" s="152"/>
      <c r="C297" s="153" t="s">
        <v>1201</v>
      </c>
      <c r="D297" s="153" t="s">
        <v>144</v>
      </c>
      <c r="E297" s="154" t="s">
        <v>1202</v>
      </c>
      <c r="F297" s="155" t="s">
        <v>1203</v>
      </c>
      <c r="G297" s="156" t="s">
        <v>1204</v>
      </c>
      <c r="H297" s="157">
        <v>504</v>
      </c>
      <c r="I297" s="157"/>
      <c r="J297" s="157">
        <f>ROUND(I297*H297,2)</f>
        <v>0</v>
      </c>
      <c r="K297" s="155" t="s">
        <v>148</v>
      </c>
      <c r="L297" s="38"/>
      <c r="M297" s="158" t="s">
        <v>5</v>
      </c>
      <c r="N297" s="159" t="s">
        <v>36</v>
      </c>
      <c r="O297" s="160">
        <v>0.85</v>
      </c>
      <c r="P297" s="160">
        <f>O297*H297</f>
        <v>428.4</v>
      </c>
      <c r="Q297" s="160">
        <v>0.00116</v>
      </c>
      <c r="R297" s="160">
        <f>Q297*H297</f>
        <v>0.58464</v>
      </c>
      <c r="S297" s="160">
        <v>0</v>
      </c>
      <c r="T297" s="161">
        <f>S297*H297</f>
        <v>0</v>
      </c>
      <c r="AR297" s="24" t="s">
        <v>149</v>
      </c>
      <c r="AT297" s="24" t="s">
        <v>144</v>
      </c>
      <c r="AU297" s="24" t="s">
        <v>75</v>
      </c>
      <c r="AY297" s="24" t="s">
        <v>142</v>
      </c>
      <c r="BE297" s="162">
        <f>IF(N297="základní",J297,0)</f>
        <v>0</v>
      </c>
      <c r="BF297" s="162">
        <f>IF(N297="snížená",J297,0)</f>
        <v>0</v>
      </c>
      <c r="BG297" s="162">
        <f>IF(N297="zákl. přenesená",J297,0)</f>
        <v>0</v>
      </c>
      <c r="BH297" s="162">
        <f>IF(N297="sníž. přenesená",J297,0)</f>
        <v>0</v>
      </c>
      <c r="BI297" s="162">
        <f>IF(N297="nulová",J297,0)</f>
        <v>0</v>
      </c>
      <c r="BJ297" s="24" t="s">
        <v>73</v>
      </c>
      <c r="BK297" s="162">
        <f>ROUND(I297*H297,2)</f>
        <v>0</v>
      </c>
      <c r="BL297" s="24" t="s">
        <v>149</v>
      </c>
      <c r="BM297" s="24" t="s">
        <v>1205</v>
      </c>
    </row>
    <row r="298" spans="2:47" s="1" customFormat="1" ht="121.5">
      <c r="B298" s="38"/>
      <c r="D298" s="163" t="s">
        <v>151</v>
      </c>
      <c r="F298" s="164" t="s">
        <v>1206</v>
      </c>
      <c r="L298" s="38"/>
      <c r="M298" s="165"/>
      <c r="N298" s="39"/>
      <c r="O298" s="39"/>
      <c r="P298" s="39"/>
      <c r="Q298" s="39"/>
      <c r="R298" s="39"/>
      <c r="S298" s="39"/>
      <c r="T298" s="67"/>
      <c r="AT298" s="24" t="s">
        <v>151</v>
      </c>
      <c r="AU298" s="24" t="s">
        <v>75</v>
      </c>
    </row>
    <row r="299" spans="2:65" s="1" customFormat="1" ht="25.5" customHeight="1">
      <c r="B299" s="152"/>
      <c r="C299" s="187" t="s">
        <v>1207</v>
      </c>
      <c r="D299" s="187" t="s">
        <v>226</v>
      </c>
      <c r="E299" s="188" t="s">
        <v>1208</v>
      </c>
      <c r="F299" s="460" t="s">
        <v>1760</v>
      </c>
      <c r="G299" s="190" t="s">
        <v>389</v>
      </c>
      <c r="H299" s="191">
        <v>504</v>
      </c>
      <c r="I299" s="191"/>
      <c r="J299" s="191">
        <f>ROUND(I299*H299,2)</f>
        <v>0</v>
      </c>
      <c r="K299" s="189" t="s">
        <v>5</v>
      </c>
      <c r="L299" s="192"/>
      <c r="M299" s="193" t="s">
        <v>5</v>
      </c>
      <c r="N299" s="194" t="s">
        <v>36</v>
      </c>
      <c r="O299" s="160">
        <v>0</v>
      </c>
      <c r="P299" s="160">
        <f>O299*H299</f>
        <v>0</v>
      </c>
      <c r="Q299" s="160">
        <v>0.21</v>
      </c>
      <c r="R299" s="160">
        <f>Q299*H299</f>
        <v>105.83999999999999</v>
      </c>
      <c r="S299" s="160">
        <v>0</v>
      </c>
      <c r="T299" s="161">
        <f>S299*H299</f>
        <v>0</v>
      </c>
      <c r="AR299" s="24" t="s">
        <v>189</v>
      </c>
      <c r="AT299" s="24" t="s">
        <v>226</v>
      </c>
      <c r="AU299" s="24" t="s">
        <v>75</v>
      </c>
      <c r="AY299" s="24" t="s">
        <v>142</v>
      </c>
      <c r="BE299" s="162">
        <f>IF(N299="základní",J299,0)</f>
        <v>0</v>
      </c>
      <c r="BF299" s="162">
        <f>IF(N299="snížená",J299,0)</f>
        <v>0</v>
      </c>
      <c r="BG299" s="162">
        <f>IF(N299="zákl. přenesená",J299,0)</f>
        <v>0</v>
      </c>
      <c r="BH299" s="162">
        <f>IF(N299="sníž. přenesená",J299,0)</f>
        <v>0</v>
      </c>
      <c r="BI299" s="162">
        <f>IF(N299="nulová",J299,0)</f>
        <v>0</v>
      </c>
      <c r="BJ299" s="24" t="s">
        <v>73</v>
      </c>
      <c r="BK299" s="162">
        <f>ROUND(I299*H299,2)</f>
        <v>0</v>
      </c>
      <c r="BL299" s="24" t="s">
        <v>149</v>
      </c>
      <c r="BM299" s="24" t="s">
        <v>1209</v>
      </c>
    </row>
    <row r="300" spans="2:65" s="1" customFormat="1" ht="16.5" customHeight="1">
      <c r="B300" s="152"/>
      <c r="C300" s="153" t="s">
        <v>1210</v>
      </c>
      <c r="D300" s="153" t="s">
        <v>144</v>
      </c>
      <c r="E300" s="154" t="s">
        <v>1211</v>
      </c>
      <c r="F300" s="155" t="s">
        <v>1212</v>
      </c>
      <c r="G300" s="156" t="s">
        <v>389</v>
      </c>
      <c r="H300" s="157">
        <v>1</v>
      </c>
      <c r="I300" s="157"/>
      <c r="J300" s="157">
        <f>ROUND(I300*H300,2)</f>
        <v>0</v>
      </c>
      <c r="K300" s="155" t="s">
        <v>148</v>
      </c>
      <c r="L300" s="38"/>
      <c r="M300" s="158" t="s">
        <v>5</v>
      </c>
      <c r="N300" s="159" t="s">
        <v>36</v>
      </c>
      <c r="O300" s="160">
        <v>1.19</v>
      </c>
      <c r="P300" s="160">
        <f>O300*H300</f>
        <v>1.19</v>
      </c>
      <c r="Q300" s="160">
        <v>0.0018</v>
      </c>
      <c r="R300" s="160">
        <f>Q300*H300</f>
        <v>0.0018</v>
      </c>
      <c r="S300" s="160">
        <v>0</v>
      </c>
      <c r="T300" s="161">
        <f>S300*H300</f>
        <v>0</v>
      </c>
      <c r="AR300" s="24" t="s">
        <v>149</v>
      </c>
      <c r="AT300" s="24" t="s">
        <v>144</v>
      </c>
      <c r="AU300" s="24" t="s">
        <v>75</v>
      </c>
      <c r="AY300" s="24" t="s">
        <v>142</v>
      </c>
      <c r="BE300" s="162">
        <f>IF(N300="základní",J300,0)</f>
        <v>0</v>
      </c>
      <c r="BF300" s="162">
        <f>IF(N300="snížená",J300,0)</f>
        <v>0</v>
      </c>
      <c r="BG300" s="162">
        <f>IF(N300="zákl. přenesená",J300,0)</f>
        <v>0</v>
      </c>
      <c r="BH300" s="162">
        <f>IF(N300="sníž. přenesená",J300,0)</f>
        <v>0</v>
      </c>
      <c r="BI300" s="162">
        <f>IF(N300="nulová",J300,0)</f>
        <v>0</v>
      </c>
      <c r="BJ300" s="24" t="s">
        <v>73</v>
      </c>
      <c r="BK300" s="162">
        <f>ROUND(I300*H300,2)</f>
        <v>0</v>
      </c>
      <c r="BL300" s="24" t="s">
        <v>149</v>
      </c>
      <c r="BM300" s="24" t="s">
        <v>1213</v>
      </c>
    </row>
    <row r="301" spans="2:47" s="1" customFormat="1" ht="54">
      <c r="B301" s="38"/>
      <c r="D301" s="163" t="s">
        <v>151</v>
      </c>
      <c r="F301" s="164" t="s">
        <v>1214</v>
      </c>
      <c r="L301" s="38"/>
      <c r="M301" s="165"/>
      <c r="N301" s="39"/>
      <c r="O301" s="39"/>
      <c r="P301" s="39"/>
      <c r="Q301" s="39"/>
      <c r="R301" s="39"/>
      <c r="S301" s="39"/>
      <c r="T301" s="67"/>
      <c r="AT301" s="24" t="s">
        <v>151</v>
      </c>
      <c r="AU301" s="24" t="s">
        <v>75</v>
      </c>
    </row>
    <row r="302" spans="2:65" s="1" customFormat="1" ht="16.5" customHeight="1">
      <c r="B302" s="152"/>
      <c r="C302" s="187" t="s">
        <v>1215</v>
      </c>
      <c r="D302" s="187" t="s">
        <v>226</v>
      </c>
      <c r="E302" s="188" t="s">
        <v>1216</v>
      </c>
      <c r="F302" s="189" t="s">
        <v>1217</v>
      </c>
      <c r="G302" s="190" t="s">
        <v>389</v>
      </c>
      <c r="H302" s="191">
        <v>1</v>
      </c>
      <c r="I302" s="191"/>
      <c r="J302" s="191">
        <f>ROUND(I302*H302,2)</f>
        <v>0</v>
      </c>
      <c r="K302" s="189" t="s">
        <v>148</v>
      </c>
      <c r="L302" s="192"/>
      <c r="M302" s="193" t="s">
        <v>5</v>
      </c>
      <c r="N302" s="194" t="s">
        <v>36</v>
      </c>
      <c r="O302" s="160">
        <v>0</v>
      </c>
      <c r="P302" s="160">
        <f>O302*H302</f>
        <v>0</v>
      </c>
      <c r="Q302" s="160">
        <v>0.03</v>
      </c>
      <c r="R302" s="160">
        <f>Q302*H302</f>
        <v>0.03</v>
      </c>
      <c r="S302" s="160">
        <v>0</v>
      </c>
      <c r="T302" s="161">
        <f>S302*H302</f>
        <v>0</v>
      </c>
      <c r="AR302" s="24" t="s">
        <v>189</v>
      </c>
      <c r="AT302" s="24" t="s">
        <v>226</v>
      </c>
      <c r="AU302" s="24" t="s">
        <v>75</v>
      </c>
      <c r="AY302" s="24" t="s">
        <v>142</v>
      </c>
      <c r="BE302" s="162">
        <f>IF(N302="základní",J302,0)</f>
        <v>0</v>
      </c>
      <c r="BF302" s="162">
        <f>IF(N302="snížená",J302,0)</f>
        <v>0</v>
      </c>
      <c r="BG302" s="162">
        <f>IF(N302="zákl. přenesená",J302,0)</f>
        <v>0</v>
      </c>
      <c r="BH302" s="162">
        <f>IF(N302="sníž. přenesená",J302,0)</f>
        <v>0</v>
      </c>
      <c r="BI302" s="162">
        <f>IF(N302="nulová",J302,0)</f>
        <v>0</v>
      </c>
      <c r="BJ302" s="24" t="s">
        <v>73</v>
      </c>
      <c r="BK302" s="162">
        <f>ROUND(I302*H302,2)</f>
        <v>0</v>
      </c>
      <c r="BL302" s="24" t="s">
        <v>149</v>
      </c>
      <c r="BM302" s="24" t="s">
        <v>1218</v>
      </c>
    </row>
    <row r="303" spans="2:63" s="10" customFormat="1" ht="29.85" customHeight="1">
      <c r="B303" s="140"/>
      <c r="D303" s="141" t="s">
        <v>64</v>
      </c>
      <c r="E303" s="150" t="s">
        <v>370</v>
      </c>
      <c r="F303" s="150" t="s">
        <v>371</v>
      </c>
      <c r="J303" s="151">
        <f>BK303</f>
        <v>0</v>
      </c>
      <c r="L303" s="140"/>
      <c r="M303" s="144"/>
      <c r="N303" s="145"/>
      <c r="O303" s="145"/>
      <c r="P303" s="146">
        <f>P304</f>
        <v>229.95034</v>
      </c>
      <c r="Q303" s="145"/>
      <c r="R303" s="146">
        <f>R304</f>
        <v>0</v>
      </c>
      <c r="S303" s="145"/>
      <c r="T303" s="147">
        <f>T304</f>
        <v>0</v>
      </c>
      <c r="AR303" s="141" t="s">
        <v>73</v>
      </c>
      <c r="AT303" s="148" t="s">
        <v>64</v>
      </c>
      <c r="AU303" s="148" t="s">
        <v>73</v>
      </c>
      <c r="AY303" s="141" t="s">
        <v>142</v>
      </c>
      <c r="BK303" s="149">
        <f>BK304</f>
        <v>0</v>
      </c>
    </row>
    <row r="304" spans="2:65" s="1" customFormat="1" ht="25.5" customHeight="1">
      <c r="B304" s="152"/>
      <c r="C304" s="153" t="s">
        <v>1219</v>
      </c>
      <c r="D304" s="153" t="s">
        <v>144</v>
      </c>
      <c r="E304" s="154" t="s">
        <v>1220</v>
      </c>
      <c r="F304" s="155" t="s">
        <v>1221</v>
      </c>
      <c r="G304" s="156" t="s">
        <v>213</v>
      </c>
      <c r="H304" s="157">
        <v>579.22</v>
      </c>
      <c r="I304" s="157"/>
      <c r="J304" s="157">
        <f>ROUND(I304*H304,2)</f>
        <v>0</v>
      </c>
      <c r="K304" s="155" t="s">
        <v>148</v>
      </c>
      <c r="L304" s="38"/>
      <c r="M304" s="158" t="s">
        <v>5</v>
      </c>
      <c r="N304" s="159" t="s">
        <v>36</v>
      </c>
      <c r="O304" s="160">
        <v>0.397</v>
      </c>
      <c r="P304" s="160">
        <f>O304*H304</f>
        <v>229.95034</v>
      </c>
      <c r="Q304" s="160">
        <v>0</v>
      </c>
      <c r="R304" s="160">
        <f>Q304*H304</f>
        <v>0</v>
      </c>
      <c r="S304" s="160">
        <v>0</v>
      </c>
      <c r="T304" s="161">
        <f>S304*H304</f>
        <v>0</v>
      </c>
      <c r="AR304" s="24" t="s">
        <v>149</v>
      </c>
      <c r="AT304" s="24" t="s">
        <v>144</v>
      </c>
      <c r="AU304" s="24" t="s">
        <v>75</v>
      </c>
      <c r="AY304" s="24" t="s">
        <v>142</v>
      </c>
      <c r="BE304" s="162">
        <f>IF(N304="základní",J304,0)</f>
        <v>0</v>
      </c>
      <c r="BF304" s="162">
        <f>IF(N304="snížená",J304,0)</f>
        <v>0</v>
      </c>
      <c r="BG304" s="162">
        <f>IF(N304="zákl. přenesená",J304,0)</f>
        <v>0</v>
      </c>
      <c r="BH304" s="162">
        <f>IF(N304="sníž. přenesená",J304,0)</f>
        <v>0</v>
      </c>
      <c r="BI304" s="162">
        <f>IF(N304="nulová",J304,0)</f>
        <v>0</v>
      </c>
      <c r="BJ304" s="24" t="s">
        <v>73</v>
      </c>
      <c r="BK304" s="162">
        <f>ROUND(I304*H304,2)</f>
        <v>0</v>
      </c>
      <c r="BL304" s="24" t="s">
        <v>149</v>
      </c>
      <c r="BM304" s="24" t="s">
        <v>1222</v>
      </c>
    </row>
    <row r="305" spans="2:63" s="10" customFormat="1" ht="37.35" customHeight="1">
      <c r="B305" s="140"/>
      <c r="D305" s="141" t="s">
        <v>64</v>
      </c>
      <c r="E305" s="142" t="s">
        <v>377</v>
      </c>
      <c r="F305" s="142" t="s">
        <v>378</v>
      </c>
      <c r="J305" s="143">
        <f>BK305</f>
        <v>0</v>
      </c>
      <c r="L305" s="140"/>
      <c r="M305" s="144"/>
      <c r="N305" s="145"/>
      <c r="O305" s="145"/>
      <c r="P305" s="146">
        <f>P306+P321</f>
        <v>18.00461</v>
      </c>
      <c r="Q305" s="145"/>
      <c r="R305" s="146">
        <f>R306+R321</f>
        <v>1.6838404000000002</v>
      </c>
      <c r="S305" s="145"/>
      <c r="T305" s="147">
        <f>T306+T321</f>
        <v>0</v>
      </c>
      <c r="AR305" s="141" t="s">
        <v>75</v>
      </c>
      <c r="AT305" s="148" t="s">
        <v>64</v>
      </c>
      <c r="AU305" s="148" t="s">
        <v>65</v>
      </c>
      <c r="AY305" s="141" t="s">
        <v>142</v>
      </c>
      <c r="BK305" s="149">
        <f>BK306+BK321</f>
        <v>0</v>
      </c>
    </row>
    <row r="306" spans="2:63" s="10" customFormat="1" ht="19.9" customHeight="1">
      <c r="B306" s="140"/>
      <c r="D306" s="141" t="s">
        <v>64</v>
      </c>
      <c r="E306" s="150" t="s">
        <v>653</v>
      </c>
      <c r="F306" s="150" t="s">
        <v>654</v>
      </c>
      <c r="J306" s="151">
        <f>BK306</f>
        <v>0</v>
      </c>
      <c r="L306" s="140"/>
      <c r="M306" s="144"/>
      <c r="N306" s="145"/>
      <c r="O306" s="145"/>
      <c r="P306" s="146">
        <f>SUM(P307:P320)</f>
        <v>5.04525</v>
      </c>
      <c r="Q306" s="145"/>
      <c r="R306" s="146">
        <f>SUM(R307:R320)</f>
        <v>0.0082404</v>
      </c>
      <c r="S306" s="145"/>
      <c r="T306" s="147">
        <f>SUM(T307:T320)</f>
        <v>0</v>
      </c>
      <c r="AR306" s="141" t="s">
        <v>75</v>
      </c>
      <c r="AT306" s="148" t="s">
        <v>64</v>
      </c>
      <c r="AU306" s="148" t="s">
        <v>73</v>
      </c>
      <c r="AY306" s="141" t="s">
        <v>142</v>
      </c>
      <c r="BK306" s="149">
        <f>SUM(BK307:BK320)</f>
        <v>0</v>
      </c>
    </row>
    <row r="307" spans="2:65" s="1" customFormat="1" ht="25.5" customHeight="1">
      <c r="B307" s="152"/>
      <c r="C307" s="153" t="s">
        <v>1223</v>
      </c>
      <c r="D307" s="153" t="s">
        <v>144</v>
      </c>
      <c r="E307" s="154" t="s">
        <v>1224</v>
      </c>
      <c r="F307" s="155" t="s">
        <v>1225</v>
      </c>
      <c r="G307" s="156" t="s">
        <v>220</v>
      </c>
      <c r="H307" s="157">
        <v>33.17</v>
      </c>
      <c r="I307" s="157"/>
      <c r="J307" s="157">
        <f>ROUND(I307*H307,2)</f>
        <v>0</v>
      </c>
      <c r="K307" s="155" t="s">
        <v>148</v>
      </c>
      <c r="L307" s="38"/>
      <c r="M307" s="158" t="s">
        <v>5</v>
      </c>
      <c r="N307" s="159" t="s">
        <v>36</v>
      </c>
      <c r="O307" s="160">
        <v>0.09</v>
      </c>
      <c r="P307" s="160">
        <f>O307*H307</f>
        <v>2.9853</v>
      </c>
      <c r="Q307" s="160">
        <v>0</v>
      </c>
      <c r="R307" s="160">
        <f>Q307*H307</f>
        <v>0</v>
      </c>
      <c r="S307" s="160">
        <v>0</v>
      </c>
      <c r="T307" s="161">
        <f>S307*H307</f>
        <v>0</v>
      </c>
      <c r="AR307" s="24" t="s">
        <v>235</v>
      </c>
      <c r="AT307" s="24" t="s">
        <v>144</v>
      </c>
      <c r="AU307" s="24" t="s">
        <v>75</v>
      </c>
      <c r="AY307" s="24" t="s">
        <v>142</v>
      </c>
      <c r="BE307" s="162">
        <f>IF(N307="základní",J307,0)</f>
        <v>0</v>
      </c>
      <c r="BF307" s="162">
        <f>IF(N307="snížená",J307,0)</f>
        <v>0</v>
      </c>
      <c r="BG307" s="162">
        <f>IF(N307="zákl. přenesená",J307,0)</f>
        <v>0</v>
      </c>
      <c r="BH307" s="162">
        <f>IF(N307="sníž. přenesená",J307,0)</f>
        <v>0</v>
      </c>
      <c r="BI307" s="162">
        <f>IF(N307="nulová",J307,0)</f>
        <v>0</v>
      </c>
      <c r="BJ307" s="24" t="s">
        <v>73</v>
      </c>
      <c r="BK307" s="162">
        <f>ROUND(I307*H307,2)</f>
        <v>0</v>
      </c>
      <c r="BL307" s="24" t="s">
        <v>235</v>
      </c>
      <c r="BM307" s="24" t="s">
        <v>1226</v>
      </c>
    </row>
    <row r="308" spans="2:47" s="1" customFormat="1" ht="94.5">
      <c r="B308" s="38"/>
      <c r="D308" s="163" t="s">
        <v>151</v>
      </c>
      <c r="F308" s="164" t="s">
        <v>658</v>
      </c>
      <c r="L308" s="38"/>
      <c r="M308" s="165"/>
      <c r="N308" s="39"/>
      <c r="O308" s="39"/>
      <c r="P308" s="39"/>
      <c r="Q308" s="39"/>
      <c r="R308" s="39"/>
      <c r="S308" s="39"/>
      <c r="T308" s="67"/>
      <c r="AT308" s="24" t="s">
        <v>151</v>
      </c>
      <c r="AU308" s="24" t="s">
        <v>75</v>
      </c>
    </row>
    <row r="309" spans="2:51" s="11" customFormat="1" ht="13.5">
      <c r="B309" s="166"/>
      <c r="D309" s="163" t="s">
        <v>153</v>
      </c>
      <c r="E309" s="167" t="s">
        <v>5</v>
      </c>
      <c r="F309" s="168" t="s">
        <v>1136</v>
      </c>
      <c r="H309" s="169">
        <v>33.17</v>
      </c>
      <c r="L309" s="166"/>
      <c r="M309" s="170"/>
      <c r="N309" s="171"/>
      <c r="O309" s="171"/>
      <c r="P309" s="171"/>
      <c r="Q309" s="171"/>
      <c r="R309" s="171"/>
      <c r="S309" s="171"/>
      <c r="T309" s="172"/>
      <c r="AT309" s="167" t="s">
        <v>153</v>
      </c>
      <c r="AU309" s="167" t="s">
        <v>75</v>
      </c>
      <c r="AV309" s="11" t="s">
        <v>75</v>
      </c>
      <c r="AW309" s="11" t="s">
        <v>28</v>
      </c>
      <c r="AX309" s="11" t="s">
        <v>65</v>
      </c>
      <c r="AY309" s="167" t="s">
        <v>142</v>
      </c>
    </row>
    <row r="310" spans="2:51" s="13" customFormat="1" ht="13.5">
      <c r="B310" s="179"/>
      <c r="D310" s="163" t="s">
        <v>153</v>
      </c>
      <c r="E310" s="180" t="s">
        <v>5</v>
      </c>
      <c r="F310" s="181" t="s">
        <v>156</v>
      </c>
      <c r="H310" s="182">
        <v>33.17</v>
      </c>
      <c r="L310" s="179"/>
      <c r="M310" s="183"/>
      <c r="N310" s="184"/>
      <c r="O310" s="184"/>
      <c r="P310" s="184"/>
      <c r="Q310" s="184"/>
      <c r="R310" s="184"/>
      <c r="S310" s="184"/>
      <c r="T310" s="185"/>
      <c r="AT310" s="180" t="s">
        <v>153</v>
      </c>
      <c r="AU310" s="180" t="s">
        <v>75</v>
      </c>
      <c r="AV310" s="13" t="s">
        <v>149</v>
      </c>
      <c r="AW310" s="13" t="s">
        <v>28</v>
      </c>
      <c r="AX310" s="13" t="s">
        <v>73</v>
      </c>
      <c r="AY310" s="180" t="s">
        <v>142</v>
      </c>
    </row>
    <row r="311" spans="2:65" s="1" customFormat="1" ht="16.5" customHeight="1">
      <c r="B311" s="152"/>
      <c r="C311" s="187" t="s">
        <v>1227</v>
      </c>
      <c r="D311" s="187" t="s">
        <v>226</v>
      </c>
      <c r="E311" s="188" t="s">
        <v>660</v>
      </c>
      <c r="F311" s="189" t="s">
        <v>1228</v>
      </c>
      <c r="G311" s="190" t="s">
        <v>220</v>
      </c>
      <c r="H311" s="191">
        <v>34.83</v>
      </c>
      <c r="I311" s="191"/>
      <c r="J311" s="191">
        <f>ROUND(I311*H311,2)</f>
        <v>0</v>
      </c>
      <c r="K311" s="189" t="s">
        <v>148</v>
      </c>
      <c r="L311" s="192"/>
      <c r="M311" s="193" t="s">
        <v>5</v>
      </c>
      <c r="N311" s="194" t="s">
        <v>36</v>
      </c>
      <c r="O311" s="160">
        <v>0</v>
      </c>
      <c r="P311" s="160">
        <f>O311*H311</f>
        <v>0</v>
      </c>
      <c r="Q311" s="160">
        <v>0.00018</v>
      </c>
      <c r="R311" s="160">
        <f>Q311*H311</f>
        <v>0.0062694000000000005</v>
      </c>
      <c r="S311" s="160">
        <v>0</v>
      </c>
      <c r="T311" s="161">
        <f>S311*H311</f>
        <v>0</v>
      </c>
      <c r="AR311" s="24" t="s">
        <v>326</v>
      </c>
      <c r="AT311" s="24" t="s">
        <v>226</v>
      </c>
      <c r="AU311" s="24" t="s">
        <v>75</v>
      </c>
      <c r="AY311" s="24" t="s">
        <v>142</v>
      </c>
      <c r="BE311" s="162">
        <f>IF(N311="základní",J311,0)</f>
        <v>0</v>
      </c>
      <c r="BF311" s="162">
        <f>IF(N311="snížená",J311,0)</f>
        <v>0</v>
      </c>
      <c r="BG311" s="162">
        <f>IF(N311="zákl. přenesená",J311,0)</f>
        <v>0</v>
      </c>
      <c r="BH311" s="162">
        <f>IF(N311="sníž. přenesená",J311,0)</f>
        <v>0</v>
      </c>
      <c r="BI311" s="162">
        <f>IF(N311="nulová",J311,0)</f>
        <v>0</v>
      </c>
      <c r="BJ311" s="24" t="s">
        <v>73</v>
      </c>
      <c r="BK311" s="162">
        <f>ROUND(I311*H311,2)</f>
        <v>0</v>
      </c>
      <c r="BL311" s="24" t="s">
        <v>235</v>
      </c>
      <c r="BM311" s="24" t="s">
        <v>1229</v>
      </c>
    </row>
    <row r="312" spans="2:51" s="11" customFormat="1" ht="13.5">
      <c r="B312" s="166"/>
      <c r="D312" s="163" t="s">
        <v>153</v>
      </c>
      <c r="F312" s="168" t="s">
        <v>1230</v>
      </c>
      <c r="H312" s="169">
        <v>34.83</v>
      </c>
      <c r="L312" s="166"/>
      <c r="M312" s="170"/>
      <c r="N312" s="171"/>
      <c r="O312" s="171"/>
      <c r="P312" s="171"/>
      <c r="Q312" s="171"/>
      <c r="R312" s="171"/>
      <c r="S312" s="171"/>
      <c r="T312" s="172"/>
      <c r="AT312" s="167" t="s">
        <v>153</v>
      </c>
      <c r="AU312" s="167" t="s">
        <v>75</v>
      </c>
      <c r="AV312" s="11" t="s">
        <v>75</v>
      </c>
      <c r="AW312" s="11" t="s">
        <v>6</v>
      </c>
      <c r="AX312" s="11" t="s">
        <v>73</v>
      </c>
      <c r="AY312" s="167" t="s">
        <v>142</v>
      </c>
    </row>
    <row r="313" spans="2:65" s="1" customFormat="1" ht="25.5" customHeight="1">
      <c r="B313" s="152"/>
      <c r="C313" s="153" t="s">
        <v>1231</v>
      </c>
      <c r="D313" s="153" t="s">
        <v>144</v>
      </c>
      <c r="E313" s="154" t="s">
        <v>655</v>
      </c>
      <c r="F313" s="155" t="s">
        <v>656</v>
      </c>
      <c r="G313" s="156" t="s">
        <v>220</v>
      </c>
      <c r="H313" s="157">
        <v>10.43</v>
      </c>
      <c r="I313" s="157"/>
      <c r="J313" s="157">
        <f>ROUND(I313*H313,2)</f>
        <v>0</v>
      </c>
      <c r="K313" s="155" t="s">
        <v>148</v>
      </c>
      <c r="L313" s="38"/>
      <c r="M313" s="158" t="s">
        <v>5</v>
      </c>
      <c r="N313" s="159" t="s">
        <v>36</v>
      </c>
      <c r="O313" s="160">
        <v>0.196</v>
      </c>
      <c r="P313" s="160">
        <f>O313*H313</f>
        <v>2.04428</v>
      </c>
      <c r="Q313" s="160">
        <v>0</v>
      </c>
      <c r="R313" s="160">
        <f>Q313*H313</f>
        <v>0</v>
      </c>
      <c r="S313" s="160">
        <v>0</v>
      </c>
      <c r="T313" s="161">
        <f>S313*H313</f>
        <v>0</v>
      </c>
      <c r="AR313" s="24" t="s">
        <v>235</v>
      </c>
      <c r="AT313" s="24" t="s">
        <v>144</v>
      </c>
      <c r="AU313" s="24" t="s">
        <v>75</v>
      </c>
      <c r="AY313" s="24" t="s">
        <v>142</v>
      </c>
      <c r="BE313" s="162">
        <f>IF(N313="základní",J313,0)</f>
        <v>0</v>
      </c>
      <c r="BF313" s="162">
        <f>IF(N313="snížená",J313,0)</f>
        <v>0</v>
      </c>
      <c r="BG313" s="162">
        <f>IF(N313="zákl. přenesená",J313,0)</f>
        <v>0</v>
      </c>
      <c r="BH313" s="162">
        <f>IF(N313="sníž. přenesená",J313,0)</f>
        <v>0</v>
      </c>
      <c r="BI313" s="162">
        <f>IF(N313="nulová",J313,0)</f>
        <v>0</v>
      </c>
      <c r="BJ313" s="24" t="s">
        <v>73</v>
      </c>
      <c r="BK313" s="162">
        <f>ROUND(I313*H313,2)</f>
        <v>0</v>
      </c>
      <c r="BL313" s="24" t="s">
        <v>235</v>
      </c>
      <c r="BM313" s="24" t="s">
        <v>1232</v>
      </c>
    </row>
    <row r="314" spans="2:47" s="1" customFormat="1" ht="94.5">
      <c r="B314" s="38"/>
      <c r="D314" s="163" t="s">
        <v>151</v>
      </c>
      <c r="F314" s="164" t="s">
        <v>658</v>
      </c>
      <c r="L314" s="38"/>
      <c r="M314" s="165"/>
      <c r="N314" s="39"/>
      <c r="O314" s="39"/>
      <c r="P314" s="39"/>
      <c r="Q314" s="39"/>
      <c r="R314" s="39"/>
      <c r="S314" s="39"/>
      <c r="T314" s="67"/>
      <c r="AT314" s="24" t="s">
        <v>151</v>
      </c>
      <c r="AU314" s="24" t="s">
        <v>75</v>
      </c>
    </row>
    <row r="315" spans="2:51" s="11" customFormat="1" ht="13.5">
      <c r="B315" s="166"/>
      <c r="D315" s="163" t="s">
        <v>153</v>
      </c>
      <c r="E315" s="167" t="s">
        <v>5</v>
      </c>
      <c r="F315" s="168" t="s">
        <v>1233</v>
      </c>
      <c r="H315" s="169">
        <v>10.43</v>
      </c>
      <c r="L315" s="166"/>
      <c r="M315" s="170"/>
      <c r="N315" s="171"/>
      <c r="O315" s="171"/>
      <c r="P315" s="171"/>
      <c r="Q315" s="171"/>
      <c r="R315" s="171"/>
      <c r="S315" s="171"/>
      <c r="T315" s="172"/>
      <c r="AT315" s="167" t="s">
        <v>153</v>
      </c>
      <c r="AU315" s="167" t="s">
        <v>75</v>
      </c>
      <c r="AV315" s="11" t="s">
        <v>75</v>
      </c>
      <c r="AW315" s="11" t="s">
        <v>28</v>
      </c>
      <c r="AX315" s="11" t="s">
        <v>65</v>
      </c>
      <c r="AY315" s="167" t="s">
        <v>142</v>
      </c>
    </row>
    <row r="316" spans="2:51" s="13" customFormat="1" ht="13.5">
      <c r="B316" s="179"/>
      <c r="D316" s="163" t="s">
        <v>153</v>
      </c>
      <c r="E316" s="180" t="s">
        <v>5</v>
      </c>
      <c r="F316" s="181" t="s">
        <v>156</v>
      </c>
      <c r="H316" s="182">
        <v>10.43</v>
      </c>
      <c r="L316" s="179"/>
      <c r="M316" s="183"/>
      <c r="N316" s="184"/>
      <c r="O316" s="184"/>
      <c r="P316" s="184"/>
      <c r="Q316" s="184"/>
      <c r="R316" s="184"/>
      <c r="S316" s="184"/>
      <c r="T316" s="185"/>
      <c r="AT316" s="180" t="s">
        <v>153</v>
      </c>
      <c r="AU316" s="180" t="s">
        <v>75</v>
      </c>
      <c r="AV316" s="13" t="s">
        <v>149</v>
      </c>
      <c r="AW316" s="13" t="s">
        <v>28</v>
      </c>
      <c r="AX316" s="13" t="s">
        <v>73</v>
      </c>
      <c r="AY316" s="180" t="s">
        <v>142</v>
      </c>
    </row>
    <row r="317" spans="2:65" s="1" customFormat="1" ht="16.5" customHeight="1">
      <c r="B317" s="152"/>
      <c r="C317" s="187" t="s">
        <v>1234</v>
      </c>
      <c r="D317" s="187" t="s">
        <v>226</v>
      </c>
      <c r="E317" s="188" t="s">
        <v>660</v>
      </c>
      <c r="F317" s="189" t="s">
        <v>1228</v>
      </c>
      <c r="G317" s="190" t="s">
        <v>220</v>
      </c>
      <c r="H317" s="191">
        <v>10.95</v>
      </c>
      <c r="I317" s="191"/>
      <c r="J317" s="191">
        <f>ROUND(I317*H317,2)</f>
        <v>0</v>
      </c>
      <c r="K317" s="189" t="s">
        <v>148</v>
      </c>
      <c r="L317" s="192"/>
      <c r="M317" s="193" t="s">
        <v>5</v>
      </c>
      <c r="N317" s="194" t="s">
        <v>36</v>
      </c>
      <c r="O317" s="160">
        <v>0</v>
      </c>
      <c r="P317" s="160">
        <f>O317*H317</f>
        <v>0</v>
      </c>
      <c r="Q317" s="160">
        <v>0.00018</v>
      </c>
      <c r="R317" s="160">
        <f>Q317*H317</f>
        <v>0.001971</v>
      </c>
      <c r="S317" s="160">
        <v>0</v>
      </c>
      <c r="T317" s="161">
        <f>S317*H317</f>
        <v>0</v>
      </c>
      <c r="AR317" s="24" t="s">
        <v>326</v>
      </c>
      <c r="AT317" s="24" t="s">
        <v>226</v>
      </c>
      <c r="AU317" s="24" t="s">
        <v>75</v>
      </c>
      <c r="AY317" s="24" t="s">
        <v>142</v>
      </c>
      <c r="BE317" s="162">
        <f>IF(N317="základní",J317,0)</f>
        <v>0</v>
      </c>
      <c r="BF317" s="162">
        <f>IF(N317="snížená",J317,0)</f>
        <v>0</v>
      </c>
      <c r="BG317" s="162">
        <f>IF(N317="zákl. přenesená",J317,0)</f>
        <v>0</v>
      </c>
      <c r="BH317" s="162">
        <f>IF(N317="sníž. přenesená",J317,0)</f>
        <v>0</v>
      </c>
      <c r="BI317" s="162">
        <f>IF(N317="nulová",J317,0)</f>
        <v>0</v>
      </c>
      <c r="BJ317" s="24" t="s">
        <v>73</v>
      </c>
      <c r="BK317" s="162">
        <f>ROUND(I317*H317,2)</f>
        <v>0</v>
      </c>
      <c r="BL317" s="24" t="s">
        <v>235</v>
      </c>
      <c r="BM317" s="24" t="s">
        <v>1235</v>
      </c>
    </row>
    <row r="318" spans="2:51" s="11" customFormat="1" ht="13.5">
      <c r="B318" s="166"/>
      <c r="D318" s="163" t="s">
        <v>153</v>
      </c>
      <c r="F318" s="168" t="s">
        <v>1236</v>
      </c>
      <c r="H318" s="169">
        <v>10.95</v>
      </c>
      <c r="L318" s="166"/>
      <c r="M318" s="170"/>
      <c r="N318" s="171"/>
      <c r="O318" s="171"/>
      <c r="P318" s="171"/>
      <c r="Q318" s="171"/>
      <c r="R318" s="171"/>
      <c r="S318" s="171"/>
      <c r="T318" s="172"/>
      <c r="AT318" s="167" t="s">
        <v>153</v>
      </c>
      <c r="AU318" s="167" t="s">
        <v>75</v>
      </c>
      <c r="AV318" s="11" t="s">
        <v>75</v>
      </c>
      <c r="AW318" s="11" t="s">
        <v>6</v>
      </c>
      <c r="AX318" s="11" t="s">
        <v>73</v>
      </c>
      <c r="AY318" s="167" t="s">
        <v>142</v>
      </c>
    </row>
    <row r="319" spans="2:65" s="1" customFormat="1" ht="38.25" customHeight="1">
      <c r="B319" s="152"/>
      <c r="C319" s="153" t="s">
        <v>1237</v>
      </c>
      <c r="D319" s="153" t="s">
        <v>144</v>
      </c>
      <c r="E319" s="154" t="s">
        <v>664</v>
      </c>
      <c r="F319" s="155" t="s">
        <v>665</v>
      </c>
      <c r="G319" s="156" t="s">
        <v>213</v>
      </c>
      <c r="H319" s="157">
        <v>0.01</v>
      </c>
      <c r="I319" s="157"/>
      <c r="J319" s="157">
        <f>ROUND(I319*H319,2)</f>
        <v>0</v>
      </c>
      <c r="K319" s="155" t="s">
        <v>148</v>
      </c>
      <c r="L319" s="38"/>
      <c r="M319" s="158" t="s">
        <v>5</v>
      </c>
      <c r="N319" s="159" t="s">
        <v>36</v>
      </c>
      <c r="O319" s="160">
        <v>1.567</v>
      </c>
      <c r="P319" s="160">
        <f>O319*H319</f>
        <v>0.01567</v>
      </c>
      <c r="Q319" s="160">
        <v>0</v>
      </c>
      <c r="R319" s="160">
        <f>Q319*H319</f>
        <v>0</v>
      </c>
      <c r="S319" s="160">
        <v>0</v>
      </c>
      <c r="T319" s="161">
        <f>S319*H319</f>
        <v>0</v>
      </c>
      <c r="AR319" s="24" t="s">
        <v>235</v>
      </c>
      <c r="AT319" s="24" t="s">
        <v>144</v>
      </c>
      <c r="AU319" s="24" t="s">
        <v>75</v>
      </c>
      <c r="AY319" s="24" t="s">
        <v>142</v>
      </c>
      <c r="BE319" s="162">
        <f>IF(N319="základní",J319,0)</f>
        <v>0</v>
      </c>
      <c r="BF319" s="162">
        <f>IF(N319="snížená",J319,0)</f>
        <v>0</v>
      </c>
      <c r="BG319" s="162">
        <f>IF(N319="zákl. přenesená",J319,0)</f>
        <v>0</v>
      </c>
      <c r="BH319" s="162">
        <f>IF(N319="sníž. přenesená",J319,0)</f>
        <v>0</v>
      </c>
      <c r="BI319" s="162">
        <f>IF(N319="nulová",J319,0)</f>
        <v>0</v>
      </c>
      <c r="BJ319" s="24" t="s">
        <v>73</v>
      </c>
      <c r="BK319" s="162">
        <f>ROUND(I319*H319,2)</f>
        <v>0</v>
      </c>
      <c r="BL319" s="24" t="s">
        <v>235</v>
      </c>
      <c r="BM319" s="24" t="s">
        <v>1238</v>
      </c>
    </row>
    <row r="320" spans="2:47" s="1" customFormat="1" ht="148.5">
      <c r="B320" s="38"/>
      <c r="D320" s="163" t="s">
        <v>151</v>
      </c>
      <c r="F320" s="164" t="s">
        <v>667</v>
      </c>
      <c r="L320" s="38"/>
      <c r="M320" s="165"/>
      <c r="N320" s="39"/>
      <c r="O320" s="39"/>
      <c r="P320" s="39"/>
      <c r="Q320" s="39"/>
      <c r="R320" s="39"/>
      <c r="S320" s="39"/>
      <c r="T320" s="67"/>
      <c r="AT320" s="24" t="s">
        <v>151</v>
      </c>
      <c r="AU320" s="24" t="s">
        <v>75</v>
      </c>
    </row>
    <row r="321" spans="2:63" s="10" customFormat="1" ht="29.85" customHeight="1">
      <c r="B321" s="140"/>
      <c r="D321" s="141" t="s">
        <v>64</v>
      </c>
      <c r="E321" s="150" t="s">
        <v>668</v>
      </c>
      <c r="F321" s="150" t="s">
        <v>669</v>
      </c>
      <c r="J321" s="151">
        <f>BK321</f>
        <v>0</v>
      </c>
      <c r="L321" s="140"/>
      <c r="M321" s="144"/>
      <c r="N321" s="145"/>
      <c r="O321" s="145"/>
      <c r="P321" s="146">
        <f>SUM(P322:P338)</f>
        <v>12.95936</v>
      </c>
      <c r="Q321" s="145"/>
      <c r="R321" s="146">
        <f>SUM(R322:R338)</f>
        <v>1.6756000000000002</v>
      </c>
      <c r="S321" s="145"/>
      <c r="T321" s="147">
        <f>SUM(T322:T338)</f>
        <v>0</v>
      </c>
      <c r="AR321" s="141" t="s">
        <v>75</v>
      </c>
      <c r="AT321" s="148" t="s">
        <v>64</v>
      </c>
      <c r="AU321" s="148" t="s">
        <v>73</v>
      </c>
      <c r="AY321" s="141" t="s">
        <v>142</v>
      </c>
      <c r="BK321" s="149">
        <f>SUM(BK322:BK338)</f>
        <v>0</v>
      </c>
    </row>
    <row r="322" spans="2:65" s="1" customFormat="1" ht="25.5" customHeight="1">
      <c r="B322" s="152"/>
      <c r="C322" s="153" t="s">
        <v>1239</v>
      </c>
      <c r="D322" s="153" t="s">
        <v>144</v>
      </c>
      <c r="E322" s="154" t="s">
        <v>1240</v>
      </c>
      <c r="F322" s="155" t="s">
        <v>1241</v>
      </c>
      <c r="G322" s="156" t="s">
        <v>324</v>
      </c>
      <c r="H322" s="157">
        <v>8</v>
      </c>
      <c r="I322" s="157"/>
      <c r="J322" s="157">
        <f>ROUND(I322*H322,2)</f>
        <v>0</v>
      </c>
      <c r="K322" s="155" t="s">
        <v>148</v>
      </c>
      <c r="L322" s="38"/>
      <c r="M322" s="158" t="s">
        <v>5</v>
      </c>
      <c r="N322" s="159" t="s">
        <v>36</v>
      </c>
      <c r="O322" s="160">
        <v>0.655</v>
      </c>
      <c r="P322" s="160">
        <f>O322*H322</f>
        <v>5.24</v>
      </c>
      <c r="Q322" s="160">
        <v>0</v>
      </c>
      <c r="R322" s="160">
        <f>Q322*H322</f>
        <v>0</v>
      </c>
      <c r="S322" s="160">
        <v>0</v>
      </c>
      <c r="T322" s="161">
        <f>S322*H322</f>
        <v>0</v>
      </c>
      <c r="AR322" s="24" t="s">
        <v>235</v>
      </c>
      <c r="AT322" s="24" t="s">
        <v>144</v>
      </c>
      <c r="AU322" s="24" t="s">
        <v>75</v>
      </c>
      <c r="AY322" s="24" t="s">
        <v>142</v>
      </c>
      <c r="BE322" s="162">
        <f>IF(N322="základní",J322,0)</f>
        <v>0</v>
      </c>
      <c r="BF322" s="162">
        <f>IF(N322="snížená",J322,0)</f>
        <v>0</v>
      </c>
      <c r="BG322" s="162">
        <f>IF(N322="zákl. přenesená",J322,0)</f>
        <v>0</v>
      </c>
      <c r="BH322" s="162">
        <f>IF(N322="sníž. přenesená",J322,0)</f>
        <v>0</v>
      </c>
      <c r="BI322" s="162">
        <f>IF(N322="nulová",J322,0)</f>
        <v>0</v>
      </c>
      <c r="BJ322" s="24" t="s">
        <v>73</v>
      </c>
      <c r="BK322" s="162">
        <f>ROUND(I322*H322,2)</f>
        <v>0</v>
      </c>
      <c r="BL322" s="24" t="s">
        <v>235</v>
      </c>
      <c r="BM322" s="24" t="s">
        <v>1242</v>
      </c>
    </row>
    <row r="323" spans="2:47" s="1" customFormat="1" ht="175.5">
      <c r="B323" s="38"/>
      <c r="D323" s="163" t="s">
        <v>151</v>
      </c>
      <c r="F323" s="164" t="s">
        <v>1243</v>
      </c>
      <c r="L323" s="38"/>
      <c r="M323" s="165"/>
      <c r="N323" s="39"/>
      <c r="O323" s="39"/>
      <c r="P323" s="39"/>
      <c r="Q323" s="39"/>
      <c r="R323" s="39"/>
      <c r="S323" s="39"/>
      <c r="T323" s="67"/>
      <c r="AT323" s="24" t="s">
        <v>151</v>
      </c>
      <c r="AU323" s="24" t="s">
        <v>75</v>
      </c>
    </row>
    <row r="324" spans="2:51" s="11" customFormat="1" ht="13.5">
      <c r="B324" s="166"/>
      <c r="D324" s="163" t="s">
        <v>153</v>
      </c>
      <c r="E324" s="167" t="s">
        <v>5</v>
      </c>
      <c r="F324" s="168" t="s">
        <v>1244</v>
      </c>
      <c r="H324" s="169">
        <v>8</v>
      </c>
      <c r="L324" s="166"/>
      <c r="M324" s="170"/>
      <c r="N324" s="171"/>
      <c r="O324" s="171"/>
      <c r="P324" s="171"/>
      <c r="Q324" s="171"/>
      <c r="R324" s="171"/>
      <c r="S324" s="171"/>
      <c r="T324" s="172"/>
      <c r="AT324" s="167" t="s">
        <v>153</v>
      </c>
      <c r="AU324" s="167" t="s">
        <v>75</v>
      </c>
      <c r="AV324" s="11" t="s">
        <v>75</v>
      </c>
      <c r="AW324" s="11" t="s">
        <v>28</v>
      </c>
      <c r="AX324" s="11" t="s">
        <v>65</v>
      </c>
      <c r="AY324" s="167" t="s">
        <v>142</v>
      </c>
    </row>
    <row r="325" spans="2:51" s="13" customFormat="1" ht="13.5">
      <c r="B325" s="179"/>
      <c r="D325" s="163" t="s">
        <v>153</v>
      </c>
      <c r="E325" s="180" t="s">
        <v>5</v>
      </c>
      <c r="F325" s="181" t="s">
        <v>156</v>
      </c>
      <c r="H325" s="182">
        <v>8</v>
      </c>
      <c r="L325" s="179"/>
      <c r="M325" s="183"/>
      <c r="N325" s="184"/>
      <c r="O325" s="184"/>
      <c r="P325" s="184"/>
      <c r="Q325" s="184"/>
      <c r="R325" s="184"/>
      <c r="S325" s="184"/>
      <c r="T325" s="185"/>
      <c r="AT325" s="180" t="s">
        <v>153</v>
      </c>
      <c r="AU325" s="180" t="s">
        <v>75</v>
      </c>
      <c r="AV325" s="13" t="s">
        <v>149</v>
      </c>
      <c r="AW325" s="13" t="s">
        <v>28</v>
      </c>
      <c r="AX325" s="13" t="s">
        <v>73</v>
      </c>
      <c r="AY325" s="180" t="s">
        <v>142</v>
      </c>
    </row>
    <row r="326" spans="2:65" s="1" customFormat="1" ht="16.5" customHeight="1">
      <c r="B326" s="152"/>
      <c r="C326" s="187" t="s">
        <v>1245</v>
      </c>
      <c r="D326" s="187" t="s">
        <v>226</v>
      </c>
      <c r="E326" s="188" t="s">
        <v>1246</v>
      </c>
      <c r="F326" s="189" t="s">
        <v>1247</v>
      </c>
      <c r="G326" s="190" t="s">
        <v>324</v>
      </c>
      <c r="H326" s="191">
        <v>8</v>
      </c>
      <c r="I326" s="191"/>
      <c r="J326" s="191">
        <f>ROUND(I326*H326,2)</f>
        <v>0</v>
      </c>
      <c r="K326" s="189" t="s">
        <v>5</v>
      </c>
      <c r="L326" s="192"/>
      <c r="M326" s="193" t="s">
        <v>5</v>
      </c>
      <c r="N326" s="194" t="s">
        <v>36</v>
      </c>
      <c r="O326" s="160">
        <v>0</v>
      </c>
      <c r="P326" s="160">
        <f>O326*H326</f>
        <v>0</v>
      </c>
      <c r="Q326" s="160">
        <v>0.201</v>
      </c>
      <c r="R326" s="160">
        <f>Q326*H326</f>
        <v>1.608</v>
      </c>
      <c r="S326" s="160">
        <v>0</v>
      </c>
      <c r="T326" s="161">
        <f>S326*H326</f>
        <v>0</v>
      </c>
      <c r="AR326" s="24" t="s">
        <v>326</v>
      </c>
      <c r="AT326" s="24" t="s">
        <v>226</v>
      </c>
      <c r="AU326" s="24" t="s">
        <v>75</v>
      </c>
      <c r="AY326" s="24" t="s">
        <v>142</v>
      </c>
      <c r="BE326" s="162">
        <f>IF(N326="základní",J326,0)</f>
        <v>0</v>
      </c>
      <c r="BF326" s="162">
        <f>IF(N326="snížená",J326,0)</f>
        <v>0</v>
      </c>
      <c r="BG326" s="162">
        <f>IF(N326="zákl. přenesená",J326,0)</f>
        <v>0</v>
      </c>
      <c r="BH326" s="162">
        <f>IF(N326="sníž. přenesená",J326,0)</f>
        <v>0</v>
      </c>
      <c r="BI326" s="162">
        <f>IF(N326="nulová",J326,0)</f>
        <v>0</v>
      </c>
      <c r="BJ326" s="24" t="s">
        <v>73</v>
      </c>
      <c r="BK326" s="162">
        <f>ROUND(I326*H326,2)</f>
        <v>0</v>
      </c>
      <c r="BL326" s="24" t="s">
        <v>235</v>
      </c>
      <c r="BM326" s="24" t="s">
        <v>1248</v>
      </c>
    </row>
    <row r="327" spans="2:65" s="1" customFormat="1" ht="16.5" customHeight="1">
      <c r="B327" s="152"/>
      <c r="C327" s="153" t="s">
        <v>1249</v>
      </c>
      <c r="D327" s="153" t="s">
        <v>144</v>
      </c>
      <c r="E327" s="154" t="s">
        <v>1250</v>
      </c>
      <c r="F327" s="155" t="s">
        <v>1251</v>
      </c>
      <c r="G327" s="156" t="s">
        <v>220</v>
      </c>
      <c r="H327" s="157">
        <v>3</v>
      </c>
      <c r="I327" s="157"/>
      <c r="J327" s="157">
        <f>ROUND(I327*H327,2)</f>
        <v>0</v>
      </c>
      <c r="K327" s="155" t="s">
        <v>148</v>
      </c>
      <c r="L327" s="38"/>
      <c r="M327" s="158" t="s">
        <v>5</v>
      </c>
      <c r="N327" s="159" t="s">
        <v>36</v>
      </c>
      <c r="O327" s="160">
        <v>0.15</v>
      </c>
      <c r="P327" s="160">
        <f>O327*H327</f>
        <v>0.44999999999999996</v>
      </c>
      <c r="Q327" s="160">
        <v>0</v>
      </c>
      <c r="R327" s="160">
        <f>Q327*H327</f>
        <v>0</v>
      </c>
      <c r="S327" s="160">
        <v>0</v>
      </c>
      <c r="T327" s="161">
        <f>S327*H327</f>
        <v>0</v>
      </c>
      <c r="AR327" s="24" t="s">
        <v>235</v>
      </c>
      <c r="AT327" s="24" t="s">
        <v>144</v>
      </c>
      <c r="AU327" s="24" t="s">
        <v>75</v>
      </c>
      <c r="AY327" s="24" t="s">
        <v>142</v>
      </c>
      <c r="BE327" s="162">
        <f>IF(N327="základní",J327,0)</f>
        <v>0</v>
      </c>
      <c r="BF327" s="162">
        <f>IF(N327="snížená",J327,0)</f>
        <v>0</v>
      </c>
      <c r="BG327" s="162">
        <f>IF(N327="zákl. přenesená",J327,0)</f>
        <v>0</v>
      </c>
      <c r="BH327" s="162">
        <f>IF(N327="sníž. přenesená",J327,0)</f>
        <v>0</v>
      </c>
      <c r="BI327" s="162">
        <f>IF(N327="nulová",J327,0)</f>
        <v>0</v>
      </c>
      <c r="BJ327" s="24" t="s">
        <v>73</v>
      </c>
      <c r="BK327" s="162">
        <f>ROUND(I327*H327,2)</f>
        <v>0</v>
      </c>
      <c r="BL327" s="24" t="s">
        <v>235</v>
      </c>
      <c r="BM327" s="24" t="s">
        <v>1252</v>
      </c>
    </row>
    <row r="328" spans="2:47" s="1" customFormat="1" ht="81">
      <c r="B328" s="38"/>
      <c r="D328" s="163" t="s">
        <v>151</v>
      </c>
      <c r="F328" s="164" t="s">
        <v>1253</v>
      </c>
      <c r="L328" s="38"/>
      <c r="M328" s="165"/>
      <c r="N328" s="39"/>
      <c r="O328" s="39"/>
      <c r="P328" s="39"/>
      <c r="Q328" s="39"/>
      <c r="R328" s="39"/>
      <c r="S328" s="39"/>
      <c r="T328" s="67"/>
      <c r="AT328" s="24" t="s">
        <v>151</v>
      </c>
      <c r="AU328" s="24" t="s">
        <v>75</v>
      </c>
    </row>
    <row r="329" spans="2:51" s="11" customFormat="1" ht="13.5">
      <c r="B329" s="166"/>
      <c r="D329" s="163" t="s">
        <v>153</v>
      </c>
      <c r="E329" s="167" t="s">
        <v>5</v>
      </c>
      <c r="F329" s="168" t="s">
        <v>1254</v>
      </c>
      <c r="H329" s="169">
        <v>3</v>
      </c>
      <c r="L329" s="166"/>
      <c r="M329" s="170"/>
      <c r="N329" s="171"/>
      <c r="O329" s="171"/>
      <c r="P329" s="171"/>
      <c r="Q329" s="171"/>
      <c r="R329" s="171"/>
      <c r="S329" s="171"/>
      <c r="T329" s="172"/>
      <c r="AT329" s="167" t="s">
        <v>153</v>
      </c>
      <c r="AU329" s="167" t="s">
        <v>75</v>
      </c>
      <c r="AV329" s="11" t="s">
        <v>75</v>
      </c>
      <c r="AW329" s="11" t="s">
        <v>28</v>
      </c>
      <c r="AX329" s="11" t="s">
        <v>65</v>
      </c>
      <c r="AY329" s="167" t="s">
        <v>142</v>
      </c>
    </row>
    <row r="330" spans="2:51" s="13" customFormat="1" ht="13.5">
      <c r="B330" s="179"/>
      <c r="D330" s="163" t="s">
        <v>153</v>
      </c>
      <c r="E330" s="180" t="s">
        <v>5</v>
      </c>
      <c r="F330" s="181" t="s">
        <v>156</v>
      </c>
      <c r="H330" s="182">
        <v>3</v>
      </c>
      <c r="L330" s="179"/>
      <c r="M330" s="183"/>
      <c r="N330" s="184"/>
      <c r="O330" s="184"/>
      <c r="P330" s="184"/>
      <c r="Q330" s="184"/>
      <c r="R330" s="184"/>
      <c r="S330" s="184"/>
      <c r="T330" s="185"/>
      <c r="AT330" s="180" t="s">
        <v>153</v>
      </c>
      <c r="AU330" s="180" t="s">
        <v>75</v>
      </c>
      <c r="AV330" s="13" t="s">
        <v>149</v>
      </c>
      <c r="AW330" s="13" t="s">
        <v>28</v>
      </c>
      <c r="AX330" s="13" t="s">
        <v>73</v>
      </c>
      <c r="AY330" s="180" t="s">
        <v>142</v>
      </c>
    </row>
    <row r="331" spans="2:65" s="1" customFormat="1" ht="25.5" customHeight="1">
      <c r="B331" s="152"/>
      <c r="C331" s="187" t="s">
        <v>1255</v>
      </c>
      <c r="D331" s="187" t="s">
        <v>226</v>
      </c>
      <c r="E331" s="188" t="s">
        <v>1256</v>
      </c>
      <c r="F331" s="189" t="s">
        <v>1257</v>
      </c>
      <c r="G331" s="190" t="s">
        <v>220</v>
      </c>
      <c r="H331" s="191">
        <v>3</v>
      </c>
      <c r="I331" s="191"/>
      <c r="J331" s="191">
        <f>ROUND(I331*H331,2)</f>
        <v>0</v>
      </c>
      <c r="K331" s="189" t="s">
        <v>148</v>
      </c>
      <c r="L331" s="192"/>
      <c r="M331" s="193" t="s">
        <v>5</v>
      </c>
      <c r="N331" s="194" t="s">
        <v>36</v>
      </c>
      <c r="O331" s="160">
        <v>0</v>
      </c>
      <c r="P331" s="160">
        <f>O331*H331</f>
        <v>0</v>
      </c>
      <c r="Q331" s="160">
        <v>0.022</v>
      </c>
      <c r="R331" s="160">
        <f>Q331*H331</f>
        <v>0.066</v>
      </c>
      <c r="S331" s="160">
        <v>0</v>
      </c>
      <c r="T331" s="161">
        <f>S331*H331</f>
        <v>0</v>
      </c>
      <c r="AR331" s="24" t="s">
        <v>326</v>
      </c>
      <c r="AT331" s="24" t="s">
        <v>226</v>
      </c>
      <c r="AU331" s="24" t="s">
        <v>75</v>
      </c>
      <c r="AY331" s="24" t="s">
        <v>142</v>
      </c>
      <c r="BE331" s="162">
        <f>IF(N331="základní",J331,0)</f>
        <v>0</v>
      </c>
      <c r="BF331" s="162">
        <f>IF(N331="snížená",J331,0)</f>
        <v>0</v>
      </c>
      <c r="BG331" s="162">
        <f>IF(N331="zákl. přenesená",J331,0)</f>
        <v>0</v>
      </c>
      <c r="BH331" s="162">
        <f>IF(N331="sníž. přenesená",J331,0)</f>
        <v>0</v>
      </c>
      <c r="BI331" s="162">
        <f>IF(N331="nulová",J331,0)</f>
        <v>0</v>
      </c>
      <c r="BJ331" s="24" t="s">
        <v>73</v>
      </c>
      <c r="BK331" s="162">
        <f>ROUND(I331*H331,2)</f>
        <v>0</v>
      </c>
      <c r="BL331" s="24" t="s">
        <v>235</v>
      </c>
      <c r="BM331" s="24" t="s">
        <v>1258</v>
      </c>
    </row>
    <row r="332" spans="2:65" s="1" customFormat="1" ht="25.5" customHeight="1">
      <c r="B332" s="152"/>
      <c r="C332" s="153" t="s">
        <v>1259</v>
      </c>
      <c r="D332" s="153" t="s">
        <v>144</v>
      </c>
      <c r="E332" s="154" t="s">
        <v>1260</v>
      </c>
      <c r="F332" s="155" t="s">
        <v>1261</v>
      </c>
      <c r="G332" s="156" t="s">
        <v>324</v>
      </c>
      <c r="H332" s="157">
        <v>8</v>
      </c>
      <c r="I332" s="157"/>
      <c r="J332" s="157">
        <f>ROUND(I332*H332,2)</f>
        <v>0</v>
      </c>
      <c r="K332" s="155" t="s">
        <v>148</v>
      </c>
      <c r="L332" s="38"/>
      <c r="M332" s="158" t="s">
        <v>5</v>
      </c>
      <c r="N332" s="159" t="s">
        <v>36</v>
      </c>
      <c r="O332" s="160">
        <v>0.21</v>
      </c>
      <c r="P332" s="160">
        <f>O332*H332</f>
        <v>1.68</v>
      </c>
      <c r="Q332" s="160">
        <v>0</v>
      </c>
      <c r="R332" s="160">
        <f>Q332*H332</f>
        <v>0</v>
      </c>
      <c r="S332" s="160">
        <v>0</v>
      </c>
      <c r="T332" s="161">
        <f>S332*H332</f>
        <v>0</v>
      </c>
      <c r="AR332" s="24" t="s">
        <v>235</v>
      </c>
      <c r="AT332" s="24" t="s">
        <v>144</v>
      </c>
      <c r="AU332" s="24" t="s">
        <v>75</v>
      </c>
      <c r="AY332" s="24" t="s">
        <v>142</v>
      </c>
      <c r="BE332" s="162">
        <f>IF(N332="základní",J332,0)</f>
        <v>0</v>
      </c>
      <c r="BF332" s="162">
        <f>IF(N332="snížená",J332,0)</f>
        <v>0</v>
      </c>
      <c r="BG332" s="162">
        <f>IF(N332="zákl. přenesená",J332,0)</f>
        <v>0</v>
      </c>
      <c r="BH332" s="162">
        <f>IF(N332="sníž. přenesená",J332,0)</f>
        <v>0</v>
      </c>
      <c r="BI332" s="162">
        <f>IF(N332="nulová",J332,0)</f>
        <v>0</v>
      </c>
      <c r="BJ332" s="24" t="s">
        <v>73</v>
      </c>
      <c r="BK332" s="162">
        <f>ROUND(I332*H332,2)</f>
        <v>0</v>
      </c>
      <c r="BL332" s="24" t="s">
        <v>235</v>
      </c>
      <c r="BM332" s="24" t="s">
        <v>1262</v>
      </c>
    </row>
    <row r="333" spans="2:47" s="1" customFormat="1" ht="81">
      <c r="B333" s="38"/>
      <c r="D333" s="163" t="s">
        <v>151</v>
      </c>
      <c r="F333" s="164" t="s">
        <v>1253</v>
      </c>
      <c r="L333" s="38"/>
      <c r="M333" s="165"/>
      <c r="N333" s="39"/>
      <c r="O333" s="39"/>
      <c r="P333" s="39"/>
      <c r="Q333" s="39"/>
      <c r="R333" s="39"/>
      <c r="S333" s="39"/>
      <c r="T333" s="67"/>
      <c r="AT333" s="24" t="s">
        <v>151</v>
      </c>
      <c r="AU333" s="24" t="s">
        <v>75</v>
      </c>
    </row>
    <row r="334" spans="2:51" s="11" customFormat="1" ht="13.5">
      <c r="B334" s="166"/>
      <c r="D334" s="163" t="s">
        <v>153</v>
      </c>
      <c r="E334" s="167" t="s">
        <v>5</v>
      </c>
      <c r="F334" s="168" t="s">
        <v>1263</v>
      </c>
      <c r="H334" s="169">
        <v>8</v>
      </c>
      <c r="L334" s="166"/>
      <c r="M334" s="170"/>
      <c r="N334" s="171"/>
      <c r="O334" s="171"/>
      <c r="P334" s="171"/>
      <c r="Q334" s="171"/>
      <c r="R334" s="171"/>
      <c r="S334" s="171"/>
      <c r="T334" s="172"/>
      <c r="AT334" s="167" t="s">
        <v>153</v>
      </c>
      <c r="AU334" s="167" t="s">
        <v>75</v>
      </c>
      <c r="AV334" s="11" t="s">
        <v>75</v>
      </c>
      <c r="AW334" s="11" t="s">
        <v>28</v>
      </c>
      <c r="AX334" s="11" t="s">
        <v>65</v>
      </c>
      <c r="AY334" s="167" t="s">
        <v>142</v>
      </c>
    </row>
    <row r="335" spans="2:51" s="13" customFormat="1" ht="13.5">
      <c r="B335" s="179"/>
      <c r="D335" s="163" t="s">
        <v>153</v>
      </c>
      <c r="E335" s="180" t="s">
        <v>5</v>
      </c>
      <c r="F335" s="181" t="s">
        <v>156</v>
      </c>
      <c r="H335" s="182">
        <v>8</v>
      </c>
      <c r="L335" s="179"/>
      <c r="M335" s="183"/>
      <c r="N335" s="184"/>
      <c r="O335" s="184"/>
      <c r="P335" s="184"/>
      <c r="Q335" s="184"/>
      <c r="R335" s="184"/>
      <c r="S335" s="184"/>
      <c r="T335" s="185"/>
      <c r="AT335" s="180" t="s">
        <v>153</v>
      </c>
      <c r="AU335" s="180" t="s">
        <v>75</v>
      </c>
      <c r="AV335" s="13" t="s">
        <v>149</v>
      </c>
      <c r="AW335" s="13" t="s">
        <v>28</v>
      </c>
      <c r="AX335" s="13" t="s">
        <v>73</v>
      </c>
      <c r="AY335" s="180" t="s">
        <v>142</v>
      </c>
    </row>
    <row r="336" spans="2:65" s="1" customFormat="1" ht="16.5" customHeight="1">
      <c r="B336" s="152"/>
      <c r="C336" s="187" t="s">
        <v>1264</v>
      </c>
      <c r="D336" s="187" t="s">
        <v>226</v>
      </c>
      <c r="E336" s="188" t="s">
        <v>1265</v>
      </c>
      <c r="F336" s="189" t="s">
        <v>1266</v>
      </c>
      <c r="G336" s="190" t="s">
        <v>324</v>
      </c>
      <c r="H336" s="191">
        <v>8</v>
      </c>
      <c r="I336" s="191"/>
      <c r="J336" s="191">
        <f>ROUND(I336*H336,2)</f>
        <v>0</v>
      </c>
      <c r="K336" s="189" t="s">
        <v>148</v>
      </c>
      <c r="L336" s="192"/>
      <c r="M336" s="193" t="s">
        <v>5</v>
      </c>
      <c r="N336" s="194" t="s">
        <v>36</v>
      </c>
      <c r="O336" s="160">
        <v>0</v>
      </c>
      <c r="P336" s="160">
        <f>O336*H336</f>
        <v>0</v>
      </c>
      <c r="Q336" s="160">
        <v>0.0002</v>
      </c>
      <c r="R336" s="160">
        <f>Q336*H336</f>
        <v>0.0016</v>
      </c>
      <c r="S336" s="160">
        <v>0</v>
      </c>
      <c r="T336" s="161">
        <f>S336*H336</f>
        <v>0</v>
      </c>
      <c r="AR336" s="24" t="s">
        <v>326</v>
      </c>
      <c r="AT336" s="24" t="s">
        <v>226</v>
      </c>
      <c r="AU336" s="24" t="s">
        <v>75</v>
      </c>
      <c r="AY336" s="24" t="s">
        <v>142</v>
      </c>
      <c r="BE336" s="162">
        <f>IF(N336="základní",J336,0)</f>
        <v>0</v>
      </c>
      <c r="BF336" s="162">
        <f>IF(N336="snížená",J336,0)</f>
        <v>0</v>
      </c>
      <c r="BG336" s="162">
        <f>IF(N336="zákl. přenesená",J336,0)</f>
        <v>0</v>
      </c>
      <c r="BH336" s="162">
        <f>IF(N336="sníž. přenesená",J336,0)</f>
        <v>0</v>
      </c>
      <c r="BI336" s="162">
        <f>IF(N336="nulová",J336,0)</f>
        <v>0</v>
      </c>
      <c r="BJ336" s="24" t="s">
        <v>73</v>
      </c>
      <c r="BK336" s="162">
        <f>ROUND(I336*H336,2)</f>
        <v>0</v>
      </c>
      <c r="BL336" s="24" t="s">
        <v>235</v>
      </c>
      <c r="BM336" s="24" t="s">
        <v>1267</v>
      </c>
    </row>
    <row r="337" spans="2:65" s="1" customFormat="1" ht="38.25" customHeight="1">
      <c r="B337" s="152"/>
      <c r="C337" s="153" t="s">
        <v>1268</v>
      </c>
      <c r="D337" s="153" t="s">
        <v>144</v>
      </c>
      <c r="E337" s="154" t="s">
        <v>677</v>
      </c>
      <c r="F337" s="155" t="s">
        <v>678</v>
      </c>
      <c r="G337" s="156" t="s">
        <v>213</v>
      </c>
      <c r="H337" s="157">
        <v>1.68</v>
      </c>
      <c r="I337" s="157"/>
      <c r="J337" s="157">
        <f>ROUND(I337*H337,2)</f>
        <v>0</v>
      </c>
      <c r="K337" s="155" t="s">
        <v>148</v>
      </c>
      <c r="L337" s="38"/>
      <c r="M337" s="158" t="s">
        <v>5</v>
      </c>
      <c r="N337" s="159" t="s">
        <v>36</v>
      </c>
      <c r="O337" s="160">
        <v>3.327</v>
      </c>
      <c r="P337" s="160">
        <f>O337*H337</f>
        <v>5.58936</v>
      </c>
      <c r="Q337" s="160">
        <v>0</v>
      </c>
      <c r="R337" s="160">
        <f>Q337*H337</f>
        <v>0</v>
      </c>
      <c r="S337" s="160">
        <v>0</v>
      </c>
      <c r="T337" s="161">
        <f>S337*H337</f>
        <v>0</v>
      </c>
      <c r="AR337" s="24" t="s">
        <v>235</v>
      </c>
      <c r="AT337" s="24" t="s">
        <v>144</v>
      </c>
      <c r="AU337" s="24" t="s">
        <v>75</v>
      </c>
      <c r="AY337" s="24" t="s">
        <v>142</v>
      </c>
      <c r="BE337" s="162">
        <f>IF(N337="základní",J337,0)</f>
        <v>0</v>
      </c>
      <c r="BF337" s="162">
        <f>IF(N337="snížená",J337,0)</f>
        <v>0</v>
      </c>
      <c r="BG337" s="162">
        <f>IF(N337="zákl. přenesená",J337,0)</f>
        <v>0</v>
      </c>
      <c r="BH337" s="162">
        <f>IF(N337="sníž. přenesená",J337,0)</f>
        <v>0</v>
      </c>
      <c r="BI337" s="162">
        <f>IF(N337="nulová",J337,0)</f>
        <v>0</v>
      </c>
      <c r="BJ337" s="24" t="s">
        <v>73</v>
      </c>
      <c r="BK337" s="162">
        <f>ROUND(I337*H337,2)</f>
        <v>0</v>
      </c>
      <c r="BL337" s="24" t="s">
        <v>235</v>
      </c>
      <c r="BM337" s="24" t="s">
        <v>1269</v>
      </c>
    </row>
    <row r="338" spans="2:47" s="1" customFormat="1" ht="148.5">
      <c r="B338" s="38"/>
      <c r="D338" s="163" t="s">
        <v>151</v>
      </c>
      <c r="F338" s="164" t="s">
        <v>680</v>
      </c>
      <c r="L338" s="38"/>
      <c r="M338" s="212"/>
      <c r="N338" s="213"/>
      <c r="O338" s="213"/>
      <c r="P338" s="213"/>
      <c r="Q338" s="213"/>
      <c r="R338" s="213"/>
      <c r="S338" s="213"/>
      <c r="T338" s="214"/>
      <c r="AT338" s="24" t="s">
        <v>151</v>
      </c>
      <c r="AU338" s="24" t="s">
        <v>75</v>
      </c>
    </row>
    <row r="339" spans="2:12" s="1" customFormat="1" ht="6.95" customHeight="1">
      <c r="B339" s="53"/>
      <c r="C339" s="54"/>
      <c r="D339" s="54"/>
      <c r="E339" s="54"/>
      <c r="F339" s="54"/>
      <c r="G339" s="54"/>
      <c r="H339" s="54"/>
      <c r="I339" s="54"/>
      <c r="J339" s="54"/>
      <c r="K339" s="54"/>
      <c r="L339" s="38"/>
    </row>
  </sheetData>
  <autoFilter ref="C86:K338"/>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Administrator</cp:lastModifiedBy>
  <cp:lastPrinted>2019-05-27T06:25:44Z</cp:lastPrinted>
  <dcterms:created xsi:type="dcterms:W3CDTF">2018-12-05T10:11:28Z</dcterms:created>
  <dcterms:modified xsi:type="dcterms:W3CDTF">2019-06-20T10:02:18Z</dcterms:modified>
  <cp:category/>
  <cp:version/>
  <cp:contentType/>
  <cp:contentStatus/>
</cp:coreProperties>
</file>