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0" yWindow="555" windowWidth="19815" windowHeight="9150" firstSheet="1" activeTab="1"/>
  </bookViews>
  <sheets>
    <sheet name="Rekapitulace stavby" sheetId="1" r:id="rId1"/>
    <sheet name="18037-03 - Práce nad ráme..." sheetId="2" r:id="rId2"/>
  </sheets>
  <definedNames>
    <definedName name="_xlnm.Print_Area" localSheetId="1">'18037-03 - Práce nad ráme...'!$C$4:$Q$70,'18037-03 - Práce nad ráme...'!$C$76:$Q$101,'18037-03 - Práce nad ráme...'!$C$107:$Q$192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'18037-03 - Práce nad ráme...'!$117:$117</definedName>
  </definedNames>
  <calcPr calcId="145621"/>
  <extLst/>
</workbook>
</file>

<file path=xl/sharedStrings.xml><?xml version="1.0" encoding="utf-8"?>
<sst xmlns="http://schemas.openxmlformats.org/spreadsheetml/2006/main" count="855" uniqueCount="220">
  <si>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</si>
  <si>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</si>
  <si>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</si>
  <si>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</si>
  <si>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</si>
  <si>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</si>
  <si>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</si>
  <si>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</si>
  <si>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</si>
  <si>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</si>
  <si>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</si>
  <si>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</si>
  <si>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</si>
  <si>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</si>
  <si>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</si>
  <si>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</si>
  <si>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18037</t>
  </si>
  <si>
    <t>Stavba:</t>
  </si>
  <si>
    <t>Stavební úpravy v objektu Sedláčkova č.p.36 až 40 a Veleslavínova č.p.27 až 29</t>
  </si>
  <si>
    <t>JKSO:</t>
  </si>
  <si>
    <t>801 35</t>
  </si>
  <si>
    <t>CC-CZ:</t>
  </si>
  <si>
    <t>1263</t>
  </si>
  <si>
    <t>Místo:</t>
  </si>
  <si>
    <t>Město Plzeň</t>
  </si>
  <si>
    <t>Datum:</t>
  </si>
  <si>
    <t>Objednatel:</t>
  </si>
  <si>
    <t>IČ:</t>
  </si>
  <si>
    <t xml:space="preserve">Západočeská univerzita v Plzni  </t>
  </si>
  <si>
    <t>DIČ:</t>
  </si>
  <si>
    <t>Zhotovitel:</t>
  </si>
  <si>
    <t xml:space="preserve">STAWO Přeštice s.r.o., Komeského č.p.75 </t>
  </si>
  <si>
    <t>Projektant:</t>
  </si>
  <si>
    <t>-----------------</t>
  </si>
  <si>
    <t>True</t>
  </si>
  <si>
    <t>Zpracovatel:</t>
  </si>
  <si>
    <t>STAWO Přeštice s.r.o., Komenského č.p.75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</si>
  <si>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</si>
  <si>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</si>
  <si>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</si>
  <si>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</si>
  <si>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</si>
  <si>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</si>
  <si>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</si>
  <si>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</si>
  <si>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</si>
  <si>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</si>
  <si>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</si>
  <si>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</si>
  <si>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</si>
  <si>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</si>
  <si>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</si>
  <si>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</si>
  <si>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</si>
  <si>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</si>
  <si>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</si>
  <si>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</si>
  <si>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</si>
  <si>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</si>
  <si>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</si>
  <si>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</si>
  <si>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</si>
  <si>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</si>
  <si>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</si>
  <si>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</si>
  <si>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</si>
  <si>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</si>
  <si>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</si>
  <si>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</si>
  <si>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</si>
  <si>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</si>
  <si>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</si>
  <si>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</si>
  <si>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</si>
  <si>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</si>
  <si>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</si>
  <si>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</si>
  <si>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</si>
  <si>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</si>
  <si>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</si>
  <si>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{4aa9d2c2-ad8c-4bf5-84d9-8fdd84b13ce2}</t>
  </si>
  <si>
    <t>{00000000-0000-0000-0000-000000000000}</t>
  </si>
  <si>
    <t>/</t>
  </si>
  <si>
    <t>18037-03</t>
  </si>
  <si>
    <t>Dodávka a montáž dveří nad rámec SoD</t>
  </si>
  <si>
    <t>1</t>
  </si>
  <si>
    <t>{07319137-68af-424f-a8d5-c6801056d3a7}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</si>
  <si>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</si>
  <si>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</si>
  <si>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</si>
  <si>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</si>
  <si>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</si>
  <si>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</si>
  <si>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</si>
  <si>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</si>
  <si>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</si>
  <si>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</si>
  <si>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</si>
  <si>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</si>
  <si>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</si>
  <si>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</si>
  <si>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</si>
  <si>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</si>
  <si>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</si>
  <si>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</si>
  <si>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</si>
  <si>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</si>
  <si>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Úpravy povrchů, podlahy a osazování výplní</t>
  </si>
  <si>
    <t>Ostatní konstrukce a práce, bourání</t>
  </si>
  <si>
    <t>Přesun sutě</t>
  </si>
  <si>
    <t xml:space="preserve"> Přesun hmot</t>
  </si>
  <si>
    <t>PSV - Práce a dodávky PSV</t>
  </si>
  <si>
    <t>Konstrukce truhlářské</t>
  </si>
  <si>
    <t>Dokončovací práce - malby</t>
  </si>
  <si>
    <t>Odečet za neprováděné repase a nátěry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</si>
  <si>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</si>
  <si>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</si>
  <si>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</si>
  <si>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</si>
  <si>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</si>
  <si>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</si>
  <si>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</si>
  <si>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</si>
  <si>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</si>
  <si>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</si>
  <si>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</si>
  <si>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</si>
  <si>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</si>
  <si>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</si>
  <si>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</si>
  <si>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</si>
  <si>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</si>
  <si>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612325302</t>
  </si>
  <si>
    <t>Vápenocementová štuková omítka ostění nebo nadpraží</t>
  </si>
  <si>
    <t>m2</t>
  </si>
  <si>
    <t>4</t>
  </si>
  <si>
    <t>1160504006</t>
  </si>
  <si>
    <t>VV</t>
  </si>
  <si>
    <t>968062355</t>
  </si>
  <si>
    <t>Vybourání dřevěných rámů oken dvojitých včetně křídel pl do 2 m2</t>
  </si>
  <si>
    <t>kus</t>
  </si>
  <si>
    <t>800641480</t>
  </si>
  <si>
    <t>3</t>
  </si>
  <si>
    <t>968062356</t>
  </si>
  <si>
    <t>Vybourání dřevěných rámů oken dvojitých včetně křídel pl do 4 m2</t>
  </si>
  <si>
    <t>-48734350</t>
  </si>
  <si>
    <t>978013191</t>
  </si>
  <si>
    <t>Otlučení vnitřní vápenné nebo vápenocementové omítky stěn stěn v rozsahu do 100 %</t>
  </si>
  <si>
    <t>14842382</t>
  </si>
  <si>
    <t>997013212</t>
  </si>
  <si>
    <t>Vnitrostaveništní doprava suti a vybouraných hmot pro budovy v do 9 m ručně</t>
  </si>
  <si>
    <t>t</t>
  </si>
  <si>
    <t>1051930714</t>
  </si>
  <si>
    <t>997013501</t>
  </si>
  <si>
    <t>Odvoz suti a vybouraných hmot na skládku nebo meziskládku do 1 km se složením</t>
  </si>
  <si>
    <t>-265811188</t>
  </si>
  <si>
    <t>997013509</t>
  </si>
  <si>
    <t>Příplatek k odvozu suti a vybouraných hmot na skládku ZKD 1 km přes 1 km</t>
  </si>
  <si>
    <t>-1584839147</t>
  </si>
  <si>
    <t>0,6680*14,0</t>
  </si>
  <si>
    <t>997013803</t>
  </si>
  <si>
    <t>Poplatek za uložení na skládce (skládkovné) stavebního odpadu cihelného kód odpadu 170 102</t>
  </si>
  <si>
    <t>595977328</t>
  </si>
  <si>
    <t>998018002</t>
  </si>
  <si>
    <t>Přesun hmot ruční pro budovy v do 12 m</t>
  </si>
  <si>
    <t>2078860905</t>
  </si>
  <si>
    <t>611731413</t>
  </si>
  <si>
    <t>Dveře plné s obložkovou zárubní 800x2000</t>
  </si>
  <si>
    <t>16</t>
  </si>
  <si>
    <t>634182539</t>
  </si>
  <si>
    <t>611731414</t>
  </si>
  <si>
    <t>Dveře prosklené s obložkovou zárubní 800x2000</t>
  </si>
  <si>
    <t>1827133654</t>
  </si>
  <si>
    <t>611731415</t>
  </si>
  <si>
    <t>Dveře prosklené dvoukřídlé 1400x2120 příprava JIS pro dvoukřídlé dveře</t>
  </si>
  <si>
    <t>-281183500</t>
  </si>
  <si>
    <t>611731416</t>
  </si>
  <si>
    <t>Prosklená stěna atyp. S otevíravými horními křídly 2100x2650</t>
  </si>
  <si>
    <t>-1519071385</t>
  </si>
  <si>
    <t>611731417</t>
  </si>
  <si>
    <t>Dveře prosklené dvoukřídlé 1640x2750</t>
  </si>
  <si>
    <t>611731418</t>
  </si>
  <si>
    <t>Dveře jednokřídlé prosklené s rámovou zárubní 870x2430</t>
  </si>
  <si>
    <t>D+M kování do venkovního prostředí klika-klika</t>
  </si>
  <si>
    <t>1232398695</t>
  </si>
  <si>
    <t>766660197</t>
  </si>
  <si>
    <t>Montáž dveřních křídel otvíravých 1křídlových š do 0,8m masivní dřevo do obložkové  zárubně</t>
  </si>
  <si>
    <t>180376249</t>
  </si>
  <si>
    <t>766682111</t>
  </si>
  <si>
    <t>Montáž zárubní obložkových pro dveře jednokřídlové</t>
  </si>
  <si>
    <t>1983395058</t>
  </si>
  <si>
    <t>766660198</t>
  </si>
  <si>
    <t>Montáž dveřních křídel otvíravých 2křídlových š do 1,6m masivní dřevo do obložkové  zárubně</t>
  </si>
  <si>
    <t>766682121</t>
  </si>
  <si>
    <t>Montáž zárubní obložkových pro dveře dvoukřídlové</t>
  </si>
  <si>
    <t>766660199</t>
  </si>
  <si>
    <t xml:space="preserve">Montáž prosklených stěn masivní dřevo </t>
  </si>
  <si>
    <t>998766102</t>
  </si>
  <si>
    <t>Přesun hmot tonážní pro konstrukce truhlářské v objektech v do 12 m</t>
  </si>
  <si>
    <t>1550679331</t>
  </si>
  <si>
    <t>998733181</t>
  </si>
  <si>
    <t>Příplatek k přesunu hmot tonážní 733 prováděný bez použití mechanizace</t>
  </si>
  <si>
    <t>1257869838</t>
  </si>
  <si>
    <t>784111011</t>
  </si>
  <si>
    <t>Obroušení podkladu omítnutého v místnostech</t>
  </si>
  <si>
    <t>-1935646357</t>
  </si>
  <si>
    <t>784181101</t>
  </si>
  <si>
    <t>Základní  jednonásobná penetrace podkladu v místnostech</t>
  </si>
  <si>
    <t>-1040745633</t>
  </si>
  <si>
    <t>784221101</t>
  </si>
  <si>
    <t>Dvojnásobné bílé malby  ze směsí za sucha dobře otěruvzdorných v místnostech</t>
  </si>
  <si>
    <t>262209316</t>
  </si>
  <si>
    <t>Odečet za neprováděné Repase dveří</t>
  </si>
  <si>
    <t>kpl</t>
  </si>
  <si>
    <t>585058915</t>
  </si>
  <si>
    <t>M</t>
  </si>
  <si>
    <t>Odečet za neprováděné nátěry dveří</t>
  </si>
  <si>
    <t>32</t>
  </si>
  <si>
    <t>1174228457</t>
  </si>
  <si>
    <t>18037-03 - Dodávka a montáž dveří nad rámec původní 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</si>
</sst>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8"/>
      <color rgb="FFFF0000"/>
      <name val="Trebuchet MS"/>
      <family val="2"/>
    </font>
    <font>
      <sz val="10"/>
      <color rgb="FFFF000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0" fillId="0" borderId="6" xfId="0" applyBorder="1"/>
    <xf numFmtId="0" fontId="18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2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3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166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0" fillId="2" borderId="0" xfId="0" applyFill="1" applyProtection="1"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3" fillId="0" borderId="11" xfId="0" applyNumberFormat="1" applyFont="1" applyBorder="1" applyAlignment="1">
      <alignment/>
    </xf>
    <xf numFmtId="166" fontId="33" fillId="0" borderId="12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35" fillId="0" borderId="24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3" borderId="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25" fillId="4" borderId="0" xfId="0" applyNumberFormat="1" applyFont="1" applyFill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25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4" fontId="37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/>
    </xf>
    <xf numFmtId="4" fontId="38" fillId="0" borderId="22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4" fontId="4" fillId="4" borderId="25" xfId="0" applyNumberFormat="1" applyFont="1" applyFill="1" applyBorder="1" applyAlignment="1">
      <alignment vertical="center"/>
    </xf>
    <xf numFmtId="0" fontId="14" fillId="2" borderId="0" xfId="20" applyFont="1" applyFill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8" fillId="0" borderId="0" xfId="0" applyNumberFormat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25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workbookViewId="0" topLeftCell="A1">
      <pane ySplit="1" topLeftCell="A84" activePane="bottomLeft" state="frozen"/>
      <selection pane="bottomLeft" activeCell="AM80" sqref="AM8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14.160156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50"/>
      <c r="BT1" s="18" t="s">
        <v>6</v>
      </c>
      <c r="BU1" s="18" t="s">
        <v>6</v>
      </c>
    </row>
    <row r="2" spans="1:73" ht="36.95" customHeight="1">
      <c r="A2" s="150"/>
      <c r="B2" s="150"/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50"/>
      <c r="AR2" s="177" t="s">
        <v>8</v>
      </c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9" t="s">
        <v>9</v>
      </c>
      <c r="BT2" s="19" t="s">
        <v>10</v>
      </c>
      <c r="BU2" s="150"/>
    </row>
    <row r="3" spans="1:73" ht="6.95" customHeight="1">
      <c r="A3" s="15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9" t="s">
        <v>9</v>
      </c>
      <c r="BT3" s="19" t="s">
        <v>11</v>
      </c>
      <c r="BU3" s="150"/>
    </row>
    <row r="4" spans="1:73" ht="36.95" customHeight="1">
      <c r="A4" s="150"/>
      <c r="B4" s="23"/>
      <c r="C4" s="169" t="s">
        <v>12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24"/>
      <c r="AR4" s="150"/>
      <c r="AS4" s="147" t="s">
        <v>13</v>
      </c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9" t="s">
        <v>14</v>
      </c>
      <c r="BT4" s="150"/>
      <c r="BU4" s="150"/>
    </row>
    <row r="5" spans="1:73" ht="14.45" customHeight="1">
      <c r="A5" s="150"/>
      <c r="B5" s="23"/>
      <c r="C5" s="149"/>
      <c r="D5" s="25" t="s">
        <v>15</v>
      </c>
      <c r="E5" s="149"/>
      <c r="F5" s="149"/>
      <c r="G5" s="149"/>
      <c r="H5" s="149"/>
      <c r="I5" s="149"/>
      <c r="J5" s="149"/>
      <c r="K5" s="171" t="s">
        <v>16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49"/>
      <c r="AQ5" s="24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9" t="s">
        <v>9</v>
      </c>
      <c r="BT5" s="150"/>
      <c r="BU5" s="150"/>
    </row>
    <row r="6" spans="1:73" ht="36.95" customHeight="1">
      <c r="A6" s="150"/>
      <c r="B6" s="23"/>
      <c r="C6" s="149"/>
      <c r="D6" s="26" t="s">
        <v>17</v>
      </c>
      <c r="E6" s="149"/>
      <c r="F6" s="149"/>
      <c r="G6" s="149"/>
      <c r="H6" s="149"/>
      <c r="I6" s="149"/>
      <c r="J6" s="149"/>
      <c r="K6" s="173" t="s">
        <v>18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49"/>
      <c r="AQ6" s="24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9" t="s">
        <v>9</v>
      </c>
      <c r="BT6" s="150"/>
      <c r="BU6" s="150"/>
    </row>
    <row r="7" spans="1:73" ht="14.45" customHeight="1">
      <c r="A7" s="150"/>
      <c r="B7" s="23"/>
      <c r="C7" s="149"/>
      <c r="D7" s="158" t="s">
        <v>19</v>
      </c>
      <c r="E7" s="149"/>
      <c r="F7" s="149"/>
      <c r="G7" s="149"/>
      <c r="H7" s="149"/>
      <c r="I7" s="149"/>
      <c r="J7" s="149"/>
      <c r="K7" s="148" t="s">
        <v>20</v>
      </c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8" t="s">
        <v>21</v>
      </c>
      <c r="AL7" s="149"/>
      <c r="AM7" s="149"/>
      <c r="AN7" s="148" t="s">
        <v>22</v>
      </c>
      <c r="AO7" s="149"/>
      <c r="AP7" s="149"/>
      <c r="AQ7" s="24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9" t="s">
        <v>9</v>
      </c>
      <c r="BT7" s="150"/>
      <c r="BU7" s="150"/>
    </row>
    <row r="8" spans="1:73" ht="14.45" customHeight="1">
      <c r="A8" s="150"/>
      <c r="B8" s="23"/>
      <c r="C8" s="149"/>
      <c r="D8" s="158" t="s">
        <v>23</v>
      </c>
      <c r="E8" s="149"/>
      <c r="F8" s="149"/>
      <c r="G8" s="149"/>
      <c r="H8" s="149"/>
      <c r="I8" s="149"/>
      <c r="J8" s="149"/>
      <c r="K8" s="148" t="s">
        <v>24</v>
      </c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58" t="s">
        <v>25</v>
      </c>
      <c r="AL8" s="149"/>
      <c r="AM8" s="149"/>
      <c r="AN8" s="144">
        <v>43479</v>
      </c>
      <c r="AO8" s="149"/>
      <c r="AP8" s="149"/>
      <c r="AQ8" s="24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9" t="s">
        <v>9</v>
      </c>
      <c r="BT8" s="150"/>
      <c r="BU8" s="150"/>
    </row>
    <row r="9" spans="1:73" ht="14.45" customHeight="1">
      <c r="A9" s="150"/>
      <c r="B9" s="23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24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9" t="s">
        <v>9</v>
      </c>
      <c r="BT9" s="150"/>
      <c r="BU9" s="150"/>
    </row>
    <row r="10" spans="1:73" ht="14.45" customHeight="1">
      <c r="A10" s="150"/>
      <c r="B10" s="23"/>
      <c r="C10" s="149"/>
      <c r="D10" s="158" t="s">
        <v>26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58" t="s">
        <v>27</v>
      </c>
      <c r="AL10" s="149"/>
      <c r="AM10" s="149"/>
      <c r="AN10" s="148" t="s">
        <v>5</v>
      </c>
      <c r="AO10" s="149"/>
      <c r="AP10" s="149"/>
      <c r="AQ10" s="24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150"/>
      <c r="BP10" s="150"/>
      <c r="BQ10" s="150"/>
      <c r="BR10" s="150"/>
      <c r="BS10" s="19" t="s">
        <v>9</v>
      </c>
      <c r="BT10" s="150"/>
      <c r="BU10" s="150"/>
    </row>
    <row r="11" spans="1:73" ht="18.4" customHeight="1">
      <c r="A11" s="150"/>
      <c r="B11" s="23"/>
      <c r="C11" s="149"/>
      <c r="D11" s="149"/>
      <c r="E11" s="148" t="s">
        <v>28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58" t="s">
        <v>29</v>
      </c>
      <c r="AL11" s="149"/>
      <c r="AM11" s="149"/>
      <c r="AN11" s="148" t="s">
        <v>5</v>
      </c>
      <c r="AO11" s="149"/>
      <c r="AP11" s="149"/>
      <c r="AQ11" s="24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9" t="s">
        <v>9</v>
      </c>
      <c r="BT11" s="150"/>
      <c r="BU11" s="150"/>
    </row>
    <row r="12" spans="1:73" ht="6.95" customHeight="1">
      <c r="A12" s="150"/>
      <c r="B12" s="23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24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50"/>
      <c r="BQ12" s="150"/>
      <c r="BR12" s="150"/>
      <c r="BS12" s="19" t="s">
        <v>9</v>
      </c>
      <c r="BT12" s="150"/>
      <c r="BU12" s="150"/>
    </row>
    <row r="13" spans="1:73" ht="14.45" customHeight="1">
      <c r="A13" s="150"/>
      <c r="B13" s="23"/>
      <c r="C13" s="149"/>
      <c r="D13" s="158" t="s">
        <v>30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58" t="s">
        <v>27</v>
      </c>
      <c r="AL13" s="149"/>
      <c r="AM13" s="149"/>
      <c r="AN13" s="148" t="s">
        <v>5</v>
      </c>
      <c r="AO13" s="149"/>
      <c r="AP13" s="149"/>
      <c r="AQ13" s="24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9" t="s">
        <v>9</v>
      </c>
      <c r="BT13" s="150"/>
      <c r="BU13" s="150"/>
    </row>
    <row r="14" spans="1:73" ht="15">
      <c r="A14" s="150"/>
      <c r="B14" s="23"/>
      <c r="C14" s="149"/>
      <c r="D14" s="149"/>
      <c r="E14" s="148" t="s">
        <v>31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8" t="s">
        <v>29</v>
      </c>
      <c r="AL14" s="149"/>
      <c r="AM14" s="149"/>
      <c r="AN14" s="148" t="s">
        <v>5</v>
      </c>
      <c r="AO14" s="149"/>
      <c r="AP14" s="149"/>
      <c r="AQ14" s="24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0"/>
      <c r="BQ14" s="150"/>
      <c r="BR14" s="150"/>
      <c r="BS14" s="19" t="s">
        <v>9</v>
      </c>
      <c r="BT14" s="150"/>
      <c r="BU14" s="150"/>
    </row>
    <row r="15" spans="1:73" ht="6.95" customHeight="1">
      <c r="A15" s="150"/>
      <c r="B15" s="23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24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9" t="s">
        <v>6</v>
      </c>
      <c r="BT15" s="150"/>
      <c r="BU15" s="150"/>
    </row>
    <row r="16" spans="1:73" ht="14.45" customHeight="1">
      <c r="A16" s="150"/>
      <c r="B16" s="23"/>
      <c r="C16" s="149"/>
      <c r="D16" s="158" t="s">
        <v>32</v>
      </c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58" t="s">
        <v>27</v>
      </c>
      <c r="AL16" s="149"/>
      <c r="AM16" s="149"/>
      <c r="AN16" s="148" t="s">
        <v>5</v>
      </c>
      <c r="AO16" s="149"/>
      <c r="AP16" s="149"/>
      <c r="AQ16" s="24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0"/>
      <c r="BM16" s="150"/>
      <c r="BN16" s="150"/>
      <c r="BO16" s="150"/>
      <c r="BP16" s="150"/>
      <c r="BQ16" s="150"/>
      <c r="BR16" s="150"/>
      <c r="BS16" s="19" t="s">
        <v>6</v>
      </c>
      <c r="BT16" s="150"/>
      <c r="BU16" s="150"/>
    </row>
    <row r="17" spans="2:71" ht="18.4" customHeight="1">
      <c r="B17" s="23"/>
      <c r="C17" s="149"/>
      <c r="D17" s="149"/>
      <c r="E17" s="148" t="s">
        <v>33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8" t="s">
        <v>29</v>
      </c>
      <c r="AL17" s="149"/>
      <c r="AM17" s="149"/>
      <c r="AN17" s="148" t="s">
        <v>5</v>
      </c>
      <c r="AO17" s="149"/>
      <c r="AP17" s="149"/>
      <c r="AQ17" s="24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9" t="s">
        <v>34</v>
      </c>
    </row>
    <row r="18" spans="2:71" ht="6.95" customHeight="1">
      <c r="B18" s="23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24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9" t="s">
        <v>9</v>
      </c>
    </row>
    <row r="19" spans="2:71" ht="14.45" customHeight="1">
      <c r="B19" s="23"/>
      <c r="C19" s="149"/>
      <c r="D19" s="158" t="s">
        <v>35</v>
      </c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58" t="s">
        <v>27</v>
      </c>
      <c r="AL19" s="149"/>
      <c r="AM19" s="149"/>
      <c r="AN19" s="148" t="s">
        <v>5</v>
      </c>
      <c r="AO19" s="149"/>
      <c r="AP19" s="149"/>
      <c r="AQ19" s="24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9" t="s">
        <v>9</v>
      </c>
    </row>
    <row r="20" spans="2:71" ht="18.4" customHeight="1">
      <c r="B20" s="23"/>
      <c r="C20" s="149"/>
      <c r="D20" s="149"/>
      <c r="E20" s="148" t="s">
        <v>36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58" t="s">
        <v>29</v>
      </c>
      <c r="AL20" s="149"/>
      <c r="AM20" s="149"/>
      <c r="AN20" s="148" t="s">
        <v>5</v>
      </c>
      <c r="AO20" s="149"/>
      <c r="AP20" s="149"/>
      <c r="AQ20" s="24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</row>
    <row r="21" spans="2:71" ht="6.95" customHeight="1">
      <c r="B21" s="23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24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</row>
    <row r="22" spans="2:71" ht="15">
      <c r="B22" s="23"/>
      <c r="C22" s="149"/>
      <c r="D22" s="158" t="s">
        <v>37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24"/>
      <c r="AR22" s="150"/>
      <c r="AS22" s="150"/>
      <c r="AT22" s="150"/>
      <c r="AU22" s="150"/>
      <c r="AV22" s="150"/>
      <c r="AW22" s="150"/>
      <c r="AX22" s="150"/>
      <c r="AY22" s="150"/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0"/>
      <c r="BN22" s="150"/>
      <c r="BO22" s="150"/>
      <c r="BP22" s="150"/>
      <c r="BQ22" s="150"/>
      <c r="BR22" s="150"/>
      <c r="BS22" s="150"/>
    </row>
    <row r="23" spans="2:71" ht="16.5" customHeight="1">
      <c r="B23" s="23"/>
      <c r="C23" s="149"/>
      <c r="D23" s="149"/>
      <c r="E23" s="192" t="s">
        <v>5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49"/>
      <c r="AP23" s="149"/>
      <c r="AQ23" s="24"/>
      <c r="AR23" s="150"/>
      <c r="AS23" s="150"/>
      <c r="AT23" s="150"/>
      <c r="AU23" s="150"/>
      <c r="AV23" s="150"/>
      <c r="AW23" s="150"/>
      <c r="AX23" s="150"/>
      <c r="AY23" s="150"/>
      <c r="AZ23" s="150"/>
      <c r="BA23" s="150"/>
      <c r="BB23" s="150"/>
      <c r="BC23" s="150"/>
      <c r="BD23" s="150"/>
      <c r="BE23" s="150"/>
      <c r="BF23" s="150"/>
      <c r="BG23" s="150"/>
      <c r="BH23" s="150"/>
      <c r="BI23" s="150"/>
      <c r="BJ23" s="150"/>
      <c r="BK23" s="150"/>
      <c r="BL23" s="150"/>
      <c r="BM23" s="150"/>
      <c r="BN23" s="150"/>
      <c r="BO23" s="150"/>
      <c r="BP23" s="150"/>
      <c r="BQ23" s="150"/>
      <c r="BR23" s="150"/>
      <c r="BS23" s="150"/>
    </row>
    <row r="24" spans="2:71" ht="6.95" customHeight="1">
      <c r="B24" s="23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24"/>
      <c r="AR24" s="150"/>
      <c r="AS24" s="150"/>
      <c r="AT24" s="150"/>
      <c r="AU24" s="150"/>
      <c r="AV24" s="150"/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</row>
    <row r="25" spans="2:71" ht="6.95" customHeight="1">
      <c r="B25" s="23"/>
      <c r="C25" s="14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149"/>
      <c r="AQ25" s="24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</row>
    <row r="26" spans="2:71" ht="14.45" customHeight="1">
      <c r="B26" s="23"/>
      <c r="C26" s="149"/>
      <c r="D26" s="28" t="s">
        <v>38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93">
        <f>ROUND(AG87,2)</f>
        <v>0</v>
      </c>
      <c r="AL26" s="172"/>
      <c r="AM26" s="172"/>
      <c r="AN26" s="172"/>
      <c r="AO26" s="172"/>
      <c r="AP26" s="149"/>
      <c r="AQ26" s="24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</row>
    <row r="27" spans="2:71" ht="14.45" customHeight="1">
      <c r="B27" s="23"/>
      <c r="C27" s="149"/>
      <c r="D27" s="28" t="s">
        <v>39</v>
      </c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93">
        <f>ROUND(AG90,2)</f>
        <v>0</v>
      </c>
      <c r="AL27" s="193"/>
      <c r="AM27" s="193"/>
      <c r="AN27" s="193"/>
      <c r="AO27" s="193"/>
      <c r="AP27" s="149"/>
      <c r="AQ27" s="24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</row>
    <row r="28" spans="2:43" s="1" customFormat="1" ht="6.95" customHeight="1">
      <c r="B28" s="2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30"/>
    </row>
    <row r="29" spans="2:43" s="1" customFormat="1" ht="25.9" customHeight="1">
      <c r="B29" s="29"/>
      <c r="C29" s="159"/>
      <c r="D29" s="31" t="s">
        <v>40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74">
        <f>ROUND(AK26+AK27,2)</f>
        <v>0</v>
      </c>
      <c r="AL29" s="175"/>
      <c r="AM29" s="175"/>
      <c r="AN29" s="175"/>
      <c r="AO29" s="175"/>
      <c r="AP29" s="159"/>
      <c r="AQ29" s="30"/>
    </row>
    <row r="30" spans="2:43" s="1" customFormat="1" ht="6.95" customHeight="1">
      <c r="B30" s="2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30"/>
    </row>
    <row r="31" spans="2:43" s="2" customFormat="1" ht="14.45" customHeight="1">
      <c r="B31" s="32"/>
      <c r="C31" s="146"/>
      <c r="D31" s="152" t="s">
        <v>41</v>
      </c>
      <c r="E31" s="146"/>
      <c r="F31" s="152" t="s">
        <v>42</v>
      </c>
      <c r="G31" s="146"/>
      <c r="H31" s="146"/>
      <c r="I31" s="146"/>
      <c r="J31" s="146"/>
      <c r="K31" s="146"/>
      <c r="L31" s="165">
        <v>0.21</v>
      </c>
      <c r="M31" s="166"/>
      <c r="N31" s="166"/>
      <c r="O31" s="166"/>
      <c r="P31" s="146"/>
      <c r="Q31" s="146"/>
      <c r="R31" s="146"/>
      <c r="S31" s="146"/>
      <c r="T31" s="33" t="s">
        <v>43</v>
      </c>
      <c r="U31" s="146"/>
      <c r="V31" s="146"/>
      <c r="W31" s="176">
        <f>ROUND(AZ87+SUM(CD91),2)</f>
        <v>0</v>
      </c>
      <c r="X31" s="166"/>
      <c r="Y31" s="166"/>
      <c r="Z31" s="166"/>
      <c r="AA31" s="166"/>
      <c r="AB31" s="166"/>
      <c r="AC31" s="166"/>
      <c r="AD31" s="166"/>
      <c r="AE31" s="166"/>
      <c r="AF31" s="146"/>
      <c r="AG31" s="146"/>
      <c r="AH31" s="146"/>
      <c r="AI31" s="146"/>
      <c r="AJ31" s="146"/>
      <c r="AK31" s="176">
        <f>ROUND(AV87+SUM(BY91),2)</f>
        <v>0</v>
      </c>
      <c r="AL31" s="166"/>
      <c r="AM31" s="166"/>
      <c r="AN31" s="166"/>
      <c r="AO31" s="166"/>
      <c r="AP31" s="146"/>
      <c r="AQ31" s="34"/>
    </row>
    <row r="32" spans="2:43" s="2" customFormat="1" ht="14.45" customHeight="1">
      <c r="B32" s="32"/>
      <c r="C32" s="146"/>
      <c r="D32" s="146"/>
      <c r="E32" s="146"/>
      <c r="F32" s="152" t="s">
        <v>44</v>
      </c>
      <c r="G32" s="146"/>
      <c r="H32" s="146"/>
      <c r="I32" s="146"/>
      <c r="J32" s="146"/>
      <c r="K32" s="146"/>
      <c r="L32" s="165">
        <v>0.15</v>
      </c>
      <c r="M32" s="166"/>
      <c r="N32" s="166"/>
      <c r="O32" s="166"/>
      <c r="P32" s="146"/>
      <c r="Q32" s="146"/>
      <c r="R32" s="146"/>
      <c r="S32" s="146"/>
      <c r="T32" s="33" t="s">
        <v>43</v>
      </c>
      <c r="U32" s="146"/>
      <c r="V32" s="146"/>
      <c r="W32" s="176">
        <f>ROUND(BA87+SUM(CE91),2)</f>
        <v>0</v>
      </c>
      <c r="X32" s="166"/>
      <c r="Y32" s="166"/>
      <c r="Z32" s="166"/>
      <c r="AA32" s="166"/>
      <c r="AB32" s="166"/>
      <c r="AC32" s="166"/>
      <c r="AD32" s="166"/>
      <c r="AE32" s="166"/>
      <c r="AF32" s="146"/>
      <c r="AG32" s="146"/>
      <c r="AH32" s="146"/>
      <c r="AI32" s="146"/>
      <c r="AJ32" s="146"/>
      <c r="AK32" s="176">
        <f>ROUND(AW87+SUM(BZ91),2)</f>
        <v>0</v>
      </c>
      <c r="AL32" s="166"/>
      <c r="AM32" s="166"/>
      <c r="AN32" s="166"/>
      <c r="AO32" s="166"/>
      <c r="AP32" s="146"/>
      <c r="AQ32" s="34"/>
    </row>
    <row r="33" spans="2:43" s="2" customFormat="1" ht="14.45" customHeight="1" hidden="1">
      <c r="B33" s="32"/>
      <c r="C33" s="146"/>
      <c r="D33" s="146"/>
      <c r="E33" s="146"/>
      <c r="F33" s="152" t="s">
        <v>45</v>
      </c>
      <c r="G33" s="146"/>
      <c r="H33" s="146"/>
      <c r="I33" s="146"/>
      <c r="J33" s="146"/>
      <c r="K33" s="146"/>
      <c r="L33" s="165">
        <v>0.21</v>
      </c>
      <c r="M33" s="166"/>
      <c r="N33" s="166"/>
      <c r="O33" s="166"/>
      <c r="P33" s="146"/>
      <c r="Q33" s="146"/>
      <c r="R33" s="146"/>
      <c r="S33" s="146"/>
      <c r="T33" s="33" t="s">
        <v>43</v>
      </c>
      <c r="U33" s="146"/>
      <c r="V33" s="146"/>
      <c r="W33" s="176">
        <f>ROUND(BB87+SUM(CF91),2)</f>
        <v>0</v>
      </c>
      <c r="X33" s="166"/>
      <c r="Y33" s="166"/>
      <c r="Z33" s="166"/>
      <c r="AA33" s="166"/>
      <c r="AB33" s="166"/>
      <c r="AC33" s="166"/>
      <c r="AD33" s="166"/>
      <c r="AE33" s="166"/>
      <c r="AF33" s="146"/>
      <c r="AG33" s="146"/>
      <c r="AH33" s="146"/>
      <c r="AI33" s="146"/>
      <c r="AJ33" s="146"/>
      <c r="AK33" s="176">
        <v>0</v>
      </c>
      <c r="AL33" s="166"/>
      <c r="AM33" s="166"/>
      <c r="AN33" s="166"/>
      <c r="AO33" s="166"/>
      <c r="AP33" s="146"/>
      <c r="AQ33" s="34"/>
    </row>
    <row r="34" spans="2:43" s="2" customFormat="1" ht="14.45" customHeight="1" hidden="1">
      <c r="B34" s="32"/>
      <c r="C34" s="146"/>
      <c r="D34" s="146"/>
      <c r="E34" s="146"/>
      <c r="F34" s="152" t="s">
        <v>46</v>
      </c>
      <c r="G34" s="146"/>
      <c r="H34" s="146"/>
      <c r="I34" s="146"/>
      <c r="J34" s="146"/>
      <c r="K34" s="146"/>
      <c r="L34" s="165">
        <v>0.15</v>
      </c>
      <c r="M34" s="166"/>
      <c r="N34" s="166"/>
      <c r="O34" s="166"/>
      <c r="P34" s="146"/>
      <c r="Q34" s="146"/>
      <c r="R34" s="146"/>
      <c r="S34" s="146"/>
      <c r="T34" s="33" t="s">
        <v>43</v>
      </c>
      <c r="U34" s="146"/>
      <c r="V34" s="146"/>
      <c r="W34" s="176">
        <f>ROUND(BC87+SUM(CG91),2)</f>
        <v>0</v>
      </c>
      <c r="X34" s="166"/>
      <c r="Y34" s="166"/>
      <c r="Z34" s="166"/>
      <c r="AA34" s="166"/>
      <c r="AB34" s="166"/>
      <c r="AC34" s="166"/>
      <c r="AD34" s="166"/>
      <c r="AE34" s="166"/>
      <c r="AF34" s="146"/>
      <c r="AG34" s="146"/>
      <c r="AH34" s="146"/>
      <c r="AI34" s="146"/>
      <c r="AJ34" s="146"/>
      <c r="AK34" s="176">
        <v>0</v>
      </c>
      <c r="AL34" s="166"/>
      <c r="AM34" s="166"/>
      <c r="AN34" s="166"/>
      <c r="AO34" s="166"/>
      <c r="AP34" s="146"/>
      <c r="AQ34" s="34"/>
    </row>
    <row r="35" spans="2:43" s="2" customFormat="1" ht="14.45" customHeight="1" hidden="1">
      <c r="B35" s="32"/>
      <c r="C35" s="146"/>
      <c r="D35" s="146"/>
      <c r="E35" s="146"/>
      <c r="F35" s="152" t="s">
        <v>47</v>
      </c>
      <c r="G35" s="146"/>
      <c r="H35" s="146"/>
      <c r="I35" s="146"/>
      <c r="J35" s="146"/>
      <c r="K35" s="146"/>
      <c r="L35" s="165">
        <v>0</v>
      </c>
      <c r="M35" s="166"/>
      <c r="N35" s="166"/>
      <c r="O35" s="166"/>
      <c r="P35" s="146"/>
      <c r="Q35" s="146"/>
      <c r="R35" s="146"/>
      <c r="S35" s="146"/>
      <c r="T35" s="33" t="s">
        <v>43</v>
      </c>
      <c r="U35" s="146"/>
      <c r="V35" s="146"/>
      <c r="W35" s="176">
        <f>ROUND(BD87+SUM(CH91),2)</f>
        <v>0</v>
      </c>
      <c r="X35" s="166"/>
      <c r="Y35" s="166"/>
      <c r="Z35" s="166"/>
      <c r="AA35" s="166"/>
      <c r="AB35" s="166"/>
      <c r="AC35" s="166"/>
      <c r="AD35" s="166"/>
      <c r="AE35" s="166"/>
      <c r="AF35" s="146"/>
      <c r="AG35" s="146"/>
      <c r="AH35" s="146"/>
      <c r="AI35" s="146"/>
      <c r="AJ35" s="146"/>
      <c r="AK35" s="176">
        <v>0</v>
      </c>
      <c r="AL35" s="166"/>
      <c r="AM35" s="166"/>
      <c r="AN35" s="166"/>
      <c r="AO35" s="166"/>
      <c r="AP35" s="146"/>
      <c r="AQ35" s="34"/>
    </row>
    <row r="36" spans="2:43" s="1" customFormat="1" ht="6.95" customHeight="1">
      <c r="B36" s="2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30"/>
    </row>
    <row r="37" spans="2:43" s="1" customFormat="1" ht="25.9" customHeight="1">
      <c r="B37" s="29"/>
      <c r="C37" s="35"/>
      <c r="D37" s="36" t="s">
        <v>48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37" t="s">
        <v>49</v>
      </c>
      <c r="U37" s="155"/>
      <c r="V37" s="155"/>
      <c r="W37" s="155"/>
      <c r="X37" s="196" t="s">
        <v>50</v>
      </c>
      <c r="Y37" s="197"/>
      <c r="Z37" s="197"/>
      <c r="AA37" s="197"/>
      <c r="AB37" s="197"/>
      <c r="AC37" s="155"/>
      <c r="AD37" s="155"/>
      <c r="AE37" s="155"/>
      <c r="AF37" s="155"/>
      <c r="AG37" s="155"/>
      <c r="AH37" s="155"/>
      <c r="AI37" s="155"/>
      <c r="AJ37" s="155"/>
      <c r="AK37" s="198">
        <f>SUM(AK29:AK35)</f>
        <v>0</v>
      </c>
      <c r="AL37" s="197"/>
      <c r="AM37" s="197"/>
      <c r="AN37" s="197"/>
      <c r="AO37" s="199"/>
      <c r="AP37" s="35"/>
      <c r="AQ37" s="30"/>
    </row>
    <row r="38" spans="2:43" s="1" customFormat="1" ht="14.45" customHeight="1">
      <c r="B38" s="2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30"/>
    </row>
    <row r="39" spans="2:43" ht="13.5">
      <c r="B39" s="23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24"/>
    </row>
    <row r="40" spans="2:43" ht="13.5">
      <c r="B40" s="23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24"/>
    </row>
    <row r="41" spans="2:43" ht="13.5">
      <c r="B41" s="23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24"/>
    </row>
    <row r="42" spans="2:43" ht="13.5">
      <c r="B42" s="23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24"/>
    </row>
    <row r="43" spans="2:43" ht="13.5">
      <c r="B43" s="23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24"/>
    </row>
    <row r="44" spans="2:43" ht="13.5">
      <c r="B44" s="23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24"/>
    </row>
    <row r="45" spans="2:43" ht="13.5">
      <c r="B45" s="23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24"/>
    </row>
    <row r="46" spans="2:43" ht="13.5">
      <c r="B46" s="23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24"/>
    </row>
    <row r="47" spans="2:43" ht="13.5">
      <c r="B47" s="23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24"/>
    </row>
    <row r="48" spans="2:43" ht="13.5">
      <c r="B48" s="23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24"/>
    </row>
    <row r="49" spans="2:43" s="1" customFormat="1" ht="15">
      <c r="B49" s="29"/>
      <c r="C49" s="159"/>
      <c r="D49" s="38" t="s">
        <v>51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159"/>
      <c r="AB49" s="159"/>
      <c r="AC49" s="38" t="s">
        <v>52</v>
      </c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40"/>
      <c r="AP49" s="159"/>
      <c r="AQ49" s="30"/>
    </row>
    <row r="50" spans="2:43" ht="13.5">
      <c r="B50" s="23"/>
      <c r="C50" s="149"/>
      <c r="D50" s="41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42"/>
      <c r="AA50" s="149"/>
      <c r="AB50" s="149"/>
      <c r="AC50" s="41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42"/>
      <c r="AP50" s="149"/>
      <c r="AQ50" s="24"/>
    </row>
    <row r="51" spans="2:43" ht="13.5">
      <c r="B51" s="23"/>
      <c r="C51" s="149"/>
      <c r="D51" s="41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42"/>
      <c r="AA51" s="149"/>
      <c r="AB51" s="149"/>
      <c r="AC51" s="41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42"/>
      <c r="AP51" s="149"/>
      <c r="AQ51" s="24"/>
    </row>
    <row r="52" spans="2:43" ht="13.5">
      <c r="B52" s="23"/>
      <c r="C52" s="149"/>
      <c r="D52" s="41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42"/>
      <c r="AA52" s="149"/>
      <c r="AB52" s="149"/>
      <c r="AC52" s="41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42"/>
      <c r="AP52" s="149"/>
      <c r="AQ52" s="24"/>
    </row>
    <row r="53" spans="2:43" ht="13.5">
      <c r="B53" s="23"/>
      <c r="C53" s="149"/>
      <c r="D53" s="41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42"/>
      <c r="AA53" s="149"/>
      <c r="AB53" s="149"/>
      <c r="AC53" s="41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42"/>
      <c r="AP53" s="149"/>
      <c r="AQ53" s="24"/>
    </row>
    <row r="54" spans="2:43" ht="13.5">
      <c r="B54" s="23"/>
      <c r="C54" s="149"/>
      <c r="D54" s="41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42"/>
      <c r="AA54" s="149"/>
      <c r="AB54" s="149"/>
      <c r="AC54" s="41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42"/>
      <c r="AP54" s="149"/>
      <c r="AQ54" s="24"/>
    </row>
    <row r="55" spans="2:43" ht="13.5">
      <c r="B55" s="23"/>
      <c r="C55" s="149"/>
      <c r="D55" s="41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42"/>
      <c r="AA55" s="149"/>
      <c r="AB55" s="149"/>
      <c r="AC55" s="41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42"/>
      <c r="AP55" s="149"/>
      <c r="AQ55" s="24"/>
    </row>
    <row r="56" spans="2:43" ht="13.5">
      <c r="B56" s="23"/>
      <c r="C56" s="149"/>
      <c r="D56" s="41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42"/>
      <c r="AA56" s="149"/>
      <c r="AB56" s="149"/>
      <c r="AC56" s="41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42"/>
      <c r="AP56" s="149"/>
      <c r="AQ56" s="24"/>
    </row>
    <row r="57" spans="2:43" ht="13.5">
      <c r="B57" s="23"/>
      <c r="C57" s="149"/>
      <c r="D57" s="41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42"/>
      <c r="AA57" s="149"/>
      <c r="AB57" s="149"/>
      <c r="AC57" s="41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42"/>
      <c r="AP57" s="149"/>
      <c r="AQ57" s="24"/>
    </row>
    <row r="58" spans="2:43" s="1" customFormat="1" ht="15">
      <c r="B58" s="29"/>
      <c r="C58" s="159"/>
      <c r="D58" s="43" t="s">
        <v>53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5" t="s">
        <v>54</v>
      </c>
      <c r="S58" s="44"/>
      <c r="T58" s="44"/>
      <c r="U58" s="44"/>
      <c r="V58" s="44"/>
      <c r="W58" s="44"/>
      <c r="X58" s="44"/>
      <c r="Y58" s="44"/>
      <c r="Z58" s="46"/>
      <c r="AA58" s="159"/>
      <c r="AB58" s="159"/>
      <c r="AC58" s="43" t="s">
        <v>53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5" t="s">
        <v>54</v>
      </c>
      <c r="AN58" s="44"/>
      <c r="AO58" s="46"/>
      <c r="AP58" s="159"/>
      <c r="AQ58" s="30"/>
    </row>
    <row r="59" spans="2:43" ht="13.5">
      <c r="B59" s="23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24"/>
    </row>
    <row r="60" spans="2:43" s="1" customFormat="1" ht="15">
      <c r="B60" s="29"/>
      <c r="C60" s="159"/>
      <c r="D60" s="38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159"/>
      <c r="AB60" s="159"/>
      <c r="AC60" s="38" t="s">
        <v>56</v>
      </c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40"/>
      <c r="AP60" s="159"/>
      <c r="AQ60" s="30"/>
    </row>
    <row r="61" spans="2:43" ht="13.5">
      <c r="B61" s="23"/>
      <c r="C61" s="149"/>
      <c r="D61" s="41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42"/>
      <c r="AA61" s="149"/>
      <c r="AB61" s="149"/>
      <c r="AC61" s="41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42"/>
      <c r="AP61" s="149"/>
      <c r="AQ61" s="24"/>
    </row>
    <row r="62" spans="2:43" ht="13.5">
      <c r="B62" s="23"/>
      <c r="C62" s="149"/>
      <c r="D62" s="41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42"/>
      <c r="AA62" s="149"/>
      <c r="AB62" s="149"/>
      <c r="AC62" s="41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42"/>
      <c r="AP62" s="149"/>
      <c r="AQ62" s="24"/>
    </row>
    <row r="63" spans="2:43" ht="13.5">
      <c r="B63" s="23"/>
      <c r="C63" s="149"/>
      <c r="D63" s="41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42"/>
      <c r="AA63" s="149"/>
      <c r="AB63" s="149"/>
      <c r="AC63" s="41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42"/>
      <c r="AP63" s="149"/>
      <c r="AQ63" s="24"/>
    </row>
    <row r="64" spans="2:43" ht="13.5">
      <c r="B64" s="23"/>
      <c r="C64" s="149"/>
      <c r="D64" s="41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42"/>
      <c r="AA64" s="149"/>
      <c r="AB64" s="149"/>
      <c r="AC64" s="41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42"/>
      <c r="AP64" s="149"/>
      <c r="AQ64" s="24"/>
    </row>
    <row r="65" spans="2:43" ht="13.5">
      <c r="B65" s="23"/>
      <c r="C65" s="149"/>
      <c r="D65" s="41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42"/>
      <c r="AA65" s="149"/>
      <c r="AB65" s="149"/>
      <c r="AC65" s="41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42"/>
      <c r="AP65" s="149"/>
      <c r="AQ65" s="24"/>
    </row>
    <row r="66" spans="2:43" ht="13.5">
      <c r="B66" s="23"/>
      <c r="C66" s="149"/>
      <c r="D66" s="41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42"/>
      <c r="AA66" s="149"/>
      <c r="AB66" s="149"/>
      <c r="AC66" s="41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42"/>
      <c r="AP66" s="149"/>
      <c r="AQ66" s="24"/>
    </row>
    <row r="67" spans="2:43" ht="13.5">
      <c r="B67" s="23"/>
      <c r="C67" s="149"/>
      <c r="D67" s="41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42"/>
      <c r="AA67" s="149"/>
      <c r="AB67" s="149"/>
      <c r="AC67" s="41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42"/>
      <c r="AP67" s="149"/>
      <c r="AQ67" s="24"/>
    </row>
    <row r="68" spans="2:43" ht="13.5">
      <c r="B68" s="23"/>
      <c r="C68" s="149"/>
      <c r="D68" s="41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42"/>
      <c r="AA68" s="149"/>
      <c r="AB68" s="149"/>
      <c r="AC68" s="41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42"/>
      <c r="AP68" s="149"/>
      <c r="AQ68" s="24"/>
    </row>
    <row r="69" spans="2:43" s="1" customFormat="1" ht="15">
      <c r="B69" s="29"/>
      <c r="C69" s="159"/>
      <c r="D69" s="43" t="s">
        <v>53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5" t="s">
        <v>54</v>
      </c>
      <c r="S69" s="44"/>
      <c r="T69" s="44"/>
      <c r="U69" s="44"/>
      <c r="V69" s="44"/>
      <c r="W69" s="44"/>
      <c r="X69" s="44"/>
      <c r="Y69" s="44"/>
      <c r="Z69" s="46"/>
      <c r="AA69" s="159"/>
      <c r="AB69" s="159"/>
      <c r="AC69" s="43" t="s">
        <v>53</v>
      </c>
      <c r="AD69" s="44"/>
      <c r="AE69" s="44"/>
      <c r="AF69" s="44"/>
      <c r="AG69" s="44"/>
      <c r="AH69" s="44"/>
      <c r="AI69" s="44"/>
      <c r="AJ69" s="44"/>
      <c r="AK69" s="44"/>
      <c r="AL69" s="44"/>
      <c r="AM69" s="45" t="s">
        <v>54</v>
      </c>
      <c r="AN69" s="44"/>
      <c r="AO69" s="46"/>
      <c r="AP69" s="159"/>
      <c r="AQ69" s="30"/>
    </row>
    <row r="70" spans="2:43" s="1" customFormat="1" ht="6.95" customHeight="1">
      <c r="B70" s="2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30"/>
    </row>
    <row r="71" spans="2:43" s="1" customFormat="1" ht="6.95" customHeight="1"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9"/>
    </row>
    <row r="75" spans="2:43" s="1" customFormat="1" ht="6.95" customHeight="1"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2"/>
    </row>
    <row r="76" spans="2:43" s="1" customFormat="1" ht="36.95" customHeight="1">
      <c r="B76" s="29"/>
      <c r="C76" s="169" t="s">
        <v>57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30"/>
    </row>
    <row r="77" spans="2:43" s="3" customFormat="1" ht="14.45" customHeight="1">
      <c r="B77" s="53"/>
      <c r="C77" s="158" t="s">
        <v>15</v>
      </c>
      <c r="D77" s="151"/>
      <c r="E77" s="151"/>
      <c r="F77" s="151"/>
      <c r="G77" s="151"/>
      <c r="H77" s="151"/>
      <c r="I77" s="151"/>
      <c r="J77" s="151"/>
      <c r="K77" s="151"/>
      <c r="L77" s="151" t="str">
        <f>K5</f>
        <v>18037</v>
      </c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54"/>
    </row>
    <row r="78" spans="2:43" s="4" customFormat="1" ht="36.95" customHeight="1">
      <c r="B78" s="55"/>
      <c r="C78" s="56" t="s">
        <v>17</v>
      </c>
      <c r="D78" s="156"/>
      <c r="E78" s="156"/>
      <c r="F78" s="156"/>
      <c r="G78" s="156"/>
      <c r="H78" s="156"/>
      <c r="I78" s="156"/>
      <c r="J78" s="156"/>
      <c r="K78" s="156"/>
      <c r="L78" s="200" t="str">
        <f>K6</f>
        <v>Stavební úpravy v objektu Sedláčkova č.p.36 až 40 a Veleslavínova č.p.27 až 29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156"/>
      <c r="AQ78" s="57"/>
    </row>
    <row r="79" spans="2:43" s="1" customFormat="1" ht="6.95" customHeight="1">
      <c r="B79" s="2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30"/>
    </row>
    <row r="80" spans="2:43" s="1" customFormat="1" ht="15">
      <c r="B80" s="29"/>
      <c r="C80" s="158" t="s">
        <v>23</v>
      </c>
      <c r="D80" s="159"/>
      <c r="E80" s="159"/>
      <c r="F80" s="159"/>
      <c r="G80" s="159"/>
      <c r="H80" s="159"/>
      <c r="I80" s="159"/>
      <c r="J80" s="159"/>
      <c r="K80" s="159"/>
      <c r="L80" s="58" t="str">
        <f>IF(K8="","",K8)</f>
        <v>Město Plzeň</v>
      </c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8" t="s">
        <v>25</v>
      </c>
      <c r="AJ80" s="159"/>
      <c r="AK80" s="159"/>
      <c r="AL80" s="159"/>
      <c r="AM80" s="160">
        <v>43479</v>
      </c>
      <c r="AN80" s="159"/>
      <c r="AO80" s="159"/>
      <c r="AP80" s="159"/>
      <c r="AQ80" s="30"/>
    </row>
    <row r="81" spans="2:43" s="1" customFormat="1" ht="6.95" customHeight="1">
      <c r="B81" s="2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30"/>
    </row>
    <row r="82" spans="2:56" s="1" customFormat="1" ht="15">
      <c r="B82" s="29"/>
      <c r="C82" s="158" t="s">
        <v>26</v>
      </c>
      <c r="D82" s="159"/>
      <c r="E82" s="159"/>
      <c r="F82" s="159"/>
      <c r="G82" s="159"/>
      <c r="H82" s="159"/>
      <c r="I82" s="159"/>
      <c r="J82" s="159"/>
      <c r="K82" s="159"/>
      <c r="L82" s="151" t="str">
        <f>IF(E11="","",E11)</f>
        <v xml:space="preserve">Západočeská univerzita v Plzni  </v>
      </c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8" t="s">
        <v>32</v>
      </c>
      <c r="AJ82" s="159"/>
      <c r="AK82" s="159"/>
      <c r="AL82" s="159"/>
      <c r="AM82" s="181" t="str">
        <f>IF(E17="","",E17)</f>
        <v>-----------------</v>
      </c>
      <c r="AN82" s="181"/>
      <c r="AO82" s="181"/>
      <c r="AP82" s="181"/>
      <c r="AQ82" s="30"/>
      <c r="AS82" s="182" t="s">
        <v>58</v>
      </c>
      <c r="AT82" s="183"/>
      <c r="AU82" s="39"/>
      <c r="AV82" s="39"/>
      <c r="AW82" s="39"/>
      <c r="AX82" s="39"/>
      <c r="AY82" s="39"/>
      <c r="AZ82" s="39"/>
      <c r="BA82" s="39"/>
      <c r="BB82" s="39"/>
      <c r="BC82" s="39"/>
      <c r="BD82" s="40"/>
    </row>
    <row r="83" spans="2:56" s="1" customFormat="1" ht="15">
      <c r="B83" s="29"/>
      <c r="C83" s="158" t="s">
        <v>30</v>
      </c>
      <c r="D83" s="159"/>
      <c r="E83" s="159"/>
      <c r="F83" s="159"/>
      <c r="G83" s="159"/>
      <c r="H83" s="159"/>
      <c r="I83" s="159"/>
      <c r="J83" s="159"/>
      <c r="K83" s="159"/>
      <c r="L83" s="151" t="str">
        <f>IF(E14="","",E14)</f>
        <v xml:space="preserve">STAWO Přeštice s.r.o., Komeského č.p.75 </v>
      </c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8" t="s">
        <v>35</v>
      </c>
      <c r="AJ83" s="159"/>
      <c r="AK83" s="159"/>
      <c r="AL83" s="159"/>
      <c r="AM83" s="181" t="str">
        <f>IF(E20="","",E20)</f>
        <v>STAWO Přeštice s.r.o., Komenského č.p.75</v>
      </c>
      <c r="AN83" s="181"/>
      <c r="AO83" s="181"/>
      <c r="AP83" s="181"/>
      <c r="AQ83" s="30"/>
      <c r="AS83" s="184"/>
      <c r="AT83" s="185"/>
      <c r="AU83" s="159"/>
      <c r="AV83" s="159"/>
      <c r="AW83" s="159"/>
      <c r="AX83" s="159"/>
      <c r="AY83" s="159"/>
      <c r="AZ83" s="159"/>
      <c r="BA83" s="159"/>
      <c r="BB83" s="159"/>
      <c r="BC83" s="159"/>
      <c r="BD83" s="59"/>
    </row>
    <row r="84" spans="2:56" s="1" customFormat="1" ht="10.9" customHeight="1">
      <c r="B84" s="2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30"/>
      <c r="AS84" s="184"/>
      <c r="AT84" s="185"/>
      <c r="AU84" s="159"/>
      <c r="AV84" s="159"/>
      <c r="AW84" s="159"/>
      <c r="AX84" s="159"/>
      <c r="AY84" s="159"/>
      <c r="AZ84" s="159"/>
      <c r="BA84" s="159"/>
      <c r="BB84" s="159"/>
      <c r="BC84" s="159"/>
      <c r="BD84" s="59"/>
    </row>
    <row r="85" spans="2:56" s="1" customFormat="1" ht="29.25" customHeight="1">
      <c r="B85" s="29"/>
      <c r="C85" s="202" t="s">
        <v>59</v>
      </c>
      <c r="D85" s="187"/>
      <c r="E85" s="187"/>
      <c r="F85" s="187"/>
      <c r="G85" s="187"/>
      <c r="H85" s="60"/>
      <c r="I85" s="186" t="s">
        <v>60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6" t="s">
        <v>61</v>
      </c>
      <c r="AH85" s="187"/>
      <c r="AI85" s="187"/>
      <c r="AJ85" s="187"/>
      <c r="AK85" s="187"/>
      <c r="AL85" s="187"/>
      <c r="AM85" s="187"/>
      <c r="AN85" s="186" t="s">
        <v>62</v>
      </c>
      <c r="AO85" s="187"/>
      <c r="AP85" s="188"/>
      <c r="AQ85" s="30"/>
      <c r="AS85" s="61" t="s">
        <v>63</v>
      </c>
      <c r="AT85" s="62" t="s">
        <v>64</v>
      </c>
      <c r="AU85" s="62" t="s">
        <v>65</v>
      </c>
      <c r="AV85" s="62" t="s">
        <v>66</v>
      </c>
      <c r="AW85" s="62" t="s">
        <v>67</v>
      </c>
      <c r="AX85" s="62" t="s">
        <v>68</v>
      </c>
      <c r="AY85" s="62" t="s">
        <v>69</v>
      </c>
      <c r="AZ85" s="62" t="s">
        <v>70</v>
      </c>
      <c r="BA85" s="62" t="s">
        <v>71</v>
      </c>
      <c r="BB85" s="62" t="s">
        <v>72</v>
      </c>
      <c r="BC85" s="62" t="s">
        <v>73</v>
      </c>
      <c r="BD85" s="63" t="s">
        <v>74</v>
      </c>
    </row>
    <row r="86" spans="2:56" s="1" customFormat="1" ht="10.9" customHeight="1">
      <c r="B86" s="2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30"/>
      <c r="AS86" s="64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40"/>
    </row>
    <row r="87" spans="2:76" s="4" customFormat="1" ht="32.45" customHeight="1">
      <c r="B87" s="55"/>
      <c r="C87" s="65" t="s">
        <v>75</v>
      </c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191">
        <f>ROUND(AG88,2)</f>
        <v>0</v>
      </c>
      <c r="AH87" s="191"/>
      <c r="AI87" s="191"/>
      <c r="AJ87" s="191"/>
      <c r="AK87" s="191"/>
      <c r="AL87" s="191"/>
      <c r="AM87" s="191"/>
      <c r="AN87" s="180">
        <f>SUM(AG87,AT87)</f>
        <v>0</v>
      </c>
      <c r="AO87" s="180"/>
      <c r="AP87" s="180"/>
      <c r="AQ87" s="57"/>
      <c r="AS87" s="67">
        <f>ROUND(AS88,2)</f>
        <v>0</v>
      </c>
      <c r="AT87" s="68">
        <f>ROUND(SUM(AV87:AW87),2)</f>
        <v>0</v>
      </c>
      <c r="AU87" s="69" t="e">
        <f>ROUND(AU88,5)</f>
        <v>#REF!</v>
      </c>
      <c r="AV87" s="68">
        <f>ROUND(AZ87*L31,2)</f>
        <v>0</v>
      </c>
      <c r="AW87" s="68">
        <f>ROUND(BA87*L32,2)</f>
        <v>0</v>
      </c>
      <c r="AX87" s="68">
        <f>ROUND(BB87*L31,2)</f>
        <v>0</v>
      </c>
      <c r="AY87" s="68">
        <f>ROUND(BC87*L32,2)</f>
        <v>0</v>
      </c>
      <c r="AZ87" s="68">
        <f>ROUND(AZ88,2)</f>
        <v>0</v>
      </c>
      <c r="BA87" s="68">
        <f>ROUND(BA88,2)</f>
        <v>0</v>
      </c>
      <c r="BB87" s="68">
        <f>ROUND(BB88,2)</f>
        <v>0</v>
      </c>
      <c r="BC87" s="68">
        <f>ROUND(BC88,2)</f>
        <v>0</v>
      </c>
      <c r="BD87" s="70">
        <f>ROUND(BD88,2)</f>
        <v>0</v>
      </c>
      <c r="BS87" s="71" t="s">
        <v>76</v>
      </c>
      <c r="BT87" s="71" t="s">
        <v>77</v>
      </c>
      <c r="BU87" s="72" t="s">
        <v>78</v>
      </c>
      <c r="BV87" s="71" t="s">
        <v>79</v>
      </c>
      <c r="BW87" s="71" t="s">
        <v>80</v>
      </c>
      <c r="BX87" s="71" t="s">
        <v>81</v>
      </c>
    </row>
    <row r="88" spans="1:76" s="5" customFormat="1" ht="31.5" customHeight="1">
      <c r="A88" s="73" t="s">
        <v>82</v>
      </c>
      <c r="B88" s="74"/>
      <c r="C88" s="75"/>
      <c r="D88" s="194" t="s">
        <v>83</v>
      </c>
      <c r="E88" s="194"/>
      <c r="F88" s="194"/>
      <c r="G88" s="194"/>
      <c r="H88" s="194"/>
      <c r="I88" s="153"/>
      <c r="J88" s="195" t="s">
        <v>84</v>
      </c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89">
        <f>'18037-03 - Práce nad ráme...'!M30</f>
        <v>0</v>
      </c>
      <c r="AH88" s="190"/>
      <c r="AI88" s="190"/>
      <c r="AJ88" s="190"/>
      <c r="AK88" s="190"/>
      <c r="AL88" s="190"/>
      <c r="AM88" s="190"/>
      <c r="AN88" s="189">
        <f>SUM(AG88,AT88)</f>
        <v>0</v>
      </c>
      <c r="AO88" s="190"/>
      <c r="AP88" s="190"/>
      <c r="AQ88" s="76"/>
      <c r="AS88" s="77">
        <f>'18037-03 - Práce nad ráme...'!M28</f>
        <v>0</v>
      </c>
      <c r="AT88" s="78">
        <f>ROUND(SUM(AV88:AW88),2)</f>
        <v>0</v>
      </c>
      <c r="AU88" s="79" t="e">
        <f>'18037-03 - Práce nad ráme...'!W118</f>
        <v>#REF!</v>
      </c>
      <c r="AV88" s="78">
        <f>'18037-03 - Práce nad ráme...'!M32</f>
        <v>0</v>
      </c>
      <c r="AW88" s="78">
        <f>'18037-03 - Práce nad ráme...'!M33</f>
        <v>0</v>
      </c>
      <c r="AX88" s="78">
        <f>'18037-03 - Práce nad ráme...'!M34</f>
        <v>0</v>
      </c>
      <c r="AY88" s="78">
        <f>'18037-03 - Práce nad ráme...'!M35</f>
        <v>0</v>
      </c>
      <c r="AZ88" s="78">
        <f>'18037-03 - Práce nad ráme...'!H32</f>
        <v>0</v>
      </c>
      <c r="BA88" s="78">
        <f>'18037-03 - Práce nad ráme...'!H33</f>
        <v>0</v>
      </c>
      <c r="BB88" s="78">
        <f>'18037-03 - Práce nad ráme...'!H34</f>
        <v>0</v>
      </c>
      <c r="BC88" s="78">
        <f>'18037-03 - Práce nad ráme...'!H35</f>
        <v>0</v>
      </c>
      <c r="BD88" s="80">
        <f>'18037-03 - Práce nad ráme...'!H36</f>
        <v>0</v>
      </c>
      <c r="BT88" s="81" t="s">
        <v>85</v>
      </c>
      <c r="BV88" s="81" t="s">
        <v>79</v>
      </c>
      <c r="BW88" s="81" t="s">
        <v>86</v>
      </c>
      <c r="BX88" s="81" t="s">
        <v>80</v>
      </c>
    </row>
    <row r="89" spans="1:76" ht="13.5">
      <c r="A89" s="150"/>
      <c r="B89" s="23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24"/>
      <c r="AR89" s="150"/>
      <c r="AS89" s="150"/>
      <c r="AT89" s="150"/>
      <c r="AU89" s="150"/>
      <c r="AV89" s="150"/>
      <c r="AW89" s="150"/>
      <c r="AX89" s="150"/>
      <c r="AY89" s="150"/>
      <c r="AZ89" s="150"/>
      <c r="BA89" s="150"/>
      <c r="BB89" s="150"/>
      <c r="BC89" s="150"/>
      <c r="BD89" s="150"/>
      <c r="BE89" s="150"/>
      <c r="BF89" s="150"/>
      <c r="BG89" s="150"/>
      <c r="BH89" s="150"/>
      <c r="BI89" s="150"/>
      <c r="BJ89" s="150"/>
      <c r="BK89" s="150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</row>
    <row r="90" spans="2:48" s="1" customFormat="1" ht="30" customHeight="1">
      <c r="B90" s="29"/>
      <c r="C90" s="65" t="s">
        <v>87</v>
      </c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80">
        <v>0</v>
      </c>
      <c r="AH90" s="180"/>
      <c r="AI90" s="180"/>
      <c r="AJ90" s="180"/>
      <c r="AK90" s="180"/>
      <c r="AL90" s="180"/>
      <c r="AM90" s="180"/>
      <c r="AN90" s="180">
        <v>0</v>
      </c>
      <c r="AO90" s="180"/>
      <c r="AP90" s="180"/>
      <c r="AQ90" s="30"/>
      <c r="AS90" s="61" t="s">
        <v>88</v>
      </c>
      <c r="AT90" s="62" t="s">
        <v>89</v>
      </c>
      <c r="AU90" s="62" t="s">
        <v>41</v>
      </c>
      <c r="AV90" s="63" t="s">
        <v>64</v>
      </c>
    </row>
    <row r="91" spans="2:48" s="1" customFormat="1" ht="10.9" customHeight="1">
      <c r="B91" s="2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30"/>
      <c r="AS91" s="82"/>
      <c r="AT91" s="44"/>
      <c r="AU91" s="44"/>
      <c r="AV91" s="46"/>
    </row>
    <row r="92" spans="2:43" s="1" customFormat="1" ht="30" customHeight="1">
      <c r="B92" s="29"/>
      <c r="C92" s="83" t="s">
        <v>90</v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79">
        <f>ROUND(AG87+AG90,2)</f>
        <v>0</v>
      </c>
      <c r="AH92" s="179"/>
      <c r="AI92" s="179"/>
      <c r="AJ92" s="179"/>
      <c r="AK92" s="179"/>
      <c r="AL92" s="179"/>
      <c r="AM92" s="179"/>
      <c r="AN92" s="179">
        <f>AN87+AN90</f>
        <v>0</v>
      </c>
      <c r="AO92" s="179"/>
      <c r="AP92" s="179"/>
      <c r="AQ92" s="30"/>
    </row>
    <row r="93" spans="2:43" s="1" customFormat="1" ht="6.95" customHeight="1"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9"/>
    </row>
  </sheetData>
  <mergeCells count="45"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L33:O33"/>
    <mergeCell ref="L31:O31"/>
    <mergeCell ref="L32:O32"/>
    <mergeCell ref="L34:O34"/>
    <mergeCell ref="C2:AP2"/>
    <mergeCell ref="C4:AP4"/>
    <mergeCell ref="K5:AO5"/>
    <mergeCell ref="K6:AO6"/>
    <mergeCell ref="AK29:AO29"/>
    <mergeCell ref="W31:AE31"/>
    <mergeCell ref="AK31:AO31"/>
    <mergeCell ref="W32:AE32"/>
    <mergeCell ref="AK32:AO32"/>
    <mergeCell ref="W33:AE33"/>
    <mergeCell ref="AK33:AO33"/>
    <mergeCell ref="W34:AE34"/>
  </mergeCells>
  <hyperlinks>
    <hyperlink ref="K1:S1" location="C2" display="1) Souhrnný list stavby"/>
    <hyperlink ref="W1:AF1" location="C87" display="2) Rekapitulace objektů"/>
    <hyperlink ref="A88" location="'18037-03 - Práce nad rám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3"/>
  <sheetViews>
    <sheetView showGridLines="0" tabSelected="1" workbookViewId="0" topLeftCell="A1">
      <pane ySplit="1" topLeftCell="A2" activePane="bottomLeft" state="frozen"/>
      <selection pane="bottomLeft" activeCell="L128" sqref="L128:M12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1.16015625" style="0" customWidth="1"/>
    <col min="7" max="7" width="15.16015625" style="0" customWidth="1"/>
    <col min="8" max="8" width="16.66015625" style="0" customWidth="1"/>
    <col min="9" max="9" width="20.160156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84"/>
      <c r="B1" s="13"/>
      <c r="C1" s="13"/>
      <c r="D1" s="14" t="s">
        <v>1</v>
      </c>
      <c r="E1" s="13"/>
      <c r="F1" s="15" t="s">
        <v>91</v>
      </c>
      <c r="G1" s="15"/>
      <c r="H1" s="222" t="s">
        <v>92</v>
      </c>
      <c r="I1" s="222"/>
      <c r="J1" s="222"/>
      <c r="K1" s="222"/>
      <c r="L1" s="15" t="s">
        <v>93</v>
      </c>
      <c r="M1" s="13"/>
      <c r="N1" s="13"/>
      <c r="O1" s="14" t="s">
        <v>94</v>
      </c>
      <c r="P1" s="13"/>
      <c r="Q1" s="13"/>
      <c r="R1" s="13"/>
      <c r="S1" s="15" t="s">
        <v>95</v>
      </c>
      <c r="T1" s="15"/>
      <c r="U1" s="84"/>
      <c r="V1" s="84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" customHeight="1">
      <c r="A2" s="150"/>
      <c r="B2" s="150"/>
      <c r="C2" s="167" t="s">
        <v>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50"/>
      <c r="S2" s="177" t="s">
        <v>8</v>
      </c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9" t="s">
        <v>86</v>
      </c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</row>
    <row r="3" spans="1:66" ht="6.95" customHeight="1">
      <c r="A3" s="150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9" t="s">
        <v>96</v>
      </c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</row>
    <row r="4" spans="1:66" ht="36.95" customHeight="1">
      <c r="A4" s="150"/>
      <c r="B4" s="23"/>
      <c r="C4" s="169" t="s">
        <v>97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24"/>
      <c r="S4" s="150"/>
      <c r="T4" s="147" t="s">
        <v>13</v>
      </c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9" t="s">
        <v>6</v>
      </c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</row>
    <row r="5" spans="1:66" ht="6.95" customHeight="1">
      <c r="A5" s="150"/>
      <c r="B5" s="2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24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</row>
    <row r="6" spans="1:66" ht="25.35" customHeight="1">
      <c r="A6" s="150"/>
      <c r="B6" s="23"/>
      <c r="C6" s="149"/>
      <c r="D6" s="158" t="s">
        <v>17</v>
      </c>
      <c r="E6" s="149"/>
      <c r="F6" s="214" t="str">
        <f>'Rekapitulace stavby'!K6</f>
        <v>Stavební úpravy v objektu Sedláčkova č.p.36 až 40 a Veleslavínova č.p.27 až 29</v>
      </c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149"/>
      <c r="R6" s="24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</row>
    <row r="7" spans="2:18" s="1" customFormat="1" ht="32.85" customHeight="1">
      <c r="B7" s="29"/>
      <c r="C7" s="159"/>
      <c r="D7" s="26" t="s">
        <v>98</v>
      </c>
      <c r="E7" s="159"/>
      <c r="F7" s="216" t="s">
        <v>219</v>
      </c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159"/>
      <c r="R7" s="30"/>
    </row>
    <row r="8" spans="2:18" s="1" customFormat="1" ht="14.45" customHeight="1">
      <c r="B8" s="29"/>
      <c r="C8" s="159"/>
      <c r="D8" s="158" t="s">
        <v>19</v>
      </c>
      <c r="E8" s="159"/>
      <c r="F8" s="148" t="s">
        <v>20</v>
      </c>
      <c r="G8" s="159"/>
      <c r="H8" s="159"/>
      <c r="I8" s="159"/>
      <c r="J8" s="159"/>
      <c r="K8" s="159"/>
      <c r="L8" s="159"/>
      <c r="M8" s="158" t="s">
        <v>21</v>
      </c>
      <c r="N8" s="159"/>
      <c r="O8" s="148"/>
      <c r="P8" s="159"/>
      <c r="Q8" s="159"/>
      <c r="R8" s="30"/>
    </row>
    <row r="9" spans="2:18" s="1" customFormat="1" ht="14.45" customHeight="1">
      <c r="B9" s="29"/>
      <c r="C9" s="159"/>
      <c r="D9" s="158" t="s">
        <v>23</v>
      </c>
      <c r="E9" s="159"/>
      <c r="F9" s="148" t="s">
        <v>24</v>
      </c>
      <c r="G9" s="159"/>
      <c r="H9" s="159"/>
      <c r="I9" s="159"/>
      <c r="J9" s="159"/>
      <c r="K9" s="159"/>
      <c r="L9" s="159"/>
      <c r="M9" s="158" t="s">
        <v>25</v>
      </c>
      <c r="N9" s="159"/>
      <c r="O9" s="218"/>
      <c r="P9" s="218"/>
      <c r="Q9" s="159"/>
      <c r="R9" s="30"/>
    </row>
    <row r="10" spans="2:18" s="1" customFormat="1" ht="10.9" customHeight="1">
      <c r="B10" s="2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30"/>
    </row>
    <row r="11" spans="2:18" s="1" customFormat="1" ht="14.45" customHeight="1">
      <c r="B11" s="29"/>
      <c r="C11" s="159"/>
      <c r="D11" s="158" t="s">
        <v>26</v>
      </c>
      <c r="E11" s="159"/>
      <c r="F11" s="159"/>
      <c r="G11" s="159"/>
      <c r="H11" s="159"/>
      <c r="I11" s="159"/>
      <c r="J11" s="159"/>
      <c r="K11" s="159"/>
      <c r="L11" s="159"/>
      <c r="M11" s="158" t="s">
        <v>27</v>
      </c>
      <c r="N11" s="159"/>
      <c r="O11" s="171" t="s">
        <v>5</v>
      </c>
      <c r="P11" s="171"/>
      <c r="Q11" s="159"/>
      <c r="R11" s="30"/>
    </row>
    <row r="12" spans="2:18" s="1" customFormat="1" ht="18" customHeight="1">
      <c r="B12" s="29"/>
      <c r="C12" s="159"/>
      <c r="D12" s="159"/>
      <c r="E12" s="148" t="s">
        <v>28</v>
      </c>
      <c r="F12" s="159"/>
      <c r="G12" s="159"/>
      <c r="H12" s="159"/>
      <c r="I12" s="159"/>
      <c r="J12" s="159"/>
      <c r="K12" s="159"/>
      <c r="L12" s="159"/>
      <c r="M12" s="158" t="s">
        <v>29</v>
      </c>
      <c r="N12" s="159"/>
      <c r="O12" s="171" t="s">
        <v>5</v>
      </c>
      <c r="P12" s="171"/>
      <c r="Q12" s="159"/>
      <c r="R12" s="30"/>
    </row>
    <row r="13" spans="2:18" s="1" customFormat="1" ht="6.95" customHeight="1">
      <c r="B13" s="2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30"/>
    </row>
    <row r="14" spans="2:18" s="1" customFormat="1" ht="14.45" customHeight="1">
      <c r="B14" s="29"/>
      <c r="C14" s="159"/>
      <c r="D14" s="158" t="s">
        <v>30</v>
      </c>
      <c r="E14" s="159"/>
      <c r="F14" s="159"/>
      <c r="G14" s="159"/>
      <c r="H14" s="159"/>
      <c r="I14" s="159"/>
      <c r="J14" s="159"/>
      <c r="K14" s="159"/>
      <c r="L14" s="159"/>
      <c r="M14" s="158" t="s">
        <v>27</v>
      </c>
      <c r="N14" s="159"/>
      <c r="O14" s="171" t="s">
        <v>5</v>
      </c>
      <c r="P14" s="171"/>
      <c r="Q14" s="159"/>
      <c r="R14" s="30"/>
    </row>
    <row r="15" spans="2:18" s="1" customFormat="1" ht="18" customHeight="1">
      <c r="B15" s="29"/>
      <c r="C15" s="159"/>
      <c r="D15" s="159"/>
      <c r="E15" s="148"/>
      <c r="F15" s="159"/>
      <c r="G15" s="159"/>
      <c r="H15" s="159"/>
      <c r="I15" s="159"/>
      <c r="J15" s="159"/>
      <c r="K15" s="159"/>
      <c r="L15" s="159"/>
      <c r="M15" s="158" t="s">
        <v>29</v>
      </c>
      <c r="N15" s="159"/>
      <c r="O15" s="171" t="s">
        <v>5</v>
      </c>
      <c r="P15" s="171"/>
      <c r="Q15" s="159"/>
      <c r="R15" s="30"/>
    </row>
    <row r="16" spans="2:18" s="1" customFormat="1" ht="6.95" customHeight="1">
      <c r="B16" s="2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30"/>
    </row>
    <row r="17" spans="2:18" s="1" customFormat="1" ht="14.45" customHeight="1">
      <c r="B17" s="29"/>
      <c r="C17" s="159"/>
      <c r="D17" s="158" t="s">
        <v>32</v>
      </c>
      <c r="E17" s="159"/>
      <c r="F17" s="159"/>
      <c r="G17" s="159"/>
      <c r="H17" s="159"/>
      <c r="I17" s="159"/>
      <c r="J17" s="159"/>
      <c r="K17" s="159"/>
      <c r="L17" s="159"/>
      <c r="M17" s="158" t="s">
        <v>27</v>
      </c>
      <c r="N17" s="159"/>
      <c r="O17" s="171" t="s">
        <v>5</v>
      </c>
      <c r="P17" s="171"/>
      <c r="Q17" s="159"/>
      <c r="R17" s="30"/>
    </row>
    <row r="18" spans="2:18" s="1" customFormat="1" ht="18" customHeight="1">
      <c r="B18" s="29"/>
      <c r="C18" s="159"/>
      <c r="D18" s="159"/>
      <c r="E18" s="148" t="s">
        <v>33</v>
      </c>
      <c r="F18" s="159"/>
      <c r="G18" s="159"/>
      <c r="H18" s="159"/>
      <c r="I18" s="159"/>
      <c r="J18" s="159"/>
      <c r="K18" s="159"/>
      <c r="L18" s="159"/>
      <c r="M18" s="158" t="s">
        <v>29</v>
      </c>
      <c r="N18" s="159"/>
      <c r="O18" s="171" t="s">
        <v>5</v>
      </c>
      <c r="P18" s="171"/>
      <c r="Q18" s="159"/>
      <c r="R18" s="30"/>
    </row>
    <row r="19" spans="2:18" s="1" customFormat="1" ht="6.95" customHeight="1">
      <c r="B19" s="2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30"/>
    </row>
    <row r="20" spans="2:18" s="1" customFormat="1" ht="14.45" customHeight="1">
      <c r="B20" s="29"/>
      <c r="C20" s="159"/>
      <c r="D20" s="158" t="s">
        <v>35</v>
      </c>
      <c r="E20" s="159"/>
      <c r="F20" s="159"/>
      <c r="G20" s="159"/>
      <c r="H20" s="159"/>
      <c r="I20" s="159"/>
      <c r="J20" s="159"/>
      <c r="K20" s="159"/>
      <c r="L20" s="159"/>
      <c r="M20" s="158" t="s">
        <v>27</v>
      </c>
      <c r="N20" s="159"/>
      <c r="O20" s="171" t="s">
        <v>5</v>
      </c>
      <c r="P20" s="171"/>
      <c r="Q20" s="159"/>
      <c r="R20" s="30"/>
    </row>
    <row r="21" spans="2:18" s="1" customFormat="1" ht="18" customHeight="1">
      <c r="B21" s="29"/>
      <c r="C21" s="159"/>
      <c r="D21" s="159"/>
      <c r="E21" s="148"/>
      <c r="F21" s="159"/>
      <c r="G21" s="159"/>
      <c r="H21" s="159"/>
      <c r="I21" s="159"/>
      <c r="J21" s="159"/>
      <c r="K21" s="159"/>
      <c r="L21" s="159"/>
      <c r="M21" s="158" t="s">
        <v>29</v>
      </c>
      <c r="N21" s="159"/>
      <c r="O21" s="171" t="s">
        <v>5</v>
      </c>
      <c r="P21" s="171"/>
      <c r="Q21" s="159"/>
      <c r="R21" s="30"/>
    </row>
    <row r="22" spans="2:18" s="1" customFormat="1" ht="6.95" customHeight="1">
      <c r="B22" s="2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30"/>
    </row>
    <row r="23" spans="2:18" s="1" customFormat="1" ht="14.45" customHeight="1">
      <c r="B23" s="29"/>
      <c r="C23" s="159"/>
      <c r="D23" s="158" t="s">
        <v>37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30"/>
    </row>
    <row r="24" spans="2:18" s="1" customFormat="1" ht="16.5" customHeight="1">
      <c r="B24" s="29"/>
      <c r="C24" s="159"/>
      <c r="D24" s="159"/>
      <c r="E24" s="192" t="s">
        <v>5</v>
      </c>
      <c r="F24" s="192"/>
      <c r="G24" s="192"/>
      <c r="H24" s="192"/>
      <c r="I24" s="192"/>
      <c r="J24" s="192"/>
      <c r="K24" s="192"/>
      <c r="L24" s="192"/>
      <c r="M24" s="159"/>
      <c r="N24" s="159"/>
      <c r="O24" s="159"/>
      <c r="P24" s="159"/>
      <c r="Q24" s="159"/>
      <c r="R24" s="30"/>
    </row>
    <row r="25" spans="2:18" s="1" customFormat="1" ht="6.95" customHeight="1">
      <c r="B25" s="2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30"/>
    </row>
    <row r="26" spans="2:18" s="1" customFormat="1" ht="6.95" customHeight="1">
      <c r="B26" s="29"/>
      <c r="C26" s="15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59"/>
      <c r="R26" s="30"/>
    </row>
    <row r="27" spans="2:18" s="1" customFormat="1" ht="14.45" customHeight="1">
      <c r="B27" s="29"/>
      <c r="C27" s="159"/>
      <c r="D27" s="85" t="s">
        <v>99</v>
      </c>
      <c r="E27" s="159"/>
      <c r="F27" s="159"/>
      <c r="G27" s="159"/>
      <c r="H27" s="159"/>
      <c r="I27" s="159"/>
      <c r="J27" s="159"/>
      <c r="K27" s="159"/>
      <c r="L27" s="159"/>
      <c r="M27" s="193">
        <f>N88</f>
        <v>0</v>
      </c>
      <c r="N27" s="193"/>
      <c r="O27" s="193"/>
      <c r="P27" s="193"/>
      <c r="Q27" s="159"/>
      <c r="R27" s="30"/>
    </row>
    <row r="28" spans="2:18" s="1" customFormat="1" ht="14.45" customHeight="1">
      <c r="B28" s="29"/>
      <c r="C28" s="159"/>
      <c r="D28" s="28" t="s">
        <v>100</v>
      </c>
      <c r="E28" s="159"/>
      <c r="F28" s="159"/>
      <c r="G28" s="159"/>
      <c r="H28" s="159"/>
      <c r="I28" s="159"/>
      <c r="J28" s="159"/>
      <c r="K28" s="159"/>
      <c r="L28" s="159"/>
      <c r="M28" s="193">
        <f>N99</f>
        <v>0</v>
      </c>
      <c r="N28" s="193"/>
      <c r="O28" s="193"/>
      <c r="P28" s="193"/>
      <c r="Q28" s="159"/>
      <c r="R28" s="30"/>
    </row>
    <row r="29" spans="2:18" s="1" customFormat="1" ht="6.95" customHeight="1">
      <c r="B29" s="2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30"/>
    </row>
    <row r="30" spans="2:18" s="1" customFormat="1" ht="25.35" customHeight="1">
      <c r="B30" s="29"/>
      <c r="C30" s="159"/>
      <c r="D30" s="86" t="s">
        <v>40</v>
      </c>
      <c r="E30" s="159"/>
      <c r="F30" s="159"/>
      <c r="G30" s="159"/>
      <c r="H30" s="159"/>
      <c r="I30" s="159"/>
      <c r="J30" s="159"/>
      <c r="K30" s="159"/>
      <c r="L30" s="159"/>
      <c r="M30" s="223">
        <f>ROUND(M27+M28,2)</f>
        <v>0</v>
      </c>
      <c r="N30" s="217"/>
      <c r="O30" s="217"/>
      <c r="P30" s="217"/>
      <c r="Q30" s="159"/>
      <c r="R30" s="30"/>
    </row>
    <row r="31" spans="2:18" s="1" customFormat="1" ht="6.95" customHeight="1">
      <c r="B31" s="29"/>
      <c r="C31" s="15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59"/>
      <c r="R31" s="30"/>
    </row>
    <row r="32" spans="2:18" s="1" customFormat="1" ht="14.45" customHeight="1">
      <c r="B32" s="29"/>
      <c r="C32" s="159"/>
      <c r="D32" s="152" t="s">
        <v>41</v>
      </c>
      <c r="E32" s="152" t="s">
        <v>42</v>
      </c>
      <c r="F32" s="145">
        <v>0.21</v>
      </c>
      <c r="G32" s="87" t="s">
        <v>43</v>
      </c>
      <c r="H32" s="219">
        <f>M30</f>
        <v>0</v>
      </c>
      <c r="I32" s="217"/>
      <c r="J32" s="217"/>
      <c r="K32" s="159"/>
      <c r="L32" s="159"/>
      <c r="M32" s="219">
        <f>H32*0.21</f>
        <v>0</v>
      </c>
      <c r="N32" s="217"/>
      <c r="O32" s="217"/>
      <c r="P32" s="217"/>
      <c r="Q32" s="159"/>
      <c r="R32" s="30"/>
    </row>
    <row r="33" spans="2:18" s="1" customFormat="1" ht="14.45" customHeight="1">
      <c r="B33" s="29"/>
      <c r="C33" s="159"/>
      <c r="D33" s="159"/>
      <c r="E33" s="152" t="s">
        <v>44</v>
      </c>
      <c r="F33" s="145">
        <v>0.15</v>
      </c>
      <c r="G33" s="87" t="s">
        <v>43</v>
      </c>
      <c r="H33" s="219">
        <f>ROUND((SUM(BF99:BF100)+SUM(BF118:BF192)),2)</f>
        <v>0</v>
      </c>
      <c r="I33" s="217"/>
      <c r="J33" s="217"/>
      <c r="K33" s="159"/>
      <c r="L33" s="159"/>
      <c r="M33" s="219">
        <f>ROUND(ROUND((SUM(BF99:BF100)+SUM(BF118:BF192)),2)*F33,2)</f>
        <v>0</v>
      </c>
      <c r="N33" s="217"/>
      <c r="O33" s="217"/>
      <c r="P33" s="217"/>
      <c r="Q33" s="159"/>
      <c r="R33" s="30"/>
    </row>
    <row r="34" spans="2:18" s="1" customFormat="1" ht="14.45" customHeight="1" hidden="1">
      <c r="B34" s="29"/>
      <c r="C34" s="159"/>
      <c r="D34" s="159"/>
      <c r="E34" s="152" t="s">
        <v>45</v>
      </c>
      <c r="F34" s="145">
        <v>0.21</v>
      </c>
      <c r="G34" s="87" t="s">
        <v>43</v>
      </c>
      <c r="H34" s="219">
        <f>ROUND((SUM(BG99:BG100)+SUM(BG118:BG192)),2)</f>
        <v>0</v>
      </c>
      <c r="I34" s="217"/>
      <c r="J34" s="217"/>
      <c r="K34" s="159"/>
      <c r="L34" s="159"/>
      <c r="M34" s="219">
        <v>0</v>
      </c>
      <c r="N34" s="217"/>
      <c r="O34" s="217"/>
      <c r="P34" s="217"/>
      <c r="Q34" s="159"/>
      <c r="R34" s="30"/>
    </row>
    <row r="35" spans="2:18" s="1" customFormat="1" ht="14.45" customHeight="1" hidden="1">
      <c r="B35" s="29"/>
      <c r="C35" s="159"/>
      <c r="D35" s="159"/>
      <c r="E35" s="152" t="s">
        <v>46</v>
      </c>
      <c r="F35" s="145">
        <v>0.15</v>
      </c>
      <c r="G35" s="87" t="s">
        <v>43</v>
      </c>
      <c r="H35" s="219">
        <f>ROUND((SUM(BH99:BH100)+SUM(BH118:BH192)),2)</f>
        <v>0</v>
      </c>
      <c r="I35" s="217"/>
      <c r="J35" s="217"/>
      <c r="K35" s="159"/>
      <c r="L35" s="159"/>
      <c r="M35" s="219">
        <v>0</v>
      </c>
      <c r="N35" s="217"/>
      <c r="O35" s="217"/>
      <c r="P35" s="217"/>
      <c r="Q35" s="159"/>
      <c r="R35" s="30"/>
    </row>
    <row r="36" spans="2:18" s="1" customFormat="1" ht="14.45" customHeight="1" hidden="1">
      <c r="B36" s="29"/>
      <c r="C36" s="159"/>
      <c r="D36" s="159"/>
      <c r="E36" s="152" t="s">
        <v>47</v>
      </c>
      <c r="F36" s="145">
        <v>0</v>
      </c>
      <c r="G36" s="87" t="s">
        <v>43</v>
      </c>
      <c r="H36" s="219">
        <f>ROUND((SUM(BI99:BI100)+SUM(BI118:BI192)),2)</f>
        <v>0</v>
      </c>
      <c r="I36" s="217"/>
      <c r="J36" s="217"/>
      <c r="K36" s="159"/>
      <c r="L36" s="159"/>
      <c r="M36" s="219">
        <v>0</v>
      </c>
      <c r="N36" s="217"/>
      <c r="O36" s="217"/>
      <c r="P36" s="217"/>
      <c r="Q36" s="159"/>
      <c r="R36" s="30"/>
    </row>
    <row r="37" spans="2:18" s="1" customFormat="1" ht="6.95" customHeight="1">
      <c r="B37" s="2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30"/>
    </row>
    <row r="38" spans="2:18" s="1" customFormat="1" ht="25.35" customHeight="1">
      <c r="B38" s="29"/>
      <c r="C38" s="161"/>
      <c r="D38" s="88" t="s">
        <v>48</v>
      </c>
      <c r="E38" s="60"/>
      <c r="F38" s="60"/>
      <c r="G38" s="89" t="s">
        <v>49</v>
      </c>
      <c r="H38" s="90" t="s">
        <v>50</v>
      </c>
      <c r="I38" s="60"/>
      <c r="J38" s="60"/>
      <c r="K38" s="60"/>
      <c r="L38" s="220">
        <f>SUM(M30:M36)</f>
        <v>0</v>
      </c>
      <c r="M38" s="220"/>
      <c r="N38" s="220"/>
      <c r="O38" s="220"/>
      <c r="P38" s="221"/>
      <c r="Q38" s="161"/>
      <c r="R38" s="30"/>
    </row>
    <row r="39" spans="2:18" s="1" customFormat="1" ht="14.45" customHeight="1">
      <c r="B39" s="2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30"/>
    </row>
    <row r="40" spans="2:18" s="1" customFormat="1" ht="14.45" customHeight="1">
      <c r="B40" s="2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30"/>
    </row>
    <row r="41" spans="2:18" ht="13.5">
      <c r="B41" s="23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24"/>
    </row>
    <row r="42" spans="2:18" ht="13.5">
      <c r="B42" s="23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24"/>
    </row>
    <row r="43" spans="2:18" ht="13.5">
      <c r="B43" s="23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24"/>
    </row>
    <row r="44" spans="2:18" ht="13.5">
      <c r="B44" s="23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24"/>
    </row>
    <row r="45" spans="2:18" ht="13.5">
      <c r="B45" s="23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24"/>
    </row>
    <row r="46" spans="2:18" ht="13.5">
      <c r="B46" s="23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24"/>
    </row>
    <row r="47" spans="2:18" ht="13.5">
      <c r="B47" s="23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24"/>
    </row>
    <row r="48" spans="2:18" ht="13.5">
      <c r="B48" s="23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24"/>
    </row>
    <row r="49" spans="2:18" ht="13.5">
      <c r="B49" s="23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24"/>
    </row>
    <row r="50" spans="2:18" s="1" customFormat="1" ht="15">
      <c r="B50" s="29"/>
      <c r="C50" s="159"/>
      <c r="D50" s="38" t="s">
        <v>51</v>
      </c>
      <c r="E50" s="39"/>
      <c r="F50" s="39"/>
      <c r="G50" s="39"/>
      <c r="H50" s="40"/>
      <c r="I50" s="159"/>
      <c r="J50" s="38" t="s">
        <v>52</v>
      </c>
      <c r="K50" s="39"/>
      <c r="L50" s="39"/>
      <c r="M50" s="39"/>
      <c r="N50" s="39"/>
      <c r="O50" s="39"/>
      <c r="P50" s="40"/>
      <c r="Q50" s="159"/>
      <c r="R50" s="30"/>
    </row>
    <row r="51" spans="2:18" ht="13.5">
      <c r="B51" s="23"/>
      <c r="C51" s="149"/>
      <c r="D51" s="41"/>
      <c r="E51" s="149"/>
      <c r="F51" s="149"/>
      <c r="G51" s="149"/>
      <c r="H51" s="42"/>
      <c r="I51" s="149"/>
      <c r="J51" s="41"/>
      <c r="K51" s="149"/>
      <c r="L51" s="149"/>
      <c r="M51" s="149"/>
      <c r="N51" s="149"/>
      <c r="O51" s="149"/>
      <c r="P51" s="42"/>
      <c r="Q51" s="149"/>
      <c r="R51" s="24"/>
    </row>
    <row r="52" spans="2:18" ht="13.5">
      <c r="B52" s="23"/>
      <c r="C52" s="149"/>
      <c r="D52" s="41"/>
      <c r="E52" s="149"/>
      <c r="F52" s="149"/>
      <c r="G52" s="149"/>
      <c r="H52" s="42"/>
      <c r="I52" s="149"/>
      <c r="J52" s="41"/>
      <c r="K52" s="149"/>
      <c r="L52" s="149"/>
      <c r="M52" s="149"/>
      <c r="N52" s="149"/>
      <c r="O52" s="149"/>
      <c r="P52" s="42"/>
      <c r="Q52" s="149"/>
      <c r="R52" s="24"/>
    </row>
    <row r="53" spans="2:18" ht="13.5">
      <c r="B53" s="23"/>
      <c r="C53" s="149"/>
      <c r="D53" s="41"/>
      <c r="E53" s="149"/>
      <c r="F53" s="149"/>
      <c r="G53" s="149"/>
      <c r="H53" s="42"/>
      <c r="I53" s="149"/>
      <c r="J53" s="41"/>
      <c r="K53" s="149"/>
      <c r="L53" s="149"/>
      <c r="M53" s="149"/>
      <c r="N53" s="149"/>
      <c r="O53" s="149"/>
      <c r="P53" s="42"/>
      <c r="Q53" s="149"/>
      <c r="R53" s="24"/>
    </row>
    <row r="54" spans="2:18" ht="13.5">
      <c r="B54" s="23"/>
      <c r="C54" s="149"/>
      <c r="D54" s="41"/>
      <c r="E54" s="149"/>
      <c r="F54" s="149"/>
      <c r="G54" s="149"/>
      <c r="H54" s="42"/>
      <c r="I54" s="149"/>
      <c r="J54" s="41"/>
      <c r="K54" s="149"/>
      <c r="L54" s="149"/>
      <c r="M54" s="149"/>
      <c r="N54" s="149"/>
      <c r="O54" s="149"/>
      <c r="P54" s="42"/>
      <c r="Q54" s="149"/>
      <c r="R54" s="24"/>
    </row>
    <row r="55" spans="2:18" ht="13.5">
      <c r="B55" s="23"/>
      <c r="C55" s="149"/>
      <c r="D55" s="41"/>
      <c r="E55" s="149"/>
      <c r="F55" s="149"/>
      <c r="G55" s="149"/>
      <c r="H55" s="42"/>
      <c r="I55" s="149"/>
      <c r="J55" s="41"/>
      <c r="K55" s="149"/>
      <c r="L55" s="149"/>
      <c r="M55" s="149"/>
      <c r="N55" s="149"/>
      <c r="O55" s="149"/>
      <c r="P55" s="42"/>
      <c r="Q55" s="149"/>
      <c r="R55" s="24"/>
    </row>
    <row r="56" spans="2:18" ht="13.5">
      <c r="B56" s="23"/>
      <c r="C56" s="149"/>
      <c r="D56" s="41"/>
      <c r="E56" s="149"/>
      <c r="F56" s="149"/>
      <c r="G56" s="149"/>
      <c r="H56" s="42"/>
      <c r="I56" s="149"/>
      <c r="J56" s="41"/>
      <c r="K56" s="149"/>
      <c r="L56" s="149"/>
      <c r="M56" s="149"/>
      <c r="N56" s="149"/>
      <c r="O56" s="149"/>
      <c r="P56" s="42"/>
      <c r="Q56" s="149"/>
      <c r="R56" s="24"/>
    </row>
    <row r="57" spans="2:18" ht="13.5">
      <c r="B57" s="23"/>
      <c r="C57" s="149"/>
      <c r="D57" s="41"/>
      <c r="E57" s="149"/>
      <c r="F57" s="149"/>
      <c r="G57" s="149"/>
      <c r="H57" s="42"/>
      <c r="I57" s="149"/>
      <c r="J57" s="41"/>
      <c r="K57" s="149"/>
      <c r="L57" s="149"/>
      <c r="M57" s="149"/>
      <c r="N57" s="149"/>
      <c r="O57" s="149"/>
      <c r="P57" s="42"/>
      <c r="Q57" s="149"/>
      <c r="R57" s="24"/>
    </row>
    <row r="58" spans="2:18" ht="13.5">
      <c r="B58" s="23"/>
      <c r="C58" s="149"/>
      <c r="D58" s="41"/>
      <c r="E58" s="149"/>
      <c r="F58" s="149"/>
      <c r="G58" s="149"/>
      <c r="H58" s="42"/>
      <c r="I58" s="149"/>
      <c r="J58" s="41"/>
      <c r="K58" s="149"/>
      <c r="L58" s="149"/>
      <c r="M58" s="149"/>
      <c r="N58" s="149"/>
      <c r="O58" s="149"/>
      <c r="P58" s="42"/>
      <c r="Q58" s="149"/>
      <c r="R58" s="24"/>
    </row>
    <row r="59" spans="2:18" s="1" customFormat="1" ht="15">
      <c r="B59" s="29"/>
      <c r="C59" s="159"/>
      <c r="D59" s="43" t="s">
        <v>53</v>
      </c>
      <c r="E59" s="44"/>
      <c r="F59" s="44"/>
      <c r="G59" s="45" t="s">
        <v>54</v>
      </c>
      <c r="H59" s="46"/>
      <c r="I59" s="159"/>
      <c r="J59" s="43" t="s">
        <v>53</v>
      </c>
      <c r="K59" s="44"/>
      <c r="L59" s="44"/>
      <c r="M59" s="44"/>
      <c r="N59" s="45" t="s">
        <v>54</v>
      </c>
      <c r="O59" s="44"/>
      <c r="P59" s="46"/>
      <c r="Q59" s="159"/>
      <c r="R59" s="30"/>
    </row>
    <row r="60" spans="2:18" ht="13.5">
      <c r="B60" s="23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24"/>
    </row>
    <row r="61" spans="2:18" s="1" customFormat="1" ht="15">
      <c r="B61" s="29"/>
      <c r="C61" s="159"/>
      <c r="D61" s="38" t="s">
        <v>55</v>
      </c>
      <c r="E61" s="39"/>
      <c r="F61" s="39"/>
      <c r="G61" s="39"/>
      <c r="H61" s="40"/>
      <c r="I61" s="159"/>
      <c r="J61" s="38" t="s">
        <v>56</v>
      </c>
      <c r="K61" s="39"/>
      <c r="L61" s="39"/>
      <c r="M61" s="39"/>
      <c r="N61" s="39"/>
      <c r="O61" s="39"/>
      <c r="P61" s="40"/>
      <c r="Q61" s="159"/>
      <c r="R61" s="30"/>
    </row>
    <row r="62" spans="2:18" ht="13.5">
      <c r="B62" s="23"/>
      <c r="C62" s="149"/>
      <c r="D62" s="41"/>
      <c r="E62" s="149"/>
      <c r="F62" s="149"/>
      <c r="G62" s="149"/>
      <c r="H62" s="42"/>
      <c r="I62" s="149"/>
      <c r="J62" s="41"/>
      <c r="K62" s="149"/>
      <c r="L62" s="149"/>
      <c r="M62" s="149"/>
      <c r="N62" s="149"/>
      <c r="O62" s="149"/>
      <c r="P62" s="42"/>
      <c r="Q62" s="149"/>
      <c r="R62" s="24"/>
    </row>
    <row r="63" spans="2:18" ht="13.5">
      <c r="B63" s="23"/>
      <c r="C63" s="149"/>
      <c r="D63" s="41"/>
      <c r="E63" s="149"/>
      <c r="F63" s="149"/>
      <c r="G63" s="149"/>
      <c r="H63" s="42"/>
      <c r="I63" s="149"/>
      <c r="J63" s="41"/>
      <c r="K63" s="149"/>
      <c r="L63" s="149"/>
      <c r="M63" s="149"/>
      <c r="N63" s="149"/>
      <c r="O63" s="149"/>
      <c r="P63" s="42"/>
      <c r="Q63" s="149"/>
      <c r="R63" s="24"/>
    </row>
    <row r="64" spans="2:18" ht="13.5">
      <c r="B64" s="23"/>
      <c r="C64" s="149"/>
      <c r="D64" s="41"/>
      <c r="E64" s="149"/>
      <c r="F64" s="149"/>
      <c r="G64" s="149"/>
      <c r="H64" s="42"/>
      <c r="I64" s="149"/>
      <c r="J64" s="41"/>
      <c r="K64" s="149"/>
      <c r="L64" s="149"/>
      <c r="M64" s="149"/>
      <c r="N64" s="149"/>
      <c r="O64" s="149"/>
      <c r="P64" s="42"/>
      <c r="Q64" s="149"/>
      <c r="R64" s="24"/>
    </row>
    <row r="65" spans="2:18" ht="13.5">
      <c r="B65" s="23"/>
      <c r="C65" s="149"/>
      <c r="D65" s="41"/>
      <c r="E65" s="149"/>
      <c r="F65" s="149"/>
      <c r="G65" s="149"/>
      <c r="H65" s="42"/>
      <c r="I65" s="149"/>
      <c r="J65" s="41"/>
      <c r="K65" s="149"/>
      <c r="L65" s="149"/>
      <c r="M65" s="149"/>
      <c r="N65" s="149"/>
      <c r="O65" s="149"/>
      <c r="P65" s="42"/>
      <c r="Q65" s="149"/>
      <c r="R65" s="24"/>
    </row>
    <row r="66" spans="2:18" ht="13.5">
      <c r="B66" s="23"/>
      <c r="C66" s="149"/>
      <c r="D66" s="41"/>
      <c r="E66" s="149"/>
      <c r="F66" s="149"/>
      <c r="G66" s="149"/>
      <c r="H66" s="42"/>
      <c r="I66" s="149"/>
      <c r="J66" s="41"/>
      <c r="K66" s="149"/>
      <c r="L66" s="149"/>
      <c r="M66" s="149"/>
      <c r="N66" s="149"/>
      <c r="O66" s="149"/>
      <c r="P66" s="42"/>
      <c r="Q66" s="149"/>
      <c r="R66" s="24"/>
    </row>
    <row r="67" spans="2:18" ht="13.5">
      <c r="B67" s="23"/>
      <c r="C67" s="149"/>
      <c r="D67" s="41"/>
      <c r="E67" s="149"/>
      <c r="F67" s="149"/>
      <c r="G67" s="149"/>
      <c r="H67" s="42"/>
      <c r="I67" s="149"/>
      <c r="J67" s="41"/>
      <c r="K67" s="149"/>
      <c r="L67" s="149"/>
      <c r="M67" s="149"/>
      <c r="N67" s="149"/>
      <c r="O67" s="149"/>
      <c r="P67" s="42"/>
      <c r="Q67" s="149"/>
      <c r="R67" s="24"/>
    </row>
    <row r="68" spans="2:18" ht="13.5">
      <c r="B68" s="23"/>
      <c r="C68" s="149"/>
      <c r="D68" s="41"/>
      <c r="E68" s="149"/>
      <c r="F68" s="149"/>
      <c r="G68" s="149"/>
      <c r="H68" s="42"/>
      <c r="I68" s="149"/>
      <c r="J68" s="41"/>
      <c r="K68" s="149"/>
      <c r="L68" s="149"/>
      <c r="M68" s="149"/>
      <c r="N68" s="149"/>
      <c r="O68" s="149"/>
      <c r="P68" s="42"/>
      <c r="Q68" s="149"/>
      <c r="R68" s="24"/>
    </row>
    <row r="69" spans="2:18" ht="13.5">
      <c r="B69" s="23"/>
      <c r="C69" s="149"/>
      <c r="D69" s="41"/>
      <c r="E69" s="149"/>
      <c r="F69" s="149"/>
      <c r="G69" s="149"/>
      <c r="H69" s="42"/>
      <c r="I69" s="149"/>
      <c r="J69" s="41"/>
      <c r="K69" s="149"/>
      <c r="L69" s="149"/>
      <c r="M69" s="149"/>
      <c r="N69" s="149"/>
      <c r="O69" s="149"/>
      <c r="P69" s="42"/>
      <c r="Q69" s="149"/>
      <c r="R69" s="24"/>
    </row>
    <row r="70" spans="2:18" s="1" customFormat="1" ht="15">
      <c r="B70" s="29"/>
      <c r="C70" s="159"/>
      <c r="D70" s="43" t="s">
        <v>53</v>
      </c>
      <c r="E70" s="44"/>
      <c r="F70" s="44"/>
      <c r="G70" s="45" t="s">
        <v>54</v>
      </c>
      <c r="H70" s="46"/>
      <c r="I70" s="159"/>
      <c r="J70" s="43" t="s">
        <v>53</v>
      </c>
      <c r="K70" s="44"/>
      <c r="L70" s="44"/>
      <c r="M70" s="44"/>
      <c r="N70" s="45" t="s">
        <v>54</v>
      </c>
      <c r="O70" s="44"/>
      <c r="P70" s="46"/>
      <c r="Q70" s="159"/>
      <c r="R70" s="30"/>
    </row>
    <row r="71" spans="2:18" s="1" customFormat="1" ht="14.45" customHeight="1"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9"/>
    </row>
    <row r="75" spans="2:18" s="1" customFormat="1" ht="6.95" customHeight="1"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2"/>
    </row>
    <row r="76" spans="2:18" s="1" customFormat="1" ht="36.95" customHeight="1">
      <c r="B76" s="29"/>
      <c r="C76" s="169" t="s">
        <v>101</v>
      </c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30"/>
    </row>
    <row r="77" spans="2:18" s="1" customFormat="1" ht="6.95" customHeight="1">
      <c r="B77" s="2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30"/>
    </row>
    <row r="78" spans="2:18" s="1" customFormat="1" ht="30" customHeight="1">
      <c r="B78" s="29"/>
      <c r="C78" s="158" t="s">
        <v>17</v>
      </c>
      <c r="D78" s="159"/>
      <c r="E78" s="159"/>
      <c r="F78" s="214" t="str">
        <f>F6</f>
        <v>Stavební úpravy v objektu Sedláčkova č.p.36 až 40 a Veleslavínova č.p.27 až 29</v>
      </c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159"/>
      <c r="R78" s="30"/>
    </row>
    <row r="79" spans="2:18" s="1" customFormat="1" ht="36.95" customHeight="1">
      <c r="B79" s="29"/>
      <c r="C79" s="56" t="s">
        <v>98</v>
      </c>
      <c r="D79" s="159"/>
      <c r="E79" s="159"/>
      <c r="F79" s="200" t="str">
        <f>F7</f>
        <v>18037-03 - Dodávka a montáž dveří nad rámec původní PD</v>
      </c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159"/>
      <c r="R79" s="30"/>
    </row>
    <row r="80" spans="2:18" s="1" customFormat="1" ht="6.95" customHeight="1">
      <c r="B80" s="2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30"/>
    </row>
    <row r="81" spans="2:18" s="1" customFormat="1" ht="18" customHeight="1">
      <c r="B81" s="29"/>
      <c r="C81" s="158" t="s">
        <v>23</v>
      </c>
      <c r="D81" s="159"/>
      <c r="E81" s="159"/>
      <c r="F81" s="148" t="str">
        <f>F9</f>
        <v>Město Plzeň</v>
      </c>
      <c r="G81" s="159"/>
      <c r="H81" s="159"/>
      <c r="I81" s="159"/>
      <c r="J81" s="159"/>
      <c r="K81" s="158" t="s">
        <v>25</v>
      </c>
      <c r="L81" s="159"/>
      <c r="M81" s="218" t="str">
        <f>IF(O9="","",O9)</f>
        <v/>
      </c>
      <c r="N81" s="218"/>
      <c r="O81" s="218"/>
      <c r="P81" s="218"/>
      <c r="Q81" s="159"/>
      <c r="R81" s="30"/>
    </row>
    <row r="82" spans="2:18" s="1" customFormat="1" ht="6.95" customHeight="1">
      <c r="B82" s="2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30"/>
    </row>
    <row r="83" spans="2:18" s="1" customFormat="1" ht="15">
      <c r="B83" s="29"/>
      <c r="C83" s="158" t="s">
        <v>26</v>
      </c>
      <c r="D83" s="159"/>
      <c r="E83" s="159"/>
      <c r="F83" s="148" t="str">
        <f>E12</f>
        <v xml:space="preserve">Západočeská univerzita v Plzni  </v>
      </c>
      <c r="G83" s="159"/>
      <c r="H83" s="159"/>
      <c r="I83" s="159"/>
      <c r="J83" s="159"/>
      <c r="K83" s="158" t="s">
        <v>32</v>
      </c>
      <c r="L83" s="159"/>
      <c r="M83" s="171" t="str">
        <f>E18</f>
        <v>-----------------</v>
      </c>
      <c r="N83" s="171"/>
      <c r="O83" s="171"/>
      <c r="P83" s="171"/>
      <c r="Q83" s="171"/>
      <c r="R83" s="30"/>
    </row>
    <row r="84" spans="2:18" s="1" customFormat="1" ht="14.45" customHeight="1">
      <c r="B84" s="29"/>
      <c r="C84" s="158" t="s">
        <v>30</v>
      </c>
      <c r="D84" s="159"/>
      <c r="E84" s="159"/>
      <c r="F84" s="148" t="str">
        <f>IF(E15="","",E15)</f>
        <v/>
      </c>
      <c r="G84" s="159"/>
      <c r="H84" s="159"/>
      <c r="I84" s="159"/>
      <c r="J84" s="159"/>
      <c r="K84" s="158" t="s">
        <v>35</v>
      </c>
      <c r="L84" s="159"/>
      <c r="M84" s="171">
        <f>E21</f>
        <v>0</v>
      </c>
      <c r="N84" s="171"/>
      <c r="O84" s="171"/>
      <c r="P84" s="171"/>
      <c r="Q84" s="171"/>
      <c r="R84" s="30"/>
    </row>
    <row r="85" spans="2:18" s="1" customFormat="1" ht="10.35" customHeight="1">
      <c r="B85" s="2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30"/>
    </row>
    <row r="86" spans="2:18" s="1" customFormat="1" ht="29.25" customHeight="1">
      <c r="B86" s="29"/>
      <c r="C86" s="224" t="s">
        <v>102</v>
      </c>
      <c r="D86" s="225"/>
      <c r="E86" s="225"/>
      <c r="F86" s="225"/>
      <c r="G86" s="225"/>
      <c r="H86" s="161"/>
      <c r="I86" s="161"/>
      <c r="J86" s="161"/>
      <c r="K86" s="161"/>
      <c r="L86" s="161"/>
      <c r="M86" s="161"/>
      <c r="N86" s="224" t="s">
        <v>103</v>
      </c>
      <c r="O86" s="225"/>
      <c r="P86" s="225"/>
      <c r="Q86" s="225"/>
      <c r="R86" s="30"/>
    </row>
    <row r="87" spans="2:18" s="1" customFormat="1" ht="10.35" customHeight="1">
      <c r="B87" s="2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30"/>
    </row>
    <row r="88" spans="2:47" s="1" customFormat="1" ht="29.25" customHeight="1">
      <c r="B88" s="29"/>
      <c r="C88" s="91" t="s">
        <v>104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80">
        <f>N118</f>
        <v>0</v>
      </c>
      <c r="O88" s="226"/>
      <c r="P88" s="226"/>
      <c r="Q88" s="226"/>
      <c r="R88" s="30"/>
      <c r="AU88" s="19" t="s">
        <v>105</v>
      </c>
    </row>
    <row r="89" spans="2:18" s="6" customFormat="1" ht="24.95" customHeight="1">
      <c r="B89" s="92"/>
      <c r="C89" s="162"/>
      <c r="D89" s="93" t="s">
        <v>106</v>
      </c>
      <c r="E89" s="162"/>
      <c r="F89" s="162"/>
      <c r="G89" s="162"/>
      <c r="H89" s="162"/>
      <c r="I89" s="162"/>
      <c r="J89" s="162"/>
      <c r="K89" s="162"/>
      <c r="L89" s="162"/>
      <c r="M89" s="162"/>
      <c r="N89" s="227">
        <f>N119</f>
        <v>0</v>
      </c>
      <c r="O89" s="228"/>
      <c r="P89" s="228"/>
      <c r="Q89" s="228"/>
      <c r="R89" s="94"/>
    </row>
    <row r="90" spans="2:18" s="7" customFormat="1" ht="19.9" customHeight="1">
      <c r="B90" s="95"/>
      <c r="C90" s="163"/>
      <c r="D90" s="141" t="s">
        <v>107</v>
      </c>
      <c r="E90" s="163"/>
      <c r="F90" s="163"/>
      <c r="G90" s="163"/>
      <c r="H90" s="163"/>
      <c r="I90" s="163"/>
      <c r="J90" s="163"/>
      <c r="K90" s="163"/>
      <c r="L90" s="163"/>
      <c r="M90" s="163"/>
      <c r="N90" s="229">
        <f>N120</f>
        <v>0</v>
      </c>
      <c r="O90" s="230"/>
      <c r="P90" s="230"/>
      <c r="Q90" s="230"/>
      <c r="R90" s="96"/>
    </row>
    <row r="91" spans="2:18" s="7" customFormat="1" ht="19.9" customHeight="1">
      <c r="B91" s="95"/>
      <c r="C91" s="163"/>
      <c r="D91" s="141" t="s">
        <v>108</v>
      </c>
      <c r="E91" s="163"/>
      <c r="F91" s="163"/>
      <c r="G91" s="163"/>
      <c r="H91" s="163"/>
      <c r="I91" s="163"/>
      <c r="J91" s="163"/>
      <c r="K91" s="163"/>
      <c r="L91" s="163"/>
      <c r="M91" s="163"/>
      <c r="N91" s="229">
        <f>N124</f>
        <v>0</v>
      </c>
      <c r="O91" s="230"/>
      <c r="P91" s="230"/>
      <c r="Q91" s="230"/>
      <c r="R91" s="96"/>
    </row>
    <row r="92" spans="2:18" s="7" customFormat="1" ht="19.9" customHeight="1">
      <c r="B92" s="95"/>
      <c r="C92" s="163"/>
      <c r="D92" s="115" t="s">
        <v>109</v>
      </c>
      <c r="E92" s="163"/>
      <c r="F92" s="163"/>
      <c r="G92" s="163"/>
      <c r="H92" s="163"/>
      <c r="I92" s="163"/>
      <c r="J92" s="163"/>
      <c r="K92" s="163"/>
      <c r="L92" s="163"/>
      <c r="M92" s="163"/>
      <c r="N92" s="229">
        <f>N134</f>
        <v>0</v>
      </c>
      <c r="O92" s="230"/>
      <c r="P92" s="230"/>
      <c r="Q92" s="230"/>
      <c r="R92" s="96"/>
    </row>
    <row r="93" spans="2:18" s="7" customFormat="1" ht="19.9" customHeight="1">
      <c r="B93" s="95"/>
      <c r="C93" s="163"/>
      <c r="D93" s="115" t="s">
        <v>110</v>
      </c>
      <c r="E93" s="163"/>
      <c r="F93" s="163"/>
      <c r="G93" s="163"/>
      <c r="H93" s="163"/>
      <c r="I93" s="163"/>
      <c r="J93" s="163"/>
      <c r="K93" s="163"/>
      <c r="L93" s="163"/>
      <c r="M93" s="163"/>
      <c r="N93" s="229">
        <f>N140</f>
        <v>0</v>
      </c>
      <c r="O93" s="230"/>
      <c r="P93" s="230"/>
      <c r="Q93" s="230"/>
      <c r="R93" s="96"/>
    </row>
    <row r="94" spans="2:18" s="6" customFormat="1" ht="24.95" customHeight="1">
      <c r="B94" s="92"/>
      <c r="C94" s="162"/>
      <c r="D94" s="93" t="s">
        <v>111</v>
      </c>
      <c r="E94" s="162"/>
      <c r="F94" s="162"/>
      <c r="G94" s="162"/>
      <c r="H94" s="162"/>
      <c r="I94" s="162"/>
      <c r="J94" s="162"/>
      <c r="K94" s="162"/>
      <c r="L94" s="162"/>
      <c r="M94" s="162"/>
      <c r="N94" s="227">
        <f>N142</f>
        <v>0</v>
      </c>
      <c r="O94" s="228"/>
      <c r="P94" s="228"/>
      <c r="Q94" s="228"/>
      <c r="R94" s="94"/>
    </row>
    <row r="95" spans="2:18" s="7" customFormat="1" ht="19.9" customHeight="1">
      <c r="B95" s="95"/>
      <c r="C95" s="163"/>
      <c r="D95" s="142" t="s">
        <v>112</v>
      </c>
      <c r="E95" s="163"/>
      <c r="F95" s="163"/>
      <c r="G95" s="163"/>
      <c r="H95" s="163"/>
      <c r="I95" s="163"/>
      <c r="J95" s="163"/>
      <c r="K95" s="163"/>
      <c r="L95" s="163"/>
      <c r="M95" s="163"/>
      <c r="N95" s="229">
        <f>N143</f>
        <v>0</v>
      </c>
      <c r="O95" s="230"/>
      <c r="P95" s="230"/>
      <c r="Q95" s="230"/>
      <c r="R95" s="96"/>
    </row>
    <row r="96" spans="2:18" s="7" customFormat="1" ht="19.9" customHeight="1">
      <c r="B96" s="95"/>
      <c r="C96" s="163"/>
      <c r="D96" s="142" t="s">
        <v>113</v>
      </c>
      <c r="E96" s="163"/>
      <c r="F96" s="163"/>
      <c r="G96" s="163"/>
      <c r="H96" s="163"/>
      <c r="I96" s="163"/>
      <c r="J96" s="163"/>
      <c r="K96" s="163"/>
      <c r="L96" s="163"/>
      <c r="M96" s="163"/>
      <c r="N96" s="229">
        <f>N182</f>
        <v>0</v>
      </c>
      <c r="O96" s="230"/>
      <c r="P96" s="230"/>
      <c r="Q96" s="230"/>
      <c r="R96" s="96"/>
    </row>
    <row r="97" spans="2:18" s="7" customFormat="1" ht="19.9" customHeight="1">
      <c r="B97" s="95"/>
      <c r="C97" s="163"/>
      <c r="D97" s="143" t="s">
        <v>114</v>
      </c>
      <c r="E97" s="163"/>
      <c r="F97" s="163"/>
      <c r="G97" s="163"/>
      <c r="H97" s="163"/>
      <c r="I97" s="163"/>
      <c r="J97" s="163"/>
      <c r="K97" s="163"/>
      <c r="L97" s="163"/>
      <c r="M97" s="163"/>
      <c r="N97" s="231">
        <f>N190</f>
        <v>0</v>
      </c>
      <c r="O97" s="232"/>
      <c r="P97" s="232"/>
      <c r="Q97" s="232"/>
      <c r="R97" s="96"/>
    </row>
    <row r="98" spans="2:18" s="1" customFormat="1" ht="21.75" customHeight="1">
      <c r="B98" s="2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30"/>
    </row>
    <row r="99" spans="2:21" s="1" customFormat="1" ht="29.25" customHeight="1">
      <c r="B99" s="29"/>
      <c r="C99" s="91" t="s">
        <v>115</v>
      </c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226">
        <v>0</v>
      </c>
      <c r="O99" s="233"/>
      <c r="P99" s="233"/>
      <c r="Q99" s="233"/>
      <c r="R99" s="30"/>
      <c r="T99" s="97"/>
      <c r="U99" s="98" t="s">
        <v>41</v>
      </c>
    </row>
    <row r="100" spans="2:18" s="1" customFormat="1" ht="18" customHeight="1">
      <c r="B100" s="2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30"/>
    </row>
    <row r="101" spans="2:18" s="1" customFormat="1" ht="29.25" customHeight="1">
      <c r="B101" s="29"/>
      <c r="C101" s="83" t="s">
        <v>90</v>
      </c>
      <c r="D101" s="161"/>
      <c r="E101" s="161"/>
      <c r="F101" s="161"/>
      <c r="G101" s="161"/>
      <c r="H101" s="161"/>
      <c r="I101" s="161"/>
      <c r="J101" s="161"/>
      <c r="K101" s="161"/>
      <c r="L101" s="179">
        <f>ROUND(SUM(N88+N99),2)</f>
        <v>0</v>
      </c>
      <c r="M101" s="179"/>
      <c r="N101" s="179"/>
      <c r="O101" s="179"/>
      <c r="P101" s="179"/>
      <c r="Q101" s="179"/>
      <c r="R101" s="30"/>
    </row>
    <row r="102" spans="2:18" s="1" customFormat="1" ht="6.95" customHeight="1"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9"/>
    </row>
    <row r="106" spans="2:18" s="1" customFormat="1" ht="6.95" customHeight="1"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2"/>
    </row>
    <row r="107" spans="2:18" s="1" customFormat="1" ht="36.95" customHeight="1">
      <c r="B107" s="29"/>
      <c r="C107" s="169" t="s">
        <v>116</v>
      </c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30"/>
    </row>
    <row r="108" spans="2:18" s="1" customFormat="1" ht="6.95" customHeight="1">
      <c r="B108" s="2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30"/>
    </row>
    <row r="109" spans="2:18" s="1" customFormat="1" ht="30" customHeight="1">
      <c r="B109" s="29"/>
      <c r="C109" s="158" t="s">
        <v>17</v>
      </c>
      <c r="D109" s="159"/>
      <c r="E109" s="159"/>
      <c r="F109" s="214" t="str">
        <f>F6</f>
        <v>Stavební úpravy v objektu Sedláčkova č.p.36 až 40 a Veleslavínova č.p.27 až 29</v>
      </c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159"/>
      <c r="R109" s="30"/>
    </row>
    <row r="110" spans="2:18" s="1" customFormat="1" ht="36.95" customHeight="1">
      <c r="B110" s="29"/>
      <c r="C110" s="56" t="s">
        <v>98</v>
      </c>
      <c r="D110" s="159"/>
      <c r="E110" s="159"/>
      <c r="F110" s="200" t="str">
        <f>F7</f>
        <v>18037-03 - Dodávka a montáž dveří nad rámec původní PD</v>
      </c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159"/>
      <c r="R110" s="30"/>
    </row>
    <row r="111" spans="2:18" s="1" customFormat="1" ht="6.95" customHeight="1">
      <c r="B111" s="2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30"/>
    </row>
    <row r="112" spans="2:18" s="1" customFormat="1" ht="18" customHeight="1">
      <c r="B112" s="29"/>
      <c r="C112" s="158" t="s">
        <v>23</v>
      </c>
      <c r="D112" s="159"/>
      <c r="E112" s="159"/>
      <c r="F112" s="148" t="str">
        <f>F9</f>
        <v>Město Plzeň</v>
      </c>
      <c r="G112" s="159"/>
      <c r="H112" s="159"/>
      <c r="I112" s="159"/>
      <c r="J112" s="159"/>
      <c r="K112" s="158" t="s">
        <v>25</v>
      </c>
      <c r="L112" s="159"/>
      <c r="M112" s="218" t="str">
        <f>IF(O9="","",O9)</f>
        <v/>
      </c>
      <c r="N112" s="218"/>
      <c r="O112" s="218"/>
      <c r="P112" s="218"/>
      <c r="Q112" s="159"/>
      <c r="R112" s="30"/>
    </row>
    <row r="113" spans="2:18" s="1" customFormat="1" ht="6.95" customHeight="1">
      <c r="B113" s="2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30"/>
    </row>
    <row r="114" spans="2:18" s="1" customFormat="1" ht="15">
      <c r="B114" s="29"/>
      <c r="C114" s="158" t="s">
        <v>26</v>
      </c>
      <c r="D114" s="159"/>
      <c r="E114" s="159"/>
      <c r="F114" s="148" t="str">
        <f>E12</f>
        <v xml:space="preserve">Západočeská univerzita v Plzni  </v>
      </c>
      <c r="G114" s="159"/>
      <c r="H114" s="159"/>
      <c r="I114" s="159"/>
      <c r="J114" s="159"/>
      <c r="K114" s="158" t="s">
        <v>32</v>
      </c>
      <c r="L114" s="159"/>
      <c r="M114" s="171" t="str">
        <f>E18</f>
        <v>-----------------</v>
      </c>
      <c r="N114" s="171"/>
      <c r="O114" s="171"/>
      <c r="P114" s="171"/>
      <c r="Q114" s="171"/>
      <c r="R114" s="30"/>
    </row>
    <row r="115" spans="2:18" s="1" customFormat="1" ht="14.45" customHeight="1">
      <c r="B115" s="29"/>
      <c r="C115" s="158" t="s">
        <v>30</v>
      </c>
      <c r="D115" s="159"/>
      <c r="E115" s="159"/>
      <c r="F115" s="148" t="str">
        <f>IF(E15="","",E15)</f>
        <v/>
      </c>
      <c r="G115" s="159"/>
      <c r="H115" s="159"/>
      <c r="I115" s="159"/>
      <c r="J115" s="159"/>
      <c r="K115" s="158" t="s">
        <v>35</v>
      </c>
      <c r="L115" s="159"/>
      <c r="M115" s="171">
        <f>E21</f>
        <v>0</v>
      </c>
      <c r="N115" s="171"/>
      <c r="O115" s="171"/>
      <c r="P115" s="171"/>
      <c r="Q115" s="171"/>
      <c r="R115" s="30"/>
    </row>
    <row r="116" spans="2:18" s="1" customFormat="1" ht="10.35" customHeight="1">
      <c r="B116" s="2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30"/>
    </row>
    <row r="117" spans="2:27" s="8" customFormat="1" ht="29.25" customHeight="1">
      <c r="B117" s="99"/>
      <c r="C117" s="100" t="s">
        <v>117</v>
      </c>
      <c r="D117" s="164" t="s">
        <v>118</v>
      </c>
      <c r="E117" s="164" t="s">
        <v>59</v>
      </c>
      <c r="F117" s="234" t="s">
        <v>119</v>
      </c>
      <c r="G117" s="234"/>
      <c r="H117" s="234"/>
      <c r="I117" s="234"/>
      <c r="J117" s="164" t="s">
        <v>120</v>
      </c>
      <c r="K117" s="164" t="s">
        <v>121</v>
      </c>
      <c r="L117" s="234" t="s">
        <v>122</v>
      </c>
      <c r="M117" s="234"/>
      <c r="N117" s="234" t="s">
        <v>103</v>
      </c>
      <c r="O117" s="234"/>
      <c r="P117" s="234"/>
      <c r="Q117" s="235"/>
      <c r="R117" s="101"/>
      <c r="T117" s="61" t="s">
        <v>123</v>
      </c>
      <c r="U117" s="62" t="s">
        <v>41</v>
      </c>
      <c r="V117" s="62" t="s">
        <v>124</v>
      </c>
      <c r="W117" s="62" t="s">
        <v>125</v>
      </c>
      <c r="X117" s="62" t="s">
        <v>126</v>
      </c>
      <c r="Y117" s="62" t="s">
        <v>127</v>
      </c>
      <c r="Z117" s="62" t="s">
        <v>128</v>
      </c>
      <c r="AA117" s="63" t="s">
        <v>129</v>
      </c>
    </row>
    <row r="118" spans="2:63" s="1" customFormat="1" ht="29.25" customHeight="1">
      <c r="B118" s="29"/>
      <c r="C118" s="65" t="s">
        <v>99</v>
      </c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239">
        <f>N119+N142</f>
        <v>0</v>
      </c>
      <c r="O118" s="240"/>
      <c r="P118" s="240"/>
      <c r="Q118" s="240"/>
      <c r="R118" s="30"/>
      <c r="T118" s="64"/>
      <c r="U118" s="39"/>
      <c r="V118" s="39"/>
      <c r="W118" s="102" t="e">
        <f>W119+W142+#REF!</f>
        <v>#REF!</v>
      </c>
      <c r="X118" s="39"/>
      <c r="Y118" s="102" t="e">
        <f>Y119+Y142+#REF!</f>
        <v>#REF!</v>
      </c>
      <c r="Z118" s="39"/>
      <c r="AA118" s="103" t="e">
        <f>AA119+AA142+#REF!</f>
        <v>#REF!</v>
      </c>
      <c r="AT118" s="19" t="s">
        <v>76</v>
      </c>
      <c r="AU118" s="19" t="s">
        <v>105</v>
      </c>
      <c r="BK118" s="104" t="e">
        <f>BK119+BK142+#REF!</f>
        <v>#REF!</v>
      </c>
    </row>
    <row r="119" spans="2:63" s="9" customFormat="1" ht="37.35" customHeight="1">
      <c r="B119" s="105"/>
      <c r="C119" s="106"/>
      <c r="D119" s="107" t="s">
        <v>106</v>
      </c>
      <c r="E119" s="107"/>
      <c r="F119" s="107"/>
      <c r="G119" s="107"/>
      <c r="H119" s="107"/>
      <c r="I119" s="107"/>
      <c r="J119" s="107"/>
      <c r="K119" s="107"/>
      <c r="L119" s="107"/>
      <c r="M119" s="107"/>
      <c r="N119" s="241">
        <f>N120+N124+N134+N140</f>
        <v>0</v>
      </c>
      <c r="O119" s="227"/>
      <c r="P119" s="227"/>
      <c r="Q119" s="227"/>
      <c r="R119" s="108"/>
      <c r="T119" s="109"/>
      <c r="U119" s="106"/>
      <c r="V119" s="106"/>
      <c r="W119" s="110" t="e">
        <f>W120+W124+#REF!+W134+W140</f>
        <v>#REF!</v>
      </c>
      <c r="X119" s="106"/>
      <c r="Y119" s="110" t="e">
        <f>Y120+Y124+#REF!+Y134+Y140</f>
        <v>#REF!</v>
      </c>
      <c r="Z119" s="106"/>
      <c r="AA119" s="111" t="e">
        <f>AA120+AA124+#REF!+AA134+AA140</f>
        <v>#REF!</v>
      </c>
      <c r="AR119" s="112" t="s">
        <v>85</v>
      </c>
      <c r="AT119" s="113" t="s">
        <v>76</v>
      </c>
      <c r="AU119" s="113" t="s">
        <v>77</v>
      </c>
      <c r="AY119" s="112" t="s">
        <v>130</v>
      </c>
      <c r="BK119" s="114" t="e">
        <f>BK120+BK124+#REF!+BK134+BK140</f>
        <v>#REF!</v>
      </c>
    </row>
    <row r="120" spans="2:63" s="9" customFormat="1" ht="19.9" customHeight="1">
      <c r="B120" s="105"/>
      <c r="C120" s="106"/>
      <c r="D120" s="141" t="s">
        <v>107</v>
      </c>
      <c r="E120" s="115"/>
      <c r="F120" s="115"/>
      <c r="G120" s="115"/>
      <c r="H120" s="115"/>
      <c r="I120" s="115"/>
      <c r="J120" s="115"/>
      <c r="K120" s="115"/>
      <c r="L120" s="115"/>
      <c r="M120" s="115"/>
      <c r="N120" s="242">
        <f>BK120</f>
        <v>0</v>
      </c>
      <c r="O120" s="243"/>
      <c r="P120" s="243"/>
      <c r="Q120" s="243"/>
      <c r="R120" s="108"/>
      <c r="T120" s="109"/>
      <c r="U120" s="106"/>
      <c r="V120" s="106"/>
      <c r="W120" s="110">
        <f>SUM(W121:W123)</f>
        <v>55.340160000000004</v>
      </c>
      <c r="X120" s="106"/>
      <c r="Y120" s="110">
        <f>SUM(Y121:Y123)</f>
        <v>16.6880952</v>
      </c>
      <c r="Z120" s="106"/>
      <c r="AA120" s="111">
        <f>SUM(AA121:AA123)</f>
        <v>0</v>
      </c>
      <c r="AR120" s="112" t="s">
        <v>85</v>
      </c>
      <c r="AT120" s="113" t="s">
        <v>76</v>
      </c>
      <c r="AU120" s="113" t="s">
        <v>85</v>
      </c>
      <c r="AY120" s="112" t="s">
        <v>130</v>
      </c>
      <c r="BK120" s="114">
        <f>SUM(BK121:BK123)</f>
        <v>0</v>
      </c>
    </row>
    <row r="121" spans="2:65" s="1" customFormat="1" ht="38.25" customHeight="1">
      <c r="B121" s="116"/>
      <c r="C121" s="117" t="s">
        <v>85</v>
      </c>
      <c r="D121" s="117" t="s">
        <v>131</v>
      </c>
      <c r="E121" s="118" t="s">
        <v>132</v>
      </c>
      <c r="F121" s="236" t="s">
        <v>133</v>
      </c>
      <c r="G121" s="237"/>
      <c r="H121" s="237"/>
      <c r="I121" s="238"/>
      <c r="J121" s="119" t="s">
        <v>134</v>
      </c>
      <c r="K121" s="120">
        <v>42.18</v>
      </c>
      <c r="L121" s="206"/>
      <c r="M121" s="206"/>
      <c r="N121" s="206">
        <f>ROUND(L121*K121,2)</f>
        <v>0</v>
      </c>
      <c r="O121" s="206"/>
      <c r="P121" s="206"/>
      <c r="Q121" s="206"/>
      <c r="R121" s="121"/>
      <c r="T121" s="122" t="s">
        <v>5</v>
      </c>
      <c r="U121" s="33" t="s">
        <v>42</v>
      </c>
      <c r="V121" s="123">
        <v>1.312</v>
      </c>
      <c r="W121" s="123">
        <f>V121*K121</f>
        <v>55.340160000000004</v>
      </c>
      <c r="X121" s="123">
        <v>0.39564</v>
      </c>
      <c r="Y121" s="123">
        <f>X121*K121</f>
        <v>16.6880952</v>
      </c>
      <c r="Z121" s="123">
        <v>0</v>
      </c>
      <c r="AA121" s="124">
        <f>Z121*K121</f>
        <v>0</v>
      </c>
      <c r="AR121" s="19" t="s">
        <v>135</v>
      </c>
      <c r="AT121" s="19" t="s">
        <v>131</v>
      </c>
      <c r="AU121" s="19" t="s">
        <v>96</v>
      </c>
      <c r="AY121" s="19" t="s">
        <v>130</v>
      </c>
      <c r="BE121" s="125">
        <f>IF(U121="základní",N121,0)</f>
        <v>0</v>
      </c>
      <c r="BF121" s="125">
        <f>IF(U121="snížená",N121,0)</f>
        <v>0</v>
      </c>
      <c r="BG121" s="125">
        <f>IF(U121="zákl. přenesená",N121,0)</f>
        <v>0</v>
      </c>
      <c r="BH121" s="125">
        <f>IF(U121="sníž. přenesená",N121,0)</f>
        <v>0</v>
      </c>
      <c r="BI121" s="125">
        <f>IF(U121="nulová",N121,0)</f>
        <v>0</v>
      </c>
      <c r="BJ121" s="19" t="s">
        <v>85</v>
      </c>
      <c r="BK121" s="125">
        <f>ROUND(L121*K121,2)</f>
        <v>0</v>
      </c>
      <c r="BL121" s="19" t="s">
        <v>135</v>
      </c>
      <c r="BM121" s="19" t="s">
        <v>136</v>
      </c>
    </row>
    <row r="122" spans="2:51" s="10" customFormat="1" ht="38.25" customHeight="1">
      <c r="B122" s="126"/>
      <c r="C122" s="140"/>
      <c r="D122" s="140"/>
      <c r="E122" s="127" t="s">
        <v>5</v>
      </c>
      <c r="F122" s="207"/>
      <c r="G122" s="208"/>
      <c r="H122" s="208"/>
      <c r="I122" s="208"/>
      <c r="J122" s="140"/>
      <c r="K122" s="127" t="s">
        <v>5</v>
      </c>
      <c r="L122" s="140"/>
      <c r="M122" s="140"/>
      <c r="N122" s="140"/>
      <c r="O122" s="140"/>
      <c r="P122" s="140"/>
      <c r="Q122" s="140"/>
      <c r="R122" s="128"/>
      <c r="T122" s="129"/>
      <c r="U122" s="140"/>
      <c r="V122" s="140"/>
      <c r="W122" s="140"/>
      <c r="X122" s="140"/>
      <c r="Y122" s="140"/>
      <c r="Z122" s="140"/>
      <c r="AA122" s="130"/>
      <c r="AT122" s="131" t="s">
        <v>137</v>
      </c>
      <c r="AU122" s="131" t="s">
        <v>96</v>
      </c>
      <c r="AV122" s="10" t="s">
        <v>85</v>
      </c>
      <c r="AW122" s="10" t="s">
        <v>34</v>
      </c>
      <c r="AX122" s="10" t="s">
        <v>77</v>
      </c>
      <c r="AY122" s="131" t="s">
        <v>130</v>
      </c>
    </row>
    <row r="123" spans="2:51" s="11" customFormat="1" ht="16.5" customHeight="1">
      <c r="B123" s="132"/>
      <c r="C123" s="157"/>
      <c r="D123" s="157"/>
      <c r="E123" s="133" t="s">
        <v>5</v>
      </c>
      <c r="F123" s="203"/>
      <c r="G123" s="204"/>
      <c r="H123" s="204"/>
      <c r="I123" s="204"/>
      <c r="J123" s="157"/>
      <c r="K123" s="134">
        <v>42.18</v>
      </c>
      <c r="L123" s="157"/>
      <c r="M123" s="157"/>
      <c r="N123" s="157"/>
      <c r="O123" s="157"/>
      <c r="P123" s="157"/>
      <c r="Q123" s="157"/>
      <c r="R123" s="135"/>
      <c r="T123" s="136"/>
      <c r="U123" s="157"/>
      <c r="V123" s="157"/>
      <c r="W123" s="157"/>
      <c r="X123" s="157"/>
      <c r="Y123" s="157"/>
      <c r="Z123" s="157"/>
      <c r="AA123" s="137"/>
      <c r="AT123" s="138" t="s">
        <v>137</v>
      </c>
      <c r="AU123" s="138" t="s">
        <v>96</v>
      </c>
      <c r="AV123" s="11" t="s">
        <v>96</v>
      </c>
      <c r="AW123" s="11" t="s">
        <v>34</v>
      </c>
      <c r="AX123" s="11" t="s">
        <v>85</v>
      </c>
      <c r="AY123" s="138" t="s">
        <v>130</v>
      </c>
    </row>
    <row r="124" spans="2:63" s="9" customFormat="1" ht="29.85" customHeight="1">
      <c r="B124" s="105"/>
      <c r="C124" s="106"/>
      <c r="D124" s="141" t="s">
        <v>108</v>
      </c>
      <c r="E124" s="115"/>
      <c r="F124" s="115"/>
      <c r="G124" s="115"/>
      <c r="H124" s="115"/>
      <c r="I124" s="115"/>
      <c r="J124" s="115"/>
      <c r="K124" s="115"/>
      <c r="L124" s="115"/>
      <c r="M124" s="115"/>
      <c r="N124" s="242">
        <f>N125+N128+N131</f>
        <v>0</v>
      </c>
      <c r="O124" s="243"/>
      <c r="P124" s="243"/>
      <c r="Q124" s="243"/>
      <c r="R124" s="108"/>
      <c r="T124" s="109"/>
      <c r="U124" s="106"/>
      <c r="V124" s="106"/>
      <c r="W124" s="110">
        <f>SUM(W125:W130)</f>
        <v>24.484</v>
      </c>
      <c r="X124" s="106"/>
      <c r="Y124" s="110">
        <f>SUM(Y125:Y130)</f>
        <v>9.09536</v>
      </c>
      <c r="Z124" s="106"/>
      <c r="AA124" s="111">
        <f>SUM(AA125:AA130)</f>
        <v>0</v>
      </c>
      <c r="AR124" s="112" t="s">
        <v>85</v>
      </c>
      <c r="AT124" s="113" t="s">
        <v>76</v>
      </c>
      <c r="AU124" s="113" t="s">
        <v>85</v>
      </c>
      <c r="AY124" s="112" t="s">
        <v>130</v>
      </c>
      <c r="BK124" s="114">
        <f>SUM(BK125:BK130)</f>
        <v>0</v>
      </c>
    </row>
    <row r="125" spans="2:65" s="1" customFormat="1" ht="30.75" customHeight="1">
      <c r="B125" s="116"/>
      <c r="C125" s="117" t="s">
        <v>96</v>
      </c>
      <c r="D125" s="117" t="s">
        <v>131</v>
      </c>
      <c r="E125" s="118" t="s">
        <v>138</v>
      </c>
      <c r="F125" s="205" t="s">
        <v>139</v>
      </c>
      <c r="G125" s="205"/>
      <c r="H125" s="205"/>
      <c r="I125" s="205"/>
      <c r="J125" s="119" t="s">
        <v>140</v>
      </c>
      <c r="K125" s="120">
        <v>7</v>
      </c>
      <c r="L125" s="206"/>
      <c r="M125" s="206"/>
      <c r="N125" s="206">
        <f>ROUND(L125*K125,2)</f>
        <v>0</v>
      </c>
      <c r="O125" s="206"/>
      <c r="P125" s="206"/>
      <c r="Q125" s="206"/>
      <c r="R125" s="121"/>
      <c r="T125" s="122" t="s">
        <v>5</v>
      </c>
      <c r="U125" s="33" t="s">
        <v>42</v>
      </c>
      <c r="V125" s="123">
        <v>0.452</v>
      </c>
      <c r="W125" s="123">
        <f>V125*K125</f>
        <v>3.164</v>
      </c>
      <c r="X125" s="123">
        <v>0.01</v>
      </c>
      <c r="Y125" s="123">
        <f>X125*K125</f>
        <v>0.07</v>
      </c>
      <c r="Z125" s="123">
        <v>0</v>
      </c>
      <c r="AA125" s="124">
        <f>Z125*K125</f>
        <v>0</v>
      </c>
      <c r="AR125" s="19" t="s">
        <v>135</v>
      </c>
      <c r="AT125" s="19" t="s">
        <v>131</v>
      </c>
      <c r="AU125" s="19" t="s">
        <v>96</v>
      </c>
      <c r="AY125" s="19" t="s">
        <v>130</v>
      </c>
      <c r="BE125" s="125">
        <f>IF(U125="základní",N125,0)</f>
        <v>0</v>
      </c>
      <c r="BF125" s="125">
        <f>IF(U125="snížená",N125,0)</f>
        <v>0</v>
      </c>
      <c r="BG125" s="125">
        <f>IF(U125="zákl. přenesená",N125,0)</f>
        <v>0</v>
      </c>
      <c r="BH125" s="125">
        <f>IF(U125="sníž. přenesená",N125,0)</f>
        <v>0</v>
      </c>
      <c r="BI125" s="125">
        <f>IF(U125="nulová",N125,0)</f>
        <v>0</v>
      </c>
      <c r="BJ125" s="19" t="s">
        <v>85</v>
      </c>
      <c r="BK125" s="125">
        <f>ROUND(L125*K125,2)</f>
        <v>0</v>
      </c>
      <c r="BL125" s="19" t="s">
        <v>135</v>
      </c>
      <c r="BM125" s="19" t="s">
        <v>141</v>
      </c>
    </row>
    <row r="126" spans="2:51" s="10" customFormat="1" ht="38.25" customHeight="1">
      <c r="B126" s="126"/>
      <c r="C126" s="140"/>
      <c r="D126" s="140"/>
      <c r="E126" s="127" t="s">
        <v>5</v>
      </c>
      <c r="F126" s="207"/>
      <c r="G126" s="208"/>
      <c r="H126" s="208"/>
      <c r="I126" s="208"/>
      <c r="J126" s="140"/>
      <c r="K126" s="127" t="s">
        <v>5</v>
      </c>
      <c r="L126" s="140"/>
      <c r="M126" s="140"/>
      <c r="N126" s="140"/>
      <c r="O126" s="140"/>
      <c r="P126" s="140"/>
      <c r="Q126" s="140"/>
      <c r="R126" s="128"/>
      <c r="T126" s="129"/>
      <c r="U126" s="140"/>
      <c r="V126" s="140"/>
      <c r="W126" s="140"/>
      <c r="X126" s="140"/>
      <c r="Y126" s="140"/>
      <c r="Z126" s="140"/>
      <c r="AA126" s="130"/>
      <c r="AT126" s="131" t="s">
        <v>137</v>
      </c>
      <c r="AU126" s="131" t="s">
        <v>96</v>
      </c>
      <c r="AV126" s="10" t="s">
        <v>85</v>
      </c>
      <c r="AW126" s="10" t="s">
        <v>34</v>
      </c>
      <c r="AX126" s="10" t="s">
        <v>77</v>
      </c>
      <c r="AY126" s="131" t="s">
        <v>130</v>
      </c>
    </row>
    <row r="127" spans="2:51" s="11" customFormat="1" ht="16.5" customHeight="1">
      <c r="B127" s="132"/>
      <c r="C127" s="157"/>
      <c r="D127" s="157"/>
      <c r="E127" s="133"/>
      <c r="F127" s="203"/>
      <c r="G127" s="204"/>
      <c r="H127" s="204"/>
      <c r="I127" s="204"/>
      <c r="J127" s="157"/>
      <c r="K127" s="134">
        <v>7</v>
      </c>
      <c r="L127" s="157"/>
      <c r="M127" s="157"/>
      <c r="N127" s="157"/>
      <c r="O127" s="157"/>
      <c r="P127" s="157"/>
      <c r="Q127" s="157"/>
      <c r="R127" s="135"/>
      <c r="T127" s="136"/>
      <c r="U127" s="157"/>
      <c r="V127" s="157"/>
      <c r="W127" s="157"/>
      <c r="X127" s="157"/>
      <c r="Y127" s="157"/>
      <c r="Z127" s="157"/>
      <c r="AA127" s="137"/>
      <c r="AT127" s="138" t="s">
        <v>137</v>
      </c>
      <c r="AU127" s="138" t="s">
        <v>96</v>
      </c>
      <c r="AV127" s="11" t="s">
        <v>96</v>
      </c>
      <c r="AW127" s="11" t="s">
        <v>34</v>
      </c>
      <c r="AX127" s="11" t="s">
        <v>85</v>
      </c>
      <c r="AY127" s="138" t="s">
        <v>130</v>
      </c>
    </row>
    <row r="128" spans="2:65" s="1" customFormat="1" ht="25.5" customHeight="1">
      <c r="B128" s="116"/>
      <c r="C128" s="117" t="s">
        <v>142</v>
      </c>
      <c r="D128" s="117" t="s">
        <v>131</v>
      </c>
      <c r="E128" s="118" t="s">
        <v>143</v>
      </c>
      <c r="F128" s="205" t="s">
        <v>144</v>
      </c>
      <c r="G128" s="205"/>
      <c r="H128" s="205"/>
      <c r="I128" s="205"/>
      <c r="J128" s="119" t="s">
        <v>140</v>
      </c>
      <c r="K128" s="120">
        <v>4</v>
      </c>
      <c r="L128" s="206"/>
      <c r="M128" s="206"/>
      <c r="N128" s="206">
        <f>ROUND(L128*K128,2)</f>
        <v>0</v>
      </c>
      <c r="O128" s="206"/>
      <c r="P128" s="206"/>
      <c r="Q128" s="206"/>
      <c r="R128" s="121"/>
      <c r="T128" s="122" t="s">
        <v>5</v>
      </c>
      <c r="U128" s="33" t="s">
        <v>42</v>
      </c>
      <c r="V128" s="123">
        <v>5.33</v>
      </c>
      <c r="W128" s="123">
        <f>V128*K128</f>
        <v>21.32</v>
      </c>
      <c r="X128" s="123">
        <v>2.25634</v>
      </c>
      <c r="Y128" s="123">
        <f>X128*K128</f>
        <v>9.02536</v>
      </c>
      <c r="Z128" s="123">
        <v>0</v>
      </c>
      <c r="AA128" s="124">
        <f>Z128*K128</f>
        <v>0</v>
      </c>
      <c r="AR128" s="19" t="s">
        <v>135</v>
      </c>
      <c r="AT128" s="19" t="s">
        <v>131</v>
      </c>
      <c r="AU128" s="19" t="s">
        <v>96</v>
      </c>
      <c r="AY128" s="19" t="s">
        <v>130</v>
      </c>
      <c r="BE128" s="125">
        <f>IF(U128="základní",N128,0)</f>
        <v>0</v>
      </c>
      <c r="BF128" s="125">
        <f>IF(U128="snížená",N128,0)</f>
        <v>0</v>
      </c>
      <c r="BG128" s="125">
        <f>IF(U128="zákl. přenesená",N128,0)</f>
        <v>0</v>
      </c>
      <c r="BH128" s="125">
        <f>IF(U128="sníž. přenesená",N128,0)</f>
        <v>0</v>
      </c>
      <c r="BI128" s="125">
        <f>IF(U128="nulová",N128,0)</f>
        <v>0</v>
      </c>
      <c r="BJ128" s="19" t="s">
        <v>85</v>
      </c>
      <c r="BK128" s="125">
        <f>ROUND(L128*K128,2)</f>
        <v>0</v>
      </c>
      <c r="BL128" s="19" t="s">
        <v>135</v>
      </c>
      <c r="BM128" s="19" t="s">
        <v>145</v>
      </c>
    </row>
    <row r="129" spans="2:51" s="10" customFormat="1" ht="38.25" customHeight="1">
      <c r="B129" s="126"/>
      <c r="C129" s="140"/>
      <c r="D129" s="140"/>
      <c r="E129" s="127" t="s">
        <v>5</v>
      </c>
      <c r="F129" s="207"/>
      <c r="G129" s="208"/>
      <c r="H129" s="208"/>
      <c r="I129" s="208"/>
      <c r="J129" s="140"/>
      <c r="K129" s="127" t="s">
        <v>5</v>
      </c>
      <c r="L129" s="140"/>
      <c r="M129" s="140"/>
      <c r="N129" s="140"/>
      <c r="O129" s="140"/>
      <c r="P129" s="140"/>
      <c r="Q129" s="140"/>
      <c r="R129" s="128"/>
      <c r="T129" s="129"/>
      <c r="U129" s="140"/>
      <c r="V129" s="140"/>
      <c r="W129" s="140"/>
      <c r="X129" s="140"/>
      <c r="Y129" s="140"/>
      <c r="Z129" s="140"/>
      <c r="AA129" s="130"/>
      <c r="AT129" s="131" t="s">
        <v>137</v>
      </c>
      <c r="AU129" s="131" t="s">
        <v>96</v>
      </c>
      <c r="AV129" s="10" t="s">
        <v>85</v>
      </c>
      <c r="AW129" s="10" t="s">
        <v>34</v>
      </c>
      <c r="AX129" s="10" t="s">
        <v>77</v>
      </c>
      <c r="AY129" s="131" t="s">
        <v>130</v>
      </c>
    </row>
    <row r="130" spans="2:51" s="11" customFormat="1" ht="16.5" customHeight="1">
      <c r="B130" s="132"/>
      <c r="C130" s="157"/>
      <c r="D130" s="157"/>
      <c r="E130" s="133" t="s">
        <v>5</v>
      </c>
      <c r="F130" s="203"/>
      <c r="G130" s="204"/>
      <c r="H130" s="204"/>
      <c r="I130" s="204"/>
      <c r="J130" s="157"/>
      <c r="K130" s="134">
        <v>4</v>
      </c>
      <c r="L130" s="157"/>
      <c r="M130" s="157"/>
      <c r="N130" s="157"/>
      <c r="O130" s="157"/>
      <c r="P130" s="157"/>
      <c r="Q130" s="157"/>
      <c r="R130" s="135"/>
      <c r="T130" s="136"/>
      <c r="U130" s="157"/>
      <c r="V130" s="157"/>
      <c r="W130" s="157"/>
      <c r="X130" s="157"/>
      <c r="Y130" s="157"/>
      <c r="Z130" s="157"/>
      <c r="AA130" s="137"/>
      <c r="AT130" s="138" t="s">
        <v>137</v>
      </c>
      <c r="AU130" s="138" t="s">
        <v>96</v>
      </c>
      <c r="AV130" s="11" t="s">
        <v>96</v>
      </c>
      <c r="AW130" s="11" t="s">
        <v>34</v>
      </c>
      <c r="AX130" s="11" t="s">
        <v>85</v>
      </c>
      <c r="AY130" s="138" t="s">
        <v>130</v>
      </c>
    </row>
    <row r="131" spans="2:65" s="1" customFormat="1" ht="25.5" customHeight="1">
      <c r="B131" s="116"/>
      <c r="C131" s="117" t="s">
        <v>135</v>
      </c>
      <c r="D131" s="117" t="s">
        <v>131</v>
      </c>
      <c r="E131" s="118" t="s">
        <v>146</v>
      </c>
      <c r="F131" s="205" t="s">
        <v>147</v>
      </c>
      <c r="G131" s="205"/>
      <c r="H131" s="205"/>
      <c r="I131" s="205"/>
      <c r="J131" s="119" t="s">
        <v>134</v>
      </c>
      <c r="K131" s="120">
        <v>42.18</v>
      </c>
      <c r="L131" s="206"/>
      <c r="M131" s="206"/>
      <c r="N131" s="206">
        <f>ROUND(L131*K131,2)</f>
        <v>0</v>
      </c>
      <c r="O131" s="206"/>
      <c r="P131" s="206"/>
      <c r="Q131" s="206"/>
      <c r="R131" s="121"/>
      <c r="T131" s="122" t="s">
        <v>5</v>
      </c>
      <c r="U131" s="33" t="s">
        <v>42</v>
      </c>
      <c r="V131" s="123">
        <v>4.535</v>
      </c>
      <c r="W131" s="123">
        <f>V131*K131</f>
        <v>191.2863</v>
      </c>
      <c r="X131" s="123">
        <v>0</v>
      </c>
      <c r="Y131" s="123">
        <f>X131*K131</f>
        <v>0</v>
      </c>
      <c r="Z131" s="123">
        <v>0.457</v>
      </c>
      <c r="AA131" s="124">
        <f>Z131*K131</f>
        <v>19.27626</v>
      </c>
      <c r="AR131" s="19" t="s">
        <v>135</v>
      </c>
      <c r="AT131" s="19" t="s">
        <v>131</v>
      </c>
      <c r="AU131" s="19" t="s">
        <v>96</v>
      </c>
      <c r="AY131" s="19" t="s">
        <v>130</v>
      </c>
      <c r="BE131" s="125">
        <f>IF(U131="základní",N131,0)</f>
        <v>0</v>
      </c>
      <c r="BF131" s="125">
        <f>IF(U131="snížená",N131,0)</f>
        <v>0</v>
      </c>
      <c r="BG131" s="125">
        <f>IF(U131="zákl. přenesená",N131,0)</f>
        <v>0</v>
      </c>
      <c r="BH131" s="125">
        <f>IF(U131="sníž. přenesená",N131,0)</f>
        <v>0</v>
      </c>
      <c r="BI131" s="125">
        <f>IF(U131="nulová",N131,0)</f>
        <v>0</v>
      </c>
      <c r="BJ131" s="19" t="s">
        <v>85</v>
      </c>
      <c r="BK131" s="125">
        <f>ROUND(L131*K131,2)</f>
        <v>0</v>
      </c>
      <c r="BL131" s="19" t="s">
        <v>135</v>
      </c>
      <c r="BM131" s="19" t="s">
        <v>148</v>
      </c>
    </row>
    <row r="132" spans="2:51" s="10" customFormat="1" ht="38.25" customHeight="1">
      <c r="B132" s="126"/>
      <c r="C132" s="140"/>
      <c r="D132" s="140"/>
      <c r="E132" s="127" t="s">
        <v>5</v>
      </c>
      <c r="F132" s="207"/>
      <c r="G132" s="208"/>
      <c r="H132" s="208"/>
      <c r="I132" s="208"/>
      <c r="J132" s="140"/>
      <c r="K132" s="127" t="s">
        <v>5</v>
      </c>
      <c r="L132" s="140"/>
      <c r="M132" s="140"/>
      <c r="N132" s="140"/>
      <c r="O132" s="140"/>
      <c r="P132" s="140"/>
      <c r="Q132" s="140"/>
      <c r="R132" s="128"/>
      <c r="T132" s="129"/>
      <c r="U132" s="140"/>
      <c r="V132" s="140"/>
      <c r="W132" s="140"/>
      <c r="X132" s="140"/>
      <c r="Y132" s="140"/>
      <c r="Z132" s="140"/>
      <c r="AA132" s="130"/>
      <c r="AT132" s="131" t="s">
        <v>137</v>
      </c>
      <c r="AU132" s="131" t="s">
        <v>96</v>
      </c>
      <c r="AV132" s="10" t="s">
        <v>85</v>
      </c>
      <c r="AW132" s="10" t="s">
        <v>34</v>
      </c>
      <c r="AX132" s="10" t="s">
        <v>77</v>
      </c>
      <c r="AY132" s="131" t="s">
        <v>130</v>
      </c>
    </row>
    <row r="133" spans="2:51" s="11" customFormat="1" ht="16.5" customHeight="1">
      <c r="B133" s="132"/>
      <c r="C133" s="157"/>
      <c r="D133" s="157"/>
      <c r="E133" s="133" t="s">
        <v>5</v>
      </c>
      <c r="F133" s="203"/>
      <c r="G133" s="204"/>
      <c r="H133" s="204"/>
      <c r="I133" s="204"/>
      <c r="J133" s="157"/>
      <c r="K133" s="134">
        <v>42.18</v>
      </c>
      <c r="L133" s="157"/>
      <c r="M133" s="157"/>
      <c r="N133" s="157"/>
      <c r="O133" s="157"/>
      <c r="P133" s="157"/>
      <c r="Q133" s="157"/>
      <c r="R133" s="135"/>
      <c r="T133" s="136"/>
      <c r="U133" s="157"/>
      <c r="V133" s="157"/>
      <c r="W133" s="157"/>
      <c r="X133" s="157"/>
      <c r="Y133" s="157"/>
      <c r="Z133" s="157"/>
      <c r="AA133" s="137"/>
      <c r="AT133" s="138" t="s">
        <v>137</v>
      </c>
      <c r="AU133" s="138" t="s">
        <v>96</v>
      </c>
      <c r="AV133" s="11" t="s">
        <v>96</v>
      </c>
      <c r="AW133" s="11" t="s">
        <v>34</v>
      </c>
      <c r="AX133" s="11" t="s">
        <v>85</v>
      </c>
      <c r="AY133" s="138" t="s">
        <v>130</v>
      </c>
    </row>
    <row r="134" spans="2:63" s="9" customFormat="1" ht="29.85" customHeight="1">
      <c r="B134" s="105"/>
      <c r="C134" s="106"/>
      <c r="D134" s="115" t="s">
        <v>109</v>
      </c>
      <c r="E134" s="115"/>
      <c r="F134" s="115"/>
      <c r="G134" s="115"/>
      <c r="H134" s="115"/>
      <c r="I134" s="115"/>
      <c r="J134" s="115"/>
      <c r="K134" s="115"/>
      <c r="L134" s="115"/>
      <c r="M134" s="115"/>
      <c r="N134" s="242">
        <f>N135+N136+N137+N139</f>
        <v>0</v>
      </c>
      <c r="O134" s="243"/>
      <c r="P134" s="243"/>
      <c r="Q134" s="243"/>
      <c r="R134" s="108"/>
      <c r="T134" s="109"/>
      <c r="U134" s="106"/>
      <c r="V134" s="106"/>
      <c r="W134" s="110">
        <f>SUM(W135:W139)</f>
        <v>5.57303</v>
      </c>
      <c r="X134" s="106"/>
      <c r="Y134" s="110">
        <f>SUM(Y135:Y139)</f>
        <v>0</v>
      </c>
      <c r="Z134" s="106"/>
      <c r="AA134" s="111">
        <f>SUM(AA135:AA139)</f>
        <v>0</v>
      </c>
      <c r="AR134" s="112" t="s">
        <v>85</v>
      </c>
      <c r="AT134" s="113" t="s">
        <v>76</v>
      </c>
      <c r="AU134" s="113" t="s">
        <v>85</v>
      </c>
      <c r="AY134" s="112" t="s">
        <v>130</v>
      </c>
      <c r="BK134" s="114">
        <f>SUM(BK135:BK139)</f>
        <v>0</v>
      </c>
    </row>
    <row r="135" spans="2:65" s="1" customFormat="1" ht="38.25" customHeight="1">
      <c r="B135" s="116"/>
      <c r="C135" s="117">
        <v>5</v>
      </c>
      <c r="D135" s="117" t="s">
        <v>131</v>
      </c>
      <c r="E135" s="118" t="s">
        <v>149</v>
      </c>
      <c r="F135" s="205" t="s">
        <v>150</v>
      </c>
      <c r="G135" s="205"/>
      <c r="H135" s="205"/>
      <c r="I135" s="205"/>
      <c r="J135" s="119" t="s">
        <v>151</v>
      </c>
      <c r="K135" s="120">
        <v>1.25</v>
      </c>
      <c r="L135" s="206"/>
      <c r="M135" s="206"/>
      <c r="N135" s="206">
        <f>ROUND(L135*K135,2)</f>
        <v>0</v>
      </c>
      <c r="O135" s="206"/>
      <c r="P135" s="206"/>
      <c r="Q135" s="206"/>
      <c r="R135" s="121"/>
      <c r="T135" s="122" t="s">
        <v>5</v>
      </c>
      <c r="U135" s="33" t="s">
        <v>42</v>
      </c>
      <c r="V135" s="123">
        <v>4.25</v>
      </c>
      <c r="W135" s="123">
        <f>V135*K135</f>
        <v>5.3125</v>
      </c>
      <c r="X135" s="123">
        <v>0</v>
      </c>
      <c r="Y135" s="123">
        <f>X135*K135</f>
        <v>0</v>
      </c>
      <c r="Z135" s="123">
        <v>0</v>
      </c>
      <c r="AA135" s="124">
        <f>Z135*K135</f>
        <v>0</v>
      </c>
      <c r="AR135" s="19" t="s">
        <v>135</v>
      </c>
      <c r="AT135" s="19" t="s">
        <v>131</v>
      </c>
      <c r="AU135" s="19" t="s">
        <v>96</v>
      </c>
      <c r="AY135" s="19" t="s">
        <v>130</v>
      </c>
      <c r="BE135" s="125">
        <f>IF(U135="základní",N135,0)</f>
        <v>0</v>
      </c>
      <c r="BF135" s="125">
        <f>IF(U135="snížená",N135,0)</f>
        <v>0</v>
      </c>
      <c r="BG135" s="125">
        <f>IF(U135="zákl. přenesená",N135,0)</f>
        <v>0</v>
      </c>
      <c r="BH135" s="125">
        <f>IF(U135="sníž. přenesená",N135,0)</f>
        <v>0</v>
      </c>
      <c r="BI135" s="125">
        <f>IF(U135="nulová",N135,0)</f>
        <v>0</v>
      </c>
      <c r="BJ135" s="19" t="s">
        <v>85</v>
      </c>
      <c r="BK135" s="125">
        <f>ROUND(L135*K135,2)</f>
        <v>0</v>
      </c>
      <c r="BL135" s="19" t="s">
        <v>135</v>
      </c>
      <c r="BM135" s="19" t="s">
        <v>152</v>
      </c>
    </row>
    <row r="136" spans="2:65" s="1" customFormat="1" ht="38.25" customHeight="1">
      <c r="B136" s="116"/>
      <c r="C136" s="117">
        <v>6</v>
      </c>
      <c r="D136" s="117" t="s">
        <v>131</v>
      </c>
      <c r="E136" s="118" t="s">
        <v>153</v>
      </c>
      <c r="F136" s="205" t="s">
        <v>154</v>
      </c>
      <c r="G136" s="205"/>
      <c r="H136" s="205"/>
      <c r="I136" s="205"/>
      <c r="J136" s="119" t="s">
        <v>151</v>
      </c>
      <c r="K136" s="120">
        <v>1.25</v>
      </c>
      <c r="L136" s="206"/>
      <c r="M136" s="206"/>
      <c r="N136" s="206">
        <f>ROUND(L136*K136,2)</f>
        <v>0</v>
      </c>
      <c r="O136" s="206"/>
      <c r="P136" s="206"/>
      <c r="Q136" s="206"/>
      <c r="R136" s="121"/>
      <c r="T136" s="122" t="s">
        <v>5</v>
      </c>
      <c r="U136" s="33" t="s">
        <v>42</v>
      </c>
      <c r="V136" s="123">
        <v>0.125</v>
      </c>
      <c r="W136" s="123">
        <f>V136*K136</f>
        <v>0.15625</v>
      </c>
      <c r="X136" s="123">
        <v>0</v>
      </c>
      <c r="Y136" s="123">
        <f>X136*K136</f>
        <v>0</v>
      </c>
      <c r="Z136" s="123">
        <v>0</v>
      </c>
      <c r="AA136" s="124">
        <f>Z136*K136</f>
        <v>0</v>
      </c>
      <c r="AR136" s="19" t="s">
        <v>135</v>
      </c>
      <c r="AT136" s="19" t="s">
        <v>131</v>
      </c>
      <c r="AU136" s="19" t="s">
        <v>96</v>
      </c>
      <c r="AY136" s="19" t="s">
        <v>130</v>
      </c>
      <c r="BE136" s="125">
        <f>IF(U136="základní",N136,0)</f>
        <v>0</v>
      </c>
      <c r="BF136" s="125">
        <f>IF(U136="snížená",N136,0)</f>
        <v>0</v>
      </c>
      <c r="BG136" s="125">
        <f>IF(U136="zákl. přenesená",N136,0)</f>
        <v>0</v>
      </c>
      <c r="BH136" s="125">
        <f>IF(U136="sníž. přenesená",N136,0)</f>
        <v>0</v>
      </c>
      <c r="BI136" s="125">
        <f>IF(U136="nulová",N136,0)</f>
        <v>0</v>
      </c>
      <c r="BJ136" s="19" t="s">
        <v>85</v>
      </c>
      <c r="BK136" s="125">
        <f>ROUND(L136*K136,2)</f>
        <v>0</v>
      </c>
      <c r="BL136" s="19" t="s">
        <v>135</v>
      </c>
      <c r="BM136" s="19" t="s">
        <v>155</v>
      </c>
    </row>
    <row r="137" spans="2:65" s="1" customFormat="1" ht="25.5" customHeight="1">
      <c r="B137" s="116"/>
      <c r="C137" s="117">
        <v>7</v>
      </c>
      <c r="D137" s="117" t="s">
        <v>131</v>
      </c>
      <c r="E137" s="118" t="s">
        <v>156</v>
      </c>
      <c r="F137" s="205" t="s">
        <v>157</v>
      </c>
      <c r="G137" s="205"/>
      <c r="H137" s="205"/>
      <c r="I137" s="205"/>
      <c r="J137" s="119" t="s">
        <v>151</v>
      </c>
      <c r="K137" s="120">
        <v>17.38</v>
      </c>
      <c r="L137" s="206"/>
      <c r="M137" s="206"/>
      <c r="N137" s="206">
        <f>ROUND(L137*K137,2)</f>
        <v>0</v>
      </c>
      <c r="O137" s="206"/>
      <c r="P137" s="206"/>
      <c r="Q137" s="206"/>
      <c r="R137" s="121"/>
      <c r="T137" s="122" t="s">
        <v>5</v>
      </c>
      <c r="U137" s="33" t="s">
        <v>42</v>
      </c>
      <c r="V137" s="123">
        <v>0.006</v>
      </c>
      <c r="W137" s="123">
        <f>V137*K137</f>
        <v>0.10428</v>
      </c>
      <c r="X137" s="123">
        <v>0</v>
      </c>
      <c r="Y137" s="123">
        <f>X137*K137</f>
        <v>0</v>
      </c>
      <c r="Z137" s="123">
        <v>0</v>
      </c>
      <c r="AA137" s="124">
        <f>Z137*K137</f>
        <v>0</v>
      </c>
      <c r="AR137" s="19" t="s">
        <v>135</v>
      </c>
      <c r="AT137" s="19" t="s">
        <v>131</v>
      </c>
      <c r="AU137" s="19" t="s">
        <v>96</v>
      </c>
      <c r="AY137" s="19" t="s">
        <v>130</v>
      </c>
      <c r="BE137" s="125">
        <f>IF(U137="základní",N137,0)</f>
        <v>0</v>
      </c>
      <c r="BF137" s="125">
        <f>IF(U137="snížená",N137,0)</f>
        <v>0</v>
      </c>
      <c r="BG137" s="125">
        <f>IF(U137="zákl. přenesená",N137,0)</f>
        <v>0</v>
      </c>
      <c r="BH137" s="125">
        <f>IF(U137="sníž. přenesená",N137,0)</f>
        <v>0</v>
      </c>
      <c r="BI137" s="125">
        <f>IF(U137="nulová",N137,0)</f>
        <v>0</v>
      </c>
      <c r="BJ137" s="19" t="s">
        <v>85</v>
      </c>
      <c r="BK137" s="125">
        <f>ROUND(L137*K137,2)</f>
        <v>0</v>
      </c>
      <c r="BL137" s="19" t="s">
        <v>135</v>
      </c>
      <c r="BM137" s="19" t="s">
        <v>158</v>
      </c>
    </row>
    <row r="138" spans="2:51" s="11" customFormat="1" ht="16.5" customHeight="1">
      <c r="B138" s="132"/>
      <c r="C138" s="157"/>
      <c r="D138" s="157"/>
      <c r="E138" s="133" t="s">
        <v>5</v>
      </c>
      <c r="F138" s="244" t="s">
        <v>159</v>
      </c>
      <c r="G138" s="245"/>
      <c r="H138" s="245"/>
      <c r="I138" s="245"/>
      <c r="J138" s="157"/>
      <c r="K138" s="134">
        <v>15.63</v>
      </c>
      <c r="L138" s="157"/>
      <c r="M138" s="157"/>
      <c r="N138" s="157"/>
      <c r="O138" s="157"/>
      <c r="P138" s="157"/>
      <c r="Q138" s="157"/>
      <c r="R138" s="135"/>
      <c r="T138" s="136"/>
      <c r="U138" s="157"/>
      <c r="V138" s="157"/>
      <c r="W138" s="157"/>
      <c r="X138" s="157"/>
      <c r="Y138" s="157"/>
      <c r="Z138" s="157"/>
      <c r="AA138" s="137"/>
      <c r="AT138" s="138" t="s">
        <v>137</v>
      </c>
      <c r="AU138" s="138" t="s">
        <v>96</v>
      </c>
      <c r="AV138" s="11" t="s">
        <v>96</v>
      </c>
      <c r="AW138" s="11" t="s">
        <v>34</v>
      </c>
      <c r="AX138" s="11" t="s">
        <v>85</v>
      </c>
      <c r="AY138" s="138" t="s">
        <v>130</v>
      </c>
    </row>
    <row r="139" spans="2:65" s="1" customFormat="1" ht="38.25" customHeight="1">
      <c r="B139" s="116"/>
      <c r="C139" s="117">
        <v>8</v>
      </c>
      <c r="D139" s="117" t="s">
        <v>131</v>
      </c>
      <c r="E139" s="118" t="s">
        <v>160</v>
      </c>
      <c r="F139" s="205" t="s">
        <v>161</v>
      </c>
      <c r="G139" s="205"/>
      <c r="H139" s="205"/>
      <c r="I139" s="205"/>
      <c r="J139" s="119" t="s">
        <v>151</v>
      </c>
      <c r="K139" s="120">
        <v>1.25</v>
      </c>
      <c r="L139" s="206"/>
      <c r="M139" s="206"/>
      <c r="N139" s="206">
        <f>ROUND(L139*K139,2)</f>
        <v>0</v>
      </c>
      <c r="O139" s="206"/>
      <c r="P139" s="206"/>
      <c r="Q139" s="206"/>
      <c r="R139" s="121"/>
      <c r="T139" s="122" t="s">
        <v>5</v>
      </c>
      <c r="U139" s="33" t="s">
        <v>42</v>
      </c>
      <c r="V139" s="123">
        <v>0</v>
      </c>
      <c r="W139" s="123">
        <f>V139*K139</f>
        <v>0</v>
      </c>
      <c r="X139" s="123">
        <v>0</v>
      </c>
      <c r="Y139" s="123">
        <f>X139*K139</f>
        <v>0</v>
      </c>
      <c r="Z139" s="123">
        <v>0</v>
      </c>
      <c r="AA139" s="124">
        <f>Z139*K139</f>
        <v>0</v>
      </c>
      <c r="AR139" s="19" t="s">
        <v>135</v>
      </c>
      <c r="AT139" s="19" t="s">
        <v>131</v>
      </c>
      <c r="AU139" s="19" t="s">
        <v>96</v>
      </c>
      <c r="AY139" s="19" t="s">
        <v>130</v>
      </c>
      <c r="BE139" s="125">
        <f>IF(U139="základní",N139,0)</f>
        <v>0</v>
      </c>
      <c r="BF139" s="125">
        <f>IF(U139="snížená",N139,0)</f>
        <v>0</v>
      </c>
      <c r="BG139" s="125">
        <f>IF(U139="zákl. přenesená",N139,0)</f>
        <v>0</v>
      </c>
      <c r="BH139" s="125">
        <f>IF(U139="sníž. přenesená",N139,0)</f>
        <v>0</v>
      </c>
      <c r="BI139" s="125">
        <f>IF(U139="nulová",N139,0)</f>
        <v>0</v>
      </c>
      <c r="BJ139" s="19" t="s">
        <v>85</v>
      </c>
      <c r="BK139" s="125">
        <f>ROUND(L139*K139,2)</f>
        <v>0</v>
      </c>
      <c r="BL139" s="19" t="s">
        <v>135</v>
      </c>
      <c r="BM139" s="19" t="s">
        <v>162</v>
      </c>
    </row>
    <row r="140" spans="2:63" s="9" customFormat="1" ht="29.85" customHeight="1">
      <c r="B140" s="105"/>
      <c r="C140" s="106"/>
      <c r="D140" s="115" t="s">
        <v>110</v>
      </c>
      <c r="E140" s="115"/>
      <c r="F140" s="115"/>
      <c r="G140" s="115"/>
      <c r="H140" s="115"/>
      <c r="I140" s="115"/>
      <c r="J140" s="115"/>
      <c r="K140" s="115"/>
      <c r="L140" s="115"/>
      <c r="M140" s="115"/>
      <c r="N140" s="210">
        <f>BK140</f>
        <v>0</v>
      </c>
      <c r="O140" s="211"/>
      <c r="P140" s="211"/>
      <c r="Q140" s="211"/>
      <c r="R140" s="108"/>
      <c r="T140" s="109"/>
      <c r="U140" s="106"/>
      <c r="V140" s="106"/>
      <c r="W140" s="110">
        <f>W141</f>
        <v>5.1625</v>
      </c>
      <c r="X140" s="106"/>
      <c r="Y140" s="110">
        <f>Y141</f>
        <v>0</v>
      </c>
      <c r="Z140" s="106"/>
      <c r="AA140" s="111">
        <f>AA141</f>
        <v>0</v>
      </c>
      <c r="AR140" s="112" t="s">
        <v>85</v>
      </c>
      <c r="AT140" s="113" t="s">
        <v>76</v>
      </c>
      <c r="AU140" s="113" t="s">
        <v>85</v>
      </c>
      <c r="AY140" s="112" t="s">
        <v>130</v>
      </c>
      <c r="BK140" s="114">
        <f>BK141</f>
        <v>0</v>
      </c>
    </row>
    <row r="141" spans="2:65" s="1" customFormat="1" ht="25.5" customHeight="1">
      <c r="B141" s="116"/>
      <c r="C141" s="117">
        <v>9</v>
      </c>
      <c r="D141" s="117" t="s">
        <v>131</v>
      </c>
      <c r="E141" s="118" t="s">
        <v>163</v>
      </c>
      <c r="F141" s="205" t="s">
        <v>164</v>
      </c>
      <c r="G141" s="205"/>
      <c r="H141" s="205"/>
      <c r="I141" s="205"/>
      <c r="J141" s="119" t="s">
        <v>151</v>
      </c>
      <c r="K141" s="120">
        <v>1.25</v>
      </c>
      <c r="L141" s="206"/>
      <c r="M141" s="206"/>
      <c r="N141" s="206">
        <f>ROUND(L141*K141,2)</f>
        <v>0</v>
      </c>
      <c r="O141" s="206"/>
      <c r="P141" s="206"/>
      <c r="Q141" s="206"/>
      <c r="R141" s="121"/>
      <c r="T141" s="122" t="s">
        <v>5</v>
      </c>
      <c r="U141" s="33" t="s">
        <v>42</v>
      </c>
      <c r="V141" s="123">
        <v>4.13</v>
      </c>
      <c r="W141" s="123">
        <f>V141*K141</f>
        <v>5.1625</v>
      </c>
      <c r="X141" s="123">
        <v>0</v>
      </c>
      <c r="Y141" s="123">
        <f>X141*K141</f>
        <v>0</v>
      </c>
      <c r="Z141" s="123">
        <v>0</v>
      </c>
      <c r="AA141" s="124">
        <f>Z141*K141</f>
        <v>0</v>
      </c>
      <c r="AR141" s="19" t="s">
        <v>135</v>
      </c>
      <c r="AT141" s="19" t="s">
        <v>131</v>
      </c>
      <c r="AU141" s="19" t="s">
        <v>96</v>
      </c>
      <c r="AY141" s="19" t="s">
        <v>130</v>
      </c>
      <c r="BE141" s="125">
        <f>IF(U141="základní",N141,0)</f>
        <v>0</v>
      </c>
      <c r="BF141" s="125">
        <f>IF(U141="snížená",N141,0)</f>
        <v>0</v>
      </c>
      <c r="BG141" s="125">
        <f>IF(U141="zákl. přenesená",N141,0)</f>
        <v>0</v>
      </c>
      <c r="BH141" s="125">
        <f>IF(U141="sníž. přenesená",N141,0)</f>
        <v>0</v>
      </c>
      <c r="BI141" s="125">
        <f>IF(U141="nulová",N141,0)</f>
        <v>0</v>
      </c>
      <c r="BJ141" s="19" t="s">
        <v>85</v>
      </c>
      <c r="BK141" s="125">
        <f>ROUND(L141*K141,2)</f>
        <v>0</v>
      </c>
      <c r="BL141" s="19" t="s">
        <v>135</v>
      </c>
      <c r="BM141" s="19" t="s">
        <v>165</v>
      </c>
    </row>
    <row r="142" spans="2:63" s="9" customFormat="1" ht="37.35" customHeight="1">
      <c r="B142" s="105"/>
      <c r="C142" s="106"/>
      <c r="D142" s="107" t="s">
        <v>111</v>
      </c>
      <c r="E142" s="107"/>
      <c r="F142" s="107"/>
      <c r="G142" s="107"/>
      <c r="H142" s="107"/>
      <c r="I142" s="107"/>
      <c r="J142" s="107"/>
      <c r="K142" s="107"/>
      <c r="L142" s="107"/>
      <c r="M142" s="107"/>
      <c r="N142" s="246">
        <f>N143+N182+N190</f>
        <v>0</v>
      </c>
      <c r="O142" s="247"/>
      <c r="P142" s="247"/>
      <c r="Q142" s="247"/>
      <c r="R142" s="108"/>
      <c r="T142" s="109"/>
      <c r="U142" s="106"/>
      <c r="V142" s="106"/>
      <c r="W142" s="110">
        <f>W143+W182+W190</f>
        <v>118.92658000000002</v>
      </c>
      <c r="X142" s="106"/>
      <c r="Y142" s="110">
        <f>Y143+Y182+Y190</f>
        <v>0.0523912</v>
      </c>
      <c r="Z142" s="106"/>
      <c r="AA142" s="111">
        <f>AA143+AA182+AA190</f>
        <v>0.01524</v>
      </c>
      <c r="AR142" s="112" t="s">
        <v>96</v>
      </c>
      <c r="AT142" s="113" t="s">
        <v>76</v>
      </c>
      <c r="AU142" s="113" t="s">
        <v>77</v>
      </c>
      <c r="AY142" s="112" t="s">
        <v>130</v>
      </c>
      <c r="BK142" s="114">
        <f>BK143+BK182+BK190</f>
        <v>0</v>
      </c>
    </row>
    <row r="143" spans="2:63" s="9" customFormat="1" ht="19.9" customHeight="1">
      <c r="B143" s="105"/>
      <c r="C143" s="106"/>
      <c r="D143" s="142" t="s">
        <v>112</v>
      </c>
      <c r="E143" s="142"/>
      <c r="F143" s="115"/>
      <c r="G143" s="115"/>
      <c r="H143" s="115"/>
      <c r="I143" s="115"/>
      <c r="J143" s="115"/>
      <c r="K143" s="115"/>
      <c r="L143" s="115"/>
      <c r="M143" s="115"/>
      <c r="N143" s="242">
        <f>N144+N147+N150+N153+N162+N165+N168+N171+N174+N177+N180+N181+N156+N159</f>
        <v>0</v>
      </c>
      <c r="O143" s="243"/>
      <c r="P143" s="243"/>
      <c r="Q143" s="243"/>
      <c r="R143" s="108"/>
      <c r="T143" s="109"/>
      <c r="U143" s="106"/>
      <c r="V143" s="106"/>
      <c r="W143" s="110">
        <f>SUM(W144:W181)</f>
        <v>13.68644</v>
      </c>
      <c r="X143" s="106"/>
      <c r="Y143" s="110">
        <f>SUM(Y144:Y181)</f>
        <v>0.00261</v>
      </c>
      <c r="Z143" s="106"/>
      <c r="AA143" s="111">
        <f>SUM(AA144:AA181)</f>
        <v>0.01524</v>
      </c>
      <c r="AR143" s="112" t="s">
        <v>96</v>
      </c>
      <c r="AT143" s="113" t="s">
        <v>76</v>
      </c>
      <c r="AU143" s="113" t="s">
        <v>85</v>
      </c>
      <c r="AY143" s="112" t="s">
        <v>130</v>
      </c>
      <c r="BK143" s="114">
        <f>SUM(BK144:BK181)</f>
        <v>0</v>
      </c>
    </row>
    <row r="144" spans="2:65" s="1" customFormat="1" ht="25.5" customHeight="1">
      <c r="B144" s="116"/>
      <c r="C144" s="117">
        <v>10</v>
      </c>
      <c r="D144" s="117" t="s">
        <v>131</v>
      </c>
      <c r="E144" s="118" t="s">
        <v>166</v>
      </c>
      <c r="F144" s="205" t="s">
        <v>167</v>
      </c>
      <c r="G144" s="205"/>
      <c r="H144" s="205"/>
      <c r="I144" s="205"/>
      <c r="J144" s="119" t="s">
        <v>140</v>
      </c>
      <c r="K144" s="120">
        <v>6</v>
      </c>
      <c r="L144" s="206"/>
      <c r="M144" s="206"/>
      <c r="N144" s="206">
        <f>ROUND(L144*K144,2)</f>
        <v>0</v>
      </c>
      <c r="O144" s="206"/>
      <c r="P144" s="206"/>
      <c r="Q144" s="206"/>
      <c r="R144" s="121"/>
      <c r="T144" s="122" t="s">
        <v>5</v>
      </c>
      <c r="U144" s="33" t="s">
        <v>42</v>
      </c>
      <c r="V144" s="123">
        <v>0.083</v>
      </c>
      <c r="W144" s="123">
        <f>V144*K144</f>
        <v>0.498</v>
      </c>
      <c r="X144" s="123">
        <v>4E-05</v>
      </c>
      <c r="Y144" s="123">
        <f>X144*K144</f>
        <v>0.00024000000000000003</v>
      </c>
      <c r="Z144" s="123">
        <v>0.00254</v>
      </c>
      <c r="AA144" s="124">
        <f>Z144*K144</f>
        <v>0.01524</v>
      </c>
      <c r="AR144" s="19" t="s">
        <v>168</v>
      </c>
      <c r="AT144" s="19" t="s">
        <v>131</v>
      </c>
      <c r="AU144" s="19" t="s">
        <v>96</v>
      </c>
      <c r="AY144" s="19" t="s">
        <v>130</v>
      </c>
      <c r="BE144" s="125">
        <f>IF(U144="základní",N144,0)</f>
        <v>0</v>
      </c>
      <c r="BF144" s="125">
        <f>IF(U144="snížená",N144,0)</f>
        <v>0</v>
      </c>
      <c r="BG144" s="125">
        <f>IF(U144="zákl. přenesená",N144,0)</f>
        <v>0</v>
      </c>
      <c r="BH144" s="125">
        <f>IF(U144="sníž. přenesená",N144,0)</f>
        <v>0</v>
      </c>
      <c r="BI144" s="125">
        <f>IF(U144="nulová",N144,0)</f>
        <v>0</v>
      </c>
      <c r="BJ144" s="19" t="s">
        <v>85</v>
      </c>
      <c r="BK144" s="125">
        <f>ROUND(L144*K144,2)</f>
        <v>0</v>
      </c>
      <c r="BL144" s="19" t="s">
        <v>168</v>
      </c>
      <c r="BM144" s="19" t="s">
        <v>169</v>
      </c>
    </row>
    <row r="145" spans="2:51" s="10" customFormat="1" ht="25.5" customHeight="1">
      <c r="B145" s="126"/>
      <c r="C145" s="140"/>
      <c r="D145" s="140"/>
      <c r="E145" s="127" t="s">
        <v>5</v>
      </c>
      <c r="F145" s="207"/>
      <c r="G145" s="208"/>
      <c r="H145" s="208"/>
      <c r="I145" s="208"/>
      <c r="J145" s="140"/>
      <c r="K145" s="127" t="s">
        <v>5</v>
      </c>
      <c r="L145" s="140"/>
      <c r="M145" s="140"/>
      <c r="N145" s="140"/>
      <c r="O145" s="140"/>
      <c r="P145" s="140"/>
      <c r="Q145" s="140"/>
      <c r="R145" s="128"/>
      <c r="T145" s="129"/>
      <c r="U145" s="140"/>
      <c r="V145" s="140"/>
      <c r="W145" s="140"/>
      <c r="X145" s="140"/>
      <c r="Y145" s="140"/>
      <c r="Z145" s="140"/>
      <c r="AA145" s="130"/>
      <c r="AT145" s="131" t="s">
        <v>137</v>
      </c>
      <c r="AU145" s="131" t="s">
        <v>96</v>
      </c>
      <c r="AV145" s="10" t="s">
        <v>85</v>
      </c>
      <c r="AW145" s="10" t="s">
        <v>34</v>
      </c>
      <c r="AX145" s="10" t="s">
        <v>77</v>
      </c>
      <c r="AY145" s="131" t="s">
        <v>130</v>
      </c>
    </row>
    <row r="146" spans="2:51" s="11" customFormat="1" ht="16.5" customHeight="1">
      <c r="B146" s="132"/>
      <c r="C146" s="157"/>
      <c r="D146" s="157"/>
      <c r="E146" s="133" t="s">
        <v>5</v>
      </c>
      <c r="F146" s="203"/>
      <c r="G146" s="204"/>
      <c r="H146" s="204"/>
      <c r="I146" s="204"/>
      <c r="J146" s="157"/>
      <c r="K146" s="134">
        <v>6</v>
      </c>
      <c r="L146" s="157"/>
      <c r="M146" s="157"/>
      <c r="N146" s="157"/>
      <c r="O146" s="157"/>
      <c r="P146" s="157"/>
      <c r="Q146" s="157"/>
      <c r="R146" s="135"/>
      <c r="T146" s="136"/>
      <c r="U146" s="157"/>
      <c r="V146" s="157"/>
      <c r="W146" s="157"/>
      <c r="X146" s="157"/>
      <c r="Y146" s="157"/>
      <c r="Z146" s="157"/>
      <c r="AA146" s="137"/>
      <c r="AT146" s="138" t="s">
        <v>137</v>
      </c>
      <c r="AU146" s="138" t="s">
        <v>96</v>
      </c>
      <c r="AV146" s="11" t="s">
        <v>96</v>
      </c>
      <c r="AW146" s="11" t="s">
        <v>34</v>
      </c>
      <c r="AX146" s="11" t="s">
        <v>85</v>
      </c>
      <c r="AY146" s="138" t="s">
        <v>130</v>
      </c>
    </row>
    <row r="147" spans="2:65" s="1" customFormat="1" ht="38.25" customHeight="1">
      <c r="B147" s="116"/>
      <c r="C147" s="117">
        <v>11</v>
      </c>
      <c r="D147" s="117" t="s">
        <v>131</v>
      </c>
      <c r="E147" s="118" t="s">
        <v>170</v>
      </c>
      <c r="F147" s="205" t="s">
        <v>171</v>
      </c>
      <c r="G147" s="205"/>
      <c r="H147" s="205"/>
      <c r="I147" s="205"/>
      <c r="J147" s="119" t="s">
        <v>140</v>
      </c>
      <c r="K147" s="120">
        <v>1</v>
      </c>
      <c r="L147" s="206"/>
      <c r="M147" s="206"/>
      <c r="N147" s="206">
        <f>ROUND(L147*K147,2)</f>
        <v>0</v>
      </c>
      <c r="O147" s="206"/>
      <c r="P147" s="206"/>
      <c r="Q147" s="206"/>
      <c r="R147" s="121"/>
      <c r="T147" s="122" t="s">
        <v>5</v>
      </c>
      <c r="U147" s="33" t="s">
        <v>42</v>
      </c>
      <c r="V147" s="123">
        <v>0.583</v>
      </c>
      <c r="W147" s="123">
        <f>V147*K147</f>
        <v>0.583</v>
      </c>
      <c r="X147" s="123">
        <v>0.00101</v>
      </c>
      <c r="Y147" s="123">
        <f>X147*K147</f>
        <v>0.00101</v>
      </c>
      <c r="Z147" s="123">
        <v>0</v>
      </c>
      <c r="AA147" s="124">
        <f>Z147*K147</f>
        <v>0</v>
      </c>
      <c r="AR147" s="19" t="s">
        <v>168</v>
      </c>
      <c r="AT147" s="19" t="s">
        <v>131</v>
      </c>
      <c r="AU147" s="19" t="s">
        <v>96</v>
      </c>
      <c r="AY147" s="19" t="s">
        <v>130</v>
      </c>
      <c r="BE147" s="125">
        <f>IF(U147="základní",N147,0)</f>
        <v>0</v>
      </c>
      <c r="BF147" s="125">
        <f>IF(U147="snížená",N147,0)</f>
        <v>0</v>
      </c>
      <c r="BG147" s="125">
        <f>IF(U147="zákl. přenesená",N147,0)</f>
        <v>0</v>
      </c>
      <c r="BH147" s="125">
        <f>IF(U147="sníž. přenesená",N147,0)</f>
        <v>0</v>
      </c>
      <c r="BI147" s="125">
        <f>IF(U147="nulová",N147,0)</f>
        <v>0</v>
      </c>
      <c r="BJ147" s="19" t="s">
        <v>85</v>
      </c>
      <c r="BK147" s="125">
        <f>ROUND(L147*K147,2)</f>
        <v>0</v>
      </c>
      <c r="BL147" s="19" t="s">
        <v>168</v>
      </c>
      <c r="BM147" s="19" t="s">
        <v>172</v>
      </c>
    </row>
    <row r="148" spans="2:51" s="10" customFormat="1" ht="38.25" customHeight="1">
      <c r="B148" s="126"/>
      <c r="C148" s="140"/>
      <c r="D148" s="140"/>
      <c r="E148" s="127" t="s">
        <v>5</v>
      </c>
      <c r="F148" s="207"/>
      <c r="G148" s="208"/>
      <c r="H148" s="208"/>
      <c r="I148" s="208"/>
      <c r="J148" s="140"/>
      <c r="K148" s="127" t="s">
        <v>5</v>
      </c>
      <c r="L148" s="140"/>
      <c r="M148" s="140"/>
      <c r="N148" s="140"/>
      <c r="O148" s="140"/>
      <c r="P148" s="140"/>
      <c r="Q148" s="140"/>
      <c r="R148" s="128"/>
      <c r="T148" s="129"/>
      <c r="U148" s="140"/>
      <c r="V148" s="140"/>
      <c r="W148" s="140"/>
      <c r="X148" s="140"/>
      <c r="Y148" s="140"/>
      <c r="Z148" s="140"/>
      <c r="AA148" s="130"/>
      <c r="AT148" s="131" t="s">
        <v>137</v>
      </c>
      <c r="AU148" s="131" t="s">
        <v>96</v>
      </c>
      <c r="AV148" s="10" t="s">
        <v>85</v>
      </c>
      <c r="AW148" s="10" t="s">
        <v>34</v>
      </c>
      <c r="AX148" s="10" t="s">
        <v>77</v>
      </c>
      <c r="AY148" s="131" t="s">
        <v>130</v>
      </c>
    </row>
    <row r="149" spans="2:51" s="11" customFormat="1" ht="16.5" customHeight="1">
      <c r="B149" s="132"/>
      <c r="C149" s="157"/>
      <c r="D149" s="157"/>
      <c r="E149" s="133" t="s">
        <v>5</v>
      </c>
      <c r="F149" s="203"/>
      <c r="G149" s="204"/>
      <c r="H149" s="204"/>
      <c r="I149" s="204"/>
      <c r="J149" s="157"/>
      <c r="K149" s="134">
        <v>1</v>
      </c>
      <c r="L149" s="157"/>
      <c r="M149" s="157"/>
      <c r="N149" s="157"/>
      <c r="O149" s="157"/>
      <c r="P149" s="157"/>
      <c r="Q149" s="157"/>
      <c r="R149" s="135"/>
      <c r="T149" s="136"/>
      <c r="U149" s="157"/>
      <c r="V149" s="157"/>
      <c r="W149" s="157"/>
      <c r="X149" s="157"/>
      <c r="Y149" s="157"/>
      <c r="Z149" s="157"/>
      <c r="AA149" s="137"/>
      <c r="AT149" s="138" t="s">
        <v>137</v>
      </c>
      <c r="AU149" s="138" t="s">
        <v>96</v>
      </c>
      <c r="AV149" s="11" t="s">
        <v>96</v>
      </c>
      <c r="AW149" s="11" t="s">
        <v>34</v>
      </c>
      <c r="AX149" s="11" t="s">
        <v>85</v>
      </c>
      <c r="AY149" s="138" t="s">
        <v>130</v>
      </c>
    </row>
    <row r="150" spans="2:65" s="1" customFormat="1" ht="25.5" customHeight="1">
      <c r="B150" s="116"/>
      <c r="C150" s="117">
        <v>12</v>
      </c>
      <c r="D150" s="117" t="s">
        <v>131</v>
      </c>
      <c r="E150" s="118" t="s">
        <v>173</v>
      </c>
      <c r="F150" s="205" t="s">
        <v>174</v>
      </c>
      <c r="G150" s="205"/>
      <c r="H150" s="205"/>
      <c r="I150" s="205"/>
      <c r="J150" s="119" t="s">
        <v>140</v>
      </c>
      <c r="K150" s="120">
        <v>1</v>
      </c>
      <c r="L150" s="206"/>
      <c r="M150" s="206"/>
      <c r="N150" s="206">
        <f>ROUND(L150*K150,2)</f>
        <v>0</v>
      </c>
      <c r="O150" s="206"/>
      <c r="P150" s="206"/>
      <c r="Q150" s="206"/>
      <c r="R150" s="121"/>
      <c r="T150" s="122" t="s">
        <v>5</v>
      </c>
      <c r="U150" s="33" t="s">
        <v>42</v>
      </c>
      <c r="V150" s="123">
        <v>0.414</v>
      </c>
      <c r="W150" s="123">
        <f>V150*K150</f>
        <v>0.414</v>
      </c>
      <c r="X150" s="123">
        <v>0.00047</v>
      </c>
      <c r="Y150" s="123">
        <f>X150*K150</f>
        <v>0.00047</v>
      </c>
      <c r="Z150" s="123">
        <v>0</v>
      </c>
      <c r="AA150" s="124">
        <f>Z150*K150</f>
        <v>0</v>
      </c>
      <c r="AR150" s="19" t="s">
        <v>168</v>
      </c>
      <c r="AT150" s="19" t="s">
        <v>131</v>
      </c>
      <c r="AU150" s="19" t="s">
        <v>96</v>
      </c>
      <c r="AY150" s="19" t="s">
        <v>130</v>
      </c>
      <c r="BE150" s="125">
        <f>IF(U150="základní",N150,0)</f>
        <v>0</v>
      </c>
      <c r="BF150" s="125">
        <f>IF(U150="snížená",N150,0)</f>
        <v>0</v>
      </c>
      <c r="BG150" s="125">
        <f>IF(U150="zákl. přenesená",N150,0)</f>
        <v>0</v>
      </c>
      <c r="BH150" s="125">
        <f>IF(U150="sníž. přenesená",N150,0)</f>
        <v>0</v>
      </c>
      <c r="BI150" s="125">
        <f>IF(U150="nulová",N150,0)</f>
        <v>0</v>
      </c>
      <c r="BJ150" s="19" t="s">
        <v>85</v>
      </c>
      <c r="BK150" s="125">
        <f>ROUND(L150*K150,2)</f>
        <v>0</v>
      </c>
      <c r="BL150" s="19" t="s">
        <v>168</v>
      </c>
      <c r="BM150" s="19" t="s">
        <v>175</v>
      </c>
    </row>
    <row r="151" spans="2:51" s="10" customFormat="1" ht="38.25" customHeight="1">
      <c r="B151" s="126"/>
      <c r="C151" s="140"/>
      <c r="D151" s="140"/>
      <c r="E151" s="127" t="s">
        <v>5</v>
      </c>
      <c r="F151" s="207"/>
      <c r="G151" s="208"/>
      <c r="H151" s="208"/>
      <c r="I151" s="208"/>
      <c r="J151" s="140"/>
      <c r="K151" s="127" t="s">
        <v>5</v>
      </c>
      <c r="L151" s="140"/>
      <c r="M151" s="140"/>
      <c r="N151" s="140"/>
      <c r="O151" s="140"/>
      <c r="P151" s="140"/>
      <c r="Q151" s="140"/>
      <c r="R151" s="128"/>
      <c r="T151" s="129"/>
      <c r="U151" s="140"/>
      <c r="V151" s="140"/>
      <c r="W151" s="140"/>
      <c r="X151" s="140"/>
      <c r="Y151" s="140"/>
      <c r="Z151" s="140"/>
      <c r="AA151" s="130"/>
      <c r="AT151" s="131" t="s">
        <v>137</v>
      </c>
      <c r="AU151" s="131" t="s">
        <v>96</v>
      </c>
      <c r="AV151" s="10" t="s">
        <v>85</v>
      </c>
      <c r="AW151" s="10" t="s">
        <v>34</v>
      </c>
      <c r="AX151" s="10" t="s">
        <v>77</v>
      </c>
      <c r="AY151" s="131" t="s">
        <v>130</v>
      </c>
    </row>
    <row r="152" spans="2:51" s="11" customFormat="1" ht="16.5" customHeight="1">
      <c r="B152" s="132"/>
      <c r="C152" s="157"/>
      <c r="D152" s="157"/>
      <c r="E152" s="133" t="s">
        <v>5</v>
      </c>
      <c r="F152" s="203"/>
      <c r="G152" s="204"/>
      <c r="H152" s="204"/>
      <c r="I152" s="204"/>
      <c r="J152" s="157"/>
      <c r="K152" s="134">
        <v>1</v>
      </c>
      <c r="L152" s="157"/>
      <c r="M152" s="157"/>
      <c r="N152" s="157"/>
      <c r="O152" s="157"/>
      <c r="P152" s="157"/>
      <c r="Q152" s="157"/>
      <c r="R152" s="135"/>
      <c r="T152" s="136"/>
      <c r="U152" s="157"/>
      <c r="V152" s="157"/>
      <c r="W152" s="157"/>
      <c r="X152" s="157"/>
      <c r="Y152" s="157"/>
      <c r="Z152" s="157"/>
      <c r="AA152" s="137"/>
      <c r="AT152" s="138" t="s">
        <v>137</v>
      </c>
      <c r="AU152" s="138" t="s">
        <v>96</v>
      </c>
      <c r="AV152" s="11" t="s">
        <v>96</v>
      </c>
      <c r="AW152" s="11" t="s">
        <v>34</v>
      </c>
      <c r="AX152" s="11" t="s">
        <v>85</v>
      </c>
      <c r="AY152" s="138" t="s">
        <v>130</v>
      </c>
    </row>
    <row r="153" spans="2:65" s="1" customFormat="1" ht="25.5" customHeight="1">
      <c r="B153" s="116"/>
      <c r="C153" s="117">
        <v>13</v>
      </c>
      <c r="D153" s="117" t="s">
        <v>131</v>
      </c>
      <c r="E153" s="118" t="s">
        <v>176</v>
      </c>
      <c r="F153" s="205" t="s">
        <v>177</v>
      </c>
      <c r="G153" s="205"/>
      <c r="H153" s="205"/>
      <c r="I153" s="205"/>
      <c r="J153" s="119" t="s">
        <v>140</v>
      </c>
      <c r="K153" s="120">
        <v>1</v>
      </c>
      <c r="L153" s="206"/>
      <c r="M153" s="206"/>
      <c r="N153" s="206">
        <f>ROUND(L153*K153,2)</f>
        <v>0</v>
      </c>
      <c r="O153" s="206"/>
      <c r="P153" s="206"/>
      <c r="Q153" s="206"/>
      <c r="R153" s="121"/>
      <c r="T153" s="122" t="s">
        <v>5</v>
      </c>
      <c r="U153" s="33" t="s">
        <v>42</v>
      </c>
      <c r="V153" s="123">
        <v>0.424</v>
      </c>
      <c r="W153" s="123">
        <f>V153*K153</f>
        <v>0.424</v>
      </c>
      <c r="X153" s="123">
        <v>0.00072</v>
      </c>
      <c r="Y153" s="123">
        <f>X153*K153</f>
        <v>0.00072</v>
      </c>
      <c r="Z153" s="123">
        <v>0</v>
      </c>
      <c r="AA153" s="124">
        <f>Z153*K153</f>
        <v>0</v>
      </c>
      <c r="AR153" s="19" t="s">
        <v>168</v>
      </c>
      <c r="AT153" s="19" t="s">
        <v>131</v>
      </c>
      <c r="AU153" s="19" t="s">
        <v>96</v>
      </c>
      <c r="AY153" s="19" t="s">
        <v>130</v>
      </c>
      <c r="BE153" s="125">
        <f>IF(U153="základní",N153,0)</f>
        <v>0</v>
      </c>
      <c r="BF153" s="125">
        <f>IF(U153="snížená",N153,0)</f>
        <v>0</v>
      </c>
      <c r="BG153" s="125">
        <f>IF(U153="zákl. přenesená",N153,0)</f>
        <v>0</v>
      </c>
      <c r="BH153" s="125">
        <f>IF(U153="sníž. přenesená",N153,0)</f>
        <v>0</v>
      </c>
      <c r="BI153" s="125">
        <f>IF(U153="nulová",N153,0)</f>
        <v>0</v>
      </c>
      <c r="BJ153" s="19" t="s">
        <v>85</v>
      </c>
      <c r="BK153" s="125">
        <f>ROUND(L153*K153,2)</f>
        <v>0</v>
      </c>
      <c r="BL153" s="19" t="s">
        <v>168</v>
      </c>
      <c r="BM153" s="19" t="s">
        <v>178</v>
      </c>
    </row>
    <row r="154" spans="2:51" s="10" customFormat="1" ht="38.25" customHeight="1">
      <c r="B154" s="126"/>
      <c r="C154" s="140"/>
      <c r="D154" s="140"/>
      <c r="E154" s="127" t="s">
        <v>5</v>
      </c>
      <c r="F154" s="207"/>
      <c r="G154" s="208"/>
      <c r="H154" s="208"/>
      <c r="I154" s="208"/>
      <c r="J154" s="140"/>
      <c r="K154" s="127" t="s">
        <v>5</v>
      </c>
      <c r="L154" s="140"/>
      <c r="M154" s="140"/>
      <c r="N154" s="140"/>
      <c r="O154" s="140"/>
      <c r="P154" s="140"/>
      <c r="Q154" s="140"/>
      <c r="R154" s="128"/>
      <c r="T154" s="129"/>
      <c r="U154" s="140"/>
      <c r="V154" s="140"/>
      <c r="W154" s="140"/>
      <c r="X154" s="140"/>
      <c r="Y154" s="140"/>
      <c r="Z154" s="140"/>
      <c r="AA154" s="130"/>
      <c r="AT154" s="131" t="s">
        <v>137</v>
      </c>
      <c r="AU154" s="131" t="s">
        <v>96</v>
      </c>
      <c r="AV154" s="10" t="s">
        <v>85</v>
      </c>
      <c r="AW154" s="10" t="s">
        <v>34</v>
      </c>
      <c r="AX154" s="10" t="s">
        <v>77</v>
      </c>
      <c r="AY154" s="131" t="s">
        <v>130</v>
      </c>
    </row>
    <row r="155" spans="2:51" s="11" customFormat="1" ht="16.5" customHeight="1">
      <c r="B155" s="132"/>
      <c r="C155" s="157"/>
      <c r="D155" s="157"/>
      <c r="E155" s="133" t="s">
        <v>5</v>
      </c>
      <c r="F155" s="203"/>
      <c r="G155" s="204"/>
      <c r="H155" s="204"/>
      <c r="I155" s="204"/>
      <c r="J155" s="157"/>
      <c r="K155" s="134">
        <v>1</v>
      </c>
      <c r="L155" s="157"/>
      <c r="M155" s="157"/>
      <c r="N155" s="157"/>
      <c r="O155" s="157"/>
      <c r="P155" s="157"/>
      <c r="Q155" s="157"/>
      <c r="R155" s="135"/>
      <c r="T155" s="136"/>
      <c r="U155" s="157"/>
      <c r="V155" s="157"/>
      <c r="W155" s="157"/>
      <c r="X155" s="157"/>
      <c r="Y155" s="157"/>
      <c r="Z155" s="157"/>
      <c r="AA155" s="137"/>
      <c r="AT155" s="138" t="s">
        <v>137</v>
      </c>
      <c r="AU155" s="138" t="s">
        <v>96</v>
      </c>
      <c r="AV155" s="11" t="s">
        <v>96</v>
      </c>
      <c r="AW155" s="11" t="s">
        <v>34</v>
      </c>
      <c r="AX155" s="11" t="s">
        <v>85</v>
      </c>
      <c r="AY155" s="138" t="s">
        <v>130</v>
      </c>
    </row>
    <row r="156" spans="2:65" s="1" customFormat="1" ht="25.5" customHeight="1">
      <c r="B156" s="116"/>
      <c r="C156" s="117">
        <v>14</v>
      </c>
      <c r="D156" s="117" t="s">
        <v>131</v>
      </c>
      <c r="E156" s="118" t="s">
        <v>179</v>
      </c>
      <c r="F156" s="205" t="s">
        <v>180</v>
      </c>
      <c r="G156" s="205"/>
      <c r="H156" s="205"/>
      <c r="I156" s="205"/>
      <c r="J156" s="119" t="s">
        <v>140</v>
      </c>
      <c r="K156" s="120">
        <v>1</v>
      </c>
      <c r="L156" s="206"/>
      <c r="M156" s="206"/>
      <c r="N156" s="206">
        <f>ROUND(L156*K156,2)</f>
        <v>0</v>
      </c>
      <c r="O156" s="206"/>
      <c r="P156" s="206"/>
      <c r="Q156" s="206"/>
      <c r="R156" s="121"/>
      <c r="T156" s="122"/>
      <c r="U156" s="33"/>
      <c r="V156" s="123"/>
      <c r="W156" s="123"/>
      <c r="X156" s="123"/>
      <c r="Y156" s="123"/>
      <c r="Z156" s="123"/>
      <c r="AA156" s="124"/>
      <c r="AR156" s="19"/>
      <c r="AT156" s="19"/>
      <c r="AU156" s="19"/>
      <c r="AY156" s="19"/>
      <c r="BE156" s="125"/>
      <c r="BF156" s="125"/>
      <c r="BG156" s="125"/>
      <c r="BH156" s="125"/>
      <c r="BI156" s="125"/>
      <c r="BJ156" s="19"/>
      <c r="BK156" s="125"/>
      <c r="BL156" s="19"/>
      <c r="BM156" s="19"/>
    </row>
    <row r="157" spans="2:51" s="10" customFormat="1" ht="38.25" customHeight="1">
      <c r="B157" s="126"/>
      <c r="C157" s="140"/>
      <c r="D157" s="140"/>
      <c r="E157" s="127" t="s">
        <v>5</v>
      </c>
      <c r="F157" s="207"/>
      <c r="G157" s="208"/>
      <c r="H157" s="208"/>
      <c r="I157" s="208"/>
      <c r="J157" s="140"/>
      <c r="K157" s="127" t="s">
        <v>5</v>
      </c>
      <c r="L157" s="140"/>
      <c r="M157" s="140"/>
      <c r="N157" s="140"/>
      <c r="O157" s="140"/>
      <c r="P157" s="140"/>
      <c r="Q157" s="140"/>
      <c r="R157" s="128"/>
      <c r="T157" s="129"/>
      <c r="U157" s="140"/>
      <c r="V157" s="140"/>
      <c r="W157" s="140"/>
      <c r="X157" s="140"/>
      <c r="Y157" s="140"/>
      <c r="Z157" s="140"/>
      <c r="AA157" s="130"/>
      <c r="AT157" s="131"/>
      <c r="AU157" s="131"/>
      <c r="AY157" s="131"/>
    </row>
    <row r="158" spans="2:51" s="11" customFormat="1" ht="16.5" customHeight="1">
      <c r="B158" s="132"/>
      <c r="C158" s="157"/>
      <c r="D158" s="157"/>
      <c r="E158" s="133" t="s">
        <v>5</v>
      </c>
      <c r="F158" s="203"/>
      <c r="G158" s="204"/>
      <c r="H158" s="204"/>
      <c r="I158" s="204"/>
      <c r="J158" s="157"/>
      <c r="K158" s="134">
        <v>1</v>
      </c>
      <c r="L158" s="157"/>
      <c r="M158" s="157"/>
      <c r="N158" s="157"/>
      <c r="O158" s="157"/>
      <c r="P158" s="157"/>
      <c r="Q158" s="157"/>
      <c r="R158" s="135"/>
      <c r="T158" s="136"/>
      <c r="U158" s="157"/>
      <c r="V158" s="157"/>
      <c r="W158" s="157"/>
      <c r="X158" s="157"/>
      <c r="Y158" s="157"/>
      <c r="Z158" s="157"/>
      <c r="AA158" s="137"/>
      <c r="AT158" s="138"/>
      <c r="AU158" s="138"/>
      <c r="AY158" s="138"/>
    </row>
    <row r="159" spans="2:65" s="1" customFormat="1" ht="25.5" customHeight="1">
      <c r="B159" s="116"/>
      <c r="C159" s="117">
        <v>15</v>
      </c>
      <c r="D159" s="117" t="s">
        <v>131</v>
      </c>
      <c r="E159" s="118" t="s">
        <v>181</v>
      </c>
      <c r="F159" s="205" t="s">
        <v>182</v>
      </c>
      <c r="G159" s="205"/>
      <c r="H159" s="205"/>
      <c r="I159" s="205"/>
      <c r="J159" s="119" t="s">
        <v>140</v>
      </c>
      <c r="K159" s="120">
        <v>1</v>
      </c>
      <c r="L159" s="206"/>
      <c r="M159" s="206"/>
      <c r="N159" s="206">
        <f>ROUND(L159*K159,2)</f>
        <v>0</v>
      </c>
      <c r="O159" s="206"/>
      <c r="P159" s="206"/>
      <c r="Q159" s="206"/>
      <c r="R159" s="121"/>
      <c r="T159" s="122"/>
      <c r="U159" s="33"/>
      <c r="V159" s="123"/>
      <c r="W159" s="123"/>
      <c r="X159" s="123"/>
      <c r="Y159" s="123"/>
      <c r="Z159" s="123"/>
      <c r="AA159" s="124"/>
      <c r="AR159" s="19"/>
      <c r="AT159" s="19"/>
      <c r="AU159" s="19"/>
      <c r="AY159" s="19"/>
      <c r="BE159" s="125"/>
      <c r="BF159" s="125"/>
      <c r="BG159" s="125"/>
      <c r="BH159" s="125"/>
      <c r="BI159" s="125"/>
      <c r="BJ159" s="19"/>
      <c r="BK159" s="125"/>
      <c r="BL159" s="19"/>
      <c r="BM159" s="19"/>
    </row>
    <row r="160" spans="2:51" s="10" customFormat="1" ht="38.25" customHeight="1">
      <c r="B160" s="126"/>
      <c r="C160" s="140"/>
      <c r="D160" s="140"/>
      <c r="E160" s="127" t="s">
        <v>5</v>
      </c>
      <c r="F160" s="207"/>
      <c r="G160" s="208"/>
      <c r="H160" s="208"/>
      <c r="I160" s="208"/>
      <c r="J160" s="140"/>
      <c r="K160" s="127" t="s">
        <v>5</v>
      </c>
      <c r="L160" s="140"/>
      <c r="M160" s="140"/>
      <c r="N160" s="140"/>
      <c r="O160" s="140"/>
      <c r="P160" s="140"/>
      <c r="Q160" s="140"/>
      <c r="R160" s="128"/>
      <c r="T160" s="129"/>
      <c r="U160" s="140"/>
      <c r="V160" s="140"/>
      <c r="W160" s="140"/>
      <c r="X160" s="140"/>
      <c r="Y160" s="140"/>
      <c r="Z160" s="140"/>
      <c r="AA160" s="130"/>
      <c r="AT160" s="131"/>
      <c r="AU160" s="131"/>
      <c r="AY160" s="131"/>
    </row>
    <row r="161" spans="2:51" s="11" customFormat="1" ht="16.5" customHeight="1">
      <c r="B161" s="132"/>
      <c r="C161" s="157"/>
      <c r="D161" s="157"/>
      <c r="E161" s="133" t="s">
        <v>5</v>
      </c>
      <c r="F161" s="203"/>
      <c r="G161" s="204"/>
      <c r="H161" s="204"/>
      <c r="I161" s="204"/>
      <c r="J161" s="157"/>
      <c r="K161" s="134">
        <v>1</v>
      </c>
      <c r="L161" s="157"/>
      <c r="M161" s="157"/>
      <c r="N161" s="157"/>
      <c r="O161" s="157"/>
      <c r="P161" s="157"/>
      <c r="Q161" s="157"/>
      <c r="R161" s="135"/>
      <c r="T161" s="136"/>
      <c r="U161" s="157"/>
      <c r="V161" s="157"/>
      <c r="W161" s="157"/>
      <c r="X161" s="157"/>
      <c r="Y161" s="157"/>
      <c r="Z161" s="157"/>
      <c r="AA161" s="137"/>
      <c r="AT161" s="138"/>
      <c r="AU161" s="138"/>
      <c r="AY161" s="138"/>
    </row>
    <row r="162" spans="2:65" s="1" customFormat="1" ht="38.25" customHeight="1">
      <c r="B162" s="116"/>
      <c r="C162" s="117">
        <v>16</v>
      </c>
      <c r="D162" s="117" t="s">
        <v>131</v>
      </c>
      <c r="E162" s="118" t="s">
        <v>179</v>
      </c>
      <c r="F162" s="205" t="s">
        <v>183</v>
      </c>
      <c r="G162" s="205"/>
      <c r="H162" s="205"/>
      <c r="I162" s="205"/>
      <c r="J162" s="119" t="s">
        <v>140</v>
      </c>
      <c r="K162" s="120">
        <v>10</v>
      </c>
      <c r="L162" s="206"/>
      <c r="M162" s="206"/>
      <c r="N162" s="206">
        <f>ROUND(L162*K162,2)</f>
        <v>0</v>
      </c>
      <c r="O162" s="206"/>
      <c r="P162" s="206"/>
      <c r="Q162" s="206"/>
      <c r="R162" s="121"/>
      <c r="T162" s="122" t="s">
        <v>5</v>
      </c>
      <c r="U162" s="33" t="s">
        <v>42</v>
      </c>
      <c r="V162" s="123">
        <v>0.335</v>
      </c>
      <c r="W162" s="123">
        <f>V162*K162</f>
        <v>3.35</v>
      </c>
      <c r="X162" s="123">
        <v>1E-05</v>
      </c>
      <c r="Y162" s="123">
        <f>X162*K162</f>
        <v>0.0001</v>
      </c>
      <c r="Z162" s="123">
        <v>0</v>
      </c>
      <c r="AA162" s="124">
        <f>Z162*K162</f>
        <v>0</v>
      </c>
      <c r="AR162" s="19" t="s">
        <v>168</v>
      </c>
      <c r="AT162" s="19" t="s">
        <v>131</v>
      </c>
      <c r="AU162" s="19" t="s">
        <v>96</v>
      </c>
      <c r="AY162" s="19" t="s">
        <v>130</v>
      </c>
      <c r="BE162" s="125">
        <f>IF(U162="základní",N162,0)</f>
        <v>0</v>
      </c>
      <c r="BF162" s="125">
        <f>IF(U162="snížená",N162,0)</f>
        <v>0</v>
      </c>
      <c r="BG162" s="125">
        <f>IF(U162="zákl. přenesená",N162,0)</f>
        <v>0</v>
      </c>
      <c r="BH162" s="125">
        <f>IF(U162="sníž. přenesená",N162,0)</f>
        <v>0</v>
      </c>
      <c r="BI162" s="125">
        <f>IF(U162="nulová",N162,0)</f>
        <v>0</v>
      </c>
      <c r="BJ162" s="19" t="s">
        <v>85</v>
      </c>
      <c r="BK162" s="125">
        <f>ROUND(L162*K162,2)</f>
        <v>0</v>
      </c>
      <c r="BL162" s="19" t="s">
        <v>168</v>
      </c>
      <c r="BM162" s="19" t="s">
        <v>184</v>
      </c>
    </row>
    <row r="163" spans="2:51" s="10" customFormat="1" ht="38.25" customHeight="1">
      <c r="B163" s="126"/>
      <c r="C163" s="140"/>
      <c r="D163" s="140"/>
      <c r="E163" s="127" t="s">
        <v>5</v>
      </c>
      <c r="F163" s="207"/>
      <c r="G163" s="208"/>
      <c r="H163" s="208"/>
      <c r="I163" s="208"/>
      <c r="J163" s="140"/>
      <c r="K163" s="127" t="s">
        <v>5</v>
      </c>
      <c r="L163" s="140"/>
      <c r="M163" s="140"/>
      <c r="N163" s="140"/>
      <c r="O163" s="140"/>
      <c r="P163" s="140"/>
      <c r="Q163" s="140"/>
      <c r="R163" s="128"/>
      <c r="T163" s="129"/>
      <c r="U163" s="140"/>
      <c r="V163" s="140"/>
      <c r="W163" s="140"/>
      <c r="X163" s="140"/>
      <c r="Y163" s="140"/>
      <c r="Z163" s="140"/>
      <c r="AA163" s="130"/>
      <c r="AT163" s="131" t="s">
        <v>137</v>
      </c>
      <c r="AU163" s="131" t="s">
        <v>96</v>
      </c>
      <c r="AV163" s="10" t="s">
        <v>85</v>
      </c>
      <c r="AW163" s="10" t="s">
        <v>34</v>
      </c>
      <c r="AX163" s="10" t="s">
        <v>77</v>
      </c>
      <c r="AY163" s="131" t="s">
        <v>130</v>
      </c>
    </row>
    <row r="164" spans="2:51" s="11" customFormat="1" ht="16.5" customHeight="1">
      <c r="B164" s="132"/>
      <c r="C164" s="157"/>
      <c r="D164" s="157"/>
      <c r="E164" s="133" t="s">
        <v>5</v>
      </c>
      <c r="F164" s="203"/>
      <c r="G164" s="204"/>
      <c r="H164" s="204"/>
      <c r="I164" s="204"/>
      <c r="J164" s="157"/>
      <c r="K164" s="134">
        <v>10</v>
      </c>
      <c r="L164" s="157"/>
      <c r="M164" s="157"/>
      <c r="N164" s="157"/>
      <c r="O164" s="157"/>
      <c r="P164" s="157"/>
      <c r="Q164" s="157"/>
      <c r="R164" s="135"/>
      <c r="T164" s="136"/>
      <c r="U164" s="157"/>
      <c r="V164" s="157"/>
      <c r="W164" s="157"/>
      <c r="X164" s="157"/>
      <c r="Y164" s="157"/>
      <c r="Z164" s="157"/>
      <c r="AA164" s="137"/>
      <c r="AT164" s="138" t="s">
        <v>137</v>
      </c>
      <c r="AU164" s="138" t="s">
        <v>96</v>
      </c>
      <c r="AV164" s="11" t="s">
        <v>96</v>
      </c>
      <c r="AW164" s="11" t="s">
        <v>34</v>
      </c>
      <c r="AX164" s="11" t="s">
        <v>85</v>
      </c>
      <c r="AY164" s="138" t="s">
        <v>130</v>
      </c>
    </row>
    <row r="165" spans="2:65" s="1" customFormat="1" ht="38.25" customHeight="1">
      <c r="B165" s="116"/>
      <c r="C165" s="117">
        <v>17</v>
      </c>
      <c r="D165" s="117" t="s">
        <v>131</v>
      </c>
      <c r="E165" s="118" t="s">
        <v>185</v>
      </c>
      <c r="F165" s="205" t="s">
        <v>186</v>
      </c>
      <c r="G165" s="205"/>
      <c r="H165" s="205"/>
      <c r="I165" s="205"/>
      <c r="J165" s="119" t="s">
        <v>140</v>
      </c>
      <c r="K165" s="120">
        <v>7</v>
      </c>
      <c r="L165" s="206"/>
      <c r="M165" s="206"/>
      <c r="N165" s="206">
        <f>ROUND(L165*K165,2)</f>
        <v>0</v>
      </c>
      <c r="O165" s="206"/>
      <c r="P165" s="206"/>
      <c r="Q165" s="206"/>
      <c r="R165" s="121"/>
      <c r="T165" s="122" t="s">
        <v>5</v>
      </c>
      <c r="U165" s="33" t="s">
        <v>42</v>
      </c>
      <c r="V165" s="123">
        <v>0.345</v>
      </c>
      <c r="W165" s="123">
        <f>V165*K165</f>
        <v>2.415</v>
      </c>
      <c r="X165" s="123">
        <v>1E-05</v>
      </c>
      <c r="Y165" s="123">
        <f>X165*K165</f>
        <v>7.000000000000001E-05</v>
      </c>
      <c r="Z165" s="123">
        <v>0</v>
      </c>
      <c r="AA165" s="124">
        <f>Z165*K165</f>
        <v>0</v>
      </c>
      <c r="AR165" s="19" t="s">
        <v>168</v>
      </c>
      <c r="AT165" s="19" t="s">
        <v>131</v>
      </c>
      <c r="AU165" s="19" t="s">
        <v>96</v>
      </c>
      <c r="AY165" s="19" t="s">
        <v>130</v>
      </c>
      <c r="BE165" s="125">
        <f>IF(U165="základní",N165,0)</f>
        <v>0</v>
      </c>
      <c r="BF165" s="125">
        <f>IF(U165="snížená",N165,0)</f>
        <v>0</v>
      </c>
      <c r="BG165" s="125">
        <f>IF(U165="zákl. přenesená",N165,0)</f>
        <v>0</v>
      </c>
      <c r="BH165" s="125">
        <f>IF(U165="sníž. přenesená",N165,0)</f>
        <v>0</v>
      </c>
      <c r="BI165" s="125">
        <f>IF(U165="nulová",N165,0)</f>
        <v>0</v>
      </c>
      <c r="BJ165" s="19" t="s">
        <v>85</v>
      </c>
      <c r="BK165" s="125">
        <f>ROUND(L165*K165,2)</f>
        <v>0</v>
      </c>
      <c r="BL165" s="19" t="s">
        <v>168</v>
      </c>
      <c r="BM165" s="19" t="s">
        <v>187</v>
      </c>
    </row>
    <row r="166" spans="2:51" s="10" customFormat="1" ht="38.25" customHeight="1">
      <c r="B166" s="126"/>
      <c r="C166" s="140"/>
      <c r="D166" s="140"/>
      <c r="E166" s="127" t="s">
        <v>5</v>
      </c>
      <c r="F166" s="207"/>
      <c r="G166" s="208"/>
      <c r="H166" s="208"/>
      <c r="I166" s="208"/>
      <c r="J166" s="140"/>
      <c r="K166" s="127" t="s">
        <v>5</v>
      </c>
      <c r="L166" s="140"/>
      <c r="M166" s="140"/>
      <c r="N166" s="140"/>
      <c r="O166" s="140"/>
      <c r="P166" s="140"/>
      <c r="Q166" s="140"/>
      <c r="R166" s="128"/>
      <c r="T166" s="129"/>
      <c r="U166" s="140"/>
      <c r="V166" s="140"/>
      <c r="W166" s="140"/>
      <c r="X166" s="140"/>
      <c r="Y166" s="140"/>
      <c r="Z166" s="140"/>
      <c r="AA166" s="130"/>
      <c r="AT166" s="131" t="s">
        <v>137</v>
      </c>
      <c r="AU166" s="131" t="s">
        <v>96</v>
      </c>
      <c r="AV166" s="10" t="s">
        <v>85</v>
      </c>
      <c r="AW166" s="10" t="s">
        <v>34</v>
      </c>
      <c r="AX166" s="10" t="s">
        <v>77</v>
      </c>
      <c r="AY166" s="131" t="s">
        <v>130</v>
      </c>
    </row>
    <row r="167" spans="2:51" s="11" customFormat="1" ht="16.5" customHeight="1">
      <c r="B167" s="132"/>
      <c r="C167" s="157"/>
      <c r="D167" s="157"/>
      <c r="E167" s="133" t="s">
        <v>5</v>
      </c>
      <c r="F167" s="203"/>
      <c r="G167" s="204"/>
      <c r="H167" s="204"/>
      <c r="I167" s="204"/>
      <c r="J167" s="157"/>
      <c r="K167" s="134">
        <v>7</v>
      </c>
      <c r="L167" s="157"/>
      <c r="M167" s="157"/>
      <c r="N167" s="157"/>
      <c r="O167" s="157"/>
      <c r="P167" s="157"/>
      <c r="Q167" s="157"/>
      <c r="R167" s="135"/>
      <c r="T167" s="136"/>
      <c r="U167" s="157"/>
      <c r="V167" s="157"/>
      <c r="W167" s="157"/>
      <c r="X167" s="157"/>
      <c r="Y167" s="157"/>
      <c r="Z167" s="157"/>
      <c r="AA167" s="137"/>
      <c r="AT167" s="138" t="s">
        <v>137</v>
      </c>
      <c r="AU167" s="138" t="s">
        <v>96</v>
      </c>
      <c r="AV167" s="11" t="s">
        <v>96</v>
      </c>
      <c r="AW167" s="11" t="s">
        <v>34</v>
      </c>
      <c r="AX167" s="11" t="s">
        <v>77</v>
      </c>
      <c r="AY167" s="138" t="s">
        <v>130</v>
      </c>
    </row>
    <row r="168" spans="2:65" s="1" customFormat="1" ht="25.5" customHeight="1">
      <c r="B168" s="116"/>
      <c r="C168" s="117">
        <v>18</v>
      </c>
      <c r="D168" s="117" t="s">
        <v>131</v>
      </c>
      <c r="E168" s="118" t="s">
        <v>188</v>
      </c>
      <c r="F168" s="205" t="s">
        <v>189</v>
      </c>
      <c r="G168" s="205"/>
      <c r="H168" s="205"/>
      <c r="I168" s="205"/>
      <c r="J168" s="119" t="s">
        <v>140</v>
      </c>
      <c r="K168" s="120">
        <v>7</v>
      </c>
      <c r="L168" s="206"/>
      <c r="M168" s="206"/>
      <c r="N168" s="206">
        <f>ROUND(L168*K168,2)</f>
        <v>0</v>
      </c>
      <c r="O168" s="206"/>
      <c r="P168" s="206"/>
      <c r="Q168" s="206"/>
      <c r="R168" s="121"/>
      <c r="T168" s="122" t="s">
        <v>5</v>
      </c>
      <c r="U168" s="33" t="s">
        <v>42</v>
      </c>
      <c r="V168" s="123">
        <v>0.038</v>
      </c>
      <c r="W168" s="123">
        <f>V168*K168</f>
        <v>0.266</v>
      </c>
      <c r="X168" s="123">
        <v>0</v>
      </c>
      <c r="Y168" s="123">
        <f>X168*K168</f>
        <v>0</v>
      </c>
      <c r="Z168" s="123">
        <v>0</v>
      </c>
      <c r="AA168" s="124">
        <f>Z168*K168</f>
        <v>0</v>
      </c>
      <c r="AR168" s="19" t="s">
        <v>168</v>
      </c>
      <c r="AT168" s="19" t="s">
        <v>131</v>
      </c>
      <c r="AU168" s="19" t="s">
        <v>96</v>
      </c>
      <c r="AY168" s="19" t="s">
        <v>130</v>
      </c>
      <c r="BE168" s="125">
        <f>IF(U168="základní",N168,0)</f>
        <v>0</v>
      </c>
      <c r="BF168" s="125">
        <f>IF(U168="snížená",N168,0)</f>
        <v>0</v>
      </c>
      <c r="BG168" s="125">
        <f>IF(U168="zákl. přenesená",N168,0)</f>
        <v>0</v>
      </c>
      <c r="BH168" s="125">
        <f>IF(U168="sníž. přenesená",N168,0)</f>
        <v>0</v>
      </c>
      <c r="BI168" s="125">
        <f>IF(U168="nulová",N168,0)</f>
        <v>0</v>
      </c>
      <c r="BJ168" s="19" t="s">
        <v>85</v>
      </c>
      <c r="BK168" s="125">
        <f>ROUND(L168*K168,2)</f>
        <v>0</v>
      </c>
      <c r="BL168" s="19" t="s">
        <v>168</v>
      </c>
      <c r="BM168" s="19" t="s">
        <v>190</v>
      </c>
    </row>
    <row r="169" spans="2:51" s="10" customFormat="1" ht="38.25" customHeight="1">
      <c r="B169" s="126"/>
      <c r="C169" s="140"/>
      <c r="D169" s="140"/>
      <c r="E169" s="127" t="s">
        <v>5</v>
      </c>
      <c r="F169" s="207"/>
      <c r="G169" s="208"/>
      <c r="H169" s="208"/>
      <c r="I169" s="208"/>
      <c r="J169" s="140"/>
      <c r="K169" s="127" t="s">
        <v>5</v>
      </c>
      <c r="L169" s="140"/>
      <c r="M169" s="140"/>
      <c r="N169" s="140"/>
      <c r="O169" s="140"/>
      <c r="P169" s="140"/>
      <c r="Q169" s="140"/>
      <c r="R169" s="128"/>
      <c r="T169" s="129"/>
      <c r="U169" s="140"/>
      <c r="V169" s="140"/>
      <c r="W169" s="140"/>
      <c r="X169" s="140"/>
      <c r="Y169" s="140"/>
      <c r="Z169" s="140"/>
      <c r="AA169" s="130"/>
      <c r="AT169" s="131" t="s">
        <v>137</v>
      </c>
      <c r="AU169" s="131" t="s">
        <v>96</v>
      </c>
      <c r="AV169" s="10" t="s">
        <v>85</v>
      </c>
      <c r="AW169" s="10" t="s">
        <v>34</v>
      </c>
      <c r="AX169" s="10" t="s">
        <v>77</v>
      </c>
      <c r="AY169" s="131" t="s">
        <v>130</v>
      </c>
    </row>
    <row r="170" spans="2:51" s="11" customFormat="1" ht="16.5" customHeight="1">
      <c r="B170" s="132"/>
      <c r="C170" s="157"/>
      <c r="D170" s="157"/>
      <c r="E170" s="133" t="s">
        <v>5</v>
      </c>
      <c r="F170" s="203"/>
      <c r="G170" s="204"/>
      <c r="H170" s="204"/>
      <c r="I170" s="204"/>
      <c r="J170" s="157"/>
      <c r="K170" s="134">
        <v>7</v>
      </c>
      <c r="L170" s="157"/>
      <c r="M170" s="157"/>
      <c r="N170" s="157"/>
      <c r="O170" s="157"/>
      <c r="P170" s="157"/>
      <c r="Q170" s="157"/>
      <c r="R170" s="135"/>
      <c r="T170" s="136"/>
      <c r="U170" s="157"/>
      <c r="V170" s="157"/>
      <c r="W170" s="157"/>
      <c r="X170" s="157"/>
      <c r="Y170" s="157"/>
      <c r="Z170" s="157"/>
      <c r="AA170" s="137"/>
      <c r="AT170" s="138" t="s">
        <v>137</v>
      </c>
      <c r="AU170" s="138" t="s">
        <v>96</v>
      </c>
      <c r="AV170" s="11" t="s">
        <v>96</v>
      </c>
      <c r="AW170" s="11" t="s">
        <v>34</v>
      </c>
      <c r="AX170" s="11" t="s">
        <v>85</v>
      </c>
      <c r="AY170" s="138" t="s">
        <v>130</v>
      </c>
    </row>
    <row r="171" spans="2:51" s="11" customFormat="1" ht="28.5" customHeight="1">
      <c r="B171" s="132"/>
      <c r="C171" s="117">
        <v>19</v>
      </c>
      <c r="D171" s="117" t="s">
        <v>131</v>
      </c>
      <c r="E171" s="118" t="s">
        <v>191</v>
      </c>
      <c r="F171" s="205" t="s">
        <v>192</v>
      </c>
      <c r="G171" s="205"/>
      <c r="H171" s="205"/>
      <c r="I171" s="205"/>
      <c r="J171" s="119" t="s">
        <v>140</v>
      </c>
      <c r="K171" s="120">
        <v>2</v>
      </c>
      <c r="L171" s="206"/>
      <c r="M171" s="206"/>
      <c r="N171" s="206">
        <f>ROUND(L171*K171,2)</f>
        <v>0</v>
      </c>
      <c r="O171" s="206"/>
      <c r="P171" s="206"/>
      <c r="Q171" s="206"/>
      <c r="R171" s="135"/>
      <c r="T171" s="136"/>
      <c r="U171" s="157"/>
      <c r="V171" s="157"/>
      <c r="W171" s="157"/>
      <c r="X171" s="157"/>
      <c r="Y171" s="157"/>
      <c r="Z171" s="157"/>
      <c r="AA171" s="137"/>
      <c r="AT171" s="138"/>
      <c r="AU171" s="138"/>
      <c r="AY171" s="138"/>
    </row>
    <row r="172" spans="2:51" s="11" customFormat="1" ht="16.5" customHeight="1">
      <c r="B172" s="132"/>
      <c r="C172" s="140"/>
      <c r="D172" s="140"/>
      <c r="E172" s="127" t="s">
        <v>5</v>
      </c>
      <c r="F172" s="207"/>
      <c r="G172" s="208"/>
      <c r="H172" s="208"/>
      <c r="I172" s="208"/>
      <c r="J172" s="140"/>
      <c r="K172" s="127" t="s">
        <v>5</v>
      </c>
      <c r="L172" s="140"/>
      <c r="M172" s="140"/>
      <c r="N172" s="140"/>
      <c r="O172" s="140"/>
      <c r="P172" s="140"/>
      <c r="Q172" s="140"/>
      <c r="R172" s="135"/>
      <c r="T172" s="136"/>
      <c r="U172" s="157"/>
      <c r="V172" s="157"/>
      <c r="W172" s="157"/>
      <c r="X172" s="157"/>
      <c r="Y172" s="157"/>
      <c r="Z172" s="157"/>
      <c r="AA172" s="137"/>
      <c r="AT172" s="138"/>
      <c r="AU172" s="138"/>
      <c r="AY172" s="138"/>
    </row>
    <row r="173" spans="2:51" s="11" customFormat="1" ht="16.5" customHeight="1">
      <c r="B173" s="132"/>
      <c r="C173" s="157"/>
      <c r="D173" s="157"/>
      <c r="E173" s="133" t="s">
        <v>5</v>
      </c>
      <c r="F173" s="203"/>
      <c r="G173" s="204"/>
      <c r="H173" s="204"/>
      <c r="I173" s="204"/>
      <c r="J173" s="157"/>
      <c r="K173" s="134">
        <v>2</v>
      </c>
      <c r="L173" s="157"/>
      <c r="M173" s="157"/>
      <c r="N173" s="157"/>
      <c r="O173" s="157"/>
      <c r="P173" s="157"/>
      <c r="Q173" s="157"/>
      <c r="R173" s="135"/>
      <c r="T173" s="136"/>
      <c r="U173" s="157"/>
      <c r="V173" s="157"/>
      <c r="W173" s="157"/>
      <c r="X173" s="157"/>
      <c r="Y173" s="157"/>
      <c r="Z173" s="157"/>
      <c r="AA173" s="137"/>
      <c r="AT173" s="138"/>
      <c r="AU173" s="138"/>
      <c r="AY173" s="138"/>
    </row>
    <row r="174" spans="2:51" s="11" customFormat="1" ht="30" customHeight="1">
      <c r="B174" s="132"/>
      <c r="C174" s="117">
        <v>20</v>
      </c>
      <c r="D174" s="117" t="s">
        <v>131</v>
      </c>
      <c r="E174" s="118" t="s">
        <v>193</v>
      </c>
      <c r="F174" s="205" t="s">
        <v>194</v>
      </c>
      <c r="G174" s="205"/>
      <c r="H174" s="205"/>
      <c r="I174" s="205"/>
      <c r="J174" s="119" t="s">
        <v>140</v>
      </c>
      <c r="K174" s="120">
        <v>1</v>
      </c>
      <c r="L174" s="206"/>
      <c r="M174" s="206"/>
      <c r="N174" s="206">
        <f>ROUND(L174*K174,2)</f>
        <v>0</v>
      </c>
      <c r="O174" s="206"/>
      <c r="P174" s="206"/>
      <c r="Q174" s="206"/>
      <c r="R174" s="135"/>
      <c r="T174" s="136"/>
      <c r="U174" s="157"/>
      <c r="V174" s="157"/>
      <c r="W174" s="157"/>
      <c r="X174" s="157"/>
      <c r="Y174" s="157"/>
      <c r="Z174" s="157"/>
      <c r="AA174" s="137"/>
      <c r="AT174" s="138"/>
      <c r="AU174" s="138"/>
      <c r="AY174" s="138"/>
    </row>
    <row r="175" spans="2:51" s="11" customFormat="1" ht="16.5" customHeight="1">
      <c r="B175" s="132"/>
      <c r="C175" s="140"/>
      <c r="D175" s="140"/>
      <c r="E175" s="127" t="s">
        <v>5</v>
      </c>
      <c r="F175" s="207"/>
      <c r="G175" s="208"/>
      <c r="H175" s="208"/>
      <c r="I175" s="208"/>
      <c r="J175" s="140"/>
      <c r="K175" s="127" t="s">
        <v>5</v>
      </c>
      <c r="L175" s="140"/>
      <c r="M175" s="140"/>
      <c r="N175" s="140"/>
      <c r="O175" s="140"/>
      <c r="P175" s="140"/>
      <c r="Q175" s="140"/>
      <c r="R175" s="135"/>
      <c r="T175" s="136"/>
      <c r="U175" s="157"/>
      <c r="V175" s="157"/>
      <c r="W175" s="157"/>
      <c r="X175" s="157"/>
      <c r="Y175" s="157"/>
      <c r="Z175" s="157"/>
      <c r="AA175" s="137"/>
      <c r="AT175" s="138"/>
      <c r="AU175" s="138"/>
      <c r="AY175" s="138"/>
    </row>
    <row r="176" spans="2:51" s="11" customFormat="1" ht="16.5" customHeight="1">
      <c r="B176" s="132"/>
      <c r="C176" s="157"/>
      <c r="D176" s="157"/>
      <c r="E176" s="133" t="s">
        <v>5</v>
      </c>
      <c r="F176" s="203"/>
      <c r="G176" s="204"/>
      <c r="H176" s="204"/>
      <c r="I176" s="204"/>
      <c r="J176" s="157"/>
      <c r="K176" s="134">
        <v>1</v>
      </c>
      <c r="L176" s="157"/>
      <c r="M176" s="157"/>
      <c r="N176" s="157"/>
      <c r="O176" s="157"/>
      <c r="P176" s="157"/>
      <c r="Q176" s="157"/>
      <c r="R176" s="135"/>
      <c r="T176" s="136"/>
      <c r="U176" s="157"/>
      <c r="V176" s="157"/>
      <c r="W176" s="157"/>
      <c r="X176" s="157"/>
      <c r="Y176" s="157"/>
      <c r="Z176" s="157"/>
      <c r="AA176" s="137"/>
      <c r="AT176" s="138"/>
      <c r="AU176" s="138"/>
      <c r="AY176" s="138"/>
    </row>
    <row r="177" spans="2:51" s="11" customFormat="1" ht="31.5" customHeight="1">
      <c r="B177" s="132"/>
      <c r="C177" s="117">
        <v>21</v>
      </c>
      <c r="D177" s="117" t="s">
        <v>131</v>
      </c>
      <c r="E177" s="118" t="s">
        <v>195</v>
      </c>
      <c r="F177" s="205" t="s">
        <v>196</v>
      </c>
      <c r="G177" s="205"/>
      <c r="H177" s="205"/>
      <c r="I177" s="205"/>
      <c r="J177" s="119" t="s">
        <v>140</v>
      </c>
      <c r="K177" s="120">
        <v>2</v>
      </c>
      <c r="L177" s="206"/>
      <c r="M177" s="206"/>
      <c r="N177" s="206">
        <f>ROUND(L177*K177,2)</f>
        <v>0</v>
      </c>
      <c r="O177" s="206"/>
      <c r="P177" s="206"/>
      <c r="Q177" s="206"/>
      <c r="R177" s="135"/>
      <c r="T177" s="136"/>
      <c r="U177" s="157"/>
      <c r="V177" s="157"/>
      <c r="W177" s="157"/>
      <c r="X177" s="157"/>
      <c r="Y177" s="157"/>
      <c r="Z177" s="157"/>
      <c r="AA177" s="137"/>
      <c r="AT177" s="138"/>
      <c r="AU177" s="138"/>
      <c r="AY177" s="138"/>
    </row>
    <row r="178" spans="2:51" s="11" customFormat="1" ht="16.5" customHeight="1">
      <c r="B178" s="132"/>
      <c r="C178" s="140"/>
      <c r="D178" s="140"/>
      <c r="E178" s="127" t="s">
        <v>5</v>
      </c>
      <c r="F178" s="207"/>
      <c r="G178" s="208"/>
      <c r="H178" s="208"/>
      <c r="I178" s="208"/>
      <c r="J178" s="140"/>
      <c r="K178" s="127" t="s">
        <v>5</v>
      </c>
      <c r="L178" s="140"/>
      <c r="M178" s="140"/>
      <c r="N178" s="140"/>
      <c r="O178" s="140"/>
      <c r="P178" s="140"/>
      <c r="Q178" s="140"/>
      <c r="R178" s="135"/>
      <c r="T178" s="136"/>
      <c r="U178" s="157"/>
      <c r="V178" s="157"/>
      <c r="W178" s="157"/>
      <c r="X178" s="157"/>
      <c r="Y178" s="157"/>
      <c r="Z178" s="157"/>
      <c r="AA178" s="137"/>
      <c r="AT178" s="138"/>
      <c r="AU178" s="138"/>
      <c r="AY178" s="138"/>
    </row>
    <row r="179" spans="2:51" s="11" customFormat="1" ht="16.5" customHeight="1">
      <c r="B179" s="132"/>
      <c r="C179" s="157"/>
      <c r="D179" s="157"/>
      <c r="E179" s="133" t="s">
        <v>5</v>
      </c>
      <c r="F179" s="203"/>
      <c r="G179" s="204"/>
      <c r="H179" s="204"/>
      <c r="I179" s="204"/>
      <c r="J179" s="157"/>
      <c r="K179" s="134">
        <v>2</v>
      </c>
      <c r="L179" s="157"/>
      <c r="M179" s="157"/>
      <c r="N179" s="157"/>
      <c r="O179" s="157"/>
      <c r="P179" s="157"/>
      <c r="Q179" s="157"/>
      <c r="R179" s="135"/>
      <c r="T179" s="136"/>
      <c r="U179" s="157"/>
      <c r="V179" s="157"/>
      <c r="W179" s="157"/>
      <c r="X179" s="157"/>
      <c r="Y179" s="157"/>
      <c r="Z179" s="157"/>
      <c r="AA179" s="137"/>
      <c r="AT179" s="138"/>
      <c r="AU179" s="138"/>
      <c r="AY179" s="138"/>
    </row>
    <row r="180" spans="2:65" s="1" customFormat="1" ht="25.5" customHeight="1">
      <c r="B180" s="116"/>
      <c r="C180" s="117">
        <v>22</v>
      </c>
      <c r="D180" s="117" t="s">
        <v>131</v>
      </c>
      <c r="E180" s="118" t="s">
        <v>197</v>
      </c>
      <c r="F180" s="205" t="s">
        <v>198</v>
      </c>
      <c r="G180" s="205"/>
      <c r="H180" s="205"/>
      <c r="I180" s="205"/>
      <c r="J180" s="119" t="s">
        <v>151</v>
      </c>
      <c r="K180" s="120">
        <v>1.22</v>
      </c>
      <c r="L180" s="206"/>
      <c r="M180" s="206"/>
      <c r="N180" s="206">
        <f>ROUND(L180*K180,2)</f>
        <v>0</v>
      </c>
      <c r="O180" s="206"/>
      <c r="P180" s="206"/>
      <c r="Q180" s="206"/>
      <c r="R180" s="121"/>
      <c r="T180" s="122" t="s">
        <v>5</v>
      </c>
      <c r="U180" s="33" t="s">
        <v>42</v>
      </c>
      <c r="V180" s="123">
        <v>3.132</v>
      </c>
      <c r="W180" s="123">
        <f>V180*K180</f>
        <v>3.82104</v>
      </c>
      <c r="X180" s="123">
        <v>0</v>
      </c>
      <c r="Y180" s="123">
        <f>X180*K180</f>
        <v>0</v>
      </c>
      <c r="Z180" s="123">
        <v>0</v>
      </c>
      <c r="AA180" s="124">
        <f>Z180*K180</f>
        <v>0</v>
      </c>
      <c r="AR180" s="19" t="s">
        <v>168</v>
      </c>
      <c r="AT180" s="19" t="s">
        <v>131</v>
      </c>
      <c r="AU180" s="19" t="s">
        <v>96</v>
      </c>
      <c r="AY180" s="19" t="s">
        <v>130</v>
      </c>
      <c r="BE180" s="125">
        <f>IF(U180="základní",N180,0)</f>
        <v>0</v>
      </c>
      <c r="BF180" s="125">
        <f>IF(U180="snížená",N180,0)</f>
        <v>0</v>
      </c>
      <c r="BG180" s="125">
        <f>IF(U180="zákl. přenesená",N180,0)</f>
        <v>0</v>
      </c>
      <c r="BH180" s="125">
        <f>IF(U180="sníž. přenesená",N180,0)</f>
        <v>0</v>
      </c>
      <c r="BI180" s="125">
        <f>IF(U180="nulová",N180,0)</f>
        <v>0</v>
      </c>
      <c r="BJ180" s="19" t="s">
        <v>85</v>
      </c>
      <c r="BK180" s="125">
        <f>ROUND(L180*K180,2)</f>
        <v>0</v>
      </c>
      <c r="BL180" s="19" t="s">
        <v>168</v>
      </c>
      <c r="BM180" s="19" t="s">
        <v>199</v>
      </c>
    </row>
    <row r="181" spans="2:65" s="1" customFormat="1" ht="25.5" customHeight="1">
      <c r="B181" s="116"/>
      <c r="C181" s="117">
        <v>23</v>
      </c>
      <c r="D181" s="117" t="s">
        <v>131</v>
      </c>
      <c r="E181" s="118" t="s">
        <v>200</v>
      </c>
      <c r="F181" s="205" t="s">
        <v>201</v>
      </c>
      <c r="G181" s="205"/>
      <c r="H181" s="205"/>
      <c r="I181" s="205"/>
      <c r="J181" s="119" t="s">
        <v>151</v>
      </c>
      <c r="K181" s="120">
        <v>1.22</v>
      </c>
      <c r="L181" s="206"/>
      <c r="M181" s="206"/>
      <c r="N181" s="206">
        <f>ROUND(L181*K181,2)</f>
        <v>0</v>
      </c>
      <c r="O181" s="206"/>
      <c r="P181" s="206"/>
      <c r="Q181" s="206"/>
      <c r="R181" s="121"/>
      <c r="T181" s="122" t="s">
        <v>5</v>
      </c>
      <c r="U181" s="33" t="s">
        <v>42</v>
      </c>
      <c r="V181" s="123">
        <v>1.57</v>
      </c>
      <c r="W181" s="123">
        <f>V181*K181</f>
        <v>1.9154</v>
      </c>
      <c r="X181" s="123">
        <v>0</v>
      </c>
      <c r="Y181" s="123">
        <f>X181*K181</f>
        <v>0</v>
      </c>
      <c r="Z181" s="123">
        <v>0</v>
      </c>
      <c r="AA181" s="124">
        <f>Z181*K181</f>
        <v>0</v>
      </c>
      <c r="AR181" s="19" t="s">
        <v>168</v>
      </c>
      <c r="AT181" s="19" t="s">
        <v>131</v>
      </c>
      <c r="AU181" s="19" t="s">
        <v>96</v>
      </c>
      <c r="AY181" s="19" t="s">
        <v>130</v>
      </c>
      <c r="BE181" s="125">
        <f>IF(U181="základní",N181,0)</f>
        <v>0</v>
      </c>
      <c r="BF181" s="125">
        <f>IF(U181="snížená",N181,0)</f>
        <v>0</v>
      </c>
      <c r="BG181" s="125">
        <f>IF(U181="zákl. přenesená",N181,0)</f>
        <v>0</v>
      </c>
      <c r="BH181" s="125">
        <f>IF(U181="sníž. přenesená",N181,0)</f>
        <v>0</v>
      </c>
      <c r="BI181" s="125">
        <f>IF(U181="nulová",N181,0)</f>
        <v>0</v>
      </c>
      <c r="BJ181" s="19" t="s">
        <v>85</v>
      </c>
      <c r="BK181" s="125">
        <f>ROUND(L181*K181,2)</f>
        <v>0</v>
      </c>
      <c r="BL181" s="19" t="s">
        <v>168</v>
      </c>
      <c r="BM181" s="19" t="s">
        <v>202</v>
      </c>
    </row>
    <row r="182" spans="2:63" s="9" customFormat="1" ht="29.85" customHeight="1">
      <c r="B182" s="105"/>
      <c r="C182" s="106"/>
      <c r="D182" s="142" t="s">
        <v>113</v>
      </c>
      <c r="E182" s="115"/>
      <c r="F182" s="115"/>
      <c r="G182" s="115"/>
      <c r="H182" s="115"/>
      <c r="I182" s="115"/>
      <c r="J182" s="115"/>
      <c r="K182" s="115"/>
      <c r="L182" s="115"/>
      <c r="M182" s="115"/>
      <c r="N182" s="210">
        <f>N183+N186+N189</f>
        <v>0</v>
      </c>
      <c r="O182" s="211"/>
      <c r="P182" s="211"/>
      <c r="Q182" s="211"/>
      <c r="R182" s="108"/>
      <c r="T182" s="109"/>
      <c r="U182" s="106"/>
      <c r="V182" s="106"/>
      <c r="W182" s="110">
        <f>SUM(W183:W189)</f>
        <v>104.31114000000001</v>
      </c>
      <c r="X182" s="106"/>
      <c r="Y182" s="110">
        <f>SUM(Y183:Y189)</f>
        <v>0.035431199999999996</v>
      </c>
      <c r="Z182" s="106"/>
      <c r="AA182" s="111">
        <f>SUM(AA183:AA189)</f>
        <v>0</v>
      </c>
      <c r="AR182" s="112" t="s">
        <v>96</v>
      </c>
      <c r="AT182" s="113" t="s">
        <v>76</v>
      </c>
      <c r="AU182" s="113" t="s">
        <v>85</v>
      </c>
      <c r="AY182" s="112" t="s">
        <v>130</v>
      </c>
      <c r="BK182" s="114">
        <f>SUM(BK183:BK189)</f>
        <v>0</v>
      </c>
    </row>
    <row r="183" spans="2:65" s="1" customFormat="1" ht="25.5" customHeight="1">
      <c r="B183" s="116"/>
      <c r="C183" s="117">
        <v>24</v>
      </c>
      <c r="D183" s="117" t="s">
        <v>131</v>
      </c>
      <c r="E183" s="118" t="s">
        <v>203</v>
      </c>
      <c r="F183" s="205" t="s">
        <v>204</v>
      </c>
      <c r="G183" s="205"/>
      <c r="H183" s="205"/>
      <c r="I183" s="205"/>
      <c r="J183" s="119" t="s">
        <v>134</v>
      </c>
      <c r="K183" s="120">
        <v>42.18</v>
      </c>
      <c r="L183" s="206"/>
      <c r="M183" s="206"/>
      <c r="N183" s="206">
        <f>ROUND(L183*K183,2)</f>
        <v>0</v>
      </c>
      <c r="O183" s="206"/>
      <c r="P183" s="206"/>
      <c r="Q183" s="206"/>
      <c r="R183" s="121"/>
      <c r="T183" s="122" t="s">
        <v>5</v>
      </c>
      <c r="U183" s="33" t="s">
        <v>42</v>
      </c>
      <c r="V183" s="123">
        <v>0.035</v>
      </c>
      <c r="W183" s="123">
        <f>V183*K183</f>
        <v>1.4763000000000002</v>
      </c>
      <c r="X183" s="123">
        <v>0.00014</v>
      </c>
      <c r="Y183" s="123">
        <f>X183*K183</f>
        <v>0.005905199999999999</v>
      </c>
      <c r="Z183" s="123">
        <v>0</v>
      </c>
      <c r="AA183" s="124">
        <f>Z183*K183</f>
        <v>0</v>
      </c>
      <c r="AR183" s="19" t="s">
        <v>168</v>
      </c>
      <c r="AT183" s="19" t="s">
        <v>131</v>
      </c>
      <c r="AU183" s="19" t="s">
        <v>96</v>
      </c>
      <c r="AY183" s="19" t="s">
        <v>130</v>
      </c>
      <c r="BE183" s="125">
        <f>IF(U183="základní",N183,0)</f>
        <v>0</v>
      </c>
      <c r="BF183" s="125">
        <f>IF(U183="snížená",N183,0)</f>
        <v>0</v>
      </c>
      <c r="BG183" s="125">
        <f>IF(U183="zákl. přenesená",N183,0)</f>
        <v>0</v>
      </c>
      <c r="BH183" s="125">
        <f>IF(U183="sníž. přenesená",N183,0)</f>
        <v>0</v>
      </c>
      <c r="BI183" s="125">
        <f>IF(U183="nulová",N183,0)</f>
        <v>0</v>
      </c>
      <c r="BJ183" s="19" t="s">
        <v>85</v>
      </c>
      <c r="BK183" s="125">
        <f>ROUND(L183*K183,2)</f>
        <v>0</v>
      </c>
      <c r="BL183" s="19" t="s">
        <v>168</v>
      </c>
      <c r="BM183" s="19" t="s">
        <v>205</v>
      </c>
    </row>
    <row r="184" spans="2:51" s="10" customFormat="1" ht="25.5" customHeight="1">
      <c r="B184" s="126"/>
      <c r="C184" s="140"/>
      <c r="D184" s="140"/>
      <c r="E184" s="127" t="s">
        <v>5</v>
      </c>
      <c r="F184" s="207"/>
      <c r="G184" s="208"/>
      <c r="H184" s="208"/>
      <c r="I184" s="208"/>
      <c r="J184" s="140"/>
      <c r="K184" s="127" t="s">
        <v>5</v>
      </c>
      <c r="L184" s="140"/>
      <c r="M184" s="140"/>
      <c r="N184" s="140"/>
      <c r="O184" s="140"/>
      <c r="P184" s="140"/>
      <c r="Q184" s="140"/>
      <c r="R184" s="128"/>
      <c r="T184" s="129"/>
      <c r="U184" s="140"/>
      <c r="V184" s="140"/>
      <c r="W184" s="140"/>
      <c r="X184" s="140"/>
      <c r="Y184" s="140"/>
      <c r="Z184" s="140"/>
      <c r="AA184" s="130"/>
      <c r="AT184" s="131" t="s">
        <v>137</v>
      </c>
      <c r="AU184" s="131" t="s">
        <v>96</v>
      </c>
      <c r="AV184" s="10" t="s">
        <v>85</v>
      </c>
      <c r="AW184" s="10" t="s">
        <v>34</v>
      </c>
      <c r="AX184" s="10" t="s">
        <v>77</v>
      </c>
      <c r="AY184" s="131" t="s">
        <v>130</v>
      </c>
    </row>
    <row r="185" spans="2:51" s="11" customFormat="1" ht="16.5" customHeight="1">
      <c r="B185" s="132"/>
      <c r="C185" s="157"/>
      <c r="D185" s="157"/>
      <c r="E185" s="133" t="s">
        <v>5</v>
      </c>
      <c r="F185" s="203"/>
      <c r="G185" s="204"/>
      <c r="H185" s="204"/>
      <c r="I185" s="204"/>
      <c r="J185" s="157"/>
      <c r="K185" s="134">
        <v>42.18</v>
      </c>
      <c r="L185" s="157"/>
      <c r="M185" s="157"/>
      <c r="N185" s="157"/>
      <c r="O185" s="157"/>
      <c r="P185" s="157"/>
      <c r="Q185" s="157"/>
      <c r="R185" s="135"/>
      <c r="T185" s="136"/>
      <c r="U185" s="157"/>
      <c r="V185" s="157"/>
      <c r="W185" s="157"/>
      <c r="X185" s="157"/>
      <c r="Y185" s="157"/>
      <c r="Z185" s="157"/>
      <c r="AA185" s="137"/>
      <c r="AT185" s="138" t="s">
        <v>137</v>
      </c>
      <c r="AU185" s="138" t="s">
        <v>96</v>
      </c>
      <c r="AV185" s="11" t="s">
        <v>96</v>
      </c>
      <c r="AW185" s="11" t="s">
        <v>34</v>
      </c>
      <c r="AX185" s="11" t="s">
        <v>85</v>
      </c>
      <c r="AY185" s="138" t="s">
        <v>130</v>
      </c>
    </row>
    <row r="186" spans="2:65" s="1" customFormat="1" ht="25.5" customHeight="1">
      <c r="B186" s="116"/>
      <c r="C186" s="117">
        <v>25</v>
      </c>
      <c r="D186" s="117" t="s">
        <v>131</v>
      </c>
      <c r="E186" s="118" t="s">
        <v>206</v>
      </c>
      <c r="F186" s="205" t="s">
        <v>207</v>
      </c>
      <c r="G186" s="205"/>
      <c r="H186" s="205"/>
      <c r="I186" s="205"/>
      <c r="J186" s="119" t="s">
        <v>134</v>
      </c>
      <c r="K186" s="120">
        <v>42.18</v>
      </c>
      <c r="L186" s="206"/>
      <c r="M186" s="206"/>
      <c r="N186" s="206">
        <f>ROUND(L186*K186,2)</f>
        <v>0</v>
      </c>
      <c r="O186" s="206"/>
      <c r="P186" s="206"/>
      <c r="Q186" s="206"/>
      <c r="R186" s="121"/>
      <c r="T186" s="122" t="s">
        <v>5</v>
      </c>
      <c r="U186" s="33" t="s">
        <v>42</v>
      </c>
      <c r="V186" s="123">
        <v>0.206</v>
      </c>
      <c r="W186" s="123">
        <f>V186*K186</f>
        <v>8.689079999999999</v>
      </c>
      <c r="X186" s="123">
        <v>0.0007</v>
      </c>
      <c r="Y186" s="123">
        <f>X186*K186</f>
        <v>0.029526</v>
      </c>
      <c r="Z186" s="123">
        <v>0</v>
      </c>
      <c r="AA186" s="124">
        <f>Z186*K186</f>
        <v>0</v>
      </c>
      <c r="AR186" s="19" t="s">
        <v>168</v>
      </c>
      <c r="AT186" s="19" t="s">
        <v>131</v>
      </c>
      <c r="AU186" s="19" t="s">
        <v>96</v>
      </c>
      <c r="AY186" s="19" t="s">
        <v>130</v>
      </c>
      <c r="BE186" s="125">
        <f>IF(U186="základní",N186,0)</f>
        <v>0</v>
      </c>
      <c r="BF186" s="125">
        <f>IF(U186="snížená",N186,0)</f>
        <v>0</v>
      </c>
      <c r="BG186" s="125">
        <f>IF(U186="zákl. přenesená",N186,0)</f>
        <v>0</v>
      </c>
      <c r="BH186" s="125">
        <f>IF(U186="sníž. přenesená",N186,0)</f>
        <v>0</v>
      </c>
      <c r="BI186" s="125">
        <f>IF(U186="nulová",N186,0)</f>
        <v>0</v>
      </c>
      <c r="BJ186" s="19" t="s">
        <v>85</v>
      </c>
      <c r="BK186" s="125">
        <f>ROUND(L186*K186,2)</f>
        <v>0</v>
      </c>
      <c r="BL186" s="19" t="s">
        <v>168</v>
      </c>
      <c r="BM186" s="19" t="s">
        <v>208</v>
      </c>
    </row>
    <row r="187" spans="2:51" s="10" customFormat="1" ht="25.5" customHeight="1">
      <c r="B187" s="126"/>
      <c r="C187" s="140"/>
      <c r="D187" s="140"/>
      <c r="E187" s="127" t="s">
        <v>5</v>
      </c>
      <c r="F187" s="207"/>
      <c r="G187" s="208"/>
      <c r="H187" s="208"/>
      <c r="I187" s="208"/>
      <c r="J187" s="140"/>
      <c r="K187" s="127" t="s">
        <v>5</v>
      </c>
      <c r="L187" s="140"/>
      <c r="M187" s="140"/>
      <c r="N187" s="140"/>
      <c r="O187" s="140"/>
      <c r="P187" s="140"/>
      <c r="Q187" s="140"/>
      <c r="R187" s="128"/>
      <c r="T187" s="129"/>
      <c r="U187" s="140"/>
      <c r="V187" s="140"/>
      <c r="W187" s="140"/>
      <c r="X187" s="140"/>
      <c r="Y187" s="140"/>
      <c r="Z187" s="140"/>
      <c r="AA187" s="130"/>
      <c r="AT187" s="131" t="s">
        <v>137</v>
      </c>
      <c r="AU187" s="131" t="s">
        <v>96</v>
      </c>
      <c r="AV187" s="10" t="s">
        <v>85</v>
      </c>
      <c r="AW187" s="10" t="s">
        <v>34</v>
      </c>
      <c r="AX187" s="10" t="s">
        <v>77</v>
      </c>
      <c r="AY187" s="131" t="s">
        <v>130</v>
      </c>
    </row>
    <row r="188" spans="2:51" s="11" customFormat="1" ht="16.5" customHeight="1">
      <c r="B188" s="132"/>
      <c r="C188" s="157"/>
      <c r="D188" s="157"/>
      <c r="E188" s="133" t="s">
        <v>5</v>
      </c>
      <c r="F188" s="203"/>
      <c r="G188" s="204"/>
      <c r="H188" s="204"/>
      <c r="I188" s="204"/>
      <c r="J188" s="157"/>
      <c r="K188" s="134">
        <v>42.18</v>
      </c>
      <c r="L188" s="157"/>
      <c r="M188" s="157"/>
      <c r="N188" s="157"/>
      <c r="O188" s="157"/>
      <c r="P188" s="157"/>
      <c r="Q188" s="157"/>
      <c r="R188" s="135"/>
      <c r="T188" s="136"/>
      <c r="U188" s="157"/>
      <c r="V188" s="157"/>
      <c r="W188" s="157"/>
      <c r="X188" s="157"/>
      <c r="Y188" s="157"/>
      <c r="Z188" s="157"/>
      <c r="AA188" s="137"/>
      <c r="AT188" s="138" t="s">
        <v>137</v>
      </c>
      <c r="AU188" s="138" t="s">
        <v>96</v>
      </c>
      <c r="AV188" s="11" t="s">
        <v>96</v>
      </c>
      <c r="AW188" s="11" t="s">
        <v>34</v>
      </c>
      <c r="AX188" s="11" t="s">
        <v>85</v>
      </c>
      <c r="AY188" s="138" t="s">
        <v>130</v>
      </c>
    </row>
    <row r="189" spans="2:65" s="1" customFormat="1" ht="25.5" customHeight="1">
      <c r="B189" s="116"/>
      <c r="C189" s="117">
        <v>26</v>
      </c>
      <c r="D189" s="117" t="s">
        <v>131</v>
      </c>
      <c r="E189" s="118" t="s">
        <v>209</v>
      </c>
      <c r="F189" s="205" t="s">
        <v>210</v>
      </c>
      <c r="G189" s="205"/>
      <c r="H189" s="205"/>
      <c r="I189" s="205"/>
      <c r="J189" s="119" t="s">
        <v>134</v>
      </c>
      <c r="K189" s="120">
        <v>42.18</v>
      </c>
      <c r="L189" s="206"/>
      <c r="M189" s="206"/>
      <c r="N189" s="206">
        <f>ROUND(L189*K189,2)</f>
        <v>0</v>
      </c>
      <c r="O189" s="206"/>
      <c r="P189" s="206"/>
      <c r="Q189" s="206"/>
      <c r="R189" s="121"/>
      <c r="T189" s="122" t="s">
        <v>5</v>
      </c>
      <c r="U189" s="33" t="s">
        <v>42</v>
      </c>
      <c r="V189" s="123">
        <v>2.232</v>
      </c>
      <c r="W189" s="123">
        <f>V189*K189</f>
        <v>94.14576000000001</v>
      </c>
      <c r="X189" s="123">
        <v>0</v>
      </c>
      <c r="Y189" s="123">
        <f>X189*K189</f>
        <v>0</v>
      </c>
      <c r="Z189" s="123">
        <v>0</v>
      </c>
      <c r="AA189" s="124">
        <f>Z189*K189</f>
        <v>0</v>
      </c>
      <c r="AR189" s="19" t="s">
        <v>168</v>
      </c>
      <c r="AT189" s="19" t="s">
        <v>131</v>
      </c>
      <c r="AU189" s="19" t="s">
        <v>96</v>
      </c>
      <c r="AY189" s="19" t="s">
        <v>130</v>
      </c>
      <c r="BE189" s="125">
        <f>IF(U189="základní",N189,0)</f>
        <v>0</v>
      </c>
      <c r="BF189" s="125">
        <f>IF(U189="snížená",N189,0)</f>
        <v>0</v>
      </c>
      <c r="BG189" s="125">
        <f>IF(U189="zákl. přenesená",N189,0)</f>
        <v>0</v>
      </c>
      <c r="BH189" s="125">
        <f>IF(U189="sníž. přenesená",N189,0)</f>
        <v>0</v>
      </c>
      <c r="BI189" s="125">
        <f>IF(U189="nulová",N189,0)</f>
        <v>0</v>
      </c>
      <c r="BJ189" s="19" t="s">
        <v>85</v>
      </c>
      <c r="BK189" s="125">
        <f>ROUND(L189*K189,2)</f>
        <v>0</v>
      </c>
      <c r="BL189" s="19" t="s">
        <v>168</v>
      </c>
      <c r="BM189" s="19" t="s">
        <v>211</v>
      </c>
    </row>
    <row r="190" spans="2:63" s="9" customFormat="1" ht="29.85" customHeight="1">
      <c r="B190" s="105"/>
      <c r="C190" s="106"/>
      <c r="D190" s="143" t="s">
        <v>114</v>
      </c>
      <c r="E190" s="115"/>
      <c r="F190" s="115"/>
      <c r="G190" s="115"/>
      <c r="H190" s="115"/>
      <c r="I190" s="115"/>
      <c r="J190" s="115"/>
      <c r="K190" s="115"/>
      <c r="L190" s="115"/>
      <c r="M190" s="115"/>
      <c r="N190" s="212">
        <f>BK190</f>
        <v>0</v>
      </c>
      <c r="O190" s="213"/>
      <c r="P190" s="213"/>
      <c r="Q190" s="213"/>
      <c r="R190" s="108"/>
      <c r="T190" s="109"/>
      <c r="U190" s="106"/>
      <c r="V190" s="106"/>
      <c r="W190" s="110">
        <f>SUM(W191:W192)</f>
        <v>0.929</v>
      </c>
      <c r="X190" s="106"/>
      <c r="Y190" s="110">
        <f>SUM(Y191:Y192)</f>
        <v>0.01435</v>
      </c>
      <c r="Z190" s="106"/>
      <c r="AA190" s="111">
        <f>SUM(AA191:AA192)</f>
        <v>0</v>
      </c>
      <c r="AR190" s="112" t="s">
        <v>96</v>
      </c>
      <c r="AT190" s="113" t="s">
        <v>76</v>
      </c>
      <c r="AU190" s="113" t="s">
        <v>85</v>
      </c>
      <c r="AY190" s="112" t="s">
        <v>130</v>
      </c>
      <c r="BK190" s="114">
        <f>SUM(BK191:BK192)</f>
        <v>0</v>
      </c>
    </row>
    <row r="191" spans="2:65" s="1" customFormat="1" ht="25.5" customHeight="1">
      <c r="B191" s="116"/>
      <c r="C191" s="117">
        <v>27</v>
      </c>
      <c r="D191" s="117" t="s">
        <v>131</v>
      </c>
      <c r="E191" s="118"/>
      <c r="F191" s="205" t="s">
        <v>212</v>
      </c>
      <c r="G191" s="205"/>
      <c r="H191" s="205"/>
      <c r="I191" s="205"/>
      <c r="J191" s="119" t="s">
        <v>213</v>
      </c>
      <c r="K191" s="120">
        <v>1</v>
      </c>
      <c r="L191" s="209"/>
      <c r="M191" s="209"/>
      <c r="N191" s="209">
        <f>ROUND(L191*K191,2)</f>
        <v>0</v>
      </c>
      <c r="O191" s="209"/>
      <c r="P191" s="209"/>
      <c r="Q191" s="209"/>
      <c r="R191" s="121"/>
      <c r="T191" s="122" t="s">
        <v>5</v>
      </c>
      <c r="U191" s="33" t="s">
        <v>42</v>
      </c>
      <c r="V191" s="123">
        <v>0.929</v>
      </c>
      <c r="W191" s="123">
        <f>V191*K191</f>
        <v>0.929</v>
      </c>
      <c r="X191" s="123">
        <v>0</v>
      </c>
      <c r="Y191" s="123">
        <f>X191*K191</f>
        <v>0</v>
      </c>
      <c r="Z191" s="123">
        <v>0</v>
      </c>
      <c r="AA191" s="124">
        <f>Z191*K191</f>
        <v>0</v>
      </c>
      <c r="AR191" s="19" t="s">
        <v>168</v>
      </c>
      <c r="AT191" s="19" t="s">
        <v>131</v>
      </c>
      <c r="AU191" s="19" t="s">
        <v>96</v>
      </c>
      <c r="AY191" s="19" t="s">
        <v>130</v>
      </c>
      <c r="BE191" s="125">
        <f>IF(U191="základní",N191,0)</f>
        <v>0</v>
      </c>
      <c r="BF191" s="125">
        <f>IF(U191="snížená",N191,0)</f>
        <v>0</v>
      </c>
      <c r="BG191" s="125">
        <f>IF(U191="zákl. přenesená",N191,0)</f>
        <v>0</v>
      </c>
      <c r="BH191" s="125">
        <f>IF(U191="sníž. přenesená",N191,0)</f>
        <v>0</v>
      </c>
      <c r="BI191" s="125">
        <f>IF(U191="nulová",N191,0)</f>
        <v>0</v>
      </c>
      <c r="BJ191" s="19" t="s">
        <v>85</v>
      </c>
      <c r="BK191" s="125">
        <f>ROUND(L191*K191,2)</f>
        <v>0</v>
      </c>
      <c r="BL191" s="19" t="s">
        <v>168</v>
      </c>
      <c r="BM191" s="19" t="s">
        <v>214</v>
      </c>
    </row>
    <row r="192" spans="2:65" s="1" customFormat="1" ht="38.25" customHeight="1">
      <c r="B192" s="116"/>
      <c r="C192" s="117">
        <v>28</v>
      </c>
      <c r="D192" s="117" t="s">
        <v>215</v>
      </c>
      <c r="E192" s="139"/>
      <c r="F192" s="205" t="s">
        <v>216</v>
      </c>
      <c r="G192" s="205"/>
      <c r="H192" s="205"/>
      <c r="I192" s="205"/>
      <c r="J192" s="119" t="s">
        <v>213</v>
      </c>
      <c r="K192" s="120">
        <v>1</v>
      </c>
      <c r="L192" s="209"/>
      <c r="M192" s="209"/>
      <c r="N192" s="209">
        <f>ROUND(L192*K192,2)</f>
        <v>0</v>
      </c>
      <c r="O192" s="209"/>
      <c r="P192" s="209"/>
      <c r="Q192" s="209"/>
      <c r="R192" s="121"/>
      <c r="T192" s="122" t="s">
        <v>5</v>
      </c>
      <c r="U192" s="33" t="s">
        <v>42</v>
      </c>
      <c r="V192" s="123">
        <v>0</v>
      </c>
      <c r="W192" s="123">
        <f>V192*K192</f>
        <v>0</v>
      </c>
      <c r="X192" s="123">
        <v>0.01435</v>
      </c>
      <c r="Y192" s="123">
        <f>X192*K192</f>
        <v>0.01435</v>
      </c>
      <c r="Z192" s="123">
        <v>0</v>
      </c>
      <c r="AA192" s="124">
        <f>Z192*K192</f>
        <v>0</v>
      </c>
      <c r="AR192" s="19" t="s">
        <v>217</v>
      </c>
      <c r="AT192" s="19" t="s">
        <v>215</v>
      </c>
      <c r="AU192" s="19" t="s">
        <v>96</v>
      </c>
      <c r="AY192" s="19" t="s">
        <v>130</v>
      </c>
      <c r="BE192" s="125">
        <f>IF(U192="základní",N192,0)</f>
        <v>0</v>
      </c>
      <c r="BF192" s="125">
        <f>IF(U192="snížená",N192,0)</f>
        <v>0</v>
      </c>
      <c r="BG192" s="125">
        <f>IF(U192="zákl. přenesená",N192,0)</f>
        <v>0</v>
      </c>
      <c r="BH192" s="125">
        <f>IF(U192="sníž. přenesená",N192,0)</f>
        <v>0</v>
      </c>
      <c r="BI192" s="125">
        <f>IF(U192="nulová",N192,0)</f>
        <v>0</v>
      </c>
      <c r="BJ192" s="19" t="s">
        <v>85</v>
      </c>
      <c r="BK192" s="125">
        <f>ROUND(L192*K192,2)</f>
        <v>0</v>
      </c>
      <c r="BL192" s="19" t="s">
        <v>168</v>
      </c>
      <c r="BM192" s="19" t="s">
        <v>218</v>
      </c>
    </row>
    <row r="193" spans="2:18" s="1" customFormat="1" ht="6.95" customHeight="1">
      <c r="B193" s="47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9"/>
    </row>
  </sheetData>
  <mergeCells count="190">
    <mergeCell ref="F167:I167"/>
    <mergeCell ref="F165:I165"/>
    <mergeCell ref="F166:I166"/>
    <mergeCell ref="F154:I154"/>
    <mergeCell ref="F162:I162"/>
    <mergeCell ref="F155:I155"/>
    <mergeCell ref="L162:M162"/>
    <mergeCell ref="F156:I156"/>
    <mergeCell ref="L156:M156"/>
    <mergeCell ref="F157:I157"/>
    <mergeCell ref="F158:I158"/>
    <mergeCell ref="F159:I159"/>
    <mergeCell ref="L159:M159"/>
    <mergeCell ref="F160:I160"/>
    <mergeCell ref="F161:I161"/>
    <mergeCell ref="N162:Q162"/>
    <mergeCell ref="F163:I163"/>
    <mergeCell ref="L165:M165"/>
    <mergeCell ref="N165:Q165"/>
    <mergeCell ref="F164:I164"/>
    <mergeCell ref="F149:I149"/>
    <mergeCell ref="F147:I147"/>
    <mergeCell ref="F148:I148"/>
    <mergeCell ref="F150:I150"/>
    <mergeCell ref="L150:M150"/>
    <mergeCell ref="N150:Q150"/>
    <mergeCell ref="F151:I151"/>
    <mergeCell ref="F153:I153"/>
    <mergeCell ref="F152:I152"/>
    <mergeCell ref="L153:M153"/>
    <mergeCell ref="N153:Q153"/>
    <mergeCell ref="N156:Q156"/>
    <mergeCell ref="N159:Q159"/>
    <mergeCell ref="N142:Q142"/>
    <mergeCell ref="F144:I144"/>
    <mergeCell ref="L144:M144"/>
    <mergeCell ref="N144:Q144"/>
    <mergeCell ref="F145:I145"/>
    <mergeCell ref="L147:M147"/>
    <mergeCell ref="N147:Q147"/>
    <mergeCell ref="N143:Q143"/>
    <mergeCell ref="F146:I146"/>
    <mergeCell ref="N134:Q134"/>
    <mergeCell ref="F138:I138"/>
    <mergeCell ref="F141:I141"/>
    <mergeCell ref="F139:I139"/>
    <mergeCell ref="L139:M139"/>
    <mergeCell ref="N139:Q139"/>
    <mergeCell ref="L141:M141"/>
    <mergeCell ref="N141:Q141"/>
    <mergeCell ref="N140:Q140"/>
    <mergeCell ref="F136:I136"/>
    <mergeCell ref="F135:I135"/>
    <mergeCell ref="L135:M135"/>
    <mergeCell ref="N135:Q135"/>
    <mergeCell ref="L136:M136"/>
    <mergeCell ref="N136:Q136"/>
    <mergeCell ref="F137:I137"/>
    <mergeCell ref="L137:M137"/>
    <mergeCell ref="N137:Q137"/>
    <mergeCell ref="F126:I126"/>
    <mergeCell ref="F127:I127"/>
    <mergeCell ref="F128:I128"/>
    <mergeCell ref="L128:M128"/>
    <mergeCell ref="N128:Q128"/>
    <mergeCell ref="N124:Q124"/>
    <mergeCell ref="F129:I129"/>
    <mergeCell ref="F133:I133"/>
    <mergeCell ref="F131:I131"/>
    <mergeCell ref="F130:I130"/>
    <mergeCell ref="L131:M131"/>
    <mergeCell ref="N131:Q131"/>
    <mergeCell ref="F132:I132"/>
    <mergeCell ref="F121:I121"/>
    <mergeCell ref="L121:M121"/>
    <mergeCell ref="N121:Q121"/>
    <mergeCell ref="N118:Q118"/>
    <mergeCell ref="N119:Q119"/>
    <mergeCell ref="N120:Q120"/>
    <mergeCell ref="F122:I122"/>
    <mergeCell ref="F125:I125"/>
    <mergeCell ref="F123:I123"/>
    <mergeCell ref="L125:M125"/>
    <mergeCell ref="N125:Q125"/>
    <mergeCell ref="L101:Q101"/>
    <mergeCell ref="C107:Q107"/>
    <mergeCell ref="F109:P109"/>
    <mergeCell ref="F110:P110"/>
    <mergeCell ref="M112:P112"/>
    <mergeCell ref="M114:Q114"/>
    <mergeCell ref="M115:Q115"/>
    <mergeCell ref="L117:M117"/>
    <mergeCell ref="N117:Q117"/>
    <mergeCell ref="F117:I117"/>
    <mergeCell ref="N90:Q90"/>
    <mergeCell ref="N91:Q91"/>
    <mergeCell ref="N92:Q92"/>
    <mergeCell ref="N93:Q93"/>
    <mergeCell ref="N95:Q95"/>
    <mergeCell ref="N94:Q94"/>
    <mergeCell ref="N96:Q96"/>
    <mergeCell ref="N97:Q97"/>
    <mergeCell ref="N99:Q99"/>
    <mergeCell ref="F79:P79"/>
    <mergeCell ref="F78:P78"/>
    <mergeCell ref="M81:P81"/>
    <mergeCell ref="M83:Q83"/>
    <mergeCell ref="M84:Q84"/>
    <mergeCell ref="C86:G86"/>
    <mergeCell ref="N86:Q86"/>
    <mergeCell ref="N88:Q88"/>
    <mergeCell ref="N89:Q89"/>
    <mergeCell ref="M36:P36"/>
    <mergeCell ref="L38:P38"/>
    <mergeCell ref="C76:Q76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L191:M191"/>
    <mergeCell ref="N191:Q191"/>
    <mergeCell ref="N192:Q192"/>
    <mergeCell ref="N190:Q190"/>
    <mergeCell ref="F192:I192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L189:M189"/>
    <mergeCell ref="L192:M192"/>
    <mergeCell ref="N168:Q168"/>
    <mergeCell ref="F169:I169"/>
    <mergeCell ref="F181:I181"/>
    <mergeCell ref="F170:I170"/>
    <mergeCell ref="F180:I180"/>
    <mergeCell ref="L180:M180"/>
    <mergeCell ref="N180:Q180"/>
    <mergeCell ref="L181:M181"/>
    <mergeCell ref="N181:Q181"/>
    <mergeCell ref="N182:Q182"/>
    <mergeCell ref="F183:I183"/>
    <mergeCell ref="F187:I187"/>
    <mergeCell ref="F185:I185"/>
    <mergeCell ref="L183:M183"/>
    <mergeCell ref="N183:Q183"/>
    <mergeCell ref="F184:I184"/>
    <mergeCell ref="F186:I186"/>
    <mergeCell ref="L186:M186"/>
    <mergeCell ref="N186:Q186"/>
    <mergeCell ref="N189:Q189"/>
    <mergeCell ref="F189:I189"/>
    <mergeCell ref="F191:I191"/>
    <mergeCell ref="F179:I179"/>
    <mergeCell ref="F174:I174"/>
    <mergeCell ref="L174:M174"/>
    <mergeCell ref="N174:Q174"/>
    <mergeCell ref="F175:I175"/>
    <mergeCell ref="F176:I176"/>
    <mergeCell ref="F168:I168"/>
    <mergeCell ref="L168:M168"/>
    <mergeCell ref="F188:I188"/>
    <mergeCell ref="F171:I171"/>
    <mergeCell ref="L171:M171"/>
    <mergeCell ref="N171:Q171"/>
    <mergeCell ref="F172:I172"/>
    <mergeCell ref="F173:I173"/>
    <mergeCell ref="F177:I177"/>
    <mergeCell ref="L177:M177"/>
    <mergeCell ref="N177:Q177"/>
    <mergeCell ref="F178:I178"/>
  </mergeCells>
  <hyperlinks>
    <hyperlink ref="F1:G1" location="C2" display="1) Krycí list rozpočtu"/>
    <hyperlink ref="H1:K1" location="C86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82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NTB_DELL\Mirek</dc:creator>
  <cp:keywords/>
  <dc:description/>
  <cp:lastModifiedBy>Martina VĚTROVSKÁ</cp:lastModifiedBy>
  <dcterms:created xsi:type="dcterms:W3CDTF">2018-11-24T17:49:09Z</dcterms:created>
  <dcterms:modified xsi:type="dcterms:W3CDTF">2019-02-04T12:21:59Z</dcterms:modified>
  <cp:category/>
  <cp:version/>
  <cp:contentType/>
  <cp:contentStatus/>
</cp:coreProperties>
</file>